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 codeName="ThisWorkbook"/>
  <mc:AlternateContent xmlns:mc="http://schemas.openxmlformats.org/markup-compatibility/2006">
    <mc:Choice Requires="x15">
      <x15ac:absPath xmlns:x15ac="http://schemas.microsoft.com/office/spreadsheetml/2010/11/ac" url="C:\Aviagen\Produccion\09 Registros de Producción\programacion semanal de alimento\2023\Modulo 3 Lote M620-F619\"/>
    </mc:Choice>
  </mc:AlternateContent>
  <bookViews>
    <workbookView xWindow="-120" yWindow="-120" windowWidth="29040" windowHeight="15720" tabRatio="927" firstSheet="74" activeTab="85"/>
  </bookViews>
  <sheets>
    <sheet name="SEM 1" sheetId="1" r:id="rId1"/>
    <sheet name="SEM 2" sheetId="2" r:id="rId2"/>
    <sheet name="SEM 3" sheetId="3" r:id="rId3"/>
    <sheet name="SEM 4" sheetId="4" r:id="rId4"/>
    <sheet name="IMPRIMIR 7-06-2024 " sheetId="5" state="hidden" r:id="rId5"/>
    <sheet name="SEM 4 10-06-C4" sheetId="6" r:id="rId6"/>
    <sheet name="IMPRIMIR 10-06" sheetId="7" state="hidden" r:id="rId7"/>
    <sheet name="SEM 4 12-06-C9-B" sheetId="8" r:id="rId8"/>
    <sheet name="IMPRIMIR 12-06 " sheetId="9" state="hidden" r:id="rId9"/>
    <sheet name="SEM 5" sheetId="10" r:id="rId10"/>
    <sheet name="SEM 5 Genetica" sheetId="11" r:id="rId11"/>
    <sheet name="SEM 6" sheetId="12" r:id="rId12"/>
    <sheet name="SEM 7" sheetId="13" r:id="rId13"/>
    <sheet name="SEM 8" sheetId="14" r:id="rId14"/>
    <sheet name="SEM 9" sheetId="15" r:id="rId15"/>
    <sheet name="SEM 9,1" sheetId="16" r:id="rId16"/>
    <sheet name="SEM 9,2" sheetId="17" r:id="rId17"/>
    <sheet name="SEM 9,3" sheetId="18" r:id="rId18"/>
    <sheet name="SEM 9,4" sheetId="19" r:id="rId19"/>
    <sheet name="SEM 10" sheetId="20" r:id="rId20"/>
    <sheet name="SEM 11" sheetId="21" r:id="rId21"/>
    <sheet name="SEM 12" sheetId="22" r:id="rId22"/>
    <sheet name="SEM 13" sheetId="23" r:id="rId23"/>
    <sheet name="SEM 14" sheetId="24" r:id="rId24"/>
    <sheet name="SEM 14,1" sheetId="25" r:id="rId25"/>
    <sheet name="SEM 14,2" sheetId="26" r:id="rId26"/>
    <sheet name="SEM 14,3" sheetId="27" r:id="rId27"/>
    <sheet name="SEM 14,4" sheetId="28" r:id="rId28"/>
    <sheet name="SEM 15" sheetId="29" r:id="rId29"/>
    <sheet name="SEM 16" sheetId="30" r:id="rId30"/>
    <sheet name="SEM 17" sheetId="31" r:id="rId31"/>
    <sheet name="SEM 18" sheetId="32" r:id="rId32"/>
    <sheet name="SEM 19" sheetId="33" r:id="rId33"/>
    <sheet name="SEM 20" sheetId="34" r:id="rId34"/>
    <sheet name="SEM 20,1" sheetId="35" r:id="rId35"/>
    <sheet name="SEM 20,2" sheetId="36" r:id="rId36"/>
    <sheet name="SEM 21" sheetId="37" r:id="rId37"/>
    <sheet name="SEM 22" sheetId="38" r:id="rId38"/>
    <sheet name="SEM 22,1" sheetId="39" r:id="rId39"/>
    <sheet name="SEM 23" sheetId="40" r:id="rId40"/>
    <sheet name="SEM 23,1" sheetId="41" r:id="rId41"/>
    <sheet name="SEM 24" sheetId="42" r:id="rId42"/>
    <sheet name="SEM 24,1" sheetId="43" r:id="rId43"/>
    <sheet name="SEM 24,1 (2)" sheetId="44" r:id="rId44"/>
    <sheet name="SEM 25" sheetId="45" r:id="rId45"/>
    <sheet name="SEM 26" sheetId="46" r:id="rId46"/>
    <sheet name="SEM 27" sheetId="47" r:id="rId47"/>
    <sheet name="SEM 28" sheetId="48" r:id="rId48"/>
    <sheet name="SEM 28,1" sheetId="49" r:id="rId49"/>
    <sheet name="SEM 29" sheetId="50" r:id="rId50"/>
    <sheet name="SEM 30" sheetId="51" r:id="rId51"/>
    <sheet name="SEM 31" sheetId="52" r:id="rId52"/>
    <sheet name="SEM 32" sheetId="53" r:id="rId53"/>
    <sheet name="SEM 33" sheetId="54" r:id="rId54"/>
    <sheet name="SEM 34" sheetId="55" r:id="rId55"/>
    <sheet name="SEM 35" sheetId="56" r:id="rId56"/>
    <sheet name="SEM 36" sheetId="57" r:id="rId57"/>
    <sheet name="SEM 37" sheetId="58" r:id="rId58"/>
    <sheet name="SEM 38" sheetId="59" r:id="rId59"/>
    <sheet name="SEM 39" sheetId="60" r:id="rId60"/>
    <sheet name="SEM 40" sheetId="61" r:id="rId61"/>
    <sheet name="SEM 41" sheetId="62" r:id="rId62"/>
    <sheet name="SEM 41,2" sheetId="63" r:id="rId63"/>
    <sheet name="SEM 42" sheetId="64" r:id="rId64"/>
    <sheet name="SEM 43" sheetId="65" r:id="rId65"/>
    <sheet name="SEM 43,1" sheetId="66" r:id="rId66"/>
    <sheet name="SEM 44" sheetId="67" r:id="rId67"/>
    <sheet name="SEM 45" sheetId="68" r:id="rId68"/>
    <sheet name="SEM 46" sheetId="69" r:id="rId69"/>
    <sheet name="SEM 46,1" sheetId="70" r:id="rId70"/>
    <sheet name="SEM 46,2" sheetId="71" r:id="rId71"/>
    <sheet name="SEM 47" sheetId="72" r:id="rId72"/>
    <sheet name="SEM 48" sheetId="73" r:id="rId73"/>
    <sheet name="SEM 49" sheetId="74" r:id="rId74"/>
    <sheet name="SEM 49,1" sheetId="75" r:id="rId75"/>
    <sheet name="SEM 50" sheetId="76" r:id="rId76"/>
    <sheet name="SEM 51" sheetId="77" r:id="rId77"/>
    <sheet name="SEM 52" sheetId="79" r:id="rId78"/>
    <sheet name="SEM 53" sheetId="82" r:id="rId79"/>
    <sheet name="SEM 54" sheetId="83" r:id="rId80"/>
    <sheet name="SEM 55" sheetId="84" r:id="rId81"/>
    <sheet name="SEM 55,2" sheetId="85" r:id="rId82"/>
    <sheet name="SEM 56" sheetId="86" r:id="rId83"/>
    <sheet name="SEM 57" sheetId="87" r:id="rId84"/>
    <sheet name="IMPRIMIR" sheetId="78" r:id="rId85"/>
    <sheet name="SEM 58" sheetId="88" r:id="rId86"/>
    <sheet name="Copia Jose1" sheetId="80" state="hidden" r:id="rId87"/>
    <sheet name="Copia Jose1 (2)" sheetId="81" state="hidden" r:id="rId88"/>
  </sheets>
  <definedNames>
    <definedName name="_xlnm.Print_Area" localSheetId="86">'Copia Jose1'!$A$1:$X$55</definedName>
    <definedName name="_xlnm.Print_Area" localSheetId="87">'Copia Jose1 (2)'!$A$1:$X$55</definedName>
    <definedName name="_xlnm.Print_Area" localSheetId="84">IMPRIMIR!$A$1:$X$55</definedName>
    <definedName name="_xlnm.Print_Area" localSheetId="6">'IMPRIMIR 10-06'!$A$1:$X$48</definedName>
    <definedName name="_xlnm.Print_Area" localSheetId="8">'IMPRIMIR 12-06 '!$A$1:$Y$48</definedName>
    <definedName name="_xlnm.Print_Area" localSheetId="4">'IMPRIMIR 7-06-2024 '!$A$1:$X$48</definedName>
    <definedName name="_xlnm.Print_Area" localSheetId="76">'SEM 51'!$A$1:$W$69</definedName>
    <definedName name="_xlnm.Print_Area" localSheetId="77">'SEM 52'!$A$1:$W$61</definedName>
    <definedName name="_xlnm.Print_Area" localSheetId="78">'SEM 53'!$A$1:$W$61</definedName>
    <definedName name="_xlnm.Print_Area" localSheetId="79">'SEM 54'!$A$1:$W$63</definedName>
    <definedName name="_xlnm.Print_Area" localSheetId="80">'SEM 55'!$A$1:$W$63</definedName>
    <definedName name="_xlnm.Print_Area" localSheetId="81">'SEM 55,2'!$A$1:$W$63</definedName>
    <definedName name="_xlnm.Print_Area" localSheetId="82">'SEM 56'!$A$1:$W$63</definedName>
    <definedName name="_xlnm.Print_Area" localSheetId="83">'SEM 57'!$A$1:$W$63</definedName>
    <definedName name="_xlnm.Print_Area" localSheetId="85">'SEM 58'!$A$1:$W$63</definedName>
    <definedName name="Z_A982066E_1B99_4AE0_B540_2DC8BAEEB432_.wvu.PrintArea" localSheetId="86" hidden="1">'Copia Jose1'!$A$1:$X$55</definedName>
    <definedName name="Z_A982066E_1B99_4AE0_B540_2DC8BAEEB432_.wvu.PrintArea" localSheetId="87" hidden="1">'Copia Jose1 (2)'!$A$1:$X$55</definedName>
    <definedName name="Z_A982066E_1B99_4AE0_B540_2DC8BAEEB432_.wvu.PrintArea" localSheetId="84" hidden="1">IMPRIMIR!$A$1:$X$55</definedName>
    <definedName name="Z_A982066E_1B99_4AE0_B540_2DC8BAEEB432_.wvu.PrintArea" localSheetId="6" hidden="1">'IMPRIMIR 10-06'!$A$1:$X$48</definedName>
    <definedName name="Z_A982066E_1B99_4AE0_B540_2DC8BAEEB432_.wvu.PrintArea" localSheetId="8" hidden="1">'IMPRIMIR 12-06 '!$A$1:$Y$48</definedName>
    <definedName name="Z_A982066E_1B99_4AE0_B540_2DC8BAEEB432_.wvu.PrintArea" localSheetId="4" hidden="1">'IMPRIMIR 7-06-2024 '!$A$1:$X$48</definedName>
    <definedName name="Z_A982066E_1B99_4AE0_B540_2DC8BAEEB432_.wvu.PrintArea" localSheetId="76" hidden="1">'SEM 51'!$A$1:$W$69</definedName>
    <definedName name="Z_A982066E_1B99_4AE0_B540_2DC8BAEEB432_.wvu.PrintArea" localSheetId="77" hidden="1">'SEM 52'!$A$1:$W$61</definedName>
    <definedName name="Z_A982066E_1B99_4AE0_B540_2DC8BAEEB432_.wvu.PrintArea" localSheetId="78" hidden="1">'SEM 53'!$A$1:$W$61</definedName>
    <definedName name="Z_A982066E_1B99_4AE0_B540_2DC8BAEEB432_.wvu.PrintArea" localSheetId="79" hidden="1">'SEM 54'!$A$1:$W$63</definedName>
    <definedName name="Z_A982066E_1B99_4AE0_B540_2DC8BAEEB432_.wvu.PrintArea" localSheetId="80" hidden="1">'SEM 55'!$A$1:$W$63</definedName>
    <definedName name="Z_A982066E_1B99_4AE0_B540_2DC8BAEEB432_.wvu.PrintArea" localSheetId="81" hidden="1">'SEM 55,2'!$A$1:$W$63</definedName>
    <definedName name="Z_A982066E_1B99_4AE0_B540_2DC8BAEEB432_.wvu.PrintArea" localSheetId="82" hidden="1">'SEM 56'!$A$1:$W$63</definedName>
    <definedName name="Z_A982066E_1B99_4AE0_B540_2DC8BAEEB432_.wvu.PrintArea" localSheetId="83" hidden="1">'SEM 57'!$A$1:$W$63</definedName>
    <definedName name="Z_A982066E_1B99_4AE0_B540_2DC8BAEEB432_.wvu.PrintArea" localSheetId="85" hidden="1">'SEM 58'!$A$1:$W$63</definedName>
  </definedNames>
  <calcPr calcId="162913"/>
  <customWorkbookViews>
    <customWorkbookView name="Alabama - Vista personalizada" guid="{A982066E-1B99-4AE0-B540-2DC8BAEEB432}" mergeInterval="0" personalView="1" maximized="1" xWindow="-8" yWindow="-8" windowWidth="1936" windowHeight="1048" tabRatio="927" activeSheetId="78"/>
  </customWorkbookView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35" i="88" l="1"/>
  <c r="E40" i="88" s="1"/>
  <c r="F35" i="88"/>
  <c r="F40" i="88" s="1"/>
  <c r="G35" i="88"/>
  <c r="G40" i="88" s="1"/>
  <c r="T15" i="88"/>
  <c r="T20" i="88" s="1"/>
  <c r="S15" i="88"/>
  <c r="S21" i="88" s="1"/>
  <c r="C15" i="88"/>
  <c r="C20" i="88" s="1"/>
  <c r="D15" i="88"/>
  <c r="D20" i="88" s="1"/>
  <c r="V59" i="88"/>
  <c r="U59" i="88"/>
  <c r="T59" i="88"/>
  <c r="S59" i="88"/>
  <c r="R59" i="88"/>
  <c r="Q59" i="88"/>
  <c r="P59" i="88"/>
  <c r="O59" i="88"/>
  <c r="N59" i="88"/>
  <c r="M59" i="88"/>
  <c r="L59" i="88"/>
  <c r="K59" i="88"/>
  <c r="J59" i="88"/>
  <c r="I59" i="88"/>
  <c r="H59" i="88"/>
  <c r="G59" i="88"/>
  <c r="F59" i="88"/>
  <c r="E59" i="88"/>
  <c r="D59" i="88"/>
  <c r="C59" i="88"/>
  <c r="B59" i="88"/>
  <c r="V58" i="88"/>
  <c r="U58" i="88"/>
  <c r="T58" i="88"/>
  <c r="S58" i="88"/>
  <c r="R58" i="88"/>
  <c r="Q58" i="88"/>
  <c r="P58" i="88"/>
  <c r="O58" i="88"/>
  <c r="N58" i="88"/>
  <c r="M58" i="88"/>
  <c r="L58" i="88"/>
  <c r="K58" i="88"/>
  <c r="J58" i="88"/>
  <c r="I58" i="88"/>
  <c r="H58" i="88"/>
  <c r="G58" i="88"/>
  <c r="F58" i="88"/>
  <c r="E58" i="88"/>
  <c r="D58" i="88"/>
  <c r="C58" i="88"/>
  <c r="B58" i="88"/>
  <c r="W57" i="88"/>
  <c r="X56" i="88"/>
  <c r="V55" i="88"/>
  <c r="V60" i="88" s="1"/>
  <c r="V64" i="88" s="1"/>
  <c r="U55" i="88"/>
  <c r="U60" i="88" s="1"/>
  <c r="U64" i="88" s="1"/>
  <c r="T55" i="88"/>
  <c r="T60" i="88" s="1"/>
  <c r="T64" i="88" s="1"/>
  <c r="S55" i="88"/>
  <c r="S60" i="88" s="1"/>
  <c r="S64" i="88" s="1"/>
  <c r="R55" i="88"/>
  <c r="R60" i="88" s="1"/>
  <c r="R64" i="88" s="1"/>
  <c r="Q55" i="88"/>
  <c r="Q60" i="88" s="1"/>
  <c r="Q64" i="88" s="1"/>
  <c r="P55" i="88"/>
  <c r="P60" i="88" s="1"/>
  <c r="P64" i="88" s="1"/>
  <c r="O55" i="88"/>
  <c r="O60" i="88" s="1"/>
  <c r="O64" i="88" s="1"/>
  <c r="N55" i="88"/>
  <c r="N60" i="88" s="1"/>
  <c r="N64" i="88" s="1"/>
  <c r="M55" i="88"/>
  <c r="M60" i="88" s="1"/>
  <c r="M64" i="88" s="1"/>
  <c r="L55" i="88"/>
  <c r="L60" i="88" s="1"/>
  <c r="L64" i="88" s="1"/>
  <c r="K55" i="88"/>
  <c r="K60" i="88" s="1"/>
  <c r="K64" i="88" s="1"/>
  <c r="J55" i="88"/>
  <c r="J60" i="88" s="1"/>
  <c r="J64" i="88" s="1"/>
  <c r="I55" i="88"/>
  <c r="I60" i="88" s="1"/>
  <c r="I64" i="88" s="1"/>
  <c r="H55" i="88"/>
  <c r="H60" i="88" s="1"/>
  <c r="H64" i="88" s="1"/>
  <c r="G55" i="88"/>
  <c r="G60" i="88" s="1"/>
  <c r="G64" i="88" s="1"/>
  <c r="F55" i="88"/>
  <c r="F60" i="88" s="1"/>
  <c r="F64" i="88" s="1"/>
  <c r="E55" i="88"/>
  <c r="E60" i="88" s="1"/>
  <c r="E64" i="88" s="1"/>
  <c r="D55" i="88"/>
  <c r="D60" i="88" s="1"/>
  <c r="D64" i="88" s="1"/>
  <c r="C55" i="88"/>
  <c r="C60" i="88" s="1"/>
  <c r="C64" i="88" s="1"/>
  <c r="B55" i="88"/>
  <c r="W54" i="88"/>
  <c r="W53" i="88"/>
  <c r="W52" i="88"/>
  <c r="W51" i="88"/>
  <c r="W50" i="88"/>
  <c r="W49" i="88"/>
  <c r="W48" i="88"/>
  <c r="W47" i="88"/>
  <c r="T39" i="88"/>
  <c r="S39" i="88"/>
  <c r="R39" i="88"/>
  <c r="Q39" i="88"/>
  <c r="P39" i="88"/>
  <c r="O39" i="88"/>
  <c r="G39" i="88"/>
  <c r="F39" i="88"/>
  <c r="E39" i="88"/>
  <c r="D39" i="88"/>
  <c r="C39" i="88"/>
  <c r="B39" i="88"/>
  <c r="T38" i="88"/>
  <c r="S38" i="88"/>
  <c r="R38" i="88"/>
  <c r="Q38" i="88"/>
  <c r="P38" i="88"/>
  <c r="O38" i="88"/>
  <c r="G38" i="88"/>
  <c r="F38" i="88"/>
  <c r="E38" i="88"/>
  <c r="D38" i="88"/>
  <c r="C38" i="88"/>
  <c r="B38" i="88"/>
  <c r="U37" i="88"/>
  <c r="H37" i="88"/>
  <c r="V36" i="88"/>
  <c r="I36" i="88"/>
  <c r="T35" i="88"/>
  <c r="T40" i="88" s="1"/>
  <c r="T44" i="88" s="1"/>
  <c r="S35" i="88"/>
  <c r="S40" i="88" s="1"/>
  <c r="S44" i="88" s="1"/>
  <c r="R35" i="88"/>
  <c r="R40" i="88" s="1"/>
  <c r="R44" i="88" s="1"/>
  <c r="Q35" i="88"/>
  <c r="Q40" i="88" s="1"/>
  <c r="Q44" i="88" s="1"/>
  <c r="P35" i="88"/>
  <c r="P40" i="88" s="1"/>
  <c r="P44" i="88" s="1"/>
  <c r="O35" i="88"/>
  <c r="O40" i="88" s="1"/>
  <c r="O44" i="88" s="1"/>
  <c r="C35" i="88"/>
  <c r="C40" i="88" s="1"/>
  <c r="B35" i="88"/>
  <c r="B40" i="88" s="1"/>
  <c r="U34" i="88"/>
  <c r="U33" i="88"/>
  <c r="U32" i="88"/>
  <c r="U31" i="88"/>
  <c r="H31" i="88"/>
  <c r="U30" i="88"/>
  <c r="H30" i="88"/>
  <c r="U29" i="88"/>
  <c r="H29" i="88"/>
  <c r="U28" i="88"/>
  <c r="H28" i="88"/>
  <c r="U27" i="88"/>
  <c r="H27" i="88"/>
  <c r="V19" i="88"/>
  <c r="U19" i="88"/>
  <c r="T19" i="88"/>
  <c r="S19" i="88"/>
  <c r="R19" i="88"/>
  <c r="Q19" i="88"/>
  <c r="P19" i="88"/>
  <c r="O19" i="88"/>
  <c r="N19" i="88"/>
  <c r="M19" i="88"/>
  <c r="L19" i="88"/>
  <c r="K19" i="88"/>
  <c r="J19" i="88"/>
  <c r="I19" i="88"/>
  <c r="H19" i="88"/>
  <c r="G19" i="88"/>
  <c r="F19" i="88"/>
  <c r="E19" i="88"/>
  <c r="D19" i="88"/>
  <c r="C19" i="88"/>
  <c r="B19" i="88"/>
  <c r="V18" i="88"/>
  <c r="U18" i="88"/>
  <c r="T18" i="88"/>
  <c r="S18" i="88"/>
  <c r="R18" i="88"/>
  <c r="Q18" i="88"/>
  <c r="P18" i="88"/>
  <c r="O18" i="88"/>
  <c r="N18" i="88"/>
  <c r="M18" i="88"/>
  <c r="L18" i="88"/>
  <c r="K18" i="88"/>
  <c r="J18" i="88"/>
  <c r="I18" i="88"/>
  <c r="H18" i="88"/>
  <c r="G18" i="88"/>
  <c r="F18" i="88"/>
  <c r="E18" i="88"/>
  <c r="D18" i="88"/>
  <c r="C18" i="88"/>
  <c r="B18" i="88"/>
  <c r="W17" i="88"/>
  <c r="X16" i="88"/>
  <c r="W10" i="88"/>
  <c r="W9" i="88"/>
  <c r="W8" i="88"/>
  <c r="W7" i="88"/>
  <c r="U2" i="88"/>
  <c r="A2" i="88"/>
  <c r="V15" i="88" l="1"/>
  <c r="U15" i="88"/>
  <c r="R15" i="88"/>
  <c r="R21" i="88" s="1"/>
  <c r="D35" i="88"/>
  <c r="H34" i="88"/>
  <c r="H32" i="88"/>
  <c r="H33" i="88"/>
  <c r="E15" i="88"/>
  <c r="E20" i="88" s="1"/>
  <c r="M15" i="88"/>
  <c r="M20" i="88" s="1"/>
  <c r="W12" i="88"/>
  <c r="P15" i="88"/>
  <c r="P20" i="88" s="1"/>
  <c r="Q15" i="88"/>
  <c r="Q20" i="88" s="1"/>
  <c r="L15" i="88"/>
  <c r="L20" i="88" s="1"/>
  <c r="J15" i="88"/>
  <c r="J21" i="88" s="1"/>
  <c r="J22" i="88" s="1"/>
  <c r="J23" i="88" s="1"/>
  <c r="I15" i="88"/>
  <c r="I20" i="88" s="1"/>
  <c r="N15" i="88"/>
  <c r="N20" i="88" s="1"/>
  <c r="G15" i="88"/>
  <c r="G20" i="88" s="1"/>
  <c r="F15" i="88"/>
  <c r="F20" i="88" s="1"/>
  <c r="H15" i="88"/>
  <c r="H20" i="88" s="1"/>
  <c r="W11" i="88"/>
  <c r="X8" i="88"/>
  <c r="I28" i="88"/>
  <c r="I32" i="88"/>
  <c r="I30" i="88"/>
  <c r="I29" i="88"/>
  <c r="X9" i="88"/>
  <c r="S22" i="88"/>
  <c r="S23" i="88" s="1"/>
  <c r="R22" i="88"/>
  <c r="R23" i="88" s="1"/>
  <c r="O61" i="88"/>
  <c r="O62" i="88" s="1"/>
  <c r="O63" i="88" s="1"/>
  <c r="H61" i="88"/>
  <c r="H62" i="88" s="1"/>
  <c r="H63" i="88" s="1"/>
  <c r="P61" i="88"/>
  <c r="P62" i="88" s="1"/>
  <c r="P63" i="88" s="1"/>
  <c r="I61" i="88"/>
  <c r="I62" i="88" s="1"/>
  <c r="I63" i="88" s="1"/>
  <c r="Q61" i="88"/>
  <c r="Q62" i="88" s="1"/>
  <c r="Q63" i="88" s="1"/>
  <c r="B61" i="88"/>
  <c r="B62" i="88" s="1"/>
  <c r="B63" i="88" s="1"/>
  <c r="J61" i="88"/>
  <c r="J62" i="88" s="1"/>
  <c r="J63" i="88" s="1"/>
  <c r="R61" i="88"/>
  <c r="R62" i="88" s="1"/>
  <c r="R63" i="88" s="1"/>
  <c r="K61" i="88"/>
  <c r="K62" i="88" s="1"/>
  <c r="K63" i="88" s="1"/>
  <c r="D61" i="88"/>
  <c r="D62" i="88" s="1"/>
  <c r="D63" i="88" s="1"/>
  <c r="L61" i="88"/>
  <c r="L62" i="88" s="1"/>
  <c r="L63" i="88" s="1"/>
  <c r="T61" i="88"/>
  <c r="T62" i="88" s="1"/>
  <c r="T63" i="88" s="1"/>
  <c r="C61" i="88"/>
  <c r="C62" i="88" s="1"/>
  <c r="C63" i="88" s="1"/>
  <c r="S61" i="88"/>
  <c r="S62" i="88" s="1"/>
  <c r="S63" i="88" s="1"/>
  <c r="E61" i="88"/>
  <c r="E62" i="88" s="1"/>
  <c r="E63" i="88" s="1"/>
  <c r="M61" i="88"/>
  <c r="M62" i="88" s="1"/>
  <c r="M63" i="88" s="1"/>
  <c r="U61" i="88"/>
  <c r="U62" i="88" s="1"/>
  <c r="U63" i="88" s="1"/>
  <c r="G61" i="88"/>
  <c r="G62" i="88" s="1"/>
  <c r="G63" i="88" s="1"/>
  <c r="W55" i="88"/>
  <c r="W58" i="88" s="1"/>
  <c r="F61" i="88"/>
  <c r="F62" i="88" s="1"/>
  <c r="F63" i="88" s="1"/>
  <c r="N61" i="88"/>
  <c r="N62" i="88" s="1"/>
  <c r="N63" i="88" s="1"/>
  <c r="V61" i="88"/>
  <c r="V62" i="88" s="1"/>
  <c r="V63" i="88" s="1"/>
  <c r="Q41" i="88"/>
  <c r="Q42" i="88" s="1"/>
  <c r="Q43" i="88" s="1"/>
  <c r="R41" i="88"/>
  <c r="R42" i="88" s="1"/>
  <c r="R43" i="88" s="1"/>
  <c r="S41" i="88"/>
  <c r="S42" i="88" s="1"/>
  <c r="S43" i="88" s="1"/>
  <c r="T41" i="88"/>
  <c r="T42" i="88" s="1"/>
  <c r="T43" i="88" s="1"/>
  <c r="O41" i="88"/>
  <c r="O42" i="88" s="1"/>
  <c r="O43" i="88" s="1"/>
  <c r="P41" i="88"/>
  <c r="P42" i="88" s="1"/>
  <c r="P43" i="88" s="1"/>
  <c r="I31" i="88"/>
  <c r="E41" i="88"/>
  <c r="E42" i="88" s="1"/>
  <c r="E43" i="88" s="1"/>
  <c r="F41" i="88"/>
  <c r="F42" i="88" s="1"/>
  <c r="F43" i="88" s="1"/>
  <c r="G41" i="88"/>
  <c r="G42" i="88" s="1"/>
  <c r="G43" i="88" s="1"/>
  <c r="B41" i="88"/>
  <c r="B42" i="88" s="1"/>
  <c r="B43" i="88" s="1"/>
  <c r="C41" i="88"/>
  <c r="C42" i="88" s="1"/>
  <c r="C43" i="88" s="1"/>
  <c r="X10" i="88"/>
  <c r="D21" i="88"/>
  <c r="D22" i="88" s="1"/>
  <c r="D23" i="88" s="1"/>
  <c r="T21" i="88"/>
  <c r="T22" i="88" s="1"/>
  <c r="T23" i="88" s="1"/>
  <c r="V44" i="88"/>
  <c r="C21" i="88"/>
  <c r="C22" i="88" s="1"/>
  <c r="C23" i="88" s="1"/>
  <c r="U35" i="88"/>
  <c r="S20" i="88"/>
  <c r="R20" i="88"/>
  <c r="B60" i="88"/>
  <c r="B64" i="88" s="1"/>
  <c r="X64" i="88" s="1"/>
  <c r="G34" i="86"/>
  <c r="F34" i="86"/>
  <c r="E34" i="86"/>
  <c r="D34" i="86"/>
  <c r="B34" i="86"/>
  <c r="V59" i="87"/>
  <c r="U59" i="87"/>
  <c r="T59" i="87"/>
  <c r="S59" i="87"/>
  <c r="R59" i="87"/>
  <c r="Q59" i="87"/>
  <c r="P59" i="87"/>
  <c r="O59" i="87"/>
  <c r="N59" i="87"/>
  <c r="M59" i="87"/>
  <c r="L59" i="87"/>
  <c r="K59" i="87"/>
  <c r="J59" i="87"/>
  <c r="I59" i="87"/>
  <c r="H59" i="87"/>
  <c r="G59" i="87"/>
  <c r="F59" i="87"/>
  <c r="E59" i="87"/>
  <c r="D59" i="87"/>
  <c r="C59" i="87"/>
  <c r="B59" i="87"/>
  <c r="V58" i="87"/>
  <c r="U58" i="87"/>
  <c r="T58" i="87"/>
  <c r="S58" i="87"/>
  <c r="R58" i="87"/>
  <c r="Q58" i="87"/>
  <c r="P58" i="87"/>
  <c r="O58" i="87"/>
  <c r="N58" i="87"/>
  <c r="M58" i="87"/>
  <c r="L58" i="87"/>
  <c r="K58" i="87"/>
  <c r="J58" i="87"/>
  <c r="I58" i="87"/>
  <c r="H58" i="87"/>
  <c r="G58" i="87"/>
  <c r="F58" i="87"/>
  <c r="E58" i="87"/>
  <c r="D58" i="87"/>
  <c r="C58" i="87"/>
  <c r="B58" i="87"/>
  <c r="W57" i="87"/>
  <c r="X56" i="87"/>
  <c r="V55" i="87"/>
  <c r="V60" i="87" s="1"/>
  <c r="V64" i="87" s="1"/>
  <c r="U55" i="87"/>
  <c r="U60" i="87" s="1"/>
  <c r="U64" i="87" s="1"/>
  <c r="T55" i="87"/>
  <c r="T60" i="87" s="1"/>
  <c r="T64" i="87" s="1"/>
  <c r="S55" i="87"/>
  <c r="S60" i="87" s="1"/>
  <c r="S64" i="87" s="1"/>
  <c r="R55" i="87"/>
  <c r="R60" i="87" s="1"/>
  <c r="R64" i="87" s="1"/>
  <c r="Q55" i="87"/>
  <c r="Q60" i="87" s="1"/>
  <c r="Q64" i="87" s="1"/>
  <c r="P55" i="87"/>
  <c r="P60" i="87" s="1"/>
  <c r="P64" i="87" s="1"/>
  <c r="O55" i="87"/>
  <c r="O60" i="87" s="1"/>
  <c r="O64" i="87" s="1"/>
  <c r="N55" i="87"/>
  <c r="N60" i="87" s="1"/>
  <c r="N64" i="87" s="1"/>
  <c r="M55" i="87"/>
  <c r="M60" i="87" s="1"/>
  <c r="M64" i="87" s="1"/>
  <c r="L55" i="87"/>
  <c r="L60" i="87" s="1"/>
  <c r="L64" i="87" s="1"/>
  <c r="K55" i="87"/>
  <c r="K60" i="87" s="1"/>
  <c r="K64" i="87" s="1"/>
  <c r="J55" i="87"/>
  <c r="J60" i="87" s="1"/>
  <c r="J64" i="87" s="1"/>
  <c r="I55" i="87"/>
  <c r="I60" i="87" s="1"/>
  <c r="I64" i="87" s="1"/>
  <c r="H55" i="87"/>
  <c r="H60" i="87" s="1"/>
  <c r="H64" i="87" s="1"/>
  <c r="G55" i="87"/>
  <c r="G60" i="87" s="1"/>
  <c r="G64" i="87" s="1"/>
  <c r="F55" i="87"/>
  <c r="F60" i="87" s="1"/>
  <c r="F64" i="87" s="1"/>
  <c r="E55" i="87"/>
  <c r="E60" i="87" s="1"/>
  <c r="E64" i="87" s="1"/>
  <c r="D55" i="87"/>
  <c r="D60" i="87" s="1"/>
  <c r="D64" i="87" s="1"/>
  <c r="C55" i="87"/>
  <c r="C60" i="87" s="1"/>
  <c r="C64" i="87" s="1"/>
  <c r="B55" i="87"/>
  <c r="W54" i="87"/>
  <c r="W53" i="87"/>
  <c r="W52" i="87"/>
  <c r="W51" i="87"/>
  <c r="W50" i="87"/>
  <c r="W49" i="87"/>
  <c r="W48" i="87"/>
  <c r="W47" i="87"/>
  <c r="T39" i="87"/>
  <c r="S39" i="87"/>
  <c r="R39" i="87"/>
  <c r="Q39" i="87"/>
  <c r="P39" i="87"/>
  <c r="O39" i="87"/>
  <c r="G39" i="87"/>
  <c r="F39" i="87"/>
  <c r="E39" i="87"/>
  <c r="D39" i="87"/>
  <c r="C39" i="87"/>
  <c r="B39" i="87"/>
  <c r="T38" i="87"/>
  <c r="S38" i="87"/>
  <c r="R38" i="87"/>
  <c r="Q38" i="87"/>
  <c r="P38" i="87"/>
  <c r="O38" i="87"/>
  <c r="G38" i="87"/>
  <c r="F38" i="87"/>
  <c r="E38" i="87"/>
  <c r="D38" i="87"/>
  <c r="C38" i="87"/>
  <c r="U37" i="87"/>
  <c r="H37" i="87"/>
  <c r="V36" i="87"/>
  <c r="I36" i="87"/>
  <c r="T35" i="87"/>
  <c r="T40" i="87" s="1"/>
  <c r="T44" i="87" s="1"/>
  <c r="S35" i="87"/>
  <c r="S40" i="87" s="1"/>
  <c r="S44" i="87" s="1"/>
  <c r="R35" i="87"/>
  <c r="R40" i="87" s="1"/>
  <c r="R44" i="87" s="1"/>
  <c r="Q35" i="87"/>
  <c r="Q40" i="87" s="1"/>
  <c r="Q44" i="87" s="1"/>
  <c r="P35" i="87"/>
  <c r="P40" i="87" s="1"/>
  <c r="P44" i="87" s="1"/>
  <c r="O35" i="87"/>
  <c r="O40" i="87" s="1"/>
  <c r="O44" i="87" s="1"/>
  <c r="U34" i="87"/>
  <c r="U33" i="87"/>
  <c r="U32" i="87"/>
  <c r="U31" i="87"/>
  <c r="U30" i="87"/>
  <c r="U29" i="87"/>
  <c r="U28" i="87"/>
  <c r="H28" i="87"/>
  <c r="U27" i="87"/>
  <c r="H27" i="87"/>
  <c r="V19" i="87"/>
  <c r="U19" i="87"/>
  <c r="T19" i="87"/>
  <c r="S19" i="87"/>
  <c r="R19" i="87"/>
  <c r="Q19" i="87"/>
  <c r="P19" i="87"/>
  <c r="O19" i="87"/>
  <c r="N19" i="87"/>
  <c r="M19" i="87"/>
  <c r="L19" i="87"/>
  <c r="K19" i="87"/>
  <c r="J19" i="87"/>
  <c r="I19" i="87"/>
  <c r="H19" i="87"/>
  <c r="G19" i="87"/>
  <c r="F19" i="87"/>
  <c r="E19" i="87"/>
  <c r="D19" i="87"/>
  <c r="C19" i="87"/>
  <c r="B19" i="87"/>
  <c r="V18" i="87"/>
  <c r="U18" i="87"/>
  <c r="T18" i="87"/>
  <c r="S18" i="87"/>
  <c r="R18" i="87"/>
  <c r="Q18" i="87"/>
  <c r="P18" i="87"/>
  <c r="O18" i="87"/>
  <c r="N18" i="87"/>
  <c r="M18" i="87"/>
  <c r="L18" i="87"/>
  <c r="K18" i="87"/>
  <c r="J18" i="87"/>
  <c r="I18" i="87"/>
  <c r="H18" i="87"/>
  <c r="G18" i="87"/>
  <c r="F18" i="87"/>
  <c r="E18" i="87"/>
  <c r="D18" i="87"/>
  <c r="C18" i="87"/>
  <c r="B18" i="87"/>
  <c r="W17" i="87"/>
  <c r="X16" i="87"/>
  <c r="V15" i="87"/>
  <c r="V20" i="87" s="1"/>
  <c r="U15" i="87"/>
  <c r="U20" i="87" s="1"/>
  <c r="T15" i="87"/>
  <c r="S15" i="87"/>
  <c r="S20" i="87" s="1"/>
  <c r="R15" i="87"/>
  <c r="R20" i="87" s="1"/>
  <c r="Q15" i="87"/>
  <c r="Q20" i="87" s="1"/>
  <c r="P15" i="87"/>
  <c r="P20" i="87" s="1"/>
  <c r="O15" i="87"/>
  <c r="N15" i="87"/>
  <c r="N20" i="87" s="1"/>
  <c r="M15" i="87"/>
  <c r="M20" i="87" s="1"/>
  <c r="L15" i="87"/>
  <c r="K15" i="87"/>
  <c r="K20" i="87" s="1"/>
  <c r="J15" i="87"/>
  <c r="J20" i="87" s="1"/>
  <c r="I15" i="87"/>
  <c r="I20" i="87" s="1"/>
  <c r="H15" i="87"/>
  <c r="H20" i="87" s="1"/>
  <c r="G15" i="87"/>
  <c r="F15" i="87"/>
  <c r="F20" i="87" s="1"/>
  <c r="E15" i="87"/>
  <c r="E20" i="87" s="1"/>
  <c r="D15" i="87"/>
  <c r="C15" i="87"/>
  <c r="C20" i="87" s="1"/>
  <c r="B15" i="87"/>
  <c r="W13" i="87"/>
  <c r="W12" i="87"/>
  <c r="W11" i="87"/>
  <c r="W10" i="87"/>
  <c r="W9" i="87"/>
  <c r="W8" i="87"/>
  <c r="W7" i="87"/>
  <c r="U2" i="87"/>
  <c r="A2" i="87"/>
  <c r="I33" i="88" l="1"/>
  <c r="I34" i="88"/>
  <c r="V20" i="88"/>
  <c r="V21" i="88"/>
  <c r="V22" i="88" s="1"/>
  <c r="V23" i="88" s="1"/>
  <c r="H21" i="88"/>
  <c r="H22" i="88" s="1"/>
  <c r="H23" i="88" s="1"/>
  <c r="U20" i="88"/>
  <c r="U21" i="88"/>
  <c r="U22" i="88" s="1"/>
  <c r="U23" i="88" s="1"/>
  <c r="P21" i="88"/>
  <c r="P22" i="88" s="1"/>
  <c r="P23" i="88" s="1"/>
  <c r="N21" i="88"/>
  <c r="N22" i="88" s="1"/>
  <c r="N23" i="88" s="1"/>
  <c r="M21" i="88"/>
  <c r="M22" i="88" s="1"/>
  <c r="M23" i="88" s="1"/>
  <c r="L21" i="88"/>
  <c r="L22" i="88" s="1"/>
  <c r="L23" i="88" s="1"/>
  <c r="G21" i="88"/>
  <c r="G22" i="88" s="1"/>
  <c r="G23" i="88" s="1"/>
  <c r="E21" i="88"/>
  <c r="E22" i="88" s="1"/>
  <c r="E23" i="88" s="1"/>
  <c r="W14" i="88"/>
  <c r="B15" i="88"/>
  <c r="D40" i="88"/>
  <c r="H35" i="88"/>
  <c r="H36" i="88" s="1"/>
  <c r="D41" i="88"/>
  <c r="D42" i="88" s="1"/>
  <c r="D43" i="88" s="1"/>
  <c r="F21" i="88"/>
  <c r="F22" i="88" s="1"/>
  <c r="F23" i="88" s="1"/>
  <c r="J20" i="88"/>
  <c r="Q21" i="88"/>
  <c r="Q22" i="88" s="1"/>
  <c r="Q23" i="88" s="1"/>
  <c r="O15" i="88"/>
  <c r="K15" i="88"/>
  <c r="I21" i="88"/>
  <c r="I22" i="88" s="1"/>
  <c r="I23" i="88" s="1"/>
  <c r="X12" i="88"/>
  <c r="W13" i="88"/>
  <c r="X11" i="88"/>
  <c r="W56" i="88"/>
  <c r="U38" i="88"/>
  <c r="U36" i="88"/>
  <c r="T41" i="87"/>
  <c r="T42" i="87" s="1"/>
  <c r="T43" i="87" s="1"/>
  <c r="X8" i="87"/>
  <c r="I28" i="87"/>
  <c r="X9" i="87"/>
  <c r="W55" i="87"/>
  <c r="X13" i="87"/>
  <c r="P41" i="87"/>
  <c r="P42" i="87" s="1"/>
  <c r="P43" i="87" s="1"/>
  <c r="Q21" i="87"/>
  <c r="Q22" i="87" s="1"/>
  <c r="Q23" i="87" s="1"/>
  <c r="R41" i="87"/>
  <c r="R42" i="87" s="1"/>
  <c r="R43" i="87" s="1"/>
  <c r="K21" i="87"/>
  <c r="K22" i="87" s="1"/>
  <c r="K23" i="87" s="1"/>
  <c r="H61" i="87"/>
  <c r="H62" i="87" s="1"/>
  <c r="H63" i="87" s="1"/>
  <c r="C21" i="87"/>
  <c r="C22" i="87" s="1"/>
  <c r="C23" i="87" s="1"/>
  <c r="S21" i="87"/>
  <c r="S22" i="87" s="1"/>
  <c r="S23" i="87" s="1"/>
  <c r="X10" i="87"/>
  <c r="I61" i="87"/>
  <c r="I62" i="87" s="1"/>
  <c r="I63" i="87" s="1"/>
  <c r="P61" i="87"/>
  <c r="P62" i="87" s="1"/>
  <c r="P63" i="87" s="1"/>
  <c r="B60" i="87"/>
  <c r="B64" i="87" s="1"/>
  <c r="X64" i="87" s="1"/>
  <c r="B61" i="87"/>
  <c r="B62" i="87" s="1"/>
  <c r="B63" i="87" s="1"/>
  <c r="J61" i="87"/>
  <c r="J62" i="87" s="1"/>
  <c r="J63" i="87" s="1"/>
  <c r="Q61" i="87"/>
  <c r="Q62" i="87" s="1"/>
  <c r="Q63" i="87" s="1"/>
  <c r="X12" i="87"/>
  <c r="F21" i="87"/>
  <c r="F22" i="87" s="1"/>
  <c r="F23" i="87" s="1"/>
  <c r="N21" i="87"/>
  <c r="N22" i="87" s="1"/>
  <c r="N23" i="87" s="1"/>
  <c r="V21" i="87"/>
  <c r="V22" i="87" s="1"/>
  <c r="V23" i="87" s="1"/>
  <c r="S41" i="87"/>
  <c r="S42" i="87" s="1"/>
  <c r="S43" i="87" s="1"/>
  <c r="C61" i="87"/>
  <c r="C62" i="87" s="1"/>
  <c r="C63" i="87" s="1"/>
  <c r="K61" i="87"/>
  <c r="K62" i="87" s="1"/>
  <c r="K63" i="87" s="1"/>
  <c r="R61" i="87"/>
  <c r="R62" i="87" s="1"/>
  <c r="R63" i="87" s="1"/>
  <c r="B38" i="87"/>
  <c r="D61" i="87"/>
  <c r="D62" i="87" s="1"/>
  <c r="D63" i="87" s="1"/>
  <c r="L61" i="87"/>
  <c r="L62" i="87" s="1"/>
  <c r="L63" i="87" s="1"/>
  <c r="S61" i="87"/>
  <c r="S62" i="87" s="1"/>
  <c r="S63" i="87" s="1"/>
  <c r="E61" i="87"/>
  <c r="E62" i="87" s="1"/>
  <c r="E63" i="87" s="1"/>
  <c r="M61" i="87"/>
  <c r="M62" i="87" s="1"/>
  <c r="M63" i="87" s="1"/>
  <c r="T61" i="87"/>
  <c r="T62" i="87" s="1"/>
  <c r="T63" i="87" s="1"/>
  <c r="I21" i="87"/>
  <c r="I22" i="87" s="1"/>
  <c r="I23" i="87" s="1"/>
  <c r="F61" i="87"/>
  <c r="F62" i="87" s="1"/>
  <c r="F63" i="87" s="1"/>
  <c r="N61" i="87"/>
  <c r="N62" i="87" s="1"/>
  <c r="N63" i="87" s="1"/>
  <c r="Q41" i="87"/>
  <c r="Q42" i="87" s="1"/>
  <c r="Q43" i="87" s="1"/>
  <c r="U61" i="87"/>
  <c r="U62" i="87" s="1"/>
  <c r="U63" i="87" s="1"/>
  <c r="U35" i="87"/>
  <c r="O41" i="87"/>
  <c r="O42" i="87" s="1"/>
  <c r="O43" i="87" s="1"/>
  <c r="G61" i="87"/>
  <c r="G62" i="87" s="1"/>
  <c r="G63" i="87" s="1"/>
  <c r="O61" i="87"/>
  <c r="O62" i="87" s="1"/>
  <c r="O63" i="87" s="1"/>
  <c r="V61" i="87"/>
  <c r="V62" i="87" s="1"/>
  <c r="V63" i="87" s="1"/>
  <c r="H31" i="87"/>
  <c r="H30" i="87"/>
  <c r="F35" i="87"/>
  <c r="E35" i="87"/>
  <c r="D35" i="87"/>
  <c r="H29" i="87"/>
  <c r="C35" i="87"/>
  <c r="G20" i="87"/>
  <c r="G21" i="87"/>
  <c r="G22" i="87" s="1"/>
  <c r="G23" i="87" s="1"/>
  <c r="O20" i="87"/>
  <c r="O21" i="87"/>
  <c r="O22" i="87" s="1"/>
  <c r="O23" i="87" s="1"/>
  <c r="B21" i="87"/>
  <c r="B22" i="87" s="1"/>
  <c r="B23" i="87" s="1"/>
  <c r="J21" i="87"/>
  <c r="J22" i="87" s="1"/>
  <c r="J23" i="87" s="1"/>
  <c r="R21" i="87"/>
  <c r="R22" i="87" s="1"/>
  <c r="R23" i="87" s="1"/>
  <c r="W15" i="87"/>
  <c r="B20" i="87"/>
  <c r="D20" i="87"/>
  <c r="D21" i="87"/>
  <c r="D22" i="87" s="1"/>
  <c r="D23" i="87" s="1"/>
  <c r="L20" i="87"/>
  <c r="L21" i="87"/>
  <c r="L22" i="87" s="1"/>
  <c r="L23" i="87" s="1"/>
  <c r="T20" i="87"/>
  <c r="T21" i="87"/>
  <c r="T22" i="87" s="1"/>
  <c r="T23" i="87" s="1"/>
  <c r="V44" i="87"/>
  <c r="X11" i="87"/>
  <c r="E21" i="87"/>
  <c r="E22" i="87" s="1"/>
  <c r="E23" i="87" s="1"/>
  <c r="M21" i="87"/>
  <c r="M22" i="87" s="1"/>
  <c r="M23" i="87" s="1"/>
  <c r="U21" i="87"/>
  <c r="U22" i="87" s="1"/>
  <c r="U23" i="87" s="1"/>
  <c r="W14" i="87"/>
  <c r="H21" i="87"/>
  <c r="H22" i="87" s="1"/>
  <c r="H23" i="87" s="1"/>
  <c r="P21" i="87"/>
  <c r="P22" i="87" s="1"/>
  <c r="P23" i="87" s="1"/>
  <c r="W17" i="86"/>
  <c r="J55" i="78"/>
  <c r="W11" i="78"/>
  <c r="F35" i="78"/>
  <c r="U48" i="78"/>
  <c r="C16" i="78"/>
  <c r="V13" i="78"/>
  <c r="I55" i="78"/>
  <c r="Q47" i="78"/>
  <c r="G31" i="78"/>
  <c r="S34" i="78"/>
  <c r="X47" i="78"/>
  <c r="R53" i="78"/>
  <c r="J15" i="78"/>
  <c r="P28" i="78"/>
  <c r="S16" i="78"/>
  <c r="F49" i="78"/>
  <c r="E32" i="78"/>
  <c r="P51" i="78"/>
  <c r="H16" i="78"/>
  <c r="S29" i="78"/>
  <c r="H17" i="78"/>
  <c r="N14" i="78"/>
  <c r="R54" i="78"/>
  <c r="E55" i="78"/>
  <c r="J52" i="78"/>
  <c r="N54" i="78"/>
  <c r="G27" i="78"/>
  <c r="X50" i="78"/>
  <c r="Q35" i="78"/>
  <c r="G35" i="78"/>
  <c r="E34" i="78"/>
  <c r="W14" i="78"/>
  <c r="T33" i="78"/>
  <c r="Q16" i="78"/>
  <c r="L15" i="78"/>
  <c r="O28" i="78"/>
  <c r="L16" i="78"/>
  <c r="O31" i="78"/>
  <c r="I28" i="78"/>
  <c r="K50" i="78"/>
  <c r="J53" i="78"/>
  <c r="U12" i="78"/>
  <c r="M14" i="78"/>
  <c r="K16" i="78"/>
  <c r="X53" i="78"/>
  <c r="E30" i="78"/>
  <c r="W54" i="78"/>
  <c r="K11" i="78"/>
  <c r="I48" i="78"/>
  <c r="U52" i="78"/>
  <c r="S55" i="78"/>
  <c r="L11" i="78"/>
  <c r="W15" i="78"/>
  <c r="G11" i="78"/>
  <c r="P49" i="78"/>
  <c r="G48" i="78"/>
  <c r="U15" i="78"/>
  <c r="N53" i="78"/>
  <c r="E49" i="78"/>
  <c r="L12" i="78"/>
  <c r="H27" i="78"/>
  <c r="O51" i="78"/>
  <c r="I29" i="78"/>
  <c r="H55" i="78"/>
  <c r="K15" i="78"/>
  <c r="L48" i="78"/>
  <c r="J49" i="78"/>
  <c r="S30" i="78"/>
  <c r="E48" i="78"/>
  <c r="J16" i="78"/>
  <c r="W49" i="78"/>
  <c r="Q15" i="78"/>
  <c r="J48" i="78"/>
  <c r="I27" i="78"/>
  <c r="M48" i="78"/>
  <c r="D47" i="78"/>
  <c r="J54" i="78"/>
  <c r="N51" i="78"/>
  <c r="H51" i="78"/>
  <c r="H29" i="78"/>
  <c r="D55" i="78"/>
  <c r="T34" i="78"/>
  <c r="O16" i="78"/>
  <c r="K53" i="78"/>
  <c r="G32" i="78"/>
  <c r="O14" i="78"/>
  <c r="J50" i="78"/>
  <c r="O55" i="78"/>
  <c r="Q11" i="78"/>
  <c r="D48" i="78"/>
  <c r="H33" i="78"/>
  <c r="N49" i="78"/>
  <c r="I54" i="78"/>
  <c r="S49" i="78"/>
  <c r="Q27" i="78"/>
  <c r="T50" i="78"/>
  <c r="D15" i="78"/>
  <c r="P54" i="78"/>
  <c r="J14" i="78"/>
  <c r="E35" i="78"/>
  <c r="V49" i="78"/>
  <c r="Q54" i="78"/>
  <c r="L54" i="78"/>
  <c r="F27" i="78"/>
  <c r="F29" i="78"/>
  <c r="U53" i="78"/>
  <c r="T52" i="78"/>
  <c r="N50" i="78"/>
  <c r="U49" i="78"/>
  <c r="I52" i="78"/>
  <c r="Q31" i="78"/>
  <c r="P48" i="78"/>
  <c r="K48" i="78"/>
  <c r="G52" i="78"/>
  <c r="E52" i="78"/>
  <c r="F51" i="78"/>
  <c r="N12" i="78"/>
  <c r="T28" i="78"/>
  <c r="E47" i="78"/>
  <c r="G54" i="78"/>
  <c r="R48" i="78"/>
  <c r="P32" i="78"/>
  <c r="O34" i="78"/>
  <c r="P17" i="78"/>
  <c r="R12" i="78"/>
  <c r="V55" i="78"/>
  <c r="W53" i="78"/>
  <c r="F28" i="78"/>
  <c r="G47" i="78"/>
  <c r="T14" i="78"/>
  <c r="H50" i="78"/>
  <c r="Q53" i="78"/>
  <c r="H52" i="78"/>
  <c r="R27" i="78"/>
  <c r="E53" i="78"/>
  <c r="D32" i="78"/>
  <c r="S31" i="78"/>
  <c r="E11" i="78"/>
  <c r="V16" i="78"/>
  <c r="K49" i="78"/>
  <c r="L47" i="78"/>
  <c r="Q48" i="78"/>
  <c r="Q51" i="78"/>
  <c r="H13" i="78"/>
  <c r="M53" i="78"/>
  <c r="E27" i="78"/>
  <c r="V15" i="78"/>
  <c r="D52" i="78"/>
  <c r="S17" i="78"/>
  <c r="S12" i="78"/>
  <c r="T13" i="78"/>
  <c r="H53" i="78"/>
  <c r="R13" i="78"/>
  <c r="O13" i="78"/>
  <c r="H30" i="78"/>
  <c r="G17" i="78"/>
  <c r="O29" i="78"/>
  <c r="E28" i="78"/>
  <c r="L53" i="78"/>
  <c r="P12" i="78"/>
  <c r="V47" i="78"/>
  <c r="Q12" i="78"/>
  <c r="S54" i="78"/>
  <c r="L55" i="78"/>
  <c r="P31" i="78"/>
  <c r="C17" i="78"/>
  <c r="P55" i="78"/>
  <c r="T15" i="78"/>
  <c r="X16" i="78"/>
  <c r="J17" i="78"/>
  <c r="H28" i="78"/>
  <c r="W12" i="78"/>
  <c r="F14" i="78"/>
  <c r="H12" i="78"/>
  <c r="F50" i="78"/>
  <c r="Q30" i="78"/>
  <c r="T12" i="78"/>
  <c r="E14" i="78"/>
  <c r="T47" i="78"/>
  <c r="W52" i="78"/>
  <c r="P50" i="78"/>
  <c r="D49" i="78"/>
  <c r="S28" i="78"/>
  <c r="G49" i="78"/>
  <c r="G12" i="78"/>
  <c r="D53" i="78"/>
  <c r="R52" i="78"/>
  <c r="H54" i="78"/>
  <c r="J47" i="78"/>
  <c r="Q33" i="78"/>
  <c r="D13" i="78"/>
  <c r="X55" i="78"/>
  <c r="F32" i="78"/>
  <c r="V11" i="78"/>
  <c r="M47" i="78"/>
  <c r="E13" i="78"/>
  <c r="M16" i="78"/>
  <c r="P14" i="78"/>
  <c r="F13" i="78"/>
  <c r="K54" i="78"/>
  <c r="E33" i="78"/>
  <c r="S51" i="78"/>
  <c r="G14" i="78"/>
  <c r="G30" i="78"/>
  <c r="N16" i="78"/>
  <c r="F11" i="78"/>
  <c r="S53" i="78"/>
  <c r="I13" i="78"/>
  <c r="D50" i="78"/>
  <c r="H48" i="78"/>
  <c r="I12" i="78"/>
  <c r="Q52" i="78"/>
  <c r="X13" i="78"/>
  <c r="I35" i="78"/>
  <c r="R49" i="78"/>
  <c r="D54" i="78"/>
  <c r="W13" i="78"/>
  <c r="E50" i="78"/>
  <c r="S48" i="78"/>
  <c r="I16" i="78"/>
  <c r="U47" i="78"/>
  <c r="G34" i="78"/>
  <c r="F52" i="78"/>
  <c r="F55" i="78"/>
  <c r="D12" i="78"/>
  <c r="S50" i="78"/>
  <c r="H14" i="78"/>
  <c r="R17" i="78"/>
  <c r="R14" i="78"/>
  <c r="H15" i="78"/>
  <c r="E17" i="78"/>
  <c r="K13" i="78"/>
  <c r="D29" i="78"/>
  <c r="P33" i="78"/>
  <c r="T51" i="78"/>
  <c r="T30" i="78"/>
  <c r="P11" i="78"/>
  <c r="M50" i="78"/>
  <c r="R47" i="78"/>
  <c r="T32" i="78"/>
  <c r="N48" i="78"/>
  <c r="P34" i="78"/>
  <c r="W51" i="78"/>
  <c r="G50" i="78"/>
  <c r="X51" i="78"/>
  <c r="V14" i="78"/>
  <c r="P35" i="78"/>
  <c r="F16" i="78"/>
  <c r="F31" i="78"/>
  <c r="P16" i="78"/>
  <c r="S33" i="78"/>
  <c r="Q17" i="78"/>
  <c r="O27" i="78"/>
  <c r="Q49" i="78"/>
  <c r="D27" i="78"/>
  <c r="Q28" i="78"/>
  <c r="R35" i="78"/>
  <c r="M54" i="78"/>
  <c r="W17" i="78"/>
  <c r="D35" i="78"/>
  <c r="V17" i="78"/>
  <c r="I49" i="78"/>
  <c r="T27" i="78"/>
  <c r="O52" i="78"/>
  <c r="C12" i="78"/>
  <c r="D34" i="78"/>
  <c r="J12" i="78"/>
  <c r="L49" i="78"/>
  <c r="H32" i="78"/>
  <c r="U13" i="78"/>
  <c r="J11" i="78"/>
  <c r="E54" i="78"/>
  <c r="I15" i="78"/>
  <c r="D17" i="78"/>
  <c r="M17" i="78"/>
  <c r="C13" i="78"/>
  <c r="T31" i="78"/>
  <c r="S11" i="78"/>
  <c r="S47" i="78"/>
  <c r="P52" i="78"/>
  <c r="N17" i="78"/>
  <c r="E12" i="78"/>
  <c r="F17" i="78"/>
  <c r="D16" i="78"/>
  <c r="H35" i="78"/>
  <c r="G33" i="78"/>
  <c r="O50" i="78"/>
  <c r="N47" i="78"/>
  <c r="P27" i="78"/>
  <c r="U16" i="78"/>
  <c r="R16" i="78"/>
  <c r="U55" i="78"/>
  <c r="F30" i="78"/>
  <c r="O47" i="78"/>
  <c r="G13" i="78"/>
  <c r="M11" i="78"/>
  <c r="L52" i="78"/>
  <c r="I14" i="78"/>
  <c r="O53" i="78"/>
  <c r="X52" i="78"/>
  <c r="O49" i="78"/>
  <c r="S27" i="78"/>
  <c r="W48" i="78"/>
  <c r="K12" i="78"/>
  <c r="N55" i="78"/>
  <c r="J13" i="78"/>
  <c r="T29" i="78"/>
  <c r="P47" i="78"/>
  <c r="X14" i="78"/>
  <c r="W55" i="78"/>
  <c r="X15" i="78"/>
  <c r="C14" i="78"/>
  <c r="F34" i="78"/>
  <c r="V53" i="78"/>
  <c r="D30" i="78"/>
  <c r="U11" i="78"/>
  <c r="W47" i="78"/>
  <c r="D14" i="78"/>
  <c r="Q34" i="78"/>
  <c r="F12" i="78"/>
  <c r="D31" i="78"/>
  <c r="F54" i="78"/>
  <c r="S32" i="78"/>
  <c r="O32" i="78"/>
  <c r="M13" i="78"/>
  <c r="O11" i="78"/>
  <c r="M49" i="78"/>
  <c r="E16" i="78"/>
  <c r="F33" i="78"/>
  <c r="G28" i="78"/>
  <c r="E51" i="78"/>
  <c r="L14" i="78"/>
  <c r="W50" i="78"/>
  <c r="D28" i="78"/>
  <c r="L51" i="78"/>
  <c r="S13" i="78"/>
  <c r="H31" i="78"/>
  <c r="X11" i="78"/>
  <c r="Q50" i="78"/>
  <c r="R11" i="78"/>
  <c r="F53" i="78"/>
  <c r="R50" i="78"/>
  <c r="F15" i="78"/>
  <c r="K47" i="78"/>
  <c r="S52" i="78"/>
  <c r="O30" i="78"/>
  <c r="O35" i="78"/>
  <c r="T53" i="78"/>
  <c r="G29" i="78"/>
  <c r="P15" i="78"/>
  <c r="V52" i="78"/>
  <c r="D11" i="78"/>
  <c r="X48" i="78"/>
  <c r="R15" i="78"/>
  <c r="P30" i="78"/>
  <c r="Q13" i="78"/>
  <c r="E29" i="78"/>
  <c r="U17" i="78"/>
  <c r="S35" i="78"/>
  <c r="K14" i="78"/>
  <c r="K51" i="78"/>
  <c r="Q32" i="78"/>
  <c r="L50" i="78"/>
  <c r="I50" i="78"/>
  <c r="M15" i="78"/>
  <c r="R31" i="78"/>
  <c r="P29" i="78"/>
  <c r="I51" i="78"/>
  <c r="X17" i="78"/>
  <c r="S14" i="78"/>
  <c r="R55" i="78"/>
  <c r="V54" i="78"/>
  <c r="L13" i="78"/>
  <c r="T35" i="78"/>
  <c r="D51" i="78"/>
  <c r="T54" i="78"/>
  <c r="E15" i="78"/>
  <c r="I11" i="78"/>
  <c r="T55" i="78"/>
  <c r="H47" i="78"/>
  <c r="R33" i="78"/>
  <c r="I30" i="78"/>
  <c r="I53" i="78"/>
  <c r="O17" i="78"/>
  <c r="G16" i="78"/>
  <c r="P13" i="78"/>
  <c r="K52" i="78"/>
  <c r="U54" i="78"/>
  <c r="F47" i="78"/>
  <c r="N13" i="78"/>
  <c r="U50" i="78"/>
  <c r="T48" i="78"/>
  <c r="G53" i="78"/>
  <c r="R32" i="78"/>
  <c r="V51" i="78"/>
  <c r="O48" i="78"/>
  <c r="U14" i="78"/>
  <c r="D33" i="78"/>
  <c r="O15" i="78"/>
  <c r="M52" i="78"/>
  <c r="I17" i="78"/>
  <c r="S15" i="78"/>
  <c r="R34" i="78"/>
  <c r="G51" i="78"/>
  <c r="F48" i="78"/>
  <c r="R51" i="78"/>
  <c r="H49" i="78"/>
  <c r="L17" i="78"/>
  <c r="Q29" i="78"/>
  <c r="C15" i="78"/>
  <c r="K55" i="78"/>
  <c r="T49" i="78"/>
  <c r="X12" i="78"/>
  <c r="V48" i="78"/>
  <c r="I47" i="78"/>
  <c r="G15" i="78"/>
  <c r="X54" i="78"/>
  <c r="H11" i="78"/>
  <c r="U51" i="78"/>
  <c r="K17" i="78"/>
  <c r="T11" i="78"/>
  <c r="O54" i="78"/>
  <c r="W16" i="78"/>
  <c r="O33" i="78"/>
  <c r="V12" i="78"/>
  <c r="P53" i="78"/>
  <c r="R28" i="78"/>
  <c r="G55" i="78"/>
  <c r="N52" i="78"/>
  <c r="V50" i="78"/>
  <c r="X49" i="78"/>
  <c r="N15" i="78"/>
  <c r="N11" i="78"/>
  <c r="J51" i="78"/>
  <c r="E31" i="78"/>
  <c r="T16" i="78"/>
  <c r="R30" i="78"/>
  <c r="R29" i="78"/>
  <c r="M51" i="78"/>
  <c r="M12" i="78"/>
  <c r="M55" i="78"/>
  <c r="Q55" i="78"/>
  <c r="Q14" i="78"/>
  <c r="T17" i="78"/>
  <c r="O12" i="78"/>
  <c r="H38" i="88" l="1"/>
  <c r="X14" i="88"/>
  <c r="B21" i="88"/>
  <c r="B22" i="88" s="1"/>
  <c r="B23" i="88" s="1"/>
  <c r="B20" i="88"/>
  <c r="O20" i="88"/>
  <c r="O21" i="88"/>
  <c r="O22" i="88" s="1"/>
  <c r="O23" i="88" s="1"/>
  <c r="K20" i="88"/>
  <c r="K21" i="88"/>
  <c r="K22" i="88" s="1"/>
  <c r="K23" i="88" s="1"/>
  <c r="W15" i="88"/>
  <c r="X13" i="88"/>
  <c r="U38" i="87"/>
  <c r="W56" i="87"/>
  <c r="F40" i="87"/>
  <c r="C40" i="87"/>
  <c r="D40" i="87"/>
  <c r="E40" i="87"/>
  <c r="I29" i="87"/>
  <c r="X14" i="87"/>
  <c r="W58" i="87"/>
  <c r="I31" i="87"/>
  <c r="E41" i="87"/>
  <c r="E42" i="87" s="1"/>
  <c r="E43" i="87" s="1"/>
  <c r="U36" i="87"/>
  <c r="F41" i="87"/>
  <c r="F42" i="87" s="1"/>
  <c r="F43" i="87" s="1"/>
  <c r="D41" i="87"/>
  <c r="D42" i="87" s="1"/>
  <c r="D43" i="87" s="1"/>
  <c r="I30" i="87"/>
  <c r="G35" i="87"/>
  <c r="H32" i="87"/>
  <c r="C41" i="87"/>
  <c r="C42" i="87" s="1"/>
  <c r="C43" i="87" s="1"/>
  <c r="W18" i="87"/>
  <c r="W16" i="87"/>
  <c r="B14" i="86"/>
  <c r="D14" i="86"/>
  <c r="H14" i="86"/>
  <c r="I14" i="86"/>
  <c r="J14" i="86"/>
  <c r="K14" i="86"/>
  <c r="L14" i="86"/>
  <c r="M14" i="86"/>
  <c r="N14" i="86"/>
  <c r="O14" i="86"/>
  <c r="Q14" i="86"/>
  <c r="S14" i="86"/>
  <c r="T14" i="86"/>
  <c r="U14" i="86"/>
  <c r="H34" i="78"/>
  <c r="I31" i="78"/>
  <c r="W18" i="88" l="1"/>
  <c r="W16" i="88"/>
  <c r="G40" i="87"/>
  <c r="G41" i="87"/>
  <c r="G42" i="87" s="1"/>
  <c r="G43" i="87" s="1"/>
  <c r="H33" i="87"/>
  <c r="I32" i="87"/>
  <c r="V30" i="86"/>
  <c r="V31" i="86"/>
  <c r="V32" i="86"/>
  <c r="V33" i="86"/>
  <c r="V34" i="86"/>
  <c r="V28" i="86"/>
  <c r="I32" i="78"/>
  <c r="I33" i="87" l="1"/>
  <c r="H34" i="87"/>
  <c r="B35" i="87"/>
  <c r="J18" i="86"/>
  <c r="K18" i="86"/>
  <c r="L18" i="86"/>
  <c r="N18" i="86"/>
  <c r="O18" i="86"/>
  <c r="P18" i="86"/>
  <c r="Q18" i="86"/>
  <c r="R18" i="86"/>
  <c r="V18" i="86"/>
  <c r="Z47" i="86"/>
  <c r="H28" i="86"/>
  <c r="H29" i="86"/>
  <c r="I29" i="86" s="1"/>
  <c r="H30" i="86"/>
  <c r="H31" i="86"/>
  <c r="H32" i="86"/>
  <c r="H33" i="86"/>
  <c r="H34" i="86"/>
  <c r="Y59" i="86"/>
  <c r="X59" i="86"/>
  <c r="W59" i="86"/>
  <c r="V59" i="86"/>
  <c r="U59" i="86"/>
  <c r="T59" i="86"/>
  <c r="S59" i="86"/>
  <c r="R59" i="86"/>
  <c r="Q59" i="86"/>
  <c r="P59" i="86"/>
  <c r="O59" i="86"/>
  <c r="N59" i="86"/>
  <c r="M59" i="86"/>
  <c r="L59" i="86"/>
  <c r="K59" i="86"/>
  <c r="J59" i="86"/>
  <c r="I59" i="86"/>
  <c r="H59" i="86"/>
  <c r="G59" i="86"/>
  <c r="F59" i="86"/>
  <c r="E59" i="86"/>
  <c r="D59" i="86"/>
  <c r="C59" i="86"/>
  <c r="B59" i="86"/>
  <c r="Y58" i="86"/>
  <c r="X58" i="86"/>
  <c r="W58" i="86"/>
  <c r="V58" i="86"/>
  <c r="U58" i="86"/>
  <c r="T58" i="86"/>
  <c r="S58" i="86"/>
  <c r="R58" i="86"/>
  <c r="Q58" i="86"/>
  <c r="P58" i="86"/>
  <c r="O58" i="86"/>
  <c r="N58" i="86"/>
  <c r="M58" i="86"/>
  <c r="L58" i="86"/>
  <c r="K58" i="86"/>
  <c r="J58" i="86"/>
  <c r="I58" i="86"/>
  <c r="H58" i="86"/>
  <c r="G58" i="86"/>
  <c r="F58" i="86"/>
  <c r="E58" i="86"/>
  <c r="D58" i="86"/>
  <c r="C58" i="86"/>
  <c r="B58" i="86"/>
  <c r="Z57" i="86"/>
  <c r="AA56" i="86"/>
  <c r="Y55" i="86"/>
  <c r="Y60" i="86" s="1"/>
  <c r="X55" i="86"/>
  <c r="X60" i="86" s="1"/>
  <c r="X64" i="86" s="1"/>
  <c r="W55" i="86"/>
  <c r="W60" i="86" s="1"/>
  <c r="W64" i="86" s="1"/>
  <c r="V55" i="86"/>
  <c r="V60" i="86" s="1"/>
  <c r="V64" i="86" s="1"/>
  <c r="U55" i="86"/>
  <c r="U60" i="86" s="1"/>
  <c r="U64" i="86" s="1"/>
  <c r="T55" i="86"/>
  <c r="T60" i="86" s="1"/>
  <c r="T64" i="86" s="1"/>
  <c r="S55" i="86"/>
  <c r="S60" i="86" s="1"/>
  <c r="S64" i="86" s="1"/>
  <c r="R55" i="86"/>
  <c r="R60" i="86" s="1"/>
  <c r="R64" i="86" s="1"/>
  <c r="Q55" i="86"/>
  <c r="Q60" i="86" s="1"/>
  <c r="P55" i="86"/>
  <c r="P60" i="86" s="1"/>
  <c r="P64" i="86" s="1"/>
  <c r="O55" i="86"/>
  <c r="O60" i="86" s="1"/>
  <c r="O64" i="86" s="1"/>
  <c r="N55" i="86"/>
  <c r="N60" i="86" s="1"/>
  <c r="N64" i="86" s="1"/>
  <c r="M55" i="86"/>
  <c r="M60" i="86" s="1"/>
  <c r="M64" i="86" s="1"/>
  <c r="L55" i="86"/>
  <c r="L60" i="86" s="1"/>
  <c r="L64" i="86" s="1"/>
  <c r="K55" i="86"/>
  <c r="K60" i="86" s="1"/>
  <c r="K64" i="86" s="1"/>
  <c r="J55" i="86"/>
  <c r="J60" i="86" s="1"/>
  <c r="J64" i="86" s="1"/>
  <c r="I55" i="86"/>
  <c r="H55" i="86"/>
  <c r="H60" i="86" s="1"/>
  <c r="H64" i="86" s="1"/>
  <c r="G55" i="86"/>
  <c r="G60" i="86" s="1"/>
  <c r="G64" i="86" s="1"/>
  <c r="F55" i="86"/>
  <c r="F60" i="86" s="1"/>
  <c r="F64" i="86" s="1"/>
  <c r="E55" i="86"/>
  <c r="E60" i="86" s="1"/>
  <c r="E64" i="86" s="1"/>
  <c r="D55" i="86"/>
  <c r="D60" i="86" s="1"/>
  <c r="D64" i="86" s="1"/>
  <c r="C55" i="86"/>
  <c r="C60" i="86" s="1"/>
  <c r="C64" i="86" s="1"/>
  <c r="B55" i="86"/>
  <c r="B60" i="86" s="1"/>
  <c r="B64" i="86" s="1"/>
  <c r="Z54" i="86"/>
  <c r="Z53" i="86"/>
  <c r="Z52" i="86"/>
  <c r="Z51" i="86"/>
  <c r="Z50" i="86"/>
  <c r="Z49" i="86"/>
  <c r="Z48" i="86"/>
  <c r="U39" i="86"/>
  <c r="T39" i="86"/>
  <c r="S39" i="86"/>
  <c r="R39" i="86"/>
  <c r="Q39" i="86"/>
  <c r="P39" i="86"/>
  <c r="O39" i="86"/>
  <c r="G39" i="86"/>
  <c r="F39" i="86"/>
  <c r="E39" i="86"/>
  <c r="D39" i="86"/>
  <c r="C39" i="86"/>
  <c r="B39" i="86"/>
  <c r="U38" i="86"/>
  <c r="T38" i="86"/>
  <c r="S38" i="86"/>
  <c r="R38" i="86"/>
  <c r="Q38" i="86"/>
  <c r="P38" i="86"/>
  <c r="O38" i="86"/>
  <c r="G38" i="86"/>
  <c r="F38" i="86"/>
  <c r="E38" i="86"/>
  <c r="D38" i="86"/>
  <c r="C38" i="86"/>
  <c r="B38" i="86"/>
  <c r="V37" i="86"/>
  <c r="H37" i="86"/>
  <c r="W36" i="86"/>
  <c r="I36" i="86"/>
  <c r="U35" i="86"/>
  <c r="U40" i="86" s="1"/>
  <c r="T35" i="86"/>
  <c r="T40" i="86" s="1"/>
  <c r="T44" i="86" s="1"/>
  <c r="S35" i="86"/>
  <c r="R35" i="86"/>
  <c r="R40" i="86" s="1"/>
  <c r="R44" i="86" s="1"/>
  <c r="Q35" i="86"/>
  <c r="Q40" i="86" s="1"/>
  <c r="Q44" i="86" s="1"/>
  <c r="P35" i="86"/>
  <c r="P40" i="86" s="1"/>
  <c r="P44" i="86" s="1"/>
  <c r="O35" i="86"/>
  <c r="O40" i="86" s="1"/>
  <c r="O44" i="86" s="1"/>
  <c r="G35" i="86"/>
  <c r="G40" i="86" s="1"/>
  <c r="F35" i="86"/>
  <c r="F40" i="86" s="1"/>
  <c r="E35" i="86"/>
  <c r="E40" i="86" s="1"/>
  <c r="D35" i="86"/>
  <c r="D40" i="86" s="1"/>
  <c r="C35" i="86"/>
  <c r="C40" i="86" s="1"/>
  <c r="B35" i="86"/>
  <c r="V29" i="86"/>
  <c r="V27" i="86"/>
  <c r="H27" i="86"/>
  <c r="V19" i="86"/>
  <c r="U19" i="86"/>
  <c r="T19" i="86"/>
  <c r="S19" i="86"/>
  <c r="R19" i="86"/>
  <c r="Q19" i="86"/>
  <c r="P19" i="86"/>
  <c r="O19" i="86"/>
  <c r="N19" i="86"/>
  <c r="M19" i="86"/>
  <c r="L19" i="86"/>
  <c r="K19" i="86"/>
  <c r="J19" i="86"/>
  <c r="I19" i="86"/>
  <c r="H19" i="86"/>
  <c r="G19" i="86"/>
  <c r="F19" i="86"/>
  <c r="E19" i="86"/>
  <c r="D19" i="86"/>
  <c r="C19" i="86"/>
  <c r="B19" i="86"/>
  <c r="U18" i="86"/>
  <c r="T18" i="86"/>
  <c r="S18" i="86"/>
  <c r="I18" i="86"/>
  <c r="H18" i="86"/>
  <c r="G18" i="86"/>
  <c r="F18" i="86"/>
  <c r="E18" i="86"/>
  <c r="D18" i="86"/>
  <c r="C18" i="86"/>
  <c r="B18" i="86"/>
  <c r="X16" i="86"/>
  <c r="W8" i="86"/>
  <c r="W7" i="86"/>
  <c r="U2" i="86"/>
  <c r="A2" i="86"/>
  <c r="AB49" i="85"/>
  <c r="AB50" i="85"/>
  <c r="AB51" i="85"/>
  <c r="AB52" i="85"/>
  <c r="AB53" i="85"/>
  <c r="AB54" i="85"/>
  <c r="AB48" i="85"/>
  <c r="Z49" i="85"/>
  <c r="AC49" i="85" s="1"/>
  <c r="Z50" i="85"/>
  <c r="Z51" i="85"/>
  <c r="Z52" i="85"/>
  <c r="Z53" i="85"/>
  <c r="Z54" i="85"/>
  <c r="Z48" i="85"/>
  <c r="V29" i="85"/>
  <c r="X29" i="85" s="1"/>
  <c r="V30" i="85"/>
  <c r="X30" i="85" s="1"/>
  <c r="V31" i="85"/>
  <c r="X31" i="85" s="1"/>
  <c r="V32" i="85"/>
  <c r="X32" i="85" s="1"/>
  <c r="V33" i="85"/>
  <c r="X33" i="85" s="1"/>
  <c r="V34" i="85"/>
  <c r="X34" i="85" s="1"/>
  <c r="V28" i="85"/>
  <c r="X28" i="85" s="1"/>
  <c r="I33" i="78"/>
  <c r="I28" i="86" l="1"/>
  <c r="AC53" i="85"/>
  <c r="AC51" i="85"/>
  <c r="AC54" i="85"/>
  <c r="AC50" i="85"/>
  <c r="I34" i="87"/>
  <c r="B41" i="87"/>
  <c r="B42" i="87" s="1"/>
  <c r="B43" i="87" s="1"/>
  <c r="H35" i="87"/>
  <c r="B40" i="87"/>
  <c r="AC48" i="85"/>
  <c r="P41" i="86"/>
  <c r="P42" i="86" s="1"/>
  <c r="P43" i="86" s="1"/>
  <c r="I34" i="86"/>
  <c r="I30" i="86"/>
  <c r="B61" i="86"/>
  <c r="B62" i="86" s="1"/>
  <c r="B63" i="86" s="1"/>
  <c r="R61" i="86"/>
  <c r="R62" i="86" s="1"/>
  <c r="R63" i="86" s="1"/>
  <c r="I33" i="86"/>
  <c r="B41" i="86"/>
  <c r="B42" i="86" s="1"/>
  <c r="B43" i="86" s="1"/>
  <c r="M61" i="86"/>
  <c r="M62" i="86" s="1"/>
  <c r="M63" i="86" s="1"/>
  <c r="S41" i="86"/>
  <c r="S42" i="86" s="1"/>
  <c r="S43" i="86" s="1"/>
  <c r="T41" i="86"/>
  <c r="T42" i="86" s="1"/>
  <c r="T43" i="86" s="1"/>
  <c r="Q61" i="86"/>
  <c r="Q62" i="86" s="1"/>
  <c r="Q63" i="86" s="1"/>
  <c r="W10" i="86"/>
  <c r="B15" i="86"/>
  <c r="B21" i="86" s="1"/>
  <c r="B22" i="86" s="1"/>
  <c r="B23" i="86" s="1"/>
  <c r="W14" i="86"/>
  <c r="V15" i="86"/>
  <c r="G15" i="86"/>
  <c r="G21" i="86" s="1"/>
  <c r="G22" i="86" s="1"/>
  <c r="G23" i="86" s="1"/>
  <c r="F15" i="86"/>
  <c r="F21" i="86" s="1"/>
  <c r="F22" i="86" s="1"/>
  <c r="F23" i="86" s="1"/>
  <c r="C15" i="86"/>
  <c r="C20" i="86" s="1"/>
  <c r="D15" i="86"/>
  <c r="D20" i="86" s="1"/>
  <c r="E15" i="86"/>
  <c r="E20" i="86" s="1"/>
  <c r="H15" i="86"/>
  <c r="H21" i="86" s="1"/>
  <c r="H22" i="86" s="1"/>
  <c r="H23" i="86" s="1"/>
  <c r="I15" i="86"/>
  <c r="I21" i="86" s="1"/>
  <c r="I22" i="86" s="1"/>
  <c r="I23" i="86" s="1"/>
  <c r="J15" i="86"/>
  <c r="J20" i="86" s="1"/>
  <c r="S15" i="86"/>
  <c r="S20" i="86" s="1"/>
  <c r="T15" i="86"/>
  <c r="T20" i="86" s="1"/>
  <c r="K15" i="86"/>
  <c r="K20" i="86" s="1"/>
  <c r="L15" i="86"/>
  <c r="L20" i="86" s="1"/>
  <c r="Q15" i="86"/>
  <c r="Q20" i="86" s="1"/>
  <c r="M18" i="86"/>
  <c r="W9" i="86"/>
  <c r="O15" i="86"/>
  <c r="O20" i="86" s="1"/>
  <c r="R15" i="86"/>
  <c r="R20" i="86" s="1"/>
  <c r="P15" i="86"/>
  <c r="P20" i="86" s="1"/>
  <c r="D61" i="86"/>
  <c r="D62" i="86" s="1"/>
  <c r="D63" i="86" s="1"/>
  <c r="T61" i="86"/>
  <c r="T62" i="86" s="1"/>
  <c r="T63" i="86" s="1"/>
  <c r="U61" i="86"/>
  <c r="U62" i="86" s="1"/>
  <c r="U63" i="86" s="1"/>
  <c r="F61" i="86"/>
  <c r="F62" i="86" s="1"/>
  <c r="F63" i="86" s="1"/>
  <c r="H61" i="86"/>
  <c r="H62" i="86" s="1"/>
  <c r="H63" i="86" s="1"/>
  <c r="X61" i="86"/>
  <c r="X62" i="86" s="1"/>
  <c r="X63" i="86" s="1"/>
  <c r="I61" i="86"/>
  <c r="I62" i="86" s="1"/>
  <c r="I63" i="86" s="1"/>
  <c r="Y61" i="86"/>
  <c r="Y62" i="86" s="1"/>
  <c r="Y63" i="86" s="1"/>
  <c r="G61" i="86"/>
  <c r="G62" i="86" s="1"/>
  <c r="G63" i="86" s="1"/>
  <c r="J61" i="86"/>
  <c r="J62" i="86" s="1"/>
  <c r="J63" i="86" s="1"/>
  <c r="C61" i="86"/>
  <c r="C62" i="86" s="1"/>
  <c r="C63" i="86" s="1"/>
  <c r="K61" i="86"/>
  <c r="K62" i="86" s="1"/>
  <c r="K63" i="86" s="1"/>
  <c r="V61" i="86"/>
  <c r="V62" i="86" s="1"/>
  <c r="V63" i="86" s="1"/>
  <c r="W61" i="86"/>
  <c r="W62" i="86" s="1"/>
  <c r="W63" i="86" s="1"/>
  <c r="L61" i="86"/>
  <c r="L62" i="86" s="1"/>
  <c r="L63" i="86" s="1"/>
  <c r="I60" i="86"/>
  <c r="E61" i="86"/>
  <c r="E62" i="86" s="1"/>
  <c r="E63" i="86" s="1"/>
  <c r="N61" i="86"/>
  <c r="N62" i="86" s="1"/>
  <c r="N63" i="86" s="1"/>
  <c r="O61" i="86"/>
  <c r="O62" i="86" s="1"/>
  <c r="O63" i="86" s="1"/>
  <c r="S61" i="86"/>
  <c r="S62" i="86" s="1"/>
  <c r="S63" i="86" s="1"/>
  <c r="P61" i="86"/>
  <c r="P62" i="86" s="1"/>
  <c r="P63" i="86" s="1"/>
  <c r="Q41" i="86"/>
  <c r="Q42" i="86" s="1"/>
  <c r="Q43" i="86" s="1"/>
  <c r="R41" i="86"/>
  <c r="R42" i="86" s="1"/>
  <c r="R43" i="86" s="1"/>
  <c r="V35" i="86"/>
  <c r="V38" i="86" s="1"/>
  <c r="U41" i="86"/>
  <c r="U42" i="86" s="1"/>
  <c r="U43" i="86" s="1"/>
  <c r="I32" i="86"/>
  <c r="C41" i="86"/>
  <c r="C42" i="86" s="1"/>
  <c r="C43" i="86" s="1"/>
  <c r="D41" i="86"/>
  <c r="D42" i="86" s="1"/>
  <c r="D43" i="86" s="1"/>
  <c r="E41" i="86"/>
  <c r="E42" i="86" s="1"/>
  <c r="E43" i="86" s="1"/>
  <c r="F41" i="86"/>
  <c r="F42" i="86" s="1"/>
  <c r="F43" i="86" s="1"/>
  <c r="G41" i="86"/>
  <c r="G42" i="86" s="1"/>
  <c r="G43" i="86" s="1"/>
  <c r="H35" i="86"/>
  <c r="H36" i="86" s="1"/>
  <c r="X8" i="86"/>
  <c r="AA64" i="86"/>
  <c r="S40" i="86"/>
  <c r="S44" i="86" s="1"/>
  <c r="V44" i="86" s="1"/>
  <c r="Z55" i="86"/>
  <c r="B40" i="86"/>
  <c r="O41" i="86"/>
  <c r="O42" i="86" s="1"/>
  <c r="O43" i="86" s="1"/>
  <c r="I31" i="86"/>
  <c r="AC52" i="85"/>
  <c r="I36" i="85"/>
  <c r="X16" i="85"/>
  <c r="AA56" i="85"/>
  <c r="I34" i="78"/>
  <c r="H38" i="87" l="1"/>
  <c r="H36" i="87"/>
  <c r="B20" i="86"/>
  <c r="I20" i="86"/>
  <c r="G20" i="86"/>
  <c r="C21" i="86"/>
  <c r="C22" i="86" s="1"/>
  <c r="C23" i="86" s="1"/>
  <c r="N15" i="86"/>
  <c r="N20" i="86" s="1"/>
  <c r="X10" i="86"/>
  <c r="W11" i="86"/>
  <c r="X11" i="86" s="1"/>
  <c r="V36" i="86"/>
  <c r="F20" i="86"/>
  <c r="H38" i="86"/>
  <c r="H20" i="86"/>
  <c r="X9" i="86"/>
  <c r="P21" i="86"/>
  <c r="P22" i="86" s="1"/>
  <c r="P23" i="86" s="1"/>
  <c r="J21" i="86"/>
  <c r="J22" i="86" s="1"/>
  <c r="J23" i="86" s="1"/>
  <c r="T21" i="86"/>
  <c r="T22" i="86" s="1"/>
  <c r="T23" i="86" s="1"/>
  <c r="S21" i="86"/>
  <c r="S22" i="86" s="1"/>
  <c r="S23" i="86" s="1"/>
  <c r="L21" i="86"/>
  <c r="L22" i="86" s="1"/>
  <c r="L23" i="86" s="1"/>
  <c r="V20" i="86"/>
  <c r="V21" i="86"/>
  <c r="V22" i="86" s="1"/>
  <c r="V23" i="86" s="1"/>
  <c r="Q21" i="86"/>
  <c r="Q22" i="86" s="1"/>
  <c r="Q23" i="86" s="1"/>
  <c r="W13" i="86"/>
  <c r="X14" i="86" s="1"/>
  <c r="K21" i="86"/>
  <c r="K22" i="86" s="1"/>
  <c r="K23" i="86" s="1"/>
  <c r="W12" i="86"/>
  <c r="M15" i="86"/>
  <c r="U15" i="86"/>
  <c r="E21" i="86"/>
  <c r="E22" i="86" s="1"/>
  <c r="E23" i="86" s="1"/>
  <c r="D21" i="86"/>
  <c r="D22" i="86" s="1"/>
  <c r="D23" i="86" s="1"/>
  <c r="O21" i="86"/>
  <c r="O22" i="86" s="1"/>
  <c r="O23" i="86" s="1"/>
  <c r="R21" i="86"/>
  <c r="R22" i="86" s="1"/>
  <c r="R23" i="86" s="1"/>
  <c r="Z58" i="86"/>
  <c r="Z56" i="86"/>
  <c r="Z57" i="85"/>
  <c r="W36" i="85"/>
  <c r="V37" i="85"/>
  <c r="N21" i="86" l="1"/>
  <c r="N22" i="86" s="1"/>
  <c r="N23" i="86" s="1"/>
  <c r="W15" i="86"/>
  <c r="W18" i="86" s="1"/>
  <c r="M20" i="86"/>
  <c r="M21" i="86"/>
  <c r="M22" i="86" s="1"/>
  <c r="M23" i="86" s="1"/>
  <c r="U20" i="86"/>
  <c r="U21" i="86"/>
  <c r="U22" i="86" s="1"/>
  <c r="U23" i="86" s="1"/>
  <c r="X13" i="86"/>
  <c r="X12" i="86"/>
  <c r="R35" i="85"/>
  <c r="Q35" i="85"/>
  <c r="U35" i="85"/>
  <c r="P35" i="85"/>
  <c r="O35" i="85"/>
  <c r="S35" i="85"/>
  <c r="B47" i="81"/>
  <c r="B48" i="81" s="1"/>
  <c r="B49" i="81" s="1"/>
  <c r="B50" i="81" s="1"/>
  <c r="B51" i="81" s="1"/>
  <c r="B52" i="81" s="1"/>
  <c r="B53" i="81" s="1"/>
  <c r="M27" i="81"/>
  <c r="M28" i="81" s="1"/>
  <c r="M29" i="81" s="1"/>
  <c r="M30" i="81" s="1"/>
  <c r="M31" i="81" s="1"/>
  <c r="M32" i="81" s="1"/>
  <c r="M33" i="81" s="1"/>
  <c r="B27" i="81"/>
  <c r="B28" i="81" s="1"/>
  <c r="B29" i="81" s="1"/>
  <c r="B30" i="81" s="1"/>
  <c r="B31" i="81" s="1"/>
  <c r="B32" i="81" s="1"/>
  <c r="B33" i="81" s="1"/>
  <c r="B12" i="81"/>
  <c r="B13" i="81" s="1"/>
  <c r="B14" i="81" s="1"/>
  <c r="B15" i="81" s="1"/>
  <c r="B16" i="81" s="1"/>
  <c r="B17" i="81" s="1"/>
  <c r="B47" i="80"/>
  <c r="B48" i="80" s="1"/>
  <c r="B49" i="80" s="1"/>
  <c r="B50" i="80" s="1"/>
  <c r="B51" i="80" s="1"/>
  <c r="B52" i="80" s="1"/>
  <c r="B53" i="80" s="1"/>
  <c r="M27" i="80"/>
  <c r="M28" i="80" s="1"/>
  <c r="M29" i="80" s="1"/>
  <c r="M30" i="80" s="1"/>
  <c r="M31" i="80" s="1"/>
  <c r="M32" i="80" s="1"/>
  <c r="M33" i="80" s="1"/>
  <c r="B27" i="80"/>
  <c r="B28" i="80" s="1"/>
  <c r="B29" i="80" s="1"/>
  <c r="B30" i="80" s="1"/>
  <c r="B31" i="80" s="1"/>
  <c r="B32" i="80" s="1"/>
  <c r="B33" i="80" s="1"/>
  <c r="B12" i="80"/>
  <c r="B13" i="80" s="1"/>
  <c r="B14" i="80" s="1"/>
  <c r="B15" i="80" s="1"/>
  <c r="B16" i="80" s="1"/>
  <c r="B17" i="80" s="1"/>
  <c r="Y59" i="85"/>
  <c r="X59" i="85"/>
  <c r="W59" i="85"/>
  <c r="V59" i="85"/>
  <c r="U59" i="85"/>
  <c r="T59" i="85"/>
  <c r="S59" i="85"/>
  <c r="R59" i="85"/>
  <c r="Q59" i="85"/>
  <c r="P59" i="85"/>
  <c r="O59" i="85"/>
  <c r="N59" i="85"/>
  <c r="M59" i="85"/>
  <c r="L59" i="85"/>
  <c r="K59" i="85"/>
  <c r="J59" i="85"/>
  <c r="I59" i="85"/>
  <c r="H59" i="85"/>
  <c r="G59" i="85"/>
  <c r="F59" i="85"/>
  <c r="E59" i="85"/>
  <c r="D59" i="85"/>
  <c r="C59" i="85"/>
  <c r="B59" i="85"/>
  <c r="Y58" i="85"/>
  <c r="X58" i="85"/>
  <c r="W58" i="85"/>
  <c r="V58" i="85"/>
  <c r="U58" i="85"/>
  <c r="T58" i="85"/>
  <c r="S58" i="85"/>
  <c r="R58" i="85"/>
  <c r="Q58" i="85"/>
  <c r="P58" i="85"/>
  <c r="O58" i="85"/>
  <c r="N58" i="85"/>
  <c r="M58" i="85"/>
  <c r="L58" i="85"/>
  <c r="K58" i="85"/>
  <c r="J58" i="85"/>
  <c r="I58" i="85"/>
  <c r="H58" i="85"/>
  <c r="G58" i="85"/>
  <c r="F58" i="85"/>
  <c r="E58" i="85"/>
  <c r="D58" i="85"/>
  <c r="C58" i="85"/>
  <c r="B58" i="85"/>
  <c r="Y55" i="85"/>
  <c r="Y60" i="85" s="1"/>
  <c r="X55" i="85"/>
  <c r="X60" i="85" s="1"/>
  <c r="X64" i="85" s="1"/>
  <c r="W55" i="85"/>
  <c r="W60" i="85" s="1"/>
  <c r="W64" i="85" s="1"/>
  <c r="V55" i="85"/>
  <c r="V60" i="85" s="1"/>
  <c r="V64" i="85" s="1"/>
  <c r="U55" i="85"/>
  <c r="U60" i="85" s="1"/>
  <c r="U64" i="85" s="1"/>
  <c r="T55" i="85"/>
  <c r="T60" i="85" s="1"/>
  <c r="T64" i="85" s="1"/>
  <c r="S55" i="85"/>
  <c r="S60" i="85" s="1"/>
  <c r="S64" i="85" s="1"/>
  <c r="R55" i="85"/>
  <c r="R60" i="85" s="1"/>
  <c r="R64" i="85" s="1"/>
  <c r="Q55" i="85"/>
  <c r="Q60" i="85" s="1"/>
  <c r="P55" i="85"/>
  <c r="P60" i="85" s="1"/>
  <c r="P64" i="85" s="1"/>
  <c r="O55" i="85"/>
  <c r="O61" i="85" s="1"/>
  <c r="N55" i="85"/>
  <c r="N60" i="85" s="1"/>
  <c r="N64" i="85" s="1"/>
  <c r="M55" i="85"/>
  <c r="M60" i="85" s="1"/>
  <c r="M64" i="85" s="1"/>
  <c r="L55" i="85"/>
  <c r="L60" i="85" s="1"/>
  <c r="L64" i="85" s="1"/>
  <c r="K55" i="85"/>
  <c r="K60" i="85" s="1"/>
  <c r="K64" i="85" s="1"/>
  <c r="J55" i="85"/>
  <c r="J60" i="85" s="1"/>
  <c r="J64" i="85" s="1"/>
  <c r="I55" i="85"/>
  <c r="H55" i="85"/>
  <c r="H60" i="85" s="1"/>
  <c r="H64" i="85" s="1"/>
  <c r="G55" i="85"/>
  <c r="G60" i="85" s="1"/>
  <c r="G64" i="85" s="1"/>
  <c r="F55" i="85"/>
  <c r="F61" i="85" s="1"/>
  <c r="E55" i="85"/>
  <c r="D55" i="85"/>
  <c r="D61" i="85" s="1"/>
  <c r="C55" i="85"/>
  <c r="C61" i="85" s="1"/>
  <c r="B55" i="85"/>
  <c r="B60" i="85" s="1"/>
  <c r="B64" i="85" s="1"/>
  <c r="AA50" i="85"/>
  <c r="AA49" i="85"/>
  <c r="Z47" i="85"/>
  <c r="U39" i="85"/>
  <c r="T39" i="85"/>
  <c r="S39" i="85"/>
  <c r="R39" i="85"/>
  <c r="Q39" i="85"/>
  <c r="P39" i="85"/>
  <c r="O39" i="85"/>
  <c r="G39" i="85"/>
  <c r="F39" i="85"/>
  <c r="E39" i="85"/>
  <c r="D39" i="85"/>
  <c r="C39" i="85"/>
  <c r="B39" i="85"/>
  <c r="U38" i="85"/>
  <c r="T38" i="85"/>
  <c r="S38" i="85"/>
  <c r="R38" i="85"/>
  <c r="Q38" i="85"/>
  <c r="P38" i="85"/>
  <c r="O38" i="85"/>
  <c r="G38" i="85"/>
  <c r="F38" i="85"/>
  <c r="E38" i="85"/>
  <c r="D38" i="85"/>
  <c r="C38" i="85"/>
  <c r="B38" i="85"/>
  <c r="H37" i="85"/>
  <c r="U40" i="85"/>
  <c r="G35" i="85"/>
  <c r="F35" i="85"/>
  <c r="F40" i="85" s="1"/>
  <c r="E35" i="85"/>
  <c r="D35" i="85"/>
  <c r="D40" i="85" s="1"/>
  <c r="C35" i="85"/>
  <c r="C40" i="85" s="1"/>
  <c r="B35" i="85"/>
  <c r="B40" i="85" s="1"/>
  <c r="H34" i="85"/>
  <c r="H33" i="85"/>
  <c r="H32" i="85"/>
  <c r="H31" i="85"/>
  <c r="H30" i="85"/>
  <c r="H29" i="85"/>
  <c r="H28" i="85"/>
  <c r="V27" i="85"/>
  <c r="W28" i="85" s="1"/>
  <c r="H27" i="85"/>
  <c r="V19" i="85"/>
  <c r="U19" i="85"/>
  <c r="T19" i="85"/>
  <c r="S19" i="85"/>
  <c r="R19" i="85"/>
  <c r="Q19" i="85"/>
  <c r="P19" i="85"/>
  <c r="O19" i="85"/>
  <c r="N19" i="85"/>
  <c r="M19" i="85"/>
  <c r="L19" i="85"/>
  <c r="K19" i="85"/>
  <c r="J19" i="85"/>
  <c r="I19" i="85"/>
  <c r="H19" i="85"/>
  <c r="G19" i="85"/>
  <c r="F19" i="85"/>
  <c r="E19" i="85"/>
  <c r="D19" i="85"/>
  <c r="C19" i="85"/>
  <c r="B19" i="85"/>
  <c r="V18" i="85"/>
  <c r="U18" i="85"/>
  <c r="T18" i="85"/>
  <c r="S18" i="85"/>
  <c r="R18" i="85"/>
  <c r="Q18" i="85"/>
  <c r="P18" i="85"/>
  <c r="O18" i="85"/>
  <c r="N18" i="85"/>
  <c r="M18" i="85"/>
  <c r="L18" i="85"/>
  <c r="K18" i="85"/>
  <c r="J18" i="85"/>
  <c r="I18" i="85"/>
  <c r="H18" i="85"/>
  <c r="G18" i="85"/>
  <c r="E18" i="85"/>
  <c r="D18" i="85"/>
  <c r="C18" i="85"/>
  <c r="B18" i="85"/>
  <c r="W17" i="85"/>
  <c r="V15" i="85"/>
  <c r="V20" i="85" s="1"/>
  <c r="U15" i="85"/>
  <c r="U20" i="85" s="1"/>
  <c r="T15" i="85"/>
  <c r="T20" i="85" s="1"/>
  <c r="S15" i="85"/>
  <c r="S20" i="85" s="1"/>
  <c r="R15" i="85"/>
  <c r="Q15" i="85"/>
  <c r="P15" i="85"/>
  <c r="O15" i="85"/>
  <c r="O20" i="85" s="1"/>
  <c r="N15" i="85"/>
  <c r="N20" i="85" s="1"/>
  <c r="M15" i="85"/>
  <c r="M20" i="85" s="1"/>
  <c r="L15" i="85"/>
  <c r="L20" i="85" s="1"/>
  <c r="K15" i="85"/>
  <c r="K20" i="85" s="1"/>
  <c r="J15" i="85"/>
  <c r="I15" i="85"/>
  <c r="H15" i="85"/>
  <c r="G15" i="85"/>
  <c r="G20" i="85" s="1"/>
  <c r="E15" i="85"/>
  <c r="E20" i="85" s="1"/>
  <c r="D15" i="85"/>
  <c r="D20" i="85" s="1"/>
  <c r="C15" i="85"/>
  <c r="C20" i="85" s="1"/>
  <c r="B15" i="85"/>
  <c r="W14" i="85"/>
  <c r="W13" i="85"/>
  <c r="W12" i="85"/>
  <c r="W11" i="85"/>
  <c r="W10" i="85"/>
  <c r="F9" i="85"/>
  <c r="F15" i="85" s="1"/>
  <c r="F20" i="85" s="1"/>
  <c r="W8" i="85"/>
  <c r="W7" i="85"/>
  <c r="U2" i="85"/>
  <c r="A2" i="85"/>
  <c r="X59" i="84"/>
  <c r="W59" i="84"/>
  <c r="V59" i="84"/>
  <c r="U59" i="84"/>
  <c r="T59" i="84"/>
  <c r="S59" i="84"/>
  <c r="R59" i="84"/>
  <c r="Q59" i="84"/>
  <c r="P59" i="84"/>
  <c r="O59" i="84"/>
  <c r="N59" i="84"/>
  <c r="M59" i="84"/>
  <c r="L59" i="84"/>
  <c r="K59" i="84"/>
  <c r="J59" i="84"/>
  <c r="I59" i="84"/>
  <c r="H59" i="84"/>
  <c r="G59" i="84"/>
  <c r="F59" i="84"/>
  <c r="E59" i="84"/>
  <c r="D59" i="84"/>
  <c r="C59" i="84"/>
  <c r="B59" i="84"/>
  <c r="X58" i="84"/>
  <c r="W58" i="84"/>
  <c r="V58" i="84"/>
  <c r="U58" i="84"/>
  <c r="T58" i="84"/>
  <c r="S58" i="84"/>
  <c r="R58" i="84"/>
  <c r="Q58" i="84"/>
  <c r="P58" i="84"/>
  <c r="O58" i="84"/>
  <c r="N58" i="84"/>
  <c r="M58" i="84"/>
  <c r="L58" i="84"/>
  <c r="K58" i="84"/>
  <c r="J58" i="84"/>
  <c r="I58" i="84"/>
  <c r="H58" i="84"/>
  <c r="G58" i="84"/>
  <c r="F58" i="84"/>
  <c r="E58" i="84"/>
  <c r="D58" i="84"/>
  <c r="C58" i="84"/>
  <c r="B58" i="84"/>
  <c r="Y57" i="84"/>
  <c r="X55" i="84"/>
  <c r="X60" i="84" s="1"/>
  <c r="W55" i="84"/>
  <c r="W60" i="84" s="1"/>
  <c r="V55" i="84"/>
  <c r="V60" i="84" s="1"/>
  <c r="U55" i="84"/>
  <c r="U60" i="84" s="1"/>
  <c r="T55" i="84"/>
  <c r="T60" i="84" s="1"/>
  <c r="S55" i="84"/>
  <c r="S60" i="84" s="1"/>
  <c r="R55" i="84"/>
  <c r="R60" i="84" s="1"/>
  <c r="Q55" i="84"/>
  <c r="Q60" i="84" s="1"/>
  <c r="P55" i="84"/>
  <c r="P60" i="84" s="1"/>
  <c r="O55" i="84"/>
  <c r="O60" i="84" s="1"/>
  <c r="N55" i="84"/>
  <c r="N60" i="84" s="1"/>
  <c r="M55" i="84"/>
  <c r="M60" i="84" s="1"/>
  <c r="L55" i="84"/>
  <c r="L60" i="84" s="1"/>
  <c r="K55" i="84"/>
  <c r="J55" i="84"/>
  <c r="J60" i="84" s="1"/>
  <c r="I55" i="84"/>
  <c r="I60" i="84" s="1"/>
  <c r="H55" i="84"/>
  <c r="H60" i="84" s="1"/>
  <c r="G55" i="84"/>
  <c r="G60" i="84" s="1"/>
  <c r="F55" i="84"/>
  <c r="F60" i="84" s="1"/>
  <c r="E55" i="84"/>
  <c r="E60" i="84" s="1"/>
  <c r="D55" i="84"/>
  <c r="D60" i="84" s="1"/>
  <c r="C55" i="84"/>
  <c r="C60" i="84" s="1"/>
  <c r="B55" i="84"/>
  <c r="Y54" i="84"/>
  <c r="Y53" i="84"/>
  <c r="Y52" i="84"/>
  <c r="Y51" i="84"/>
  <c r="Y50" i="84"/>
  <c r="Y49" i="84"/>
  <c r="Y48" i="84"/>
  <c r="Y47" i="84"/>
  <c r="Z48" i="84" s="1"/>
  <c r="T39" i="84"/>
  <c r="S39" i="84"/>
  <c r="R39" i="84"/>
  <c r="Q39" i="84"/>
  <c r="P39" i="84"/>
  <c r="O39" i="84"/>
  <c r="G39" i="84"/>
  <c r="F39" i="84"/>
  <c r="E39" i="84"/>
  <c r="D39" i="84"/>
  <c r="C39" i="84"/>
  <c r="B39" i="84"/>
  <c r="T38" i="84"/>
  <c r="S38" i="84"/>
  <c r="R38" i="84"/>
  <c r="Q38" i="84"/>
  <c r="P38" i="84"/>
  <c r="O38" i="84"/>
  <c r="G38" i="84"/>
  <c r="F38" i="84"/>
  <c r="E38" i="84"/>
  <c r="D38" i="84"/>
  <c r="C38" i="84"/>
  <c r="B38" i="84"/>
  <c r="U37" i="84"/>
  <c r="H37" i="84"/>
  <c r="T35" i="84"/>
  <c r="T40" i="84" s="1"/>
  <c r="S35" i="84"/>
  <c r="R35" i="84"/>
  <c r="Q35" i="84"/>
  <c r="Q40" i="84" s="1"/>
  <c r="P35" i="84"/>
  <c r="P41" i="84" s="1"/>
  <c r="O35" i="84"/>
  <c r="U34" i="84"/>
  <c r="U33" i="84"/>
  <c r="U32" i="84"/>
  <c r="U31" i="84"/>
  <c r="G31" i="84"/>
  <c r="F31" i="84"/>
  <c r="E31" i="84"/>
  <c r="D31" i="84"/>
  <c r="D32" i="84" s="1"/>
  <c r="D33" i="84" s="1"/>
  <c r="C31" i="84"/>
  <c r="C32" i="84" s="1"/>
  <c r="C33" i="84" s="1"/>
  <c r="B31" i="84"/>
  <c r="B32" i="84" s="1"/>
  <c r="B33" i="84" s="1"/>
  <c r="U30" i="84"/>
  <c r="H30" i="84"/>
  <c r="U29" i="84"/>
  <c r="H29" i="84"/>
  <c r="U28" i="84"/>
  <c r="H28" i="84"/>
  <c r="U27" i="84"/>
  <c r="H27" i="84"/>
  <c r="V19" i="84"/>
  <c r="U19" i="84"/>
  <c r="T19" i="84"/>
  <c r="S19" i="84"/>
  <c r="R19" i="84"/>
  <c r="Q19" i="84"/>
  <c r="P19" i="84"/>
  <c r="O19" i="84"/>
  <c r="N19" i="84"/>
  <c r="M19" i="84"/>
  <c r="L19" i="84"/>
  <c r="K19" i="84"/>
  <c r="J19" i="84"/>
  <c r="I19" i="84"/>
  <c r="H19" i="84"/>
  <c r="G19" i="84"/>
  <c r="F19" i="84"/>
  <c r="E19" i="84"/>
  <c r="D19" i="84"/>
  <c r="C19" i="84"/>
  <c r="B19" i="84"/>
  <c r="V18" i="84"/>
  <c r="U18" i="84"/>
  <c r="T18" i="84"/>
  <c r="S18" i="84"/>
  <c r="R18" i="84"/>
  <c r="Q18" i="84"/>
  <c r="P18" i="84"/>
  <c r="O18" i="84"/>
  <c r="N18" i="84"/>
  <c r="M18" i="84"/>
  <c r="L18" i="84"/>
  <c r="K18" i="84"/>
  <c r="J18" i="84"/>
  <c r="I18" i="84"/>
  <c r="H18" i="84"/>
  <c r="G18" i="84"/>
  <c r="E18" i="84"/>
  <c r="D18" i="84"/>
  <c r="C18" i="84"/>
  <c r="B18" i="84"/>
  <c r="V11" i="84"/>
  <c r="U11" i="84"/>
  <c r="T11" i="84"/>
  <c r="T12" i="84" s="1"/>
  <c r="T13" i="84" s="1"/>
  <c r="T14" i="84" s="1"/>
  <c r="S11" i="84"/>
  <c r="S12" i="84" s="1"/>
  <c r="S13" i="84" s="1"/>
  <c r="S14" i="84" s="1"/>
  <c r="R11" i="84"/>
  <c r="R12" i="84" s="1"/>
  <c r="R13" i="84" s="1"/>
  <c r="R14" i="84" s="1"/>
  <c r="Q11" i="84"/>
  <c r="Q12" i="84" s="1"/>
  <c r="P11" i="84"/>
  <c r="P12" i="84" s="1"/>
  <c r="O11" i="84"/>
  <c r="O12" i="84" s="1"/>
  <c r="N11" i="84"/>
  <c r="N12" i="84" s="1"/>
  <c r="M11" i="84"/>
  <c r="M12" i="84" s="1"/>
  <c r="L11" i="84"/>
  <c r="L12" i="84" s="1"/>
  <c r="L13" i="84" s="1"/>
  <c r="L14" i="84" s="1"/>
  <c r="K11" i="84"/>
  <c r="K12" i="84" s="1"/>
  <c r="J11" i="84"/>
  <c r="J12" i="84" s="1"/>
  <c r="J13" i="84" s="1"/>
  <c r="J14" i="84" s="1"/>
  <c r="I11" i="84"/>
  <c r="I12" i="84" s="1"/>
  <c r="H11" i="84"/>
  <c r="G11" i="84"/>
  <c r="F11" i="84"/>
  <c r="F12" i="84" s="1"/>
  <c r="F13" i="84" s="1"/>
  <c r="F14" i="84" s="1"/>
  <c r="E11" i="84"/>
  <c r="D11" i="84"/>
  <c r="D12" i="84" s="1"/>
  <c r="D13" i="84" s="1"/>
  <c r="D14" i="84" s="1"/>
  <c r="C11" i="84"/>
  <c r="C12" i="84" s="1"/>
  <c r="C13" i="84" s="1"/>
  <c r="C14" i="84" s="1"/>
  <c r="B11" i="84"/>
  <c r="B12" i="84" s="1"/>
  <c r="B13" i="84" s="1"/>
  <c r="B14" i="84" s="1"/>
  <c r="W10" i="84"/>
  <c r="F9" i="84"/>
  <c r="F18" i="84" s="1"/>
  <c r="W8" i="84"/>
  <c r="W7" i="84"/>
  <c r="U2" i="84"/>
  <c r="A2" i="84"/>
  <c r="V59" i="83"/>
  <c r="U59" i="83"/>
  <c r="T59" i="83"/>
  <c r="S59" i="83"/>
  <c r="R59" i="83"/>
  <c r="Q59" i="83"/>
  <c r="P59" i="83"/>
  <c r="O59" i="83"/>
  <c r="O61" i="83" s="1"/>
  <c r="N59" i="83"/>
  <c r="M59" i="83"/>
  <c r="L59" i="83"/>
  <c r="K59" i="83"/>
  <c r="J59" i="83"/>
  <c r="I59" i="83"/>
  <c r="H59" i="83"/>
  <c r="G59" i="83"/>
  <c r="F59" i="83"/>
  <c r="E59" i="83"/>
  <c r="D59" i="83"/>
  <c r="C59" i="83"/>
  <c r="B59" i="83"/>
  <c r="V58" i="83"/>
  <c r="U58" i="83"/>
  <c r="T58" i="83"/>
  <c r="S58" i="83"/>
  <c r="R58" i="83"/>
  <c r="Q58" i="83"/>
  <c r="P58" i="83"/>
  <c r="O58" i="83"/>
  <c r="N58" i="83"/>
  <c r="M58" i="83"/>
  <c r="L58" i="83"/>
  <c r="K58" i="83"/>
  <c r="J58" i="83"/>
  <c r="I58" i="83"/>
  <c r="H58" i="83"/>
  <c r="G58" i="83"/>
  <c r="F58" i="83"/>
  <c r="E58" i="83"/>
  <c r="D58" i="83"/>
  <c r="C58" i="83"/>
  <c r="B58" i="83"/>
  <c r="W57" i="83"/>
  <c r="V55" i="83"/>
  <c r="U55" i="83"/>
  <c r="T55" i="83"/>
  <c r="S55" i="83"/>
  <c r="S60" i="83" s="1"/>
  <c r="R55" i="83"/>
  <c r="R60" i="83" s="1"/>
  <c r="Q55" i="83"/>
  <c r="Q60" i="83" s="1"/>
  <c r="P55" i="83"/>
  <c r="P60" i="83" s="1"/>
  <c r="O55" i="83"/>
  <c r="O60" i="83" s="1"/>
  <c r="N55" i="83"/>
  <c r="N60" i="83" s="1"/>
  <c r="M55" i="83"/>
  <c r="M60" i="83" s="1"/>
  <c r="L55" i="83"/>
  <c r="L60" i="83" s="1"/>
  <c r="K55" i="83"/>
  <c r="K60" i="83" s="1"/>
  <c r="J55" i="83"/>
  <c r="J60" i="83" s="1"/>
  <c r="I55" i="83"/>
  <c r="I60" i="83" s="1"/>
  <c r="H55" i="83"/>
  <c r="H60" i="83" s="1"/>
  <c r="G55" i="83"/>
  <c r="G60" i="83" s="1"/>
  <c r="F55" i="83"/>
  <c r="E55" i="83"/>
  <c r="D55" i="83"/>
  <c r="D60" i="83" s="1"/>
  <c r="C55" i="83"/>
  <c r="C60" i="83" s="1"/>
  <c r="B55" i="83"/>
  <c r="W54" i="83"/>
  <c r="W53" i="83"/>
  <c r="X54" i="83" s="1"/>
  <c r="W52" i="83"/>
  <c r="W51" i="83"/>
  <c r="X52" i="83" s="1"/>
  <c r="W50" i="83"/>
  <c r="W49" i="83"/>
  <c r="W48" i="83"/>
  <c r="W47" i="83"/>
  <c r="T39" i="83"/>
  <c r="S39" i="83"/>
  <c r="R39" i="83"/>
  <c r="Q39" i="83"/>
  <c r="P39" i="83"/>
  <c r="O39" i="83"/>
  <c r="G39" i="83"/>
  <c r="F39" i="83"/>
  <c r="E39" i="83"/>
  <c r="D39" i="83"/>
  <c r="C39" i="83"/>
  <c r="B39" i="83"/>
  <c r="T38" i="83"/>
  <c r="S38" i="83"/>
  <c r="R38" i="83"/>
  <c r="Q38" i="83"/>
  <c r="P38" i="83"/>
  <c r="O38" i="83"/>
  <c r="G38" i="83"/>
  <c r="F38" i="83"/>
  <c r="E38" i="83"/>
  <c r="D38" i="83"/>
  <c r="C38" i="83"/>
  <c r="B38" i="83"/>
  <c r="U37" i="83"/>
  <c r="H37" i="83"/>
  <c r="T35" i="83"/>
  <c r="T40" i="83" s="1"/>
  <c r="S35" i="83"/>
  <c r="S40" i="83" s="1"/>
  <c r="R35" i="83"/>
  <c r="R40" i="83" s="1"/>
  <c r="Q35" i="83"/>
  <c r="Q40" i="83" s="1"/>
  <c r="P35" i="83"/>
  <c r="P40" i="83" s="1"/>
  <c r="O35" i="83"/>
  <c r="G35" i="83"/>
  <c r="G40" i="83" s="1"/>
  <c r="F35" i="83"/>
  <c r="F40" i="83" s="1"/>
  <c r="E35" i="83"/>
  <c r="E40" i="83" s="1"/>
  <c r="D35" i="83"/>
  <c r="D40" i="83" s="1"/>
  <c r="C35" i="83"/>
  <c r="C40" i="83" s="1"/>
  <c r="B35" i="83"/>
  <c r="U34" i="83"/>
  <c r="H34" i="83"/>
  <c r="U33" i="83"/>
  <c r="V34" i="83" s="1"/>
  <c r="H33" i="83"/>
  <c r="U32" i="83"/>
  <c r="H32" i="83"/>
  <c r="U31" i="83"/>
  <c r="H31" i="83"/>
  <c r="I32" i="83" s="1"/>
  <c r="U30" i="83"/>
  <c r="V30" i="83" s="1"/>
  <c r="H30" i="83"/>
  <c r="U29" i="83"/>
  <c r="H29" i="83"/>
  <c r="U28" i="83"/>
  <c r="H28" i="83"/>
  <c r="U27" i="83"/>
  <c r="H27" i="83"/>
  <c r="V19" i="83"/>
  <c r="U19" i="83"/>
  <c r="T19" i="83"/>
  <c r="S19" i="83"/>
  <c r="R19" i="83"/>
  <c r="Q19" i="83"/>
  <c r="P19" i="83"/>
  <c r="O19" i="83"/>
  <c r="O21" i="83" s="1"/>
  <c r="N19" i="83"/>
  <c r="M19" i="83"/>
  <c r="L19" i="83"/>
  <c r="K19" i="83"/>
  <c r="J19" i="83"/>
  <c r="I19" i="83"/>
  <c r="H19" i="83"/>
  <c r="G19" i="83"/>
  <c r="F19" i="83"/>
  <c r="E19" i="83"/>
  <c r="D19" i="83"/>
  <c r="C19" i="83"/>
  <c r="B19" i="83"/>
  <c r="V18" i="83"/>
  <c r="U18" i="83"/>
  <c r="T18" i="83"/>
  <c r="S18" i="83"/>
  <c r="R18" i="83"/>
  <c r="Q18" i="83"/>
  <c r="P18" i="83"/>
  <c r="O18" i="83"/>
  <c r="N18" i="83"/>
  <c r="M18" i="83"/>
  <c r="L18" i="83"/>
  <c r="K18" i="83"/>
  <c r="J18" i="83"/>
  <c r="I18" i="83"/>
  <c r="H18" i="83"/>
  <c r="G18" i="83"/>
  <c r="F18" i="83"/>
  <c r="E18" i="83"/>
  <c r="D18" i="83"/>
  <c r="C18" i="83"/>
  <c r="B18" i="83"/>
  <c r="W17" i="83"/>
  <c r="V15" i="83"/>
  <c r="V20" i="83" s="1"/>
  <c r="U15" i="83"/>
  <c r="U20" i="83" s="1"/>
  <c r="T15" i="83"/>
  <c r="T20" i="83" s="1"/>
  <c r="S15" i="83"/>
  <c r="S20" i="83" s="1"/>
  <c r="R15" i="83"/>
  <c r="R20" i="83" s="1"/>
  <c r="Q15" i="83"/>
  <c r="Q20" i="83" s="1"/>
  <c r="P15" i="83"/>
  <c r="P20" i="83" s="1"/>
  <c r="O15" i="83"/>
  <c r="O20" i="83" s="1"/>
  <c r="N15" i="83"/>
  <c r="N20" i="83" s="1"/>
  <c r="M15" i="83"/>
  <c r="M20" i="83" s="1"/>
  <c r="L15" i="83"/>
  <c r="L20" i="83" s="1"/>
  <c r="K15" i="83"/>
  <c r="K20" i="83" s="1"/>
  <c r="J15" i="83"/>
  <c r="J20" i="83" s="1"/>
  <c r="I15" i="83"/>
  <c r="I20" i="83" s="1"/>
  <c r="H15" i="83"/>
  <c r="H20" i="83" s="1"/>
  <c r="G15" i="83"/>
  <c r="G20" i="83" s="1"/>
  <c r="F15" i="83"/>
  <c r="F20" i="83" s="1"/>
  <c r="E15" i="83"/>
  <c r="E20" i="83" s="1"/>
  <c r="D15" i="83"/>
  <c r="C15" i="83"/>
  <c r="C20" i="83" s="1"/>
  <c r="B15" i="83"/>
  <c r="B20" i="83" s="1"/>
  <c r="W14" i="83"/>
  <c r="W13" i="83"/>
  <c r="W12" i="83"/>
  <c r="W11" i="83"/>
  <c r="X12" i="83" s="1"/>
  <c r="W10" i="83"/>
  <c r="W9" i="83"/>
  <c r="W8" i="83"/>
  <c r="W7" i="83"/>
  <c r="X8" i="83" s="1"/>
  <c r="U2" i="83"/>
  <c r="A2" i="83"/>
  <c r="V57" i="82"/>
  <c r="U57" i="82"/>
  <c r="T57" i="82"/>
  <c r="S57" i="82"/>
  <c r="R57" i="82"/>
  <c r="Q57" i="82"/>
  <c r="P57" i="82"/>
  <c r="O57" i="82"/>
  <c r="N57" i="82"/>
  <c r="M57" i="82"/>
  <c r="L57" i="82"/>
  <c r="K57" i="82"/>
  <c r="J57" i="82"/>
  <c r="I57" i="82"/>
  <c r="H57" i="82"/>
  <c r="G57" i="82"/>
  <c r="F57" i="82"/>
  <c r="E57" i="82"/>
  <c r="D57" i="82"/>
  <c r="C57" i="82"/>
  <c r="B57" i="82"/>
  <c r="V56" i="82"/>
  <c r="U56" i="82"/>
  <c r="T56" i="82"/>
  <c r="S56" i="82"/>
  <c r="R56" i="82"/>
  <c r="Q56" i="82"/>
  <c r="P56" i="82"/>
  <c r="O56" i="82"/>
  <c r="N56" i="82"/>
  <c r="M56" i="82"/>
  <c r="L56" i="82"/>
  <c r="K56" i="82"/>
  <c r="J56" i="82"/>
  <c r="I56" i="82"/>
  <c r="H56" i="82"/>
  <c r="G56" i="82"/>
  <c r="F56" i="82"/>
  <c r="E56" i="82"/>
  <c r="D56" i="82"/>
  <c r="C56" i="82"/>
  <c r="B56" i="82"/>
  <c r="W55" i="82"/>
  <c r="V53" i="82"/>
  <c r="V58" i="82" s="1"/>
  <c r="U53" i="82"/>
  <c r="U58" i="82" s="1"/>
  <c r="T53" i="82"/>
  <c r="T58" i="82" s="1"/>
  <c r="S53" i="82"/>
  <c r="S58" i="82" s="1"/>
  <c r="R53" i="82"/>
  <c r="R58" i="82" s="1"/>
  <c r="Q53" i="82"/>
  <c r="Q58" i="82" s="1"/>
  <c r="P53" i="82"/>
  <c r="P58" i="82" s="1"/>
  <c r="O53" i="82"/>
  <c r="O58" i="82" s="1"/>
  <c r="N53" i="82"/>
  <c r="N58" i="82" s="1"/>
  <c r="M53" i="82"/>
  <c r="M58" i="82" s="1"/>
  <c r="L53" i="82"/>
  <c r="L58" i="82" s="1"/>
  <c r="K53" i="82"/>
  <c r="K58" i="82" s="1"/>
  <c r="J53" i="82"/>
  <c r="J58" i="82" s="1"/>
  <c r="I53" i="82"/>
  <c r="I58" i="82" s="1"/>
  <c r="H53" i="82"/>
  <c r="H58" i="82" s="1"/>
  <c r="G53" i="82"/>
  <c r="G58" i="82" s="1"/>
  <c r="F53" i="82"/>
  <c r="F58" i="82" s="1"/>
  <c r="E53" i="82"/>
  <c r="E58" i="82" s="1"/>
  <c r="D53" i="82"/>
  <c r="D58" i="82" s="1"/>
  <c r="C53" i="82"/>
  <c r="C58" i="82" s="1"/>
  <c r="B53" i="82"/>
  <c r="W52" i="82"/>
  <c r="W51" i="82"/>
  <c r="W50" i="82"/>
  <c r="X50" i="82" s="1"/>
  <c r="W49" i="82"/>
  <c r="W48" i="82"/>
  <c r="X49" i="82" s="1"/>
  <c r="W47" i="82"/>
  <c r="W46" i="82"/>
  <c r="T38" i="82"/>
  <c r="S38" i="82"/>
  <c r="R38" i="82"/>
  <c r="Q38" i="82"/>
  <c r="P38" i="82"/>
  <c r="O38" i="82"/>
  <c r="G38" i="82"/>
  <c r="F38" i="82"/>
  <c r="E38" i="82"/>
  <c r="D38" i="82"/>
  <c r="C38" i="82"/>
  <c r="B38" i="82"/>
  <c r="T37" i="82"/>
  <c r="S37" i="82"/>
  <c r="R37" i="82"/>
  <c r="Q37" i="82"/>
  <c r="P37" i="82"/>
  <c r="O37" i="82"/>
  <c r="G37" i="82"/>
  <c r="F37" i="82"/>
  <c r="E37" i="82"/>
  <c r="D37" i="82"/>
  <c r="C37" i="82"/>
  <c r="B37" i="82"/>
  <c r="U36" i="82"/>
  <c r="H36" i="82"/>
  <c r="T34" i="82"/>
  <c r="T39" i="82" s="1"/>
  <c r="S34" i="82"/>
  <c r="S39" i="82" s="1"/>
  <c r="R34" i="82"/>
  <c r="R39" i="82" s="1"/>
  <c r="Q34" i="82"/>
  <c r="Q39" i="82" s="1"/>
  <c r="P34" i="82"/>
  <c r="P39" i="82" s="1"/>
  <c r="O34" i="82"/>
  <c r="G34" i="82"/>
  <c r="F34" i="82"/>
  <c r="F39" i="82" s="1"/>
  <c r="E34" i="82"/>
  <c r="E39" i="82" s="1"/>
  <c r="D34" i="82"/>
  <c r="D39" i="82" s="1"/>
  <c r="C34" i="82"/>
  <c r="C39" i="82" s="1"/>
  <c r="B34" i="82"/>
  <c r="B39" i="82" s="1"/>
  <c r="U33" i="82"/>
  <c r="H33" i="82"/>
  <c r="U32" i="82"/>
  <c r="H32" i="82"/>
  <c r="U31" i="82"/>
  <c r="H31" i="82"/>
  <c r="U30" i="82"/>
  <c r="H30" i="82"/>
  <c r="U29" i="82"/>
  <c r="H29" i="82"/>
  <c r="U28" i="82"/>
  <c r="H28" i="82"/>
  <c r="U27" i="82"/>
  <c r="H27" i="82"/>
  <c r="I27" i="82" s="1"/>
  <c r="V18" i="82"/>
  <c r="U18" i="82"/>
  <c r="T18" i="82"/>
  <c r="T20" i="82" s="1"/>
  <c r="T21" i="82" s="1"/>
  <c r="T22" i="82" s="1"/>
  <c r="S18" i="82"/>
  <c r="R18" i="82"/>
  <c r="Q18" i="82"/>
  <c r="P18" i="82"/>
  <c r="O18" i="82"/>
  <c r="N18" i="82"/>
  <c r="M18" i="82"/>
  <c r="L18" i="82"/>
  <c r="K18" i="82"/>
  <c r="J18" i="82"/>
  <c r="I18" i="82"/>
  <c r="H18" i="82"/>
  <c r="G18" i="82"/>
  <c r="F18" i="82"/>
  <c r="E18" i="82"/>
  <c r="D18" i="82"/>
  <c r="D20" i="82" s="1"/>
  <c r="D21" i="82" s="1"/>
  <c r="D22" i="82" s="1"/>
  <c r="C18" i="82"/>
  <c r="B18" i="82"/>
  <c r="V17" i="82"/>
  <c r="U17" i="82"/>
  <c r="T17" i="82"/>
  <c r="S17" i="82"/>
  <c r="R17" i="82"/>
  <c r="Q17" i="82"/>
  <c r="P17" i="82"/>
  <c r="O17" i="82"/>
  <c r="N17" i="82"/>
  <c r="M17" i="82"/>
  <c r="L17" i="82"/>
  <c r="K17" i="82"/>
  <c r="J17" i="82"/>
  <c r="I17" i="82"/>
  <c r="H17" i="82"/>
  <c r="G17" i="82"/>
  <c r="F17" i="82"/>
  <c r="E17" i="82"/>
  <c r="D17" i="82"/>
  <c r="C17" i="82"/>
  <c r="B17" i="82"/>
  <c r="W16" i="82"/>
  <c r="V14" i="82"/>
  <c r="V19" i="82" s="1"/>
  <c r="U14" i="82"/>
  <c r="U19" i="82" s="1"/>
  <c r="T14" i="82"/>
  <c r="T19" i="82" s="1"/>
  <c r="S14" i="82"/>
  <c r="S19" i="82" s="1"/>
  <c r="R14" i="82"/>
  <c r="R19" i="82" s="1"/>
  <c r="Q14" i="82"/>
  <c r="Q19" i="82" s="1"/>
  <c r="P14" i="82"/>
  <c r="P19" i="82" s="1"/>
  <c r="O14" i="82"/>
  <c r="O19" i="82" s="1"/>
  <c r="N14" i="82"/>
  <c r="N19" i="82" s="1"/>
  <c r="M14" i="82"/>
  <c r="M19" i="82" s="1"/>
  <c r="L14" i="82"/>
  <c r="L19" i="82" s="1"/>
  <c r="K14" i="82"/>
  <c r="K19" i="82" s="1"/>
  <c r="J14" i="82"/>
  <c r="J19" i="82" s="1"/>
  <c r="I14" i="82"/>
  <c r="I20" i="82" s="1"/>
  <c r="H14" i="82"/>
  <c r="H19" i="82" s="1"/>
  <c r="G14" i="82"/>
  <c r="G19" i="82" s="1"/>
  <c r="F14" i="82"/>
  <c r="F19" i="82" s="1"/>
  <c r="E14" i="82"/>
  <c r="E19" i="82" s="1"/>
  <c r="D14" i="82"/>
  <c r="D19" i="82" s="1"/>
  <c r="C14" i="82"/>
  <c r="C19" i="82" s="1"/>
  <c r="B14" i="82"/>
  <c r="W13" i="82"/>
  <c r="W12" i="82"/>
  <c r="X13" i="82" s="1"/>
  <c r="W11" i="82"/>
  <c r="W10" i="82"/>
  <c r="W9" i="82"/>
  <c r="W8" i="82"/>
  <c r="W7" i="82"/>
  <c r="U2" i="82"/>
  <c r="A2" i="82"/>
  <c r="V57" i="79"/>
  <c r="U57" i="79"/>
  <c r="T57" i="79"/>
  <c r="S57" i="79"/>
  <c r="R57" i="79"/>
  <c r="Q57" i="79"/>
  <c r="P57" i="79"/>
  <c r="O57" i="79"/>
  <c r="N57" i="79"/>
  <c r="M57" i="79"/>
  <c r="M59" i="79" s="1"/>
  <c r="L57" i="79"/>
  <c r="K57" i="79"/>
  <c r="J57" i="79"/>
  <c r="I57" i="79"/>
  <c r="H57" i="79"/>
  <c r="G57" i="79"/>
  <c r="F57" i="79"/>
  <c r="E57" i="79"/>
  <c r="D57" i="79"/>
  <c r="C57" i="79"/>
  <c r="B57" i="79"/>
  <c r="V56" i="79"/>
  <c r="U56" i="79"/>
  <c r="T56" i="79"/>
  <c r="S56" i="79"/>
  <c r="R56" i="79"/>
  <c r="Q56" i="79"/>
  <c r="P56" i="79"/>
  <c r="O56" i="79"/>
  <c r="N56" i="79"/>
  <c r="M56" i="79"/>
  <c r="L56" i="79"/>
  <c r="K56" i="79"/>
  <c r="J56" i="79"/>
  <c r="I56" i="79"/>
  <c r="H56" i="79"/>
  <c r="G56" i="79"/>
  <c r="F56" i="79"/>
  <c r="E56" i="79"/>
  <c r="D56" i="79"/>
  <c r="C56" i="79"/>
  <c r="B56" i="79"/>
  <c r="W55" i="79"/>
  <c r="V53" i="79"/>
  <c r="V58" i="79" s="1"/>
  <c r="U53" i="79"/>
  <c r="U58" i="79" s="1"/>
  <c r="T53" i="79"/>
  <c r="T58" i="79" s="1"/>
  <c r="S53" i="79"/>
  <c r="S58" i="79" s="1"/>
  <c r="R53" i="79"/>
  <c r="R58" i="79" s="1"/>
  <c r="Q53" i="79"/>
  <c r="P53" i="79"/>
  <c r="P58" i="79" s="1"/>
  <c r="O53" i="79"/>
  <c r="O58" i="79" s="1"/>
  <c r="N53" i="79"/>
  <c r="N58" i="79" s="1"/>
  <c r="M53" i="79"/>
  <c r="M58" i="79" s="1"/>
  <c r="L53" i="79"/>
  <c r="L58" i="79" s="1"/>
  <c r="K53" i="79"/>
  <c r="K58" i="79" s="1"/>
  <c r="J53" i="79"/>
  <c r="J58" i="79" s="1"/>
  <c r="I53" i="79"/>
  <c r="H53" i="79"/>
  <c r="H58" i="79" s="1"/>
  <c r="G53" i="79"/>
  <c r="F53" i="79"/>
  <c r="F58" i="79" s="1"/>
  <c r="E53" i="79"/>
  <c r="E58" i="79" s="1"/>
  <c r="D53" i="79"/>
  <c r="D58" i="79" s="1"/>
  <c r="C53" i="79"/>
  <c r="C58" i="79" s="1"/>
  <c r="B53" i="79"/>
  <c r="W52" i="79"/>
  <c r="W51" i="79"/>
  <c r="W50" i="79"/>
  <c r="W49" i="79"/>
  <c r="W48" i="79"/>
  <c r="W47" i="79"/>
  <c r="W46" i="79"/>
  <c r="X46" i="79" s="1"/>
  <c r="T38" i="79"/>
  <c r="S38" i="79"/>
  <c r="R38" i="79"/>
  <c r="Q38" i="79"/>
  <c r="P38" i="79"/>
  <c r="O38" i="79"/>
  <c r="G38" i="79"/>
  <c r="F38" i="79"/>
  <c r="E38" i="79"/>
  <c r="D38" i="79"/>
  <c r="C38" i="79"/>
  <c r="B38" i="79"/>
  <c r="T37" i="79"/>
  <c r="S37" i="79"/>
  <c r="R37" i="79"/>
  <c r="Q37" i="79"/>
  <c r="P37" i="79"/>
  <c r="O37" i="79"/>
  <c r="G37" i="79"/>
  <c r="F37" i="79"/>
  <c r="E37" i="79"/>
  <c r="D37" i="79"/>
  <c r="C37" i="79"/>
  <c r="B37" i="79"/>
  <c r="U36" i="79"/>
  <c r="H36" i="79"/>
  <c r="T34" i="79"/>
  <c r="T39" i="79" s="1"/>
  <c r="S34" i="79"/>
  <c r="S39" i="79" s="1"/>
  <c r="R34" i="79"/>
  <c r="R39" i="79" s="1"/>
  <c r="Q34" i="79"/>
  <c r="Q39" i="79" s="1"/>
  <c r="P34" i="79"/>
  <c r="P39" i="79" s="1"/>
  <c r="O34" i="79"/>
  <c r="G34" i="79"/>
  <c r="G39" i="79" s="1"/>
  <c r="F34" i="79"/>
  <c r="F39" i="79" s="1"/>
  <c r="E34" i="79"/>
  <c r="E39" i="79" s="1"/>
  <c r="D34" i="79"/>
  <c r="D39" i="79" s="1"/>
  <c r="C34" i="79"/>
  <c r="C39" i="79" s="1"/>
  <c r="B34" i="79"/>
  <c r="B39" i="79" s="1"/>
  <c r="U33" i="79"/>
  <c r="H33" i="79"/>
  <c r="U32" i="79"/>
  <c r="H32" i="79"/>
  <c r="U31" i="79"/>
  <c r="V32" i="79" s="1"/>
  <c r="H31" i="79"/>
  <c r="U30" i="79"/>
  <c r="H30" i="79"/>
  <c r="U29" i="79"/>
  <c r="H29" i="79"/>
  <c r="U28" i="79"/>
  <c r="H28" i="79"/>
  <c r="U27" i="79"/>
  <c r="V27" i="79" s="1"/>
  <c r="H27" i="79"/>
  <c r="V18" i="79"/>
  <c r="U18" i="79"/>
  <c r="T18" i="79"/>
  <c r="S18" i="79"/>
  <c r="R18" i="79"/>
  <c r="Q18" i="79"/>
  <c r="P18" i="79"/>
  <c r="O18" i="79"/>
  <c r="N18" i="79"/>
  <c r="M18" i="79"/>
  <c r="L18" i="79"/>
  <c r="K18" i="79"/>
  <c r="J18" i="79"/>
  <c r="I18" i="79"/>
  <c r="H18" i="79"/>
  <c r="G18" i="79"/>
  <c r="F18" i="79"/>
  <c r="E18" i="79"/>
  <c r="D18" i="79"/>
  <c r="C18" i="79"/>
  <c r="B18" i="79"/>
  <c r="V17" i="79"/>
  <c r="U17" i="79"/>
  <c r="T17" i="79"/>
  <c r="S17" i="79"/>
  <c r="R17" i="79"/>
  <c r="Q17" i="79"/>
  <c r="P17" i="79"/>
  <c r="O17" i="79"/>
  <c r="N17" i="79"/>
  <c r="M17" i="79"/>
  <c r="L17" i="79"/>
  <c r="K17" i="79"/>
  <c r="J17" i="79"/>
  <c r="I17" i="79"/>
  <c r="H17" i="79"/>
  <c r="G17" i="79"/>
  <c r="F17" i="79"/>
  <c r="E17" i="79"/>
  <c r="D17" i="79"/>
  <c r="C17" i="79"/>
  <c r="B17" i="79"/>
  <c r="W16" i="79"/>
  <c r="V14" i="79"/>
  <c r="V19" i="79" s="1"/>
  <c r="U14" i="79"/>
  <c r="U19" i="79" s="1"/>
  <c r="T14" i="79"/>
  <c r="T19" i="79" s="1"/>
  <c r="S14" i="79"/>
  <c r="S19" i="79" s="1"/>
  <c r="R14" i="79"/>
  <c r="R19" i="79" s="1"/>
  <c r="Q14" i="79"/>
  <c r="Q19" i="79" s="1"/>
  <c r="P14" i="79"/>
  <c r="P19" i="79" s="1"/>
  <c r="O14" i="79"/>
  <c r="O19" i="79" s="1"/>
  <c r="N14" i="79"/>
  <c r="N19" i="79" s="1"/>
  <c r="M14" i="79"/>
  <c r="M19" i="79" s="1"/>
  <c r="L14" i="79"/>
  <c r="L19" i="79" s="1"/>
  <c r="K14" i="79"/>
  <c r="K19" i="79" s="1"/>
  <c r="J14" i="79"/>
  <c r="J19" i="79" s="1"/>
  <c r="I14" i="79"/>
  <c r="I19" i="79" s="1"/>
  <c r="H14" i="79"/>
  <c r="H19" i="79" s="1"/>
  <c r="G14" i="79"/>
  <c r="G19" i="79" s="1"/>
  <c r="F14" i="79"/>
  <c r="F19" i="79" s="1"/>
  <c r="E14" i="79"/>
  <c r="E19" i="79" s="1"/>
  <c r="D14" i="79"/>
  <c r="D19" i="79" s="1"/>
  <c r="C14" i="79"/>
  <c r="C19" i="79" s="1"/>
  <c r="B14" i="79"/>
  <c r="W13" i="79"/>
  <c r="W12" i="79"/>
  <c r="W11" i="79"/>
  <c r="W10" i="79"/>
  <c r="W9" i="79"/>
  <c r="W8" i="79"/>
  <c r="X9" i="79" s="1"/>
  <c r="W7" i="79"/>
  <c r="U2" i="79"/>
  <c r="A2" i="79"/>
  <c r="V65" i="77"/>
  <c r="U65" i="77"/>
  <c r="T65" i="77"/>
  <c r="S65" i="77"/>
  <c r="R65" i="77"/>
  <c r="Q65" i="77"/>
  <c r="Q67" i="77" s="1"/>
  <c r="P65" i="77"/>
  <c r="O65" i="77"/>
  <c r="N65" i="77"/>
  <c r="M65" i="77"/>
  <c r="L65" i="77"/>
  <c r="K65" i="77"/>
  <c r="J65" i="77"/>
  <c r="I65" i="77"/>
  <c r="H65" i="77"/>
  <c r="G65" i="77"/>
  <c r="F65" i="77"/>
  <c r="E65" i="77"/>
  <c r="D65" i="77"/>
  <c r="C65" i="77"/>
  <c r="B65" i="77"/>
  <c r="V64" i="77"/>
  <c r="U64" i="77"/>
  <c r="T64" i="77"/>
  <c r="S64" i="77"/>
  <c r="R64" i="77"/>
  <c r="Q64" i="77"/>
  <c r="P64" i="77"/>
  <c r="O64" i="77"/>
  <c r="N64" i="77"/>
  <c r="M64" i="77"/>
  <c r="L64" i="77"/>
  <c r="K64" i="77"/>
  <c r="J64" i="77"/>
  <c r="I64" i="77"/>
  <c r="H64" i="77"/>
  <c r="G64" i="77"/>
  <c r="F64" i="77"/>
  <c r="E64" i="77"/>
  <c r="D64" i="77"/>
  <c r="C64" i="77"/>
  <c r="B64" i="77"/>
  <c r="W63" i="77"/>
  <c r="V61" i="77"/>
  <c r="V66" i="77" s="1"/>
  <c r="U61" i="77"/>
  <c r="U66" i="77" s="1"/>
  <c r="T61" i="77"/>
  <c r="T66" i="77" s="1"/>
  <c r="S61" i="77"/>
  <c r="S66" i="77" s="1"/>
  <c r="R61" i="77"/>
  <c r="R66" i="77" s="1"/>
  <c r="Q61" i="77"/>
  <c r="Q66" i="77" s="1"/>
  <c r="P61" i="77"/>
  <c r="O61" i="77"/>
  <c r="O66" i="77" s="1"/>
  <c r="N61" i="77"/>
  <c r="N66" i="77" s="1"/>
  <c r="M61" i="77"/>
  <c r="M66" i="77" s="1"/>
  <c r="L61" i="77"/>
  <c r="L66" i="77" s="1"/>
  <c r="K61" i="77"/>
  <c r="K66" i="77" s="1"/>
  <c r="J61" i="77"/>
  <c r="J66" i="77" s="1"/>
  <c r="I61" i="77"/>
  <c r="I66" i="77" s="1"/>
  <c r="H61" i="77"/>
  <c r="H66" i="77" s="1"/>
  <c r="G61" i="77"/>
  <c r="F61" i="77"/>
  <c r="F66" i="77" s="1"/>
  <c r="E61" i="77"/>
  <c r="E66" i="77" s="1"/>
  <c r="D61" i="77"/>
  <c r="D66" i="77" s="1"/>
  <c r="C61" i="77"/>
  <c r="C66" i="77" s="1"/>
  <c r="B61" i="77"/>
  <c r="B66" i="77" s="1"/>
  <c r="W60" i="77"/>
  <c r="W59" i="77"/>
  <c r="W58" i="77"/>
  <c r="W57" i="77"/>
  <c r="W56" i="77"/>
  <c r="W55" i="77"/>
  <c r="W54" i="77"/>
  <c r="T47" i="77"/>
  <c r="S47" i="77"/>
  <c r="R47" i="77"/>
  <c r="Q47" i="77"/>
  <c r="P47" i="77"/>
  <c r="O47" i="77"/>
  <c r="G47" i="77"/>
  <c r="F47" i="77"/>
  <c r="E47" i="77"/>
  <c r="D47" i="77"/>
  <c r="C47" i="77"/>
  <c r="B47" i="77"/>
  <c r="T46" i="77"/>
  <c r="S46" i="77"/>
  <c r="R46" i="77"/>
  <c r="Q46" i="77"/>
  <c r="P46" i="77"/>
  <c r="O46" i="77"/>
  <c r="G46" i="77"/>
  <c r="F46" i="77"/>
  <c r="E46" i="77"/>
  <c r="D46" i="77"/>
  <c r="C46" i="77"/>
  <c r="B46" i="77"/>
  <c r="U45" i="77"/>
  <c r="H45" i="77"/>
  <c r="T43" i="77"/>
  <c r="T48" i="77" s="1"/>
  <c r="S43" i="77"/>
  <c r="S48" i="77" s="1"/>
  <c r="R43" i="77"/>
  <c r="R48" i="77" s="1"/>
  <c r="Q43" i="77"/>
  <c r="Q48" i="77" s="1"/>
  <c r="P43" i="77"/>
  <c r="O43" i="77"/>
  <c r="O48" i="77" s="1"/>
  <c r="G43" i="77"/>
  <c r="G48" i="77" s="1"/>
  <c r="F43" i="77"/>
  <c r="F48" i="77" s="1"/>
  <c r="E43" i="77"/>
  <c r="E48" i="77" s="1"/>
  <c r="D43" i="77"/>
  <c r="D48" i="77" s="1"/>
  <c r="C43" i="77"/>
  <c r="C48" i="77" s="1"/>
  <c r="B43" i="77"/>
  <c r="U42" i="77"/>
  <c r="H42" i="77"/>
  <c r="U41" i="77"/>
  <c r="H41" i="77"/>
  <c r="U40" i="77"/>
  <c r="H40" i="77"/>
  <c r="U39" i="77"/>
  <c r="H39" i="77"/>
  <c r="U38" i="77"/>
  <c r="H38" i="77"/>
  <c r="U37" i="77"/>
  <c r="H37" i="77"/>
  <c r="U36" i="77"/>
  <c r="H36" i="77"/>
  <c r="V28" i="77"/>
  <c r="U28" i="77"/>
  <c r="T28" i="77"/>
  <c r="S28" i="77"/>
  <c r="R28" i="77"/>
  <c r="Q28" i="77"/>
  <c r="P28" i="77"/>
  <c r="O28" i="77"/>
  <c r="N28" i="77"/>
  <c r="M28" i="77"/>
  <c r="L28" i="77"/>
  <c r="K28" i="77"/>
  <c r="J28" i="77"/>
  <c r="I28" i="77"/>
  <c r="H28" i="77"/>
  <c r="G28" i="77"/>
  <c r="F28" i="77"/>
  <c r="E28" i="77"/>
  <c r="D28" i="77"/>
  <c r="C28" i="77"/>
  <c r="B28" i="77"/>
  <c r="V27" i="77"/>
  <c r="U27" i="77"/>
  <c r="T27" i="77"/>
  <c r="S27" i="77"/>
  <c r="R27" i="77"/>
  <c r="Q27" i="77"/>
  <c r="P27" i="77"/>
  <c r="O27" i="77"/>
  <c r="N27" i="77"/>
  <c r="M27" i="77"/>
  <c r="L27" i="77"/>
  <c r="K27" i="77"/>
  <c r="J27" i="77"/>
  <c r="I27" i="77"/>
  <c r="H27" i="77"/>
  <c r="G27" i="77"/>
  <c r="F27" i="77"/>
  <c r="E27" i="77"/>
  <c r="D27" i="77"/>
  <c r="C27" i="77"/>
  <c r="B27" i="77"/>
  <c r="W26" i="77"/>
  <c r="V24" i="77"/>
  <c r="V29" i="77" s="1"/>
  <c r="U24" i="77"/>
  <c r="U29" i="77" s="1"/>
  <c r="T24" i="77"/>
  <c r="T29" i="77" s="1"/>
  <c r="S24" i="77"/>
  <c r="S29" i="77" s="1"/>
  <c r="R24" i="77"/>
  <c r="R29" i="77" s="1"/>
  <c r="Q24" i="77"/>
  <c r="Q29" i="77" s="1"/>
  <c r="P24" i="77"/>
  <c r="P29" i="77" s="1"/>
  <c r="O24" i="77"/>
  <c r="O29" i="77" s="1"/>
  <c r="N24" i="77"/>
  <c r="N29" i="77" s="1"/>
  <c r="M24" i="77"/>
  <c r="M29" i="77" s="1"/>
  <c r="L24" i="77"/>
  <c r="L29" i="77" s="1"/>
  <c r="K24" i="77"/>
  <c r="K29" i="77" s="1"/>
  <c r="J24" i="77"/>
  <c r="J29" i="77" s="1"/>
  <c r="I24" i="77"/>
  <c r="I29" i="77" s="1"/>
  <c r="H24" i="77"/>
  <c r="H29" i="77" s="1"/>
  <c r="G24" i="77"/>
  <c r="G29" i="77" s="1"/>
  <c r="F24" i="77"/>
  <c r="F29" i="77" s="1"/>
  <c r="E24" i="77"/>
  <c r="E29" i="77" s="1"/>
  <c r="D24" i="77"/>
  <c r="D29" i="77" s="1"/>
  <c r="C24" i="77"/>
  <c r="C29" i="77" s="1"/>
  <c r="B24" i="77"/>
  <c r="W23" i="77"/>
  <c r="W22" i="77"/>
  <c r="W21" i="77"/>
  <c r="W20" i="77"/>
  <c r="W19" i="77"/>
  <c r="W18" i="77"/>
  <c r="X19" i="77" s="1"/>
  <c r="W17" i="77"/>
  <c r="U11" i="77"/>
  <c r="V65" i="76"/>
  <c r="U65" i="76"/>
  <c r="T65" i="76"/>
  <c r="S65" i="76"/>
  <c r="R65" i="76"/>
  <c r="Q65" i="76"/>
  <c r="P65" i="76"/>
  <c r="O65" i="76"/>
  <c r="N65" i="76"/>
  <c r="M65" i="76"/>
  <c r="L65" i="76"/>
  <c r="K65" i="76"/>
  <c r="J65" i="76"/>
  <c r="I65" i="76"/>
  <c r="H65" i="76"/>
  <c r="G65" i="76"/>
  <c r="F65" i="76"/>
  <c r="E65" i="76"/>
  <c r="D65" i="76"/>
  <c r="C65" i="76"/>
  <c r="B65" i="76"/>
  <c r="V64" i="76"/>
  <c r="U64" i="76"/>
  <c r="T64" i="76"/>
  <c r="S64" i="76"/>
  <c r="R64" i="76"/>
  <c r="Q64" i="76"/>
  <c r="P64" i="76"/>
  <c r="O64" i="76"/>
  <c r="N64" i="76"/>
  <c r="M64" i="76"/>
  <c r="L64" i="76"/>
  <c r="K64" i="76"/>
  <c r="J64" i="76"/>
  <c r="I64" i="76"/>
  <c r="H64" i="76"/>
  <c r="G64" i="76"/>
  <c r="F64" i="76"/>
  <c r="E64" i="76"/>
  <c r="D64" i="76"/>
  <c r="C64" i="76"/>
  <c r="B64" i="76"/>
  <c r="W63" i="76"/>
  <c r="V61" i="76"/>
  <c r="V66" i="76" s="1"/>
  <c r="U61" i="76"/>
  <c r="T61" i="76"/>
  <c r="T66" i="76" s="1"/>
  <c r="S61" i="76"/>
  <c r="S66" i="76" s="1"/>
  <c r="R61" i="76"/>
  <c r="R66" i="76" s="1"/>
  <c r="Q61" i="76"/>
  <c r="Q66" i="76" s="1"/>
  <c r="P61" i="76"/>
  <c r="P66" i="76" s="1"/>
  <c r="O61" i="76"/>
  <c r="O66" i="76" s="1"/>
  <c r="N61" i="76"/>
  <c r="N66" i="76" s="1"/>
  <c r="M61" i="76"/>
  <c r="M66" i="76" s="1"/>
  <c r="L61" i="76"/>
  <c r="L66" i="76" s="1"/>
  <c r="K61" i="76"/>
  <c r="J61" i="76"/>
  <c r="J66" i="76" s="1"/>
  <c r="I61" i="76"/>
  <c r="I66" i="76" s="1"/>
  <c r="H61" i="76"/>
  <c r="H66" i="76" s="1"/>
  <c r="G61" i="76"/>
  <c r="G66" i="76" s="1"/>
  <c r="F61" i="76"/>
  <c r="F66" i="76" s="1"/>
  <c r="E61" i="76"/>
  <c r="E66" i="76" s="1"/>
  <c r="D61" i="76"/>
  <c r="D66" i="76" s="1"/>
  <c r="C61" i="76"/>
  <c r="C66" i="76" s="1"/>
  <c r="B61" i="76"/>
  <c r="W60" i="76"/>
  <c r="W59" i="76"/>
  <c r="W58" i="76"/>
  <c r="W57" i="76"/>
  <c r="W56" i="76"/>
  <c r="W55" i="76"/>
  <c r="W54" i="76"/>
  <c r="T47" i="76"/>
  <c r="S47" i="76"/>
  <c r="R47" i="76"/>
  <c r="Q47" i="76"/>
  <c r="P47" i="76"/>
  <c r="O47" i="76"/>
  <c r="G47" i="76"/>
  <c r="F47" i="76"/>
  <c r="E47" i="76"/>
  <c r="D47" i="76"/>
  <c r="C47" i="76"/>
  <c r="B47" i="76"/>
  <c r="T46" i="76"/>
  <c r="S46" i="76"/>
  <c r="R46" i="76"/>
  <c r="Q46" i="76"/>
  <c r="P46" i="76"/>
  <c r="O46" i="76"/>
  <c r="G46" i="76"/>
  <c r="F46" i="76"/>
  <c r="E46" i="76"/>
  <c r="D46" i="76"/>
  <c r="C46" i="76"/>
  <c r="B46" i="76"/>
  <c r="U45" i="76"/>
  <c r="H45" i="76"/>
  <c r="T43" i="76"/>
  <c r="T48" i="76" s="1"/>
  <c r="S43" i="76"/>
  <c r="S48" i="76" s="1"/>
  <c r="R43" i="76"/>
  <c r="R48" i="76" s="1"/>
  <c r="Q43" i="76"/>
  <c r="Q48" i="76" s="1"/>
  <c r="P43" i="76"/>
  <c r="P48" i="76" s="1"/>
  <c r="O43" i="76"/>
  <c r="O48" i="76" s="1"/>
  <c r="G43" i="76"/>
  <c r="G48" i="76" s="1"/>
  <c r="F43" i="76"/>
  <c r="E43" i="76"/>
  <c r="E48" i="76" s="1"/>
  <c r="D43" i="76"/>
  <c r="D48" i="76" s="1"/>
  <c r="C43" i="76"/>
  <c r="C48" i="76" s="1"/>
  <c r="B43" i="76"/>
  <c r="B48" i="76" s="1"/>
  <c r="U42" i="76"/>
  <c r="H42" i="76"/>
  <c r="U41" i="76"/>
  <c r="H41" i="76"/>
  <c r="U40" i="76"/>
  <c r="H40" i="76"/>
  <c r="U39" i="76"/>
  <c r="H39" i="76"/>
  <c r="U38" i="76"/>
  <c r="H38" i="76"/>
  <c r="U37" i="76"/>
  <c r="H37" i="76"/>
  <c r="U36" i="76"/>
  <c r="H36" i="76"/>
  <c r="V28" i="76"/>
  <c r="U28" i="76"/>
  <c r="T28" i="76"/>
  <c r="S28" i="76"/>
  <c r="R28" i="76"/>
  <c r="Q28" i="76"/>
  <c r="P28" i="76"/>
  <c r="O28" i="76"/>
  <c r="N28" i="76"/>
  <c r="M28" i="76"/>
  <c r="L28" i="76"/>
  <c r="K28" i="76"/>
  <c r="J28" i="76"/>
  <c r="I28" i="76"/>
  <c r="H28" i="76"/>
  <c r="G28" i="76"/>
  <c r="F28" i="76"/>
  <c r="E28" i="76"/>
  <c r="D28" i="76"/>
  <c r="C28" i="76"/>
  <c r="B28" i="76"/>
  <c r="V27" i="76"/>
  <c r="U27" i="76"/>
  <c r="T27" i="76"/>
  <c r="S27" i="76"/>
  <c r="R27" i="76"/>
  <c r="Q27" i="76"/>
  <c r="P27" i="76"/>
  <c r="O27" i="76"/>
  <c r="N27" i="76"/>
  <c r="M27" i="76"/>
  <c r="L27" i="76"/>
  <c r="K27" i="76"/>
  <c r="J27" i="76"/>
  <c r="I27" i="76"/>
  <c r="H27" i="76"/>
  <c r="G27" i="76"/>
  <c r="F27" i="76"/>
  <c r="E27" i="76"/>
  <c r="D27" i="76"/>
  <c r="C27" i="76"/>
  <c r="B27" i="76"/>
  <c r="W26" i="76"/>
  <c r="V24" i="76"/>
  <c r="V29" i="76" s="1"/>
  <c r="U24" i="76"/>
  <c r="U29" i="76" s="1"/>
  <c r="T24" i="76"/>
  <c r="T29" i="76" s="1"/>
  <c r="S24" i="76"/>
  <c r="S29" i="76" s="1"/>
  <c r="R24" i="76"/>
  <c r="R29" i="76" s="1"/>
  <c r="Q24" i="76"/>
  <c r="P24" i="76"/>
  <c r="P29" i="76" s="1"/>
  <c r="O24" i="76"/>
  <c r="O29" i="76" s="1"/>
  <c r="N24" i="76"/>
  <c r="N29" i="76" s="1"/>
  <c r="M24" i="76"/>
  <c r="M29" i="76" s="1"/>
  <c r="L24" i="76"/>
  <c r="L29" i="76" s="1"/>
  <c r="K24" i="76"/>
  <c r="K29" i="76" s="1"/>
  <c r="J24" i="76"/>
  <c r="J29" i="76" s="1"/>
  <c r="I24" i="76"/>
  <c r="I29" i="76" s="1"/>
  <c r="H24" i="76"/>
  <c r="H29" i="76" s="1"/>
  <c r="G24" i="76"/>
  <c r="G29" i="76" s="1"/>
  <c r="F24" i="76"/>
  <c r="F29" i="76" s="1"/>
  <c r="E24" i="76"/>
  <c r="E29" i="76" s="1"/>
  <c r="D24" i="76"/>
  <c r="D29" i="76" s="1"/>
  <c r="C24" i="76"/>
  <c r="C29" i="76" s="1"/>
  <c r="B24" i="76"/>
  <c r="B29" i="76" s="1"/>
  <c r="W23" i="76"/>
  <c r="W22" i="76"/>
  <c r="W21" i="76"/>
  <c r="W20" i="76"/>
  <c r="W19" i="76"/>
  <c r="W18" i="76"/>
  <c r="W17" i="76"/>
  <c r="U11" i="76"/>
  <c r="V65" i="75"/>
  <c r="U65" i="75"/>
  <c r="T65" i="75"/>
  <c r="S65" i="75"/>
  <c r="R65" i="75"/>
  <c r="Q65" i="75"/>
  <c r="P65" i="75"/>
  <c r="O65" i="75"/>
  <c r="N65" i="75"/>
  <c r="M65" i="75"/>
  <c r="L65" i="75"/>
  <c r="K65" i="75"/>
  <c r="J65" i="75"/>
  <c r="I65" i="75"/>
  <c r="H65" i="75"/>
  <c r="G65" i="75"/>
  <c r="F65" i="75"/>
  <c r="E65" i="75"/>
  <c r="D65" i="75"/>
  <c r="C65" i="75"/>
  <c r="B65" i="75"/>
  <c r="V64" i="75"/>
  <c r="U64" i="75"/>
  <c r="T64" i="75"/>
  <c r="S64" i="75"/>
  <c r="R64" i="75"/>
  <c r="Q64" i="75"/>
  <c r="P64" i="75"/>
  <c r="O64" i="75"/>
  <c r="N64" i="75"/>
  <c r="M64" i="75"/>
  <c r="L64" i="75"/>
  <c r="K64" i="75"/>
  <c r="J64" i="75"/>
  <c r="I64" i="75"/>
  <c r="H64" i="75"/>
  <c r="G64" i="75"/>
  <c r="F64" i="75"/>
  <c r="E64" i="75"/>
  <c r="D64" i="75"/>
  <c r="C64" i="75"/>
  <c r="B64" i="75"/>
  <c r="W63" i="75"/>
  <c r="V61" i="75"/>
  <c r="U61" i="75"/>
  <c r="U66" i="75" s="1"/>
  <c r="T61" i="75"/>
  <c r="T66" i="75" s="1"/>
  <c r="S61" i="75"/>
  <c r="S66" i="75" s="1"/>
  <c r="R61" i="75"/>
  <c r="R66" i="75" s="1"/>
  <c r="Q61" i="75"/>
  <c r="Q66" i="75" s="1"/>
  <c r="P61" i="75"/>
  <c r="P66" i="75" s="1"/>
  <c r="O61" i="75"/>
  <c r="O66" i="75" s="1"/>
  <c r="N61" i="75"/>
  <c r="N66" i="75" s="1"/>
  <c r="M61" i="75"/>
  <c r="M66" i="75" s="1"/>
  <c r="L61" i="75"/>
  <c r="L66" i="75" s="1"/>
  <c r="K61" i="75"/>
  <c r="K66" i="75" s="1"/>
  <c r="J61" i="75"/>
  <c r="J66" i="75" s="1"/>
  <c r="I61" i="75"/>
  <c r="I66" i="75" s="1"/>
  <c r="H61" i="75"/>
  <c r="H66" i="75" s="1"/>
  <c r="G61" i="75"/>
  <c r="G66" i="75" s="1"/>
  <c r="F61" i="75"/>
  <c r="E61" i="75"/>
  <c r="E66" i="75" s="1"/>
  <c r="D61" i="75"/>
  <c r="D66" i="75" s="1"/>
  <c r="C61" i="75"/>
  <c r="C66" i="75" s="1"/>
  <c r="B61" i="75"/>
  <c r="B66" i="75" s="1"/>
  <c r="W60" i="75"/>
  <c r="W59" i="75"/>
  <c r="W58" i="75"/>
  <c r="W57" i="75"/>
  <c r="W56" i="75"/>
  <c r="W55" i="75"/>
  <c r="W54" i="75"/>
  <c r="T47" i="75"/>
  <c r="S47" i="75"/>
  <c r="R47" i="75"/>
  <c r="Q47" i="75"/>
  <c r="P47" i="75"/>
  <c r="O47" i="75"/>
  <c r="G47" i="75"/>
  <c r="F47" i="75"/>
  <c r="E47" i="75"/>
  <c r="D47" i="75"/>
  <c r="C47" i="75"/>
  <c r="B47" i="75"/>
  <c r="T46" i="75"/>
  <c r="S46" i="75"/>
  <c r="R46" i="75"/>
  <c r="Q46" i="75"/>
  <c r="P46" i="75"/>
  <c r="O46" i="75"/>
  <c r="G46" i="75"/>
  <c r="F46" i="75"/>
  <c r="E46" i="75"/>
  <c r="D46" i="75"/>
  <c r="C46" i="75"/>
  <c r="B46" i="75"/>
  <c r="U45" i="75"/>
  <c r="H45" i="75"/>
  <c r="T43" i="75"/>
  <c r="T48" i="75" s="1"/>
  <c r="S43" i="75"/>
  <c r="S48" i="75" s="1"/>
  <c r="R43" i="75"/>
  <c r="R48" i="75" s="1"/>
  <c r="Q43" i="75"/>
  <c r="Q48" i="75" s="1"/>
  <c r="P43" i="75"/>
  <c r="P48" i="75" s="1"/>
  <c r="O43" i="75"/>
  <c r="G43" i="75"/>
  <c r="G48" i="75" s="1"/>
  <c r="F43" i="75"/>
  <c r="F48" i="75" s="1"/>
  <c r="E43" i="75"/>
  <c r="E48" i="75" s="1"/>
  <c r="D43" i="75"/>
  <c r="D48" i="75" s="1"/>
  <c r="C43" i="75"/>
  <c r="B43" i="75"/>
  <c r="B48" i="75" s="1"/>
  <c r="U42" i="75"/>
  <c r="H42" i="75"/>
  <c r="U41" i="75"/>
  <c r="H41" i="75"/>
  <c r="U40" i="75"/>
  <c r="H40" i="75"/>
  <c r="U39" i="75"/>
  <c r="H39" i="75"/>
  <c r="U38" i="75"/>
  <c r="H38" i="75"/>
  <c r="U37" i="75"/>
  <c r="H37" i="75"/>
  <c r="U36" i="75"/>
  <c r="H36" i="75"/>
  <c r="V28" i="75"/>
  <c r="U28" i="75"/>
  <c r="T28" i="75"/>
  <c r="S28" i="75"/>
  <c r="R28" i="75"/>
  <c r="Q28" i="75"/>
  <c r="P28" i="75"/>
  <c r="O28" i="75"/>
  <c r="N28" i="75"/>
  <c r="M28" i="75"/>
  <c r="L28" i="75"/>
  <c r="K28" i="75"/>
  <c r="J28" i="75"/>
  <c r="I28" i="75"/>
  <c r="H28" i="75"/>
  <c r="G28" i="75"/>
  <c r="F28" i="75"/>
  <c r="E28" i="75"/>
  <c r="D28" i="75"/>
  <c r="C28" i="75"/>
  <c r="B28" i="75"/>
  <c r="V27" i="75"/>
  <c r="U27" i="75"/>
  <c r="T27" i="75"/>
  <c r="S27" i="75"/>
  <c r="R27" i="75"/>
  <c r="Q27" i="75"/>
  <c r="P27" i="75"/>
  <c r="O27" i="75"/>
  <c r="N27" i="75"/>
  <c r="M27" i="75"/>
  <c r="L27" i="75"/>
  <c r="K27" i="75"/>
  <c r="J27" i="75"/>
  <c r="I27" i="75"/>
  <c r="H27" i="75"/>
  <c r="G27" i="75"/>
  <c r="F27" i="75"/>
  <c r="E27" i="75"/>
  <c r="D27" i="75"/>
  <c r="C27" i="75"/>
  <c r="B27" i="75"/>
  <c r="W26" i="75"/>
  <c r="V24" i="75"/>
  <c r="V29" i="75" s="1"/>
  <c r="U24" i="75"/>
  <c r="U29" i="75" s="1"/>
  <c r="T24" i="75"/>
  <c r="T29" i="75" s="1"/>
  <c r="S24" i="75"/>
  <c r="S29" i="75" s="1"/>
  <c r="R24" i="75"/>
  <c r="R29" i="75" s="1"/>
  <c r="Q24" i="75"/>
  <c r="Q29" i="75" s="1"/>
  <c r="P24" i="75"/>
  <c r="P29" i="75" s="1"/>
  <c r="O24" i="75"/>
  <c r="O29" i="75" s="1"/>
  <c r="N24" i="75"/>
  <c r="N29" i="75" s="1"/>
  <c r="M24" i="75"/>
  <c r="M29" i="75" s="1"/>
  <c r="L24" i="75"/>
  <c r="K24" i="75"/>
  <c r="K29" i="75" s="1"/>
  <c r="J24" i="75"/>
  <c r="J29" i="75" s="1"/>
  <c r="I24" i="75"/>
  <c r="I29" i="75" s="1"/>
  <c r="H24" i="75"/>
  <c r="H29" i="75" s="1"/>
  <c r="G24" i="75"/>
  <c r="G29" i="75" s="1"/>
  <c r="F24" i="75"/>
  <c r="F29" i="75" s="1"/>
  <c r="E24" i="75"/>
  <c r="E29" i="75" s="1"/>
  <c r="D24" i="75"/>
  <c r="D29" i="75" s="1"/>
  <c r="C24" i="75"/>
  <c r="C29" i="75" s="1"/>
  <c r="B24" i="75"/>
  <c r="W23" i="75"/>
  <c r="W22" i="75"/>
  <c r="W21" i="75"/>
  <c r="W20" i="75"/>
  <c r="W19" i="75"/>
  <c r="W18" i="75"/>
  <c r="W17" i="75"/>
  <c r="U11" i="75"/>
  <c r="V65" i="74"/>
  <c r="U65" i="74"/>
  <c r="T65" i="74"/>
  <c r="S65" i="74"/>
  <c r="R65" i="74"/>
  <c r="Q65" i="74"/>
  <c r="P65" i="74"/>
  <c r="O65" i="74"/>
  <c r="N65" i="74"/>
  <c r="M65" i="74"/>
  <c r="L65" i="74"/>
  <c r="K65" i="74"/>
  <c r="J65" i="74"/>
  <c r="I65" i="74"/>
  <c r="H65" i="74"/>
  <c r="G65" i="74"/>
  <c r="F65" i="74"/>
  <c r="E65" i="74"/>
  <c r="D65" i="74"/>
  <c r="C65" i="74"/>
  <c r="B65" i="74"/>
  <c r="V64" i="74"/>
  <c r="U64" i="74"/>
  <c r="T64" i="74"/>
  <c r="S64" i="74"/>
  <c r="R64" i="74"/>
  <c r="Q64" i="74"/>
  <c r="P64" i="74"/>
  <c r="O64" i="74"/>
  <c r="N64" i="74"/>
  <c r="M64" i="74"/>
  <c r="L64" i="74"/>
  <c r="K64" i="74"/>
  <c r="J64" i="74"/>
  <c r="I64" i="74"/>
  <c r="H64" i="74"/>
  <c r="G64" i="74"/>
  <c r="F64" i="74"/>
  <c r="E64" i="74"/>
  <c r="D64" i="74"/>
  <c r="C64" i="74"/>
  <c r="B64" i="74"/>
  <c r="W63" i="74"/>
  <c r="V61" i="74"/>
  <c r="V66" i="74" s="1"/>
  <c r="U61" i="74"/>
  <c r="U66" i="74" s="1"/>
  <c r="T61" i="74"/>
  <c r="T66" i="74" s="1"/>
  <c r="S61" i="74"/>
  <c r="S66" i="74" s="1"/>
  <c r="R61" i="74"/>
  <c r="R66" i="74" s="1"/>
  <c r="Q61" i="74"/>
  <c r="P61" i="74"/>
  <c r="P66" i="74" s="1"/>
  <c r="O61" i="74"/>
  <c r="O66" i="74" s="1"/>
  <c r="N61" i="74"/>
  <c r="N66" i="74" s="1"/>
  <c r="M61" i="74"/>
  <c r="M66" i="74" s="1"/>
  <c r="L61" i="74"/>
  <c r="L66" i="74" s="1"/>
  <c r="K61" i="74"/>
  <c r="K66" i="74" s="1"/>
  <c r="J61" i="74"/>
  <c r="J66" i="74" s="1"/>
  <c r="I61" i="74"/>
  <c r="I66" i="74" s="1"/>
  <c r="H61" i="74"/>
  <c r="H66" i="74" s="1"/>
  <c r="G61" i="74"/>
  <c r="G66" i="74" s="1"/>
  <c r="F61" i="74"/>
  <c r="F66" i="74" s="1"/>
  <c r="E61" i="74"/>
  <c r="E66" i="74" s="1"/>
  <c r="D61" i="74"/>
  <c r="D66" i="74" s="1"/>
  <c r="C61" i="74"/>
  <c r="C66" i="74" s="1"/>
  <c r="B61" i="74"/>
  <c r="B66" i="74" s="1"/>
  <c r="W60" i="74"/>
  <c r="W59" i="74"/>
  <c r="W58" i="74"/>
  <c r="W57" i="74"/>
  <c r="W56" i="74"/>
  <c r="W55" i="74"/>
  <c r="W54" i="74"/>
  <c r="T47" i="74"/>
  <c r="S47" i="74"/>
  <c r="R47" i="74"/>
  <c r="Q47" i="74"/>
  <c r="P47" i="74"/>
  <c r="O47" i="74"/>
  <c r="G47" i="74"/>
  <c r="F47" i="74"/>
  <c r="E47" i="74"/>
  <c r="D47" i="74"/>
  <c r="C47" i="74"/>
  <c r="B47" i="74"/>
  <c r="T46" i="74"/>
  <c r="S46" i="74"/>
  <c r="R46" i="74"/>
  <c r="Q46" i="74"/>
  <c r="P46" i="74"/>
  <c r="O46" i="74"/>
  <c r="G46" i="74"/>
  <c r="F46" i="74"/>
  <c r="E46" i="74"/>
  <c r="D46" i="74"/>
  <c r="C46" i="74"/>
  <c r="B46" i="74"/>
  <c r="U45" i="74"/>
  <c r="H45" i="74"/>
  <c r="T43" i="74"/>
  <c r="T48" i="74" s="1"/>
  <c r="S43" i="74"/>
  <c r="S48" i="74" s="1"/>
  <c r="R43" i="74"/>
  <c r="Q43" i="74"/>
  <c r="Q48" i="74" s="1"/>
  <c r="P43" i="74"/>
  <c r="P48" i="74" s="1"/>
  <c r="O43" i="74"/>
  <c r="G43" i="74"/>
  <c r="G48" i="74" s="1"/>
  <c r="F43" i="74"/>
  <c r="F48" i="74" s="1"/>
  <c r="E43" i="74"/>
  <c r="E48" i="74" s="1"/>
  <c r="D43" i="74"/>
  <c r="D48" i="74" s="1"/>
  <c r="C43" i="74"/>
  <c r="C48" i="74" s="1"/>
  <c r="B43" i="74"/>
  <c r="B48" i="74" s="1"/>
  <c r="U42" i="74"/>
  <c r="H42" i="74"/>
  <c r="U41" i="74"/>
  <c r="H41" i="74"/>
  <c r="U40" i="74"/>
  <c r="H40" i="74"/>
  <c r="U39" i="74"/>
  <c r="H39" i="74"/>
  <c r="U38" i="74"/>
  <c r="H38" i="74"/>
  <c r="U37" i="74"/>
  <c r="H37" i="74"/>
  <c r="U36" i="74"/>
  <c r="H36" i="74"/>
  <c r="V28" i="74"/>
  <c r="U28" i="74"/>
  <c r="T28" i="74"/>
  <c r="S28" i="74"/>
  <c r="R28" i="74"/>
  <c r="Q28" i="74"/>
  <c r="P28" i="74"/>
  <c r="O28" i="74"/>
  <c r="N28" i="74"/>
  <c r="M28" i="74"/>
  <c r="L28" i="74"/>
  <c r="K28" i="74"/>
  <c r="J28" i="74"/>
  <c r="I28" i="74"/>
  <c r="H28" i="74"/>
  <c r="G28" i="74"/>
  <c r="F28" i="74"/>
  <c r="E28" i="74"/>
  <c r="D28" i="74"/>
  <c r="C28" i="74"/>
  <c r="B28" i="74"/>
  <c r="V27" i="74"/>
  <c r="U27" i="74"/>
  <c r="T27" i="74"/>
  <c r="S27" i="74"/>
  <c r="R27" i="74"/>
  <c r="Q27" i="74"/>
  <c r="P27" i="74"/>
  <c r="O27" i="74"/>
  <c r="N27" i="74"/>
  <c r="M27" i="74"/>
  <c r="L27" i="74"/>
  <c r="K27" i="74"/>
  <c r="J27" i="74"/>
  <c r="I27" i="74"/>
  <c r="H27" i="74"/>
  <c r="G27" i="74"/>
  <c r="F27" i="74"/>
  <c r="E27" i="74"/>
  <c r="D27" i="74"/>
  <c r="C27" i="74"/>
  <c r="B27" i="74"/>
  <c r="W26" i="74"/>
  <c r="V24" i="74"/>
  <c r="V29" i="74" s="1"/>
  <c r="U24" i="74"/>
  <c r="U29" i="74" s="1"/>
  <c r="T24" i="74"/>
  <c r="T29" i="74" s="1"/>
  <c r="S24" i="74"/>
  <c r="S29" i="74" s="1"/>
  <c r="R24" i="74"/>
  <c r="R29" i="74" s="1"/>
  <c r="Q24" i="74"/>
  <c r="Q29" i="74" s="1"/>
  <c r="P24" i="74"/>
  <c r="P29" i="74" s="1"/>
  <c r="O24" i="74"/>
  <c r="O29" i="74" s="1"/>
  <c r="N24" i="74"/>
  <c r="N29" i="74" s="1"/>
  <c r="M24" i="74"/>
  <c r="M29" i="74" s="1"/>
  <c r="L24" i="74"/>
  <c r="L29" i="74" s="1"/>
  <c r="K24" i="74"/>
  <c r="K29" i="74" s="1"/>
  <c r="J24" i="74"/>
  <c r="J29" i="74" s="1"/>
  <c r="I24" i="74"/>
  <c r="I29" i="74" s="1"/>
  <c r="H24" i="74"/>
  <c r="H29" i="74" s="1"/>
  <c r="G24" i="74"/>
  <c r="F24" i="74"/>
  <c r="F29" i="74" s="1"/>
  <c r="E24" i="74"/>
  <c r="E29" i="74" s="1"/>
  <c r="D24" i="74"/>
  <c r="D29" i="74" s="1"/>
  <c r="C24" i="74"/>
  <c r="C29" i="74" s="1"/>
  <c r="B24" i="74"/>
  <c r="B29" i="74" s="1"/>
  <c r="W23" i="74"/>
  <c r="W22" i="74"/>
  <c r="W21" i="74"/>
  <c r="W20" i="74"/>
  <c r="W19" i="74"/>
  <c r="W18" i="74"/>
  <c r="W17" i="74"/>
  <c r="U11" i="74"/>
  <c r="V65" i="73"/>
  <c r="U65" i="73"/>
  <c r="T65" i="73"/>
  <c r="S65" i="73"/>
  <c r="R65" i="73"/>
  <c r="Q65" i="73"/>
  <c r="P65" i="73"/>
  <c r="O65" i="73"/>
  <c r="N65" i="73"/>
  <c r="M65" i="73"/>
  <c r="L65" i="73"/>
  <c r="K65" i="73"/>
  <c r="J65" i="73"/>
  <c r="I65" i="73"/>
  <c r="H65" i="73"/>
  <c r="G65" i="73"/>
  <c r="F65" i="73"/>
  <c r="E65" i="73"/>
  <c r="D65" i="73"/>
  <c r="C65" i="73"/>
  <c r="B65" i="73"/>
  <c r="V64" i="73"/>
  <c r="U64" i="73"/>
  <c r="T64" i="73"/>
  <c r="S64" i="73"/>
  <c r="R64" i="73"/>
  <c r="Q64" i="73"/>
  <c r="P64" i="73"/>
  <c r="O64" i="73"/>
  <c r="N64" i="73"/>
  <c r="M64" i="73"/>
  <c r="L64" i="73"/>
  <c r="K64" i="73"/>
  <c r="J64" i="73"/>
  <c r="I64" i="73"/>
  <c r="H64" i="73"/>
  <c r="G64" i="73"/>
  <c r="F64" i="73"/>
  <c r="E64" i="73"/>
  <c r="D64" i="73"/>
  <c r="C64" i="73"/>
  <c r="B64" i="73"/>
  <c r="W63" i="73"/>
  <c r="V61" i="73"/>
  <c r="V66" i="73" s="1"/>
  <c r="U61" i="73"/>
  <c r="U66" i="73" s="1"/>
  <c r="T61" i="73"/>
  <c r="T66" i="73" s="1"/>
  <c r="S61" i="73"/>
  <c r="S66" i="73" s="1"/>
  <c r="R61" i="73"/>
  <c r="R66" i="73" s="1"/>
  <c r="Q61" i="73"/>
  <c r="Q66" i="73" s="1"/>
  <c r="P61" i="73"/>
  <c r="P66" i="73" s="1"/>
  <c r="O61" i="73"/>
  <c r="O66" i="73" s="1"/>
  <c r="N61" i="73"/>
  <c r="N66" i="73" s="1"/>
  <c r="M61" i="73"/>
  <c r="M66" i="73" s="1"/>
  <c r="L61" i="73"/>
  <c r="L66" i="73" s="1"/>
  <c r="K61" i="73"/>
  <c r="K66" i="73" s="1"/>
  <c r="J61" i="73"/>
  <c r="J66" i="73" s="1"/>
  <c r="I61" i="73"/>
  <c r="I66" i="73" s="1"/>
  <c r="H61" i="73"/>
  <c r="H66" i="73" s="1"/>
  <c r="G61" i="73"/>
  <c r="G66" i="73" s="1"/>
  <c r="F61" i="73"/>
  <c r="F66" i="73" s="1"/>
  <c r="E61" i="73"/>
  <c r="E66" i="73" s="1"/>
  <c r="D61" i="73"/>
  <c r="D66" i="73" s="1"/>
  <c r="C61" i="73"/>
  <c r="B61" i="73"/>
  <c r="B66" i="73" s="1"/>
  <c r="W60" i="73"/>
  <c r="W59" i="73"/>
  <c r="W58" i="73"/>
  <c r="W57" i="73"/>
  <c r="W56" i="73"/>
  <c r="W55" i="73"/>
  <c r="W54" i="73"/>
  <c r="T47" i="73"/>
  <c r="S47" i="73"/>
  <c r="R47" i="73"/>
  <c r="Q47" i="73"/>
  <c r="P47" i="73"/>
  <c r="O47" i="73"/>
  <c r="G47" i="73"/>
  <c r="F47" i="73"/>
  <c r="E47" i="73"/>
  <c r="D47" i="73"/>
  <c r="C47" i="73"/>
  <c r="B47" i="73"/>
  <c r="T46" i="73"/>
  <c r="S46" i="73"/>
  <c r="R46" i="73"/>
  <c r="Q46" i="73"/>
  <c r="P46" i="73"/>
  <c r="O46" i="73"/>
  <c r="G46" i="73"/>
  <c r="F46" i="73"/>
  <c r="E46" i="73"/>
  <c r="D46" i="73"/>
  <c r="C46" i="73"/>
  <c r="B46" i="73"/>
  <c r="U45" i="73"/>
  <c r="H45" i="73"/>
  <c r="T43" i="73"/>
  <c r="T48" i="73" s="1"/>
  <c r="S43" i="73"/>
  <c r="S48" i="73" s="1"/>
  <c r="R43" i="73"/>
  <c r="R48" i="73" s="1"/>
  <c r="Q43" i="73"/>
  <c r="Q48" i="73" s="1"/>
  <c r="P43" i="73"/>
  <c r="P48" i="73" s="1"/>
  <c r="O43" i="73"/>
  <c r="G43" i="73"/>
  <c r="G48" i="73" s="1"/>
  <c r="F43" i="73"/>
  <c r="F48" i="73" s="1"/>
  <c r="E43" i="73"/>
  <c r="E48" i="73" s="1"/>
  <c r="D43" i="73"/>
  <c r="D48" i="73" s="1"/>
  <c r="C43" i="73"/>
  <c r="C48" i="73" s="1"/>
  <c r="B43" i="73"/>
  <c r="B48" i="73" s="1"/>
  <c r="U42" i="73"/>
  <c r="H42" i="73"/>
  <c r="U41" i="73"/>
  <c r="H41" i="73"/>
  <c r="U40" i="73"/>
  <c r="H40" i="73"/>
  <c r="U39" i="73"/>
  <c r="H39" i="73"/>
  <c r="U38" i="73"/>
  <c r="H38" i="73"/>
  <c r="U37" i="73"/>
  <c r="H37" i="73"/>
  <c r="U36" i="73"/>
  <c r="H36" i="73"/>
  <c r="V28" i="73"/>
  <c r="U28" i="73"/>
  <c r="T28" i="73"/>
  <c r="S28" i="73"/>
  <c r="R28" i="73"/>
  <c r="Q28" i="73"/>
  <c r="P28" i="73"/>
  <c r="O28" i="73"/>
  <c r="N28" i="73"/>
  <c r="M28" i="73"/>
  <c r="L28" i="73"/>
  <c r="K28" i="73"/>
  <c r="J28" i="73"/>
  <c r="I28" i="73"/>
  <c r="H28" i="73"/>
  <c r="G28" i="73"/>
  <c r="F28" i="73"/>
  <c r="E28" i="73"/>
  <c r="D28" i="73"/>
  <c r="C28" i="73"/>
  <c r="B28" i="73"/>
  <c r="V27" i="73"/>
  <c r="U27" i="73"/>
  <c r="T27" i="73"/>
  <c r="S27" i="73"/>
  <c r="R27" i="73"/>
  <c r="Q27" i="73"/>
  <c r="P27" i="73"/>
  <c r="O27" i="73"/>
  <c r="N27" i="73"/>
  <c r="M27" i="73"/>
  <c r="L27" i="73"/>
  <c r="K27" i="73"/>
  <c r="J27" i="73"/>
  <c r="I27" i="73"/>
  <c r="H27" i="73"/>
  <c r="G27" i="73"/>
  <c r="F27" i="73"/>
  <c r="E27" i="73"/>
  <c r="D27" i="73"/>
  <c r="C27" i="73"/>
  <c r="B27" i="73"/>
  <c r="W26" i="73"/>
  <c r="V24" i="73"/>
  <c r="V29" i="73" s="1"/>
  <c r="U24" i="73"/>
  <c r="U29" i="73" s="1"/>
  <c r="T24" i="73"/>
  <c r="T29" i="73" s="1"/>
  <c r="S24" i="73"/>
  <c r="S29" i="73" s="1"/>
  <c r="R24" i="73"/>
  <c r="R29" i="73" s="1"/>
  <c r="Q24" i="73"/>
  <c r="Q29" i="73" s="1"/>
  <c r="P24" i="73"/>
  <c r="P29" i="73" s="1"/>
  <c r="O24" i="73"/>
  <c r="O29" i="73" s="1"/>
  <c r="N24" i="73"/>
  <c r="N29" i="73" s="1"/>
  <c r="M24" i="73"/>
  <c r="M29" i="73" s="1"/>
  <c r="L24" i="73"/>
  <c r="L29" i="73" s="1"/>
  <c r="K24" i="73"/>
  <c r="K29" i="73" s="1"/>
  <c r="J24" i="73"/>
  <c r="J29" i="73" s="1"/>
  <c r="I24" i="73"/>
  <c r="I29" i="73" s="1"/>
  <c r="H24" i="73"/>
  <c r="H29" i="73" s="1"/>
  <c r="G24" i="73"/>
  <c r="G29" i="73" s="1"/>
  <c r="F24" i="73"/>
  <c r="F29" i="73" s="1"/>
  <c r="E24" i="73"/>
  <c r="E29" i="73" s="1"/>
  <c r="D24" i="73"/>
  <c r="D29" i="73" s="1"/>
  <c r="C24" i="73"/>
  <c r="C29" i="73" s="1"/>
  <c r="B24" i="73"/>
  <c r="W23" i="73"/>
  <c r="W22" i="73"/>
  <c r="W21" i="73"/>
  <c r="W20" i="73"/>
  <c r="W19" i="73"/>
  <c r="W18" i="73"/>
  <c r="W17" i="73"/>
  <c r="U11" i="73"/>
  <c r="V65" i="72"/>
  <c r="U65" i="72"/>
  <c r="T65" i="72"/>
  <c r="S65" i="72"/>
  <c r="R65" i="72"/>
  <c r="Q65" i="72"/>
  <c r="P65" i="72"/>
  <c r="O65" i="72"/>
  <c r="N65" i="72"/>
  <c r="M65" i="72"/>
  <c r="L65" i="72"/>
  <c r="K65" i="72"/>
  <c r="J65" i="72"/>
  <c r="I65" i="72"/>
  <c r="H65" i="72"/>
  <c r="G65" i="72"/>
  <c r="F65" i="72"/>
  <c r="E65" i="72"/>
  <c r="D65" i="72"/>
  <c r="C65" i="72"/>
  <c r="B65" i="72"/>
  <c r="V64" i="72"/>
  <c r="U64" i="72"/>
  <c r="T64" i="72"/>
  <c r="S64" i="72"/>
  <c r="R64" i="72"/>
  <c r="Q64" i="72"/>
  <c r="P64" i="72"/>
  <c r="O64" i="72"/>
  <c r="N64" i="72"/>
  <c r="M64" i="72"/>
  <c r="L64" i="72"/>
  <c r="K64" i="72"/>
  <c r="J64" i="72"/>
  <c r="I64" i="72"/>
  <c r="H64" i="72"/>
  <c r="G64" i="72"/>
  <c r="F64" i="72"/>
  <c r="E64" i="72"/>
  <c r="D64" i="72"/>
  <c r="C64" i="72"/>
  <c r="B64" i="72"/>
  <c r="X63" i="72"/>
  <c r="V61" i="72"/>
  <c r="V66" i="72" s="1"/>
  <c r="U61" i="72"/>
  <c r="U66" i="72" s="1"/>
  <c r="T61" i="72"/>
  <c r="T66" i="72" s="1"/>
  <c r="S61" i="72"/>
  <c r="S66" i="72" s="1"/>
  <c r="R61" i="72"/>
  <c r="R66" i="72" s="1"/>
  <c r="Q61" i="72"/>
  <c r="Q66" i="72" s="1"/>
  <c r="P61" i="72"/>
  <c r="P66" i="72" s="1"/>
  <c r="O61" i="72"/>
  <c r="O66" i="72" s="1"/>
  <c r="N61" i="72"/>
  <c r="N66" i="72" s="1"/>
  <c r="M61" i="72"/>
  <c r="M66" i="72" s="1"/>
  <c r="L61" i="72"/>
  <c r="L66" i="72" s="1"/>
  <c r="K61" i="72"/>
  <c r="K66" i="72" s="1"/>
  <c r="J61" i="72"/>
  <c r="I61" i="72"/>
  <c r="I66" i="72" s="1"/>
  <c r="H61" i="72"/>
  <c r="H66" i="72" s="1"/>
  <c r="G61" i="72"/>
  <c r="G66" i="72" s="1"/>
  <c r="F61" i="72"/>
  <c r="F66" i="72" s="1"/>
  <c r="E61" i="72"/>
  <c r="E66" i="72" s="1"/>
  <c r="D61" i="72"/>
  <c r="D66" i="72" s="1"/>
  <c r="C61" i="72"/>
  <c r="C66" i="72" s="1"/>
  <c r="B61" i="72"/>
  <c r="B66" i="72" s="1"/>
  <c r="X60" i="72"/>
  <c r="X59" i="72"/>
  <c r="X58" i="72"/>
  <c r="X57" i="72"/>
  <c r="X56" i="72"/>
  <c r="X55" i="72"/>
  <c r="X54" i="72"/>
  <c r="Y54" i="72" s="1"/>
  <c r="T47" i="72"/>
  <c r="S47" i="72"/>
  <c r="R47" i="72"/>
  <c r="R49" i="72" s="1"/>
  <c r="Q47" i="72"/>
  <c r="P47" i="72"/>
  <c r="O47" i="72"/>
  <c r="G47" i="72"/>
  <c r="F47" i="72"/>
  <c r="E47" i="72"/>
  <c r="D47" i="72"/>
  <c r="C47" i="72"/>
  <c r="B47" i="72"/>
  <c r="T46" i="72"/>
  <c r="S46" i="72"/>
  <c r="R46" i="72"/>
  <c r="Q46" i="72"/>
  <c r="P46" i="72"/>
  <c r="O46" i="72"/>
  <c r="G46" i="72"/>
  <c r="F46" i="72"/>
  <c r="E46" i="72"/>
  <c r="D46" i="72"/>
  <c r="C46" i="72"/>
  <c r="B46" i="72"/>
  <c r="V45" i="72"/>
  <c r="H45" i="72"/>
  <c r="T43" i="72"/>
  <c r="T48" i="72" s="1"/>
  <c r="S43" i="72"/>
  <c r="S48" i="72" s="1"/>
  <c r="R43" i="72"/>
  <c r="R48" i="72" s="1"/>
  <c r="Q43" i="72"/>
  <c r="Q48" i="72" s="1"/>
  <c r="P43" i="72"/>
  <c r="P48" i="72" s="1"/>
  <c r="O43" i="72"/>
  <c r="G43" i="72"/>
  <c r="G48" i="72" s="1"/>
  <c r="F43" i="72"/>
  <c r="F48" i="72" s="1"/>
  <c r="E43" i="72"/>
  <c r="E48" i="72" s="1"/>
  <c r="D43" i="72"/>
  <c r="D48" i="72" s="1"/>
  <c r="C43" i="72"/>
  <c r="B43" i="72"/>
  <c r="B48" i="72" s="1"/>
  <c r="V42" i="72"/>
  <c r="H42" i="72"/>
  <c r="V41" i="72"/>
  <c r="H41" i="72"/>
  <c r="V40" i="72"/>
  <c r="H40" i="72"/>
  <c r="V39" i="72"/>
  <c r="H39" i="72"/>
  <c r="V38" i="72"/>
  <c r="H38" i="72"/>
  <c r="V37" i="72"/>
  <c r="H37" i="72"/>
  <c r="V36" i="72"/>
  <c r="W36" i="72" s="1"/>
  <c r="H36" i="72"/>
  <c r="V28" i="72"/>
  <c r="U28" i="72"/>
  <c r="T28" i="72"/>
  <c r="S28" i="72"/>
  <c r="R28" i="72"/>
  <c r="Q28" i="72"/>
  <c r="P28" i="72"/>
  <c r="O28" i="72"/>
  <c r="N28" i="72"/>
  <c r="M28" i="72"/>
  <c r="L28" i="72"/>
  <c r="K28" i="72"/>
  <c r="J28" i="72"/>
  <c r="I28" i="72"/>
  <c r="H28" i="72"/>
  <c r="G28" i="72"/>
  <c r="F28" i="72"/>
  <c r="E28" i="72"/>
  <c r="D28" i="72"/>
  <c r="C28" i="72"/>
  <c r="B28" i="72"/>
  <c r="V27" i="72"/>
  <c r="U27" i="72"/>
  <c r="T27" i="72"/>
  <c r="S27" i="72"/>
  <c r="R27" i="72"/>
  <c r="Q27" i="72"/>
  <c r="P27" i="72"/>
  <c r="O27" i="72"/>
  <c r="N27" i="72"/>
  <c r="M27" i="72"/>
  <c r="L27" i="72"/>
  <c r="K27" i="72"/>
  <c r="J27" i="72"/>
  <c r="I27" i="72"/>
  <c r="H27" i="72"/>
  <c r="G27" i="72"/>
  <c r="F27" i="72"/>
  <c r="E27" i="72"/>
  <c r="D27" i="72"/>
  <c r="C27" i="72"/>
  <c r="B27" i="72"/>
  <c r="W26" i="72"/>
  <c r="V24" i="72"/>
  <c r="V29" i="72" s="1"/>
  <c r="U24" i="72"/>
  <c r="U29" i="72" s="1"/>
  <c r="T24" i="72"/>
  <c r="T29" i="72" s="1"/>
  <c r="S24" i="72"/>
  <c r="S29" i="72" s="1"/>
  <c r="R24" i="72"/>
  <c r="R29" i="72" s="1"/>
  <c r="Q24" i="72"/>
  <c r="Q29" i="72" s="1"/>
  <c r="P24" i="72"/>
  <c r="P29" i="72" s="1"/>
  <c r="O24" i="72"/>
  <c r="O29" i="72" s="1"/>
  <c r="N24" i="72"/>
  <c r="N29" i="72" s="1"/>
  <c r="M24" i="72"/>
  <c r="M29" i="72" s="1"/>
  <c r="L24" i="72"/>
  <c r="L29" i="72" s="1"/>
  <c r="K24" i="72"/>
  <c r="K29" i="72" s="1"/>
  <c r="J24" i="72"/>
  <c r="J29" i="72" s="1"/>
  <c r="I24" i="72"/>
  <c r="I29" i="72" s="1"/>
  <c r="H24" i="72"/>
  <c r="H29" i="72" s="1"/>
  <c r="G24" i="72"/>
  <c r="G29" i="72" s="1"/>
  <c r="F24" i="72"/>
  <c r="F29" i="72" s="1"/>
  <c r="E24" i="72"/>
  <c r="E29" i="72" s="1"/>
  <c r="D24" i="72"/>
  <c r="D29" i="72" s="1"/>
  <c r="C24" i="72"/>
  <c r="B24" i="72"/>
  <c r="B29" i="72" s="1"/>
  <c r="W23" i="72"/>
  <c r="W22" i="72"/>
  <c r="W21" i="72"/>
  <c r="W20" i="72"/>
  <c r="W19" i="72"/>
  <c r="W18" i="72"/>
  <c r="W17" i="72"/>
  <c r="U11" i="72"/>
  <c r="W65" i="71"/>
  <c r="V65" i="71"/>
  <c r="U65" i="71"/>
  <c r="T65" i="71"/>
  <c r="S65" i="71"/>
  <c r="R65" i="71"/>
  <c r="Q65" i="71"/>
  <c r="P65" i="71"/>
  <c r="O65" i="71"/>
  <c r="N65" i="71"/>
  <c r="M65" i="71"/>
  <c r="L65" i="71"/>
  <c r="K65" i="71"/>
  <c r="J65" i="71"/>
  <c r="I65" i="71"/>
  <c r="H65" i="71"/>
  <c r="G65" i="71"/>
  <c r="F65" i="71"/>
  <c r="E65" i="71"/>
  <c r="D65" i="71"/>
  <c r="C65" i="71"/>
  <c r="B65" i="71"/>
  <c r="W64" i="71"/>
  <c r="V64" i="71"/>
  <c r="U64" i="71"/>
  <c r="T64" i="71"/>
  <c r="S64" i="71"/>
  <c r="R64" i="71"/>
  <c r="Q64" i="71"/>
  <c r="P64" i="71"/>
  <c r="O64" i="71"/>
  <c r="N64" i="71"/>
  <c r="M64" i="71"/>
  <c r="L64" i="71"/>
  <c r="K64" i="71"/>
  <c r="J64" i="71"/>
  <c r="I64" i="71"/>
  <c r="H64" i="71"/>
  <c r="G64" i="71"/>
  <c r="F64" i="71"/>
  <c r="E64" i="71"/>
  <c r="D64" i="71"/>
  <c r="C64" i="71"/>
  <c r="B64" i="71"/>
  <c r="X63" i="71"/>
  <c r="W61" i="71"/>
  <c r="W66" i="71" s="1"/>
  <c r="V61" i="71"/>
  <c r="V66" i="71" s="1"/>
  <c r="U61" i="71"/>
  <c r="U66" i="71" s="1"/>
  <c r="T61" i="71"/>
  <c r="S61" i="71"/>
  <c r="S66" i="71" s="1"/>
  <c r="R61" i="71"/>
  <c r="R66" i="71" s="1"/>
  <c r="Q61" i="71"/>
  <c r="Q66" i="71" s="1"/>
  <c r="P61" i="71"/>
  <c r="P66" i="71" s="1"/>
  <c r="O61" i="71"/>
  <c r="O66" i="71" s="1"/>
  <c r="N61" i="71"/>
  <c r="N66" i="71" s="1"/>
  <c r="M61" i="71"/>
  <c r="M66" i="71" s="1"/>
  <c r="L61" i="71"/>
  <c r="K61" i="71"/>
  <c r="K66" i="71" s="1"/>
  <c r="J61" i="71"/>
  <c r="J66" i="71" s="1"/>
  <c r="I61" i="71"/>
  <c r="I66" i="71" s="1"/>
  <c r="H61" i="71"/>
  <c r="H66" i="71" s="1"/>
  <c r="G61" i="71"/>
  <c r="G66" i="71" s="1"/>
  <c r="F61" i="71"/>
  <c r="F66" i="71" s="1"/>
  <c r="E61" i="71"/>
  <c r="E66" i="71" s="1"/>
  <c r="D61" i="71"/>
  <c r="C61" i="71"/>
  <c r="C66" i="71" s="1"/>
  <c r="B61" i="71"/>
  <c r="X60" i="71"/>
  <c r="X59" i="71"/>
  <c r="X58" i="71"/>
  <c r="X57" i="71"/>
  <c r="X56" i="71"/>
  <c r="X55" i="71"/>
  <c r="X54" i="71"/>
  <c r="U47" i="71"/>
  <c r="T47" i="71"/>
  <c r="S47" i="71"/>
  <c r="R47" i="71"/>
  <c r="Q47" i="71"/>
  <c r="P47" i="71"/>
  <c r="O47" i="71"/>
  <c r="G47" i="71"/>
  <c r="F47" i="71"/>
  <c r="E47" i="71"/>
  <c r="D47" i="71"/>
  <c r="C47" i="71"/>
  <c r="B47" i="71"/>
  <c r="U46" i="71"/>
  <c r="T46" i="71"/>
  <c r="S46" i="71"/>
  <c r="R46" i="71"/>
  <c r="Q46" i="71"/>
  <c r="P46" i="71"/>
  <c r="O46" i="71"/>
  <c r="G46" i="71"/>
  <c r="F46" i="71"/>
  <c r="E46" i="71"/>
  <c r="D46" i="71"/>
  <c r="C46" i="71"/>
  <c r="B46" i="71"/>
  <c r="V45" i="71"/>
  <c r="H45" i="71"/>
  <c r="U43" i="71"/>
  <c r="U48" i="71" s="1"/>
  <c r="T43" i="71"/>
  <c r="T48" i="71" s="1"/>
  <c r="S43" i="71"/>
  <c r="S48" i="71" s="1"/>
  <c r="R43" i="71"/>
  <c r="R48" i="71" s="1"/>
  <c r="Q43" i="71"/>
  <c r="Q48" i="71" s="1"/>
  <c r="P43" i="71"/>
  <c r="P48" i="71" s="1"/>
  <c r="O43" i="71"/>
  <c r="G43" i="71"/>
  <c r="G48" i="71" s="1"/>
  <c r="F43" i="71"/>
  <c r="F48" i="71" s="1"/>
  <c r="E43" i="71"/>
  <c r="D43" i="71"/>
  <c r="D48" i="71" s="1"/>
  <c r="C43" i="71"/>
  <c r="C48" i="71" s="1"/>
  <c r="B43" i="71"/>
  <c r="B48" i="71" s="1"/>
  <c r="V42" i="71"/>
  <c r="H42" i="71"/>
  <c r="V41" i="71"/>
  <c r="H41" i="71"/>
  <c r="V40" i="71"/>
  <c r="H40" i="71"/>
  <c r="V39" i="71"/>
  <c r="H39" i="71"/>
  <c r="V38" i="71"/>
  <c r="H38" i="71"/>
  <c r="V37" i="71"/>
  <c r="H37" i="71"/>
  <c r="V36" i="71"/>
  <c r="H36" i="71"/>
  <c r="V28" i="71"/>
  <c r="U28" i="71"/>
  <c r="T28" i="71"/>
  <c r="S28" i="71"/>
  <c r="R28" i="71"/>
  <c r="Q28" i="71"/>
  <c r="P28" i="71"/>
  <c r="O28" i="71"/>
  <c r="N28" i="71"/>
  <c r="M28" i="71"/>
  <c r="L28" i="71"/>
  <c r="K28" i="71"/>
  <c r="J28" i="71"/>
  <c r="I28" i="71"/>
  <c r="H28" i="71"/>
  <c r="G28" i="71"/>
  <c r="F28" i="71"/>
  <c r="E28" i="71"/>
  <c r="D28" i="71"/>
  <c r="C28" i="71"/>
  <c r="B28" i="71"/>
  <c r="V27" i="71"/>
  <c r="U27" i="71"/>
  <c r="T27" i="71"/>
  <c r="S27" i="71"/>
  <c r="R27" i="71"/>
  <c r="Q27" i="71"/>
  <c r="P27" i="71"/>
  <c r="O27" i="71"/>
  <c r="N27" i="71"/>
  <c r="M27" i="71"/>
  <c r="L27" i="71"/>
  <c r="K27" i="71"/>
  <c r="J27" i="71"/>
  <c r="I27" i="71"/>
  <c r="H27" i="71"/>
  <c r="G27" i="71"/>
  <c r="F27" i="71"/>
  <c r="E27" i="71"/>
  <c r="D27" i="71"/>
  <c r="C27" i="71"/>
  <c r="B27" i="71"/>
  <c r="W26" i="71"/>
  <c r="V24" i="71"/>
  <c r="V29" i="71" s="1"/>
  <c r="U24" i="71"/>
  <c r="U29" i="71" s="1"/>
  <c r="T24" i="71"/>
  <c r="T29" i="71" s="1"/>
  <c r="S24" i="71"/>
  <c r="S29" i="71" s="1"/>
  <c r="R24" i="71"/>
  <c r="R29" i="71" s="1"/>
  <c r="Q24" i="71"/>
  <c r="P24" i="71"/>
  <c r="P29" i="71" s="1"/>
  <c r="O24" i="71"/>
  <c r="O29" i="71" s="1"/>
  <c r="N24" i="71"/>
  <c r="N29" i="71" s="1"/>
  <c r="M24" i="71"/>
  <c r="M29" i="71" s="1"/>
  <c r="L24" i="71"/>
  <c r="L29" i="71" s="1"/>
  <c r="K24" i="71"/>
  <c r="K29" i="71" s="1"/>
  <c r="J24" i="71"/>
  <c r="J29" i="71" s="1"/>
  <c r="I24" i="71"/>
  <c r="I29" i="71" s="1"/>
  <c r="H24" i="71"/>
  <c r="H29" i="71" s="1"/>
  <c r="G24" i="71"/>
  <c r="G29" i="71" s="1"/>
  <c r="F24" i="71"/>
  <c r="F29" i="71" s="1"/>
  <c r="E24" i="71"/>
  <c r="E29" i="71" s="1"/>
  <c r="D24" i="71"/>
  <c r="D29" i="71" s="1"/>
  <c r="C24" i="71"/>
  <c r="C29" i="71" s="1"/>
  <c r="B24" i="71"/>
  <c r="W23" i="71"/>
  <c r="W22" i="71"/>
  <c r="W21" i="71"/>
  <c r="W20" i="71"/>
  <c r="W19" i="71"/>
  <c r="W18" i="71"/>
  <c r="W17" i="71"/>
  <c r="U11" i="71"/>
  <c r="W65" i="70"/>
  <c r="V65" i="70"/>
  <c r="U65" i="70"/>
  <c r="T65" i="70"/>
  <c r="S65" i="70"/>
  <c r="R65" i="70"/>
  <c r="Q65" i="70"/>
  <c r="P65" i="70"/>
  <c r="O65" i="70"/>
  <c r="N65" i="70"/>
  <c r="M65" i="70"/>
  <c r="L65" i="70"/>
  <c r="K65" i="70"/>
  <c r="J65" i="70"/>
  <c r="I65" i="70"/>
  <c r="H65" i="70"/>
  <c r="G65" i="70"/>
  <c r="F65" i="70"/>
  <c r="E65" i="70"/>
  <c r="D65" i="70"/>
  <c r="C65" i="70"/>
  <c r="B65" i="70"/>
  <c r="W64" i="70"/>
  <c r="V64" i="70"/>
  <c r="U64" i="70"/>
  <c r="T64" i="70"/>
  <c r="S64" i="70"/>
  <c r="R64" i="70"/>
  <c r="Q64" i="70"/>
  <c r="P64" i="70"/>
  <c r="O64" i="70"/>
  <c r="N64" i="70"/>
  <c r="M64" i="70"/>
  <c r="L64" i="70"/>
  <c r="K64" i="70"/>
  <c r="J64" i="70"/>
  <c r="I64" i="70"/>
  <c r="H64" i="70"/>
  <c r="G64" i="70"/>
  <c r="F64" i="70"/>
  <c r="E64" i="70"/>
  <c r="D64" i="70"/>
  <c r="C64" i="70"/>
  <c r="B64" i="70"/>
  <c r="X63" i="70"/>
  <c r="W61" i="70"/>
  <c r="W66" i="70" s="1"/>
  <c r="V61" i="70"/>
  <c r="V66" i="70" s="1"/>
  <c r="U61" i="70"/>
  <c r="U66" i="70" s="1"/>
  <c r="T61" i="70"/>
  <c r="T66" i="70" s="1"/>
  <c r="S61" i="70"/>
  <c r="S66" i="70" s="1"/>
  <c r="R61" i="70"/>
  <c r="R66" i="70" s="1"/>
  <c r="Q61" i="70"/>
  <c r="Q66" i="70" s="1"/>
  <c r="P61" i="70"/>
  <c r="P66" i="70" s="1"/>
  <c r="O61" i="70"/>
  <c r="O66" i="70" s="1"/>
  <c r="N61" i="70"/>
  <c r="N66" i="70" s="1"/>
  <c r="M61" i="70"/>
  <c r="M66" i="70" s="1"/>
  <c r="L61" i="70"/>
  <c r="K61" i="70"/>
  <c r="K67" i="70" s="1"/>
  <c r="J61" i="70"/>
  <c r="J66" i="70" s="1"/>
  <c r="I61" i="70"/>
  <c r="I66" i="70" s="1"/>
  <c r="H61" i="70"/>
  <c r="H66" i="70" s="1"/>
  <c r="G61" i="70"/>
  <c r="G66" i="70" s="1"/>
  <c r="F61" i="70"/>
  <c r="F66" i="70" s="1"/>
  <c r="E61" i="70"/>
  <c r="E66" i="70" s="1"/>
  <c r="D61" i="70"/>
  <c r="D66" i="70" s="1"/>
  <c r="C61" i="70"/>
  <c r="C66" i="70" s="1"/>
  <c r="B61" i="70"/>
  <c r="X60" i="70"/>
  <c r="X59" i="70"/>
  <c r="X58" i="70"/>
  <c r="X57" i="70"/>
  <c r="X56" i="70"/>
  <c r="X55" i="70"/>
  <c r="X54" i="70"/>
  <c r="U47" i="70"/>
  <c r="T47" i="70"/>
  <c r="S47" i="70"/>
  <c r="R47" i="70"/>
  <c r="Q47" i="70"/>
  <c r="P47" i="70"/>
  <c r="O47" i="70"/>
  <c r="G47" i="70"/>
  <c r="F47" i="70"/>
  <c r="E47" i="70"/>
  <c r="D47" i="70"/>
  <c r="C47" i="70"/>
  <c r="B47" i="70"/>
  <c r="U46" i="70"/>
  <c r="T46" i="70"/>
  <c r="S46" i="70"/>
  <c r="R46" i="70"/>
  <c r="Q46" i="70"/>
  <c r="P46" i="70"/>
  <c r="O46" i="70"/>
  <c r="G46" i="70"/>
  <c r="F46" i="70"/>
  <c r="E46" i="70"/>
  <c r="D46" i="70"/>
  <c r="C46" i="70"/>
  <c r="B46" i="70"/>
  <c r="V45" i="70"/>
  <c r="H45" i="70"/>
  <c r="U43" i="70"/>
  <c r="U48" i="70" s="1"/>
  <c r="T43" i="70"/>
  <c r="S43" i="70"/>
  <c r="S48" i="70" s="1"/>
  <c r="R43" i="70"/>
  <c r="R48" i="70" s="1"/>
  <c r="Q43" i="70"/>
  <c r="Q48" i="70" s="1"/>
  <c r="P43" i="70"/>
  <c r="P48" i="70" s="1"/>
  <c r="O43" i="70"/>
  <c r="O48" i="70" s="1"/>
  <c r="G43" i="70"/>
  <c r="G48" i="70" s="1"/>
  <c r="F43" i="70"/>
  <c r="F48" i="70" s="1"/>
  <c r="E43" i="70"/>
  <c r="E48" i="70" s="1"/>
  <c r="D43" i="70"/>
  <c r="D48" i="70" s="1"/>
  <c r="C43" i="70"/>
  <c r="C48" i="70" s="1"/>
  <c r="B43" i="70"/>
  <c r="V42" i="70"/>
  <c r="H42" i="70"/>
  <c r="V41" i="70"/>
  <c r="H41" i="70"/>
  <c r="V40" i="70"/>
  <c r="H40" i="70"/>
  <c r="V39" i="70"/>
  <c r="H39" i="70"/>
  <c r="V38" i="70"/>
  <c r="H38" i="70"/>
  <c r="V37" i="70"/>
  <c r="H37" i="70"/>
  <c r="V36" i="70"/>
  <c r="H36" i="70"/>
  <c r="V28" i="70"/>
  <c r="U28" i="70"/>
  <c r="T28" i="70"/>
  <c r="S28" i="70"/>
  <c r="R28" i="70"/>
  <c r="Q28" i="70"/>
  <c r="P28" i="70"/>
  <c r="O28" i="70"/>
  <c r="N28" i="70"/>
  <c r="M28" i="70"/>
  <c r="L28" i="70"/>
  <c r="K28" i="70"/>
  <c r="J28" i="70"/>
  <c r="I28" i="70"/>
  <c r="H28" i="70"/>
  <c r="G28" i="70"/>
  <c r="F28" i="70"/>
  <c r="E28" i="70"/>
  <c r="D28" i="70"/>
  <c r="C28" i="70"/>
  <c r="B28" i="70"/>
  <c r="V27" i="70"/>
  <c r="U27" i="70"/>
  <c r="T27" i="70"/>
  <c r="S27" i="70"/>
  <c r="R27" i="70"/>
  <c r="Q27" i="70"/>
  <c r="P27" i="70"/>
  <c r="O27" i="70"/>
  <c r="N27" i="70"/>
  <c r="M27" i="70"/>
  <c r="L27" i="70"/>
  <c r="K27" i="70"/>
  <c r="J27" i="70"/>
  <c r="I27" i="70"/>
  <c r="H27" i="70"/>
  <c r="G27" i="70"/>
  <c r="F27" i="70"/>
  <c r="E27" i="70"/>
  <c r="D27" i="70"/>
  <c r="C27" i="70"/>
  <c r="B27" i="70"/>
  <c r="W26" i="70"/>
  <c r="V24" i="70"/>
  <c r="V29" i="70" s="1"/>
  <c r="U24" i="70"/>
  <c r="U29" i="70" s="1"/>
  <c r="T24" i="70"/>
  <c r="T29" i="70" s="1"/>
  <c r="S24" i="70"/>
  <c r="S29" i="70" s="1"/>
  <c r="R24" i="70"/>
  <c r="R29" i="70" s="1"/>
  <c r="Q24" i="70"/>
  <c r="Q29" i="70" s="1"/>
  <c r="P24" i="70"/>
  <c r="P29" i="70" s="1"/>
  <c r="O24" i="70"/>
  <c r="O29" i="70" s="1"/>
  <c r="N24" i="70"/>
  <c r="M24" i="70"/>
  <c r="M29" i="70" s="1"/>
  <c r="L24" i="70"/>
  <c r="K24" i="70"/>
  <c r="K29" i="70" s="1"/>
  <c r="J24" i="70"/>
  <c r="J29" i="70" s="1"/>
  <c r="I24" i="70"/>
  <c r="I29" i="70" s="1"/>
  <c r="H24" i="70"/>
  <c r="H29" i="70" s="1"/>
  <c r="G24" i="70"/>
  <c r="G29" i="70" s="1"/>
  <c r="F24" i="70"/>
  <c r="F29" i="70" s="1"/>
  <c r="E24" i="70"/>
  <c r="E29" i="70" s="1"/>
  <c r="D24" i="70"/>
  <c r="D29" i="70" s="1"/>
  <c r="C24" i="70"/>
  <c r="C29" i="70" s="1"/>
  <c r="B24" i="70"/>
  <c r="W23" i="70"/>
  <c r="W22" i="70"/>
  <c r="W21" i="70"/>
  <c r="W20" i="70"/>
  <c r="W19" i="70"/>
  <c r="W18" i="70"/>
  <c r="W17" i="70"/>
  <c r="U11" i="70"/>
  <c r="V65" i="69"/>
  <c r="U65" i="69"/>
  <c r="T65" i="69"/>
  <c r="S65" i="69"/>
  <c r="R65" i="69"/>
  <c r="Q65" i="69"/>
  <c r="P65" i="69"/>
  <c r="O65" i="69"/>
  <c r="N65" i="69"/>
  <c r="M65" i="69"/>
  <c r="L65" i="69"/>
  <c r="K65" i="69"/>
  <c r="J65" i="69"/>
  <c r="I65" i="69"/>
  <c r="H65" i="69"/>
  <c r="G65" i="69"/>
  <c r="F65" i="69"/>
  <c r="E65" i="69"/>
  <c r="D65" i="69"/>
  <c r="C65" i="69"/>
  <c r="B65" i="69"/>
  <c r="V64" i="69"/>
  <c r="U64" i="69"/>
  <c r="T64" i="69"/>
  <c r="S64" i="69"/>
  <c r="R64" i="69"/>
  <c r="Q64" i="69"/>
  <c r="P64" i="69"/>
  <c r="O64" i="69"/>
  <c r="N64" i="69"/>
  <c r="M64" i="69"/>
  <c r="L64" i="69"/>
  <c r="K64" i="69"/>
  <c r="J64" i="69"/>
  <c r="I64" i="69"/>
  <c r="H64" i="69"/>
  <c r="G64" i="69"/>
  <c r="F64" i="69"/>
  <c r="E64" i="69"/>
  <c r="D64" i="69"/>
  <c r="C64" i="69"/>
  <c r="B64" i="69"/>
  <c r="W63" i="69"/>
  <c r="V61" i="69"/>
  <c r="V66" i="69" s="1"/>
  <c r="U61" i="69"/>
  <c r="U66" i="69" s="1"/>
  <c r="T61" i="69"/>
  <c r="T66" i="69" s="1"/>
  <c r="S61" i="69"/>
  <c r="R61" i="69"/>
  <c r="R66" i="69" s="1"/>
  <c r="Q61" i="69"/>
  <c r="Q66" i="69" s="1"/>
  <c r="P61" i="69"/>
  <c r="P66" i="69" s="1"/>
  <c r="O61" i="69"/>
  <c r="O66" i="69" s="1"/>
  <c r="N61" i="69"/>
  <c r="N66" i="69" s="1"/>
  <c r="M61" i="69"/>
  <c r="M66" i="69" s="1"/>
  <c r="L61" i="69"/>
  <c r="L66" i="69" s="1"/>
  <c r="K61" i="69"/>
  <c r="K66" i="69" s="1"/>
  <c r="J61" i="69"/>
  <c r="J66" i="69" s="1"/>
  <c r="I61" i="69"/>
  <c r="I66" i="69" s="1"/>
  <c r="H61" i="69"/>
  <c r="H66" i="69" s="1"/>
  <c r="G61" i="69"/>
  <c r="G66" i="69" s="1"/>
  <c r="F61" i="69"/>
  <c r="F66" i="69" s="1"/>
  <c r="E61" i="69"/>
  <c r="E66" i="69" s="1"/>
  <c r="D61" i="69"/>
  <c r="D66" i="69" s="1"/>
  <c r="C61" i="69"/>
  <c r="B61" i="69"/>
  <c r="W60" i="69"/>
  <c r="W59" i="69"/>
  <c r="W58" i="69"/>
  <c r="W57" i="69"/>
  <c r="W56" i="69"/>
  <c r="W55" i="69"/>
  <c r="W54" i="69"/>
  <c r="U47" i="69"/>
  <c r="T47" i="69"/>
  <c r="S47" i="69"/>
  <c r="R47" i="69"/>
  <c r="Q47" i="69"/>
  <c r="P47" i="69"/>
  <c r="O47" i="69"/>
  <c r="G47" i="69"/>
  <c r="F47" i="69"/>
  <c r="E47" i="69"/>
  <c r="D47" i="69"/>
  <c r="C47" i="69"/>
  <c r="B47" i="69"/>
  <c r="U46" i="69"/>
  <c r="T46" i="69"/>
  <c r="S46" i="69"/>
  <c r="R46" i="69"/>
  <c r="Q46" i="69"/>
  <c r="P46" i="69"/>
  <c r="O46" i="69"/>
  <c r="G46" i="69"/>
  <c r="F46" i="69"/>
  <c r="E46" i="69"/>
  <c r="D46" i="69"/>
  <c r="C46" i="69"/>
  <c r="B46" i="69"/>
  <c r="V45" i="69"/>
  <c r="H45" i="69"/>
  <c r="U43" i="69"/>
  <c r="U48" i="69" s="1"/>
  <c r="T43" i="69"/>
  <c r="T48" i="69" s="1"/>
  <c r="S43" i="69"/>
  <c r="S48" i="69" s="1"/>
  <c r="R43" i="69"/>
  <c r="R48" i="69" s="1"/>
  <c r="Q43" i="69"/>
  <c r="Q48" i="69" s="1"/>
  <c r="P43" i="69"/>
  <c r="P48" i="69" s="1"/>
  <c r="O43" i="69"/>
  <c r="O48" i="69" s="1"/>
  <c r="G43" i="69"/>
  <c r="G48" i="69" s="1"/>
  <c r="F43" i="69"/>
  <c r="F48" i="69" s="1"/>
  <c r="E43" i="69"/>
  <c r="E48" i="69" s="1"/>
  <c r="D43" i="69"/>
  <c r="D48" i="69" s="1"/>
  <c r="C43" i="69"/>
  <c r="C48" i="69" s="1"/>
  <c r="B43" i="69"/>
  <c r="B48" i="69" s="1"/>
  <c r="V42" i="69"/>
  <c r="H42" i="69"/>
  <c r="V41" i="69"/>
  <c r="H41" i="69"/>
  <c r="V40" i="69"/>
  <c r="H40" i="69"/>
  <c r="V39" i="69"/>
  <c r="H39" i="69"/>
  <c r="V38" i="69"/>
  <c r="H38" i="69"/>
  <c r="V37" i="69"/>
  <c r="H37" i="69"/>
  <c r="V36" i="69"/>
  <c r="H36" i="69"/>
  <c r="V28" i="69"/>
  <c r="U28" i="69"/>
  <c r="T28" i="69"/>
  <c r="S28" i="69"/>
  <c r="R28" i="69"/>
  <c r="Q28" i="69"/>
  <c r="P28" i="69"/>
  <c r="O28" i="69"/>
  <c r="N28" i="69"/>
  <c r="M28" i="69"/>
  <c r="L28" i="69"/>
  <c r="K28" i="69"/>
  <c r="J28" i="69"/>
  <c r="I28" i="69"/>
  <c r="H28" i="69"/>
  <c r="G28" i="69"/>
  <c r="F28" i="69"/>
  <c r="E28" i="69"/>
  <c r="D28" i="69"/>
  <c r="C28" i="69"/>
  <c r="B28" i="69"/>
  <c r="V27" i="69"/>
  <c r="U27" i="69"/>
  <c r="T27" i="69"/>
  <c r="S27" i="69"/>
  <c r="R27" i="69"/>
  <c r="Q27" i="69"/>
  <c r="P27" i="69"/>
  <c r="O27" i="69"/>
  <c r="N27" i="69"/>
  <c r="M27" i="69"/>
  <c r="L27" i="69"/>
  <c r="K27" i="69"/>
  <c r="J27" i="69"/>
  <c r="I27" i="69"/>
  <c r="H27" i="69"/>
  <c r="G27" i="69"/>
  <c r="F27" i="69"/>
  <c r="E27" i="69"/>
  <c r="D27" i="69"/>
  <c r="C27" i="69"/>
  <c r="B27" i="69"/>
  <c r="W26" i="69"/>
  <c r="V24" i="69"/>
  <c r="V29" i="69" s="1"/>
  <c r="U24" i="69"/>
  <c r="U29" i="69" s="1"/>
  <c r="T24" i="69"/>
  <c r="S24" i="69"/>
  <c r="S29" i="69" s="1"/>
  <c r="R24" i="69"/>
  <c r="R29" i="69" s="1"/>
  <c r="Q24" i="69"/>
  <c r="Q29" i="69" s="1"/>
  <c r="P24" i="69"/>
  <c r="P29" i="69" s="1"/>
  <c r="O24" i="69"/>
  <c r="O29" i="69" s="1"/>
  <c r="N24" i="69"/>
  <c r="N29" i="69" s="1"/>
  <c r="M24" i="69"/>
  <c r="M29" i="69" s="1"/>
  <c r="L24" i="69"/>
  <c r="L29" i="69" s="1"/>
  <c r="K24" i="69"/>
  <c r="K29" i="69" s="1"/>
  <c r="J24" i="69"/>
  <c r="J29" i="69" s="1"/>
  <c r="I24" i="69"/>
  <c r="I29" i="69" s="1"/>
  <c r="H24" i="69"/>
  <c r="H29" i="69" s="1"/>
  <c r="G24" i="69"/>
  <c r="G29" i="69" s="1"/>
  <c r="F24" i="69"/>
  <c r="F29" i="69" s="1"/>
  <c r="E24" i="69"/>
  <c r="E29" i="69" s="1"/>
  <c r="D24" i="69"/>
  <c r="C24" i="69"/>
  <c r="C29" i="69" s="1"/>
  <c r="B24" i="69"/>
  <c r="B29" i="69" s="1"/>
  <c r="W23" i="69"/>
  <c r="W22" i="69"/>
  <c r="W21" i="69"/>
  <c r="W20" i="69"/>
  <c r="W19" i="69"/>
  <c r="W18" i="69"/>
  <c r="W17" i="69"/>
  <c r="U11" i="69"/>
  <c r="V65" i="68"/>
  <c r="U65" i="68"/>
  <c r="T65" i="68"/>
  <c r="S65" i="68"/>
  <c r="R65" i="68"/>
  <c r="Q65" i="68"/>
  <c r="P65" i="68"/>
  <c r="O65" i="68"/>
  <c r="N65" i="68"/>
  <c r="M65" i="68"/>
  <c r="L65" i="68"/>
  <c r="K65" i="68"/>
  <c r="J65" i="68"/>
  <c r="I65" i="68"/>
  <c r="H65" i="68"/>
  <c r="G65" i="68"/>
  <c r="F65" i="68"/>
  <c r="E65" i="68"/>
  <c r="D65" i="68"/>
  <c r="C65" i="68"/>
  <c r="B65" i="68"/>
  <c r="V64" i="68"/>
  <c r="U64" i="68"/>
  <c r="T64" i="68"/>
  <c r="S64" i="68"/>
  <c r="R64" i="68"/>
  <c r="Q64" i="68"/>
  <c r="P64" i="68"/>
  <c r="O64" i="68"/>
  <c r="N64" i="68"/>
  <c r="M64" i="68"/>
  <c r="L64" i="68"/>
  <c r="K64" i="68"/>
  <c r="J64" i="68"/>
  <c r="I64" i="68"/>
  <c r="H64" i="68"/>
  <c r="G64" i="68"/>
  <c r="F64" i="68"/>
  <c r="E64" i="68"/>
  <c r="D64" i="68"/>
  <c r="C64" i="68"/>
  <c r="B64" i="68"/>
  <c r="W63" i="68"/>
  <c r="V61" i="68"/>
  <c r="V66" i="68" s="1"/>
  <c r="U61" i="68"/>
  <c r="U66" i="68" s="1"/>
  <c r="T61" i="68"/>
  <c r="T66" i="68" s="1"/>
  <c r="S61" i="68"/>
  <c r="S66" i="68" s="1"/>
  <c r="R61" i="68"/>
  <c r="R66" i="68" s="1"/>
  <c r="Q61" i="68"/>
  <c r="Q66" i="68" s="1"/>
  <c r="P61" i="68"/>
  <c r="P66" i="68" s="1"/>
  <c r="O61" i="68"/>
  <c r="O66" i="68" s="1"/>
  <c r="N61" i="68"/>
  <c r="N66" i="68" s="1"/>
  <c r="M61" i="68"/>
  <c r="M66" i="68" s="1"/>
  <c r="L61" i="68"/>
  <c r="L66" i="68" s="1"/>
  <c r="K61" i="68"/>
  <c r="K66" i="68" s="1"/>
  <c r="J61" i="68"/>
  <c r="J66" i="68" s="1"/>
  <c r="I61" i="68"/>
  <c r="H61" i="68"/>
  <c r="H66" i="68" s="1"/>
  <c r="G61" i="68"/>
  <c r="G66" i="68" s="1"/>
  <c r="F61" i="68"/>
  <c r="F66" i="68" s="1"/>
  <c r="E61" i="68"/>
  <c r="E66" i="68" s="1"/>
  <c r="D61" i="68"/>
  <c r="D66" i="68" s="1"/>
  <c r="C61" i="68"/>
  <c r="C66" i="68" s="1"/>
  <c r="B61" i="68"/>
  <c r="B66" i="68" s="1"/>
  <c r="W60" i="68"/>
  <c r="W59" i="68"/>
  <c r="W58" i="68"/>
  <c r="W57" i="68"/>
  <c r="W56" i="68"/>
  <c r="W55" i="68"/>
  <c r="W54" i="68"/>
  <c r="T47" i="68"/>
  <c r="S47" i="68"/>
  <c r="R47" i="68"/>
  <c r="Q47" i="68"/>
  <c r="P47" i="68"/>
  <c r="O47" i="68"/>
  <c r="G47" i="68"/>
  <c r="F47" i="68"/>
  <c r="E47" i="68"/>
  <c r="D47" i="68"/>
  <c r="C47" i="68"/>
  <c r="B47" i="68"/>
  <c r="T46" i="68"/>
  <c r="S46" i="68"/>
  <c r="R46" i="68"/>
  <c r="Q46" i="68"/>
  <c r="P46" i="68"/>
  <c r="O46" i="68"/>
  <c r="G46" i="68"/>
  <c r="F46" i="68"/>
  <c r="E46" i="68"/>
  <c r="D46" i="68"/>
  <c r="C46" i="68"/>
  <c r="B46" i="68"/>
  <c r="U45" i="68"/>
  <c r="H45" i="68"/>
  <c r="T43" i="68"/>
  <c r="T48" i="68" s="1"/>
  <c r="S43" i="68"/>
  <c r="R43" i="68"/>
  <c r="Q43" i="68"/>
  <c r="Q48" i="68" s="1"/>
  <c r="P43" i="68"/>
  <c r="P48" i="68" s="1"/>
  <c r="O43" i="68"/>
  <c r="O48" i="68" s="1"/>
  <c r="G43" i="68"/>
  <c r="G48" i="68" s="1"/>
  <c r="F43" i="68"/>
  <c r="F48" i="68" s="1"/>
  <c r="E43" i="68"/>
  <c r="E48" i="68" s="1"/>
  <c r="D43" i="68"/>
  <c r="D48" i="68" s="1"/>
  <c r="C43" i="68"/>
  <c r="C48" i="68" s="1"/>
  <c r="B43" i="68"/>
  <c r="B48" i="68" s="1"/>
  <c r="U42" i="68"/>
  <c r="H42" i="68"/>
  <c r="U41" i="68"/>
  <c r="H41" i="68"/>
  <c r="U40" i="68"/>
  <c r="H40" i="68"/>
  <c r="U39" i="68"/>
  <c r="H39" i="68"/>
  <c r="U38" i="68"/>
  <c r="H38" i="68"/>
  <c r="U37" i="68"/>
  <c r="H37" i="68"/>
  <c r="U36" i="68"/>
  <c r="H36" i="68"/>
  <c r="V28" i="68"/>
  <c r="U28" i="68"/>
  <c r="T28" i="68"/>
  <c r="S28" i="68"/>
  <c r="R28" i="68"/>
  <c r="Q28" i="68"/>
  <c r="P28" i="68"/>
  <c r="O28" i="68"/>
  <c r="N28" i="68"/>
  <c r="M28" i="68"/>
  <c r="L28" i="68"/>
  <c r="K28" i="68"/>
  <c r="J28" i="68"/>
  <c r="I28" i="68"/>
  <c r="H28" i="68"/>
  <c r="G28" i="68"/>
  <c r="F28" i="68"/>
  <c r="E28" i="68"/>
  <c r="D28" i="68"/>
  <c r="C28" i="68"/>
  <c r="B28" i="68"/>
  <c r="V27" i="68"/>
  <c r="U27" i="68"/>
  <c r="T27" i="68"/>
  <c r="S27" i="68"/>
  <c r="R27" i="68"/>
  <c r="Q27" i="68"/>
  <c r="P27" i="68"/>
  <c r="O27" i="68"/>
  <c r="N27" i="68"/>
  <c r="M27" i="68"/>
  <c r="L27" i="68"/>
  <c r="K27" i="68"/>
  <c r="J27" i="68"/>
  <c r="I27" i="68"/>
  <c r="H27" i="68"/>
  <c r="G27" i="68"/>
  <c r="F27" i="68"/>
  <c r="E27" i="68"/>
  <c r="D27" i="68"/>
  <c r="C27" i="68"/>
  <c r="B27" i="68"/>
  <c r="W26" i="68"/>
  <c r="V24" i="68"/>
  <c r="V29" i="68" s="1"/>
  <c r="U24" i="68"/>
  <c r="U29" i="68" s="1"/>
  <c r="T24" i="68"/>
  <c r="T29" i="68" s="1"/>
  <c r="S24" i="68"/>
  <c r="S29" i="68" s="1"/>
  <c r="R24" i="68"/>
  <c r="R29" i="68" s="1"/>
  <c r="Q24" i="68"/>
  <c r="Q29" i="68" s="1"/>
  <c r="P24" i="68"/>
  <c r="P29" i="68" s="1"/>
  <c r="O24" i="68"/>
  <c r="N24" i="68"/>
  <c r="N29" i="68" s="1"/>
  <c r="M24" i="68"/>
  <c r="M29" i="68" s="1"/>
  <c r="L24" i="68"/>
  <c r="L29" i="68" s="1"/>
  <c r="K24" i="68"/>
  <c r="K29" i="68" s="1"/>
  <c r="J24" i="68"/>
  <c r="J29" i="68" s="1"/>
  <c r="I24" i="68"/>
  <c r="I29" i="68" s="1"/>
  <c r="H24" i="68"/>
  <c r="H29" i="68" s="1"/>
  <c r="G24" i="68"/>
  <c r="G29" i="68" s="1"/>
  <c r="F24" i="68"/>
  <c r="F29" i="68" s="1"/>
  <c r="E24" i="68"/>
  <c r="E29" i="68" s="1"/>
  <c r="D24" i="68"/>
  <c r="D29" i="68" s="1"/>
  <c r="C24" i="68"/>
  <c r="C29" i="68" s="1"/>
  <c r="B24" i="68"/>
  <c r="B29" i="68" s="1"/>
  <c r="W23" i="68"/>
  <c r="W22" i="68"/>
  <c r="W21" i="68"/>
  <c r="W20" i="68"/>
  <c r="W19" i="68"/>
  <c r="W18" i="68"/>
  <c r="W17" i="68"/>
  <c r="U11" i="68"/>
  <c r="V65" i="67"/>
  <c r="U65" i="67"/>
  <c r="T65" i="67"/>
  <c r="S65" i="67"/>
  <c r="R65" i="67"/>
  <c r="Q65" i="67"/>
  <c r="P65" i="67"/>
  <c r="O65" i="67"/>
  <c r="N65" i="67"/>
  <c r="M65" i="67"/>
  <c r="L65" i="67"/>
  <c r="K65" i="67"/>
  <c r="J65" i="67"/>
  <c r="I65" i="67"/>
  <c r="H65" i="67"/>
  <c r="G65" i="67"/>
  <c r="F65" i="67"/>
  <c r="E65" i="67"/>
  <c r="D65" i="67"/>
  <c r="C65" i="67"/>
  <c r="B65" i="67"/>
  <c r="V64" i="67"/>
  <c r="U64" i="67"/>
  <c r="T64" i="67"/>
  <c r="S64" i="67"/>
  <c r="R64" i="67"/>
  <c r="Q64" i="67"/>
  <c r="P64" i="67"/>
  <c r="O64" i="67"/>
  <c r="N64" i="67"/>
  <c r="M64" i="67"/>
  <c r="L64" i="67"/>
  <c r="K64" i="67"/>
  <c r="J64" i="67"/>
  <c r="I64" i="67"/>
  <c r="H64" i="67"/>
  <c r="G64" i="67"/>
  <c r="F64" i="67"/>
  <c r="E64" i="67"/>
  <c r="D64" i="67"/>
  <c r="C64" i="67"/>
  <c r="B64" i="67"/>
  <c r="W63" i="67"/>
  <c r="V61" i="67"/>
  <c r="V66" i="67" s="1"/>
  <c r="U61" i="67"/>
  <c r="U66" i="67" s="1"/>
  <c r="T61" i="67"/>
  <c r="S61" i="67"/>
  <c r="S66" i="67" s="1"/>
  <c r="R61" i="67"/>
  <c r="R66" i="67" s="1"/>
  <c r="Q61" i="67"/>
  <c r="Q66" i="67" s="1"/>
  <c r="P61" i="67"/>
  <c r="P66" i="67" s="1"/>
  <c r="O61" i="67"/>
  <c r="O66" i="67" s="1"/>
  <c r="N61" i="67"/>
  <c r="N66" i="67" s="1"/>
  <c r="M61" i="67"/>
  <c r="M66" i="67" s="1"/>
  <c r="L61" i="67"/>
  <c r="L66" i="67" s="1"/>
  <c r="K61" i="67"/>
  <c r="K66" i="67" s="1"/>
  <c r="J61" i="67"/>
  <c r="J66" i="67" s="1"/>
  <c r="I61" i="67"/>
  <c r="I66" i="67" s="1"/>
  <c r="H61" i="67"/>
  <c r="H66" i="67" s="1"/>
  <c r="G61" i="67"/>
  <c r="G66" i="67" s="1"/>
  <c r="F61" i="67"/>
  <c r="F66" i="67" s="1"/>
  <c r="E61" i="67"/>
  <c r="E66" i="67" s="1"/>
  <c r="D61" i="67"/>
  <c r="C61" i="67"/>
  <c r="C66" i="67" s="1"/>
  <c r="B61" i="67"/>
  <c r="B66" i="67" s="1"/>
  <c r="W60" i="67"/>
  <c r="W59" i="67"/>
  <c r="W58" i="67"/>
  <c r="W57" i="67"/>
  <c r="W56" i="67"/>
  <c r="W55" i="67"/>
  <c r="W54" i="67"/>
  <c r="T47" i="67"/>
  <c r="S47" i="67"/>
  <c r="R47" i="67"/>
  <c r="Q47" i="67"/>
  <c r="P47" i="67"/>
  <c r="O47" i="67"/>
  <c r="G47" i="67"/>
  <c r="F47" i="67"/>
  <c r="E47" i="67"/>
  <c r="D47" i="67"/>
  <c r="C47" i="67"/>
  <c r="B47" i="67"/>
  <c r="T46" i="67"/>
  <c r="S46" i="67"/>
  <c r="R46" i="67"/>
  <c r="Q46" i="67"/>
  <c r="P46" i="67"/>
  <c r="O46" i="67"/>
  <c r="G46" i="67"/>
  <c r="F46" i="67"/>
  <c r="E46" i="67"/>
  <c r="D46" i="67"/>
  <c r="C46" i="67"/>
  <c r="B46" i="67"/>
  <c r="U45" i="67"/>
  <c r="H45" i="67"/>
  <c r="T43" i="67"/>
  <c r="T48" i="67" s="1"/>
  <c r="S43" i="67"/>
  <c r="S48" i="67" s="1"/>
  <c r="R43" i="67"/>
  <c r="R48" i="67" s="1"/>
  <c r="Q43" i="67"/>
  <c r="Q48" i="67" s="1"/>
  <c r="P43" i="67"/>
  <c r="P48" i="67" s="1"/>
  <c r="O43" i="67"/>
  <c r="O48" i="67" s="1"/>
  <c r="G43" i="67"/>
  <c r="F43" i="67"/>
  <c r="F48" i="67" s="1"/>
  <c r="E43" i="67"/>
  <c r="E48" i="67" s="1"/>
  <c r="D43" i="67"/>
  <c r="D48" i="67" s="1"/>
  <c r="C43" i="67"/>
  <c r="C48" i="67" s="1"/>
  <c r="B43" i="67"/>
  <c r="B48" i="67" s="1"/>
  <c r="U42" i="67"/>
  <c r="H42" i="67"/>
  <c r="U41" i="67"/>
  <c r="H41" i="67"/>
  <c r="U40" i="67"/>
  <c r="H40" i="67"/>
  <c r="U39" i="67"/>
  <c r="H39" i="67"/>
  <c r="U38" i="67"/>
  <c r="H38" i="67"/>
  <c r="U37" i="67"/>
  <c r="H37" i="67"/>
  <c r="U36" i="67"/>
  <c r="H36" i="67"/>
  <c r="V28" i="67"/>
  <c r="U28" i="67"/>
  <c r="T28" i="67"/>
  <c r="S28" i="67"/>
  <c r="R28" i="67"/>
  <c r="Q28" i="67"/>
  <c r="P28" i="67"/>
  <c r="O28" i="67"/>
  <c r="N28" i="67"/>
  <c r="M28" i="67"/>
  <c r="L28" i="67"/>
  <c r="K28" i="67"/>
  <c r="J28" i="67"/>
  <c r="I28" i="67"/>
  <c r="H28" i="67"/>
  <c r="G28" i="67"/>
  <c r="F28" i="67"/>
  <c r="E28" i="67"/>
  <c r="D28" i="67"/>
  <c r="C28" i="67"/>
  <c r="B28" i="67"/>
  <c r="V27" i="67"/>
  <c r="U27" i="67"/>
  <c r="T27" i="67"/>
  <c r="S27" i="67"/>
  <c r="R27" i="67"/>
  <c r="Q27" i="67"/>
  <c r="P27" i="67"/>
  <c r="O27" i="67"/>
  <c r="N27" i="67"/>
  <c r="M27" i="67"/>
  <c r="L27" i="67"/>
  <c r="K27" i="67"/>
  <c r="J27" i="67"/>
  <c r="I27" i="67"/>
  <c r="H27" i="67"/>
  <c r="G27" i="67"/>
  <c r="F27" i="67"/>
  <c r="E27" i="67"/>
  <c r="D27" i="67"/>
  <c r="C27" i="67"/>
  <c r="B27" i="67"/>
  <c r="W26" i="67"/>
  <c r="V24" i="67"/>
  <c r="V29" i="67" s="1"/>
  <c r="U24" i="67"/>
  <c r="U29" i="67" s="1"/>
  <c r="T24" i="67"/>
  <c r="T29" i="67" s="1"/>
  <c r="S24" i="67"/>
  <c r="S29" i="67" s="1"/>
  <c r="R24" i="67"/>
  <c r="R29" i="67" s="1"/>
  <c r="Q24" i="67"/>
  <c r="Q29" i="67" s="1"/>
  <c r="P24" i="67"/>
  <c r="P29" i="67" s="1"/>
  <c r="O24" i="67"/>
  <c r="O29" i="67" s="1"/>
  <c r="N24" i="67"/>
  <c r="N29" i="67" s="1"/>
  <c r="M24" i="67"/>
  <c r="M29" i="67" s="1"/>
  <c r="L24" i="67"/>
  <c r="L29" i="67" s="1"/>
  <c r="K24" i="67"/>
  <c r="K29" i="67" s="1"/>
  <c r="J24" i="67"/>
  <c r="I24" i="67"/>
  <c r="I29" i="67" s="1"/>
  <c r="H24" i="67"/>
  <c r="H29" i="67" s="1"/>
  <c r="G24" i="67"/>
  <c r="G29" i="67" s="1"/>
  <c r="F24" i="67"/>
  <c r="F29" i="67" s="1"/>
  <c r="E24" i="67"/>
  <c r="E29" i="67" s="1"/>
  <c r="D24" i="67"/>
  <c r="D29" i="67" s="1"/>
  <c r="C24" i="67"/>
  <c r="C29" i="67" s="1"/>
  <c r="B24" i="67"/>
  <c r="B29" i="67" s="1"/>
  <c r="W23" i="67"/>
  <c r="W22" i="67"/>
  <c r="W21" i="67"/>
  <c r="W20" i="67"/>
  <c r="W19" i="67"/>
  <c r="W18" i="67"/>
  <c r="W17" i="67"/>
  <c r="V65" i="66"/>
  <c r="U65" i="66"/>
  <c r="T65" i="66"/>
  <c r="S65" i="66"/>
  <c r="R65" i="66"/>
  <c r="Q65" i="66"/>
  <c r="P65" i="66"/>
  <c r="O65" i="66"/>
  <c r="N65" i="66"/>
  <c r="M65" i="66"/>
  <c r="L65" i="66"/>
  <c r="K65" i="66"/>
  <c r="J65" i="66"/>
  <c r="I65" i="66"/>
  <c r="H65" i="66"/>
  <c r="G65" i="66"/>
  <c r="F65" i="66"/>
  <c r="E65" i="66"/>
  <c r="D65" i="66"/>
  <c r="C65" i="66"/>
  <c r="B65" i="66"/>
  <c r="V64" i="66"/>
  <c r="U64" i="66"/>
  <c r="T64" i="66"/>
  <c r="S64" i="66"/>
  <c r="R64" i="66"/>
  <c r="Q64" i="66"/>
  <c r="P64" i="66"/>
  <c r="O64" i="66"/>
  <c r="N64" i="66"/>
  <c r="M64" i="66"/>
  <c r="L64" i="66"/>
  <c r="K64" i="66"/>
  <c r="J64" i="66"/>
  <c r="I64" i="66"/>
  <c r="H64" i="66"/>
  <c r="G64" i="66"/>
  <c r="F64" i="66"/>
  <c r="E64" i="66"/>
  <c r="D64" i="66"/>
  <c r="C64" i="66"/>
  <c r="B64" i="66"/>
  <c r="W63" i="66"/>
  <c r="V61" i="66"/>
  <c r="V66" i="66" s="1"/>
  <c r="U61" i="66"/>
  <c r="U66" i="66" s="1"/>
  <c r="T61" i="66"/>
  <c r="T66" i="66" s="1"/>
  <c r="S61" i="66"/>
  <c r="S66" i="66" s="1"/>
  <c r="R61" i="66"/>
  <c r="Q61" i="66"/>
  <c r="Q66" i="66" s="1"/>
  <c r="P61" i="66"/>
  <c r="P66" i="66" s="1"/>
  <c r="O61" i="66"/>
  <c r="O66" i="66" s="1"/>
  <c r="N61" i="66"/>
  <c r="M61" i="66"/>
  <c r="M66" i="66" s="1"/>
  <c r="L61" i="66"/>
  <c r="L66" i="66" s="1"/>
  <c r="K61" i="66"/>
  <c r="K66" i="66" s="1"/>
  <c r="J61" i="66"/>
  <c r="J66" i="66" s="1"/>
  <c r="I61" i="66"/>
  <c r="I66" i="66" s="1"/>
  <c r="H61" i="66"/>
  <c r="H66" i="66" s="1"/>
  <c r="G61" i="66"/>
  <c r="G66" i="66" s="1"/>
  <c r="F61" i="66"/>
  <c r="F66" i="66" s="1"/>
  <c r="E61" i="66"/>
  <c r="E66" i="66" s="1"/>
  <c r="D61" i="66"/>
  <c r="D66" i="66" s="1"/>
  <c r="C61" i="66"/>
  <c r="C66" i="66" s="1"/>
  <c r="B61" i="66"/>
  <c r="W60" i="66"/>
  <c r="W59" i="66"/>
  <c r="W58" i="66"/>
  <c r="W57" i="66"/>
  <c r="W56" i="66"/>
  <c r="W55" i="66"/>
  <c r="W54" i="66"/>
  <c r="T47" i="66"/>
  <c r="S47" i="66"/>
  <c r="R47" i="66"/>
  <c r="Q47" i="66"/>
  <c r="P47" i="66"/>
  <c r="O47" i="66"/>
  <c r="G47" i="66"/>
  <c r="F47" i="66"/>
  <c r="E47" i="66"/>
  <c r="D47" i="66"/>
  <c r="C47" i="66"/>
  <c r="B47" i="66"/>
  <c r="T46" i="66"/>
  <c r="S46" i="66"/>
  <c r="R46" i="66"/>
  <c r="Q46" i="66"/>
  <c r="P46" i="66"/>
  <c r="O46" i="66"/>
  <c r="G46" i="66"/>
  <c r="F46" i="66"/>
  <c r="E46" i="66"/>
  <c r="D46" i="66"/>
  <c r="C46" i="66"/>
  <c r="B46" i="66"/>
  <c r="U45" i="66"/>
  <c r="H45" i="66"/>
  <c r="T43" i="66"/>
  <c r="T48" i="66" s="1"/>
  <c r="S43" i="66"/>
  <c r="S48" i="66" s="1"/>
  <c r="R43" i="66"/>
  <c r="R48" i="66" s="1"/>
  <c r="Q43" i="66"/>
  <c r="Q48" i="66" s="1"/>
  <c r="P43" i="66"/>
  <c r="P48" i="66" s="1"/>
  <c r="O43" i="66"/>
  <c r="G43" i="66"/>
  <c r="G48" i="66" s="1"/>
  <c r="F43" i="66"/>
  <c r="F48" i="66" s="1"/>
  <c r="E43" i="66"/>
  <c r="E48" i="66" s="1"/>
  <c r="D43" i="66"/>
  <c r="D48" i="66" s="1"/>
  <c r="C43" i="66"/>
  <c r="C48" i="66" s="1"/>
  <c r="B43" i="66"/>
  <c r="B48" i="66" s="1"/>
  <c r="U42" i="66"/>
  <c r="H42" i="66"/>
  <c r="U41" i="66"/>
  <c r="H41" i="66"/>
  <c r="U40" i="66"/>
  <c r="H40" i="66"/>
  <c r="U39" i="66"/>
  <c r="H39" i="66"/>
  <c r="U38" i="66"/>
  <c r="H38" i="66"/>
  <c r="U37" i="66"/>
  <c r="H37" i="66"/>
  <c r="U36" i="66"/>
  <c r="H36" i="66"/>
  <c r="V28" i="66"/>
  <c r="U28" i="66"/>
  <c r="T28" i="66"/>
  <c r="S28" i="66"/>
  <c r="R28" i="66"/>
  <c r="Q28" i="66"/>
  <c r="P28" i="66"/>
  <c r="O28" i="66"/>
  <c r="N28" i="66"/>
  <c r="M28" i="66"/>
  <c r="L28" i="66"/>
  <c r="K28" i="66"/>
  <c r="J28" i="66"/>
  <c r="I28" i="66"/>
  <c r="H28" i="66"/>
  <c r="G28" i="66"/>
  <c r="F28" i="66"/>
  <c r="E28" i="66"/>
  <c r="D28" i="66"/>
  <c r="C28" i="66"/>
  <c r="B28" i="66"/>
  <c r="V27" i="66"/>
  <c r="U27" i="66"/>
  <c r="T27" i="66"/>
  <c r="S27" i="66"/>
  <c r="R27" i="66"/>
  <c r="Q27" i="66"/>
  <c r="P27" i="66"/>
  <c r="O27" i="66"/>
  <c r="N27" i="66"/>
  <c r="M27" i="66"/>
  <c r="L27" i="66"/>
  <c r="K27" i="66"/>
  <c r="J27" i="66"/>
  <c r="I27" i="66"/>
  <c r="H27" i="66"/>
  <c r="G27" i="66"/>
  <c r="F27" i="66"/>
  <c r="E27" i="66"/>
  <c r="D27" i="66"/>
  <c r="C27" i="66"/>
  <c r="B27" i="66"/>
  <c r="W26" i="66"/>
  <c r="V24" i="66"/>
  <c r="V29" i="66" s="1"/>
  <c r="U24" i="66"/>
  <c r="U29" i="66" s="1"/>
  <c r="T24" i="66"/>
  <c r="S24" i="66"/>
  <c r="S29" i="66" s="1"/>
  <c r="R24" i="66"/>
  <c r="R29" i="66" s="1"/>
  <c r="Q24" i="66"/>
  <c r="Q29" i="66" s="1"/>
  <c r="P24" i="66"/>
  <c r="P29" i="66" s="1"/>
  <c r="O24" i="66"/>
  <c r="O29" i="66" s="1"/>
  <c r="N24" i="66"/>
  <c r="N29" i="66" s="1"/>
  <c r="M24" i="66"/>
  <c r="M29" i="66" s="1"/>
  <c r="L24" i="66"/>
  <c r="L29" i="66" s="1"/>
  <c r="K24" i="66"/>
  <c r="K29" i="66" s="1"/>
  <c r="J24" i="66"/>
  <c r="I24" i="66"/>
  <c r="I29" i="66" s="1"/>
  <c r="H24" i="66"/>
  <c r="H29" i="66" s="1"/>
  <c r="G24" i="66"/>
  <c r="G29" i="66" s="1"/>
  <c r="F24" i="66"/>
  <c r="F29" i="66" s="1"/>
  <c r="E24" i="66"/>
  <c r="E29" i="66" s="1"/>
  <c r="D24" i="66"/>
  <c r="C24" i="66"/>
  <c r="C29" i="66" s="1"/>
  <c r="B24" i="66"/>
  <c r="W23" i="66"/>
  <c r="W22" i="66"/>
  <c r="W21" i="66"/>
  <c r="W20" i="66"/>
  <c r="W19" i="66"/>
  <c r="W18" i="66"/>
  <c r="W17" i="66"/>
  <c r="V65" i="65"/>
  <c r="U65" i="65"/>
  <c r="T65" i="65"/>
  <c r="S65" i="65"/>
  <c r="R65" i="65"/>
  <c r="Q65" i="65"/>
  <c r="P65" i="65"/>
  <c r="O65" i="65"/>
  <c r="N65" i="65"/>
  <c r="M65" i="65"/>
  <c r="L65" i="65"/>
  <c r="K65" i="65"/>
  <c r="J65" i="65"/>
  <c r="I65" i="65"/>
  <c r="H65" i="65"/>
  <c r="G65" i="65"/>
  <c r="F65" i="65"/>
  <c r="E65" i="65"/>
  <c r="D65" i="65"/>
  <c r="C65" i="65"/>
  <c r="B65" i="65"/>
  <c r="V64" i="65"/>
  <c r="U64" i="65"/>
  <c r="T64" i="65"/>
  <c r="S64" i="65"/>
  <c r="R64" i="65"/>
  <c r="Q64" i="65"/>
  <c r="P64" i="65"/>
  <c r="O64" i="65"/>
  <c r="N64" i="65"/>
  <c r="M64" i="65"/>
  <c r="L64" i="65"/>
  <c r="K64" i="65"/>
  <c r="J64" i="65"/>
  <c r="I64" i="65"/>
  <c r="H64" i="65"/>
  <c r="G64" i="65"/>
  <c r="F64" i="65"/>
  <c r="E64" i="65"/>
  <c r="D64" i="65"/>
  <c r="C64" i="65"/>
  <c r="B64" i="65"/>
  <c r="W63" i="65"/>
  <c r="V61" i="65"/>
  <c r="V66" i="65" s="1"/>
  <c r="U61" i="65"/>
  <c r="T61" i="65"/>
  <c r="S61" i="65"/>
  <c r="R61" i="65"/>
  <c r="R66" i="65" s="1"/>
  <c r="Q61" i="65"/>
  <c r="Q66" i="65" s="1"/>
  <c r="P61" i="65"/>
  <c r="P66" i="65" s="1"/>
  <c r="O61" i="65"/>
  <c r="O66" i="65" s="1"/>
  <c r="N61" i="65"/>
  <c r="N66" i="65" s="1"/>
  <c r="M61" i="65"/>
  <c r="L61" i="65"/>
  <c r="K61" i="65"/>
  <c r="J61" i="65"/>
  <c r="I61" i="65"/>
  <c r="H61" i="65"/>
  <c r="G61" i="65"/>
  <c r="F61" i="65"/>
  <c r="F66" i="65" s="1"/>
  <c r="E61" i="65"/>
  <c r="D61" i="65"/>
  <c r="D67" i="65" s="1"/>
  <c r="C61" i="65"/>
  <c r="B61" i="65"/>
  <c r="W60" i="65"/>
  <c r="W59" i="65"/>
  <c r="W58" i="65"/>
  <c r="W57" i="65"/>
  <c r="W56" i="65"/>
  <c r="W55" i="65"/>
  <c r="W54" i="65"/>
  <c r="T47" i="65"/>
  <c r="S47" i="65"/>
  <c r="R47" i="65"/>
  <c r="Q47" i="65"/>
  <c r="P47" i="65"/>
  <c r="O47" i="65"/>
  <c r="G47" i="65"/>
  <c r="F47" i="65"/>
  <c r="E47" i="65"/>
  <c r="D47" i="65"/>
  <c r="C47" i="65"/>
  <c r="B47" i="65"/>
  <c r="T46" i="65"/>
  <c r="S46" i="65"/>
  <c r="R46" i="65"/>
  <c r="Q46" i="65"/>
  <c r="P46" i="65"/>
  <c r="O46" i="65"/>
  <c r="G46" i="65"/>
  <c r="F46" i="65"/>
  <c r="E46" i="65"/>
  <c r="D46" i="65"/>
  <c r="C46" i="65"/>
  <c r="B46" i="65"/>
  <c r="U45" i="65"/>
  <c r="H45" i="65"/>
  <c r="T43" i="65"/>
  <c r="T48" i="65" s="1"/>
  <c r="S43" i="65"/>
  <c r="S48" i="65" s="1"/>
  <c r="R43" i="65"/>
  <c r="R48" i="65" s="1"/>
  <c r="Q43" i="65"/>
  <c r="P43" i="65"/>
  <c r="P48" i="65" s="1"/>
  <c r="O43" i="65"/>
  <c r="G43" i="65"/>
  <c r="G48" i="65" s="1"/>
  <c r="F43" i="65"/>
  <c r="E43" i="65"/>
  <c r="D43" i="65"/>
  <c r="C43" i="65"/>
  <c r="B43" i="65"/>
  <c r="U42" i="65"/>
  <c r="H42" i="65"/>
  <c r="U41" i="65"/>
  <c r="H41" i="65"/>
  <c r="U40" i="65"/>
  <c r="H40" i="65"/>
  <c r="U39" i="65"/>
  <c r="H39" i="65"/>
  <c r="U38" i="65"/>
  <c r="H38" i="65"/>
  <c r="U37" i="65"/>
  <c r="H37" i="65"/>
  <c r="U36" i="65"/>
  <c r="H36" i="65"/>
  <c r="V28" i="65"/>
  <c r="U28" i="65"/>
  <c r="T28" i="65"/>
  <c r="S28" i="65"/>
  <c r="R28" i="65"/>
  <c r="Q28" i="65"/>
  <c r="P28" i="65"/>
  <c r="O28" i="65"/>
  <c r="N28" i="65"/>
  <c r="M28" i="65"/>
  <c r="L28" i="65"/>
  <c r="K28" i="65"/>
  <c r="J28" i="65"/>
  <c r="I28" i="65"/>
  <c r="H28" i="65"/>
  <c r="G28" i="65"/>
  <c r="F28" i="65"/>
  <c r="E28" i="65"/>
  <c r="D28" i="65"/>
  <c r="C28" i="65"/>
  <c r="B28" i="65"/>
  <c r="V27" i="65"/>
  <c r="U27" i="65"/>
  <c r="T27" i="65"/>
  <c r="S27" i="65"/>
  <c r="R27" i="65"/>
  <c r="Q27" i="65"/>
  <c r="P27" i="65"/>
  <c r="O27" i="65"/>
  <c r="N27" i="65"/>
  <c r="M27" i="65"/>
  <c r="L27" i="65"/>
  <c r="K27" i="65"/>
  <c r="J27" i="65"/>
  <c r="I27" i="65"/>
  <c r="H27" i="65"/>
  <c r="G27" i="65"/>
  <c r="F27" i="65"/>
  <c r="E27" i="65"/>
  <c r="D27" i="65"/>
  <c r="C27" i="65"/>
  <c r="B27" i="65"/>
  <c r="W26" i="65"/>
  <c r="V24" i="65"/>
  <c r="U24" i="65"/>
  <c r="U29" i="65" s="1"/>
  <c r="T24" i="65"/>
  <c r="T29" i="65" s="1"/>
  <c r="S24" i="65"/>
  <c r="R24" i="65"/>
  <c r="Q24" i="65"/>
  <c r="P24" i="65"/>
  <c r="O24" i="65"/>
  <c r="N24" i="65"/>
  <c r="M24" i="65"/>
  <c r="L24" i="65"/>
  <c r="K24" i="65"/>
  <c r="J24" i="65"/>
  <c r="I24" i="65"/>
  <c r="H24" i="65"/>
  <c r="H29" i="65" s="1"/>
  <c r="G24" i="65"/>
  <c r="G29" i="65" s="1"/>
  <c r="F24" i="65"/>
  <c r="E24" i="65"/>
  <c r="E29" i="65" s="1"/>
  <c r="D24" i="65"/>
  <c r="D29" i="65" s="1"/>
  <c r="C24" i="65"/>
  <c r="C29" i="65" s="1"/>
  <c r="B24" i="65"/>
  <c r="W23" i="65"/>
  <c r="W22" i="65"/>
  <c r="W21" i="65"/>
  <c r="W20" i="65"/>
  <c r="W19" i="65"/>
  <c r="W18" i="65"/>
  <c r="W17" i="65"/>
  <c r="V65" i="64"/>
  <c r="U65" i="64"/>
  <c r="T65" i="64"/>
  <c r="S65" i="64"/>
  <c r="R65" i="64"/>
  <c r="Q65" i="64"/>
  <c r="P65" i="64"/>
  <c r="O65" i="64"/>
  <c r="N65" i="64"/>
  <c r="M65" i="64"/>
  <c r="L65" i="64"/>
  <c r="K65" i="64"/>
  <c r="J65" i="64"/>
  <c r="I65" i="64"/>
  <c r="H65" i="64"/>
  <c r="G65" i="64"/>
  <c r="F65" i="64"/>
  <c r="E65" i="64"/>
  <c r="D65" i="64"/>
  <c r="C65" i="64"/>
  <c r="B65" i="64"/>
  <c r="V64" i="64"/>
  <c r="U64" i="64"/>
  <c r="T64" i="64"/>
  <c r="S64" i="64"/>
  <c r="R64" i="64"/>
  <c r="Q64" i="64"/>
  <c r="P64" i="64"/>
  <c r="O64" i="64"/>
  <c r="N64" i="64"/>
  <c r="M64" i="64"/>
  <c r="L64" i="64"/>
  <c r="K64" i="64"/>
  <c r="J64" i="64"/>
  <c r="I64" i="64"/>
  <c r="H64" i="64"/>
  <c r="G64" i="64"/>
  <c r="F64" i="64"/>
  <c r="E64" i="64"/>
  <c r="D64" i="64"/>
  <c r="C64" i="64"/>
  <c r="B64" i="64"/>
  <c r="W63" i="64"/>
  <c r="V61" i="64"/>
  <c r="U61" i="64"/>
  <c r="U66" i="64" s="1"/>
  <c r="T61" i="64"/>
  <c r="T66" i="64" s="1"/>
  <c r="S61" i="64"/>
  <c r="R61" i="64"/>
  <c r="Q61" i="64"/>
  <c r="P61" i="64"/>
  <c r="P66" i="64" s="1"/>
  <c r="O61" i="64"/>
  <c r="N61" i="64"/>
  <c r="M61" i="64"/>
  <c r="L61" i="64"/>
  <c r="L66" i="64" s="1"/>
  <c r="K61" i="64"/>
  <c r="K66" i="64" s="1"/>
  <c r="J61" i="64"/>
  <c r="J66" i="64" s="1"/>
  <c r="I61" i="64"/>
  <c r="I66" i="64" s="1"/>
  <c r="H61" i="64"/>
  <c r="H66" i="64" s="1"/>
  <c r="G61" i="64"/>
  <c r="G66" i="64" s="1"/>
  <c r="F61" i="64"/>
  <c r="E61" i="64"/>
  <c r="E66" i="64" s="1"/>
  <c r="D61" i="64"/>
  <c r="D66" i="64" s="1"/>
  <c r="C61" i="64"/>
  <c r="B61" i="64"/>
  <c r="W60" i="64"/>
  <c r="W59" i="64"/>
  <c r="W58" i="64"/>
  <c r="W57" i="64"/>
  <c r="W56" i="64"/>
  <c r="W55" i="64"/>
  <c r="W54" i="64"/>
  <c r="T47" i="64"/>
  <c r="S47" i="64"/>
  <c r="R47" i="64"/>
  <c r="Q47" i="64"/>
  <c r="P47" i="64"/>
  <c r="O47" i="64"/>
  <c r="G47" i="64"/>
  <c r="F47" i="64"/>
  <c r="E47" i="64"/>
  <c r="D47" i="64"/>
  <c r="C47" i="64"/>
  <c r="B47" i="64"/>
  <c r="T46" i="64"/>
  <c r="S46" i="64"/>
  <c r="R46" i="64"/>
  <c r="Q46" i="64"/>
  <c r="P46" i="64"/>
  <c r="O46" i="64"/>
  <c r="G46" i="64"/>
  <c r="F46" i="64"/>
  <c r="E46" i="64"/>
  <c r="D46" i="64"/>
  <c r="C46" i="64"/>
  <c r="B46" i="64"/>
  <c r="U45" i="64"/>
  <c r="H45" i="64"/>
  <c r="T43" i="64"/>
  <c r="S43" i="64"/>
  <c r="R43" i="64"/>
  <c r="Q43" i="64"/>
  <c r="Q48" i="64" s="1"/>
  <c r="P43" i="64"/>
  <c r="O43" i="64"/>
  <c r="O48" i="64" s="1"/>
  <c r="G43" i="64"/>
  <c r="G48" i="64" s="1"/>
  <c r="F43" i="64"/>
  <c r="F48" i="64" s="1"/>
  <c r="E43" i="64"/>
  <c r="E48" i="64" s="1"/>
  <c r="D43" i="64"/>
  <c r="D48" i="64" s="1"/>
  <c r="C43" i="64"/>
  <c r="C48" i="64" s="1"/>
  <c r="B43" i="64"/>
  <c r="B48" i="64" s="1"/>
  <c r="U42" i="64"/>
  <c r="H42" i="64"/>
  <c r="U41" i="64"/>
  <c r="H41" i="64"/>
  <c r="U40" i="64"/>
  <c r="H40" i="64"/>
  <c r="U39" i="64"/>
  <c r="H39" i="64"/>
  <c r="U38" i="64"/>
  <c r="H38" i="64"/>
  <c r="U37" i="64"/>
  <c r="H37" i="64"/>
  <c r="U36" i="64"/>
  <c r="H36" i="64"/>
  <c r="V28" i="64"/>
  <c r="U28" i="64"/>
  <c r="T28" i="64"/>
  <c r="S28" i="64"/>
  <c r="R28" i="64"/>
  <c r="Q28" i="64"/>
  <c r="P28" i="64"/>
  <c r="O28" i="64"/>
  <c r="N28" i="64"/>
  <c r="M28" i="64"/>
  <c r="L28" i="64"/>
  <c r="K28" i="64"/>
  <c r="J28" i="64"/>
  <c r="I28" i="64"/>
  <c r="H28" i="64"/>
  <c r="G28" i="64"/>
  <c r="F28" i="64"/>
  <c r="E28" i="64"/>
  <c r="D28" i="64"/>
  <c r="C28" i="64"/>
  <c r="B28" i="64"/>
  <c r="V27" i="64"/>
  <c r="U27" i="64"/>
  <c r="T27" i="64"/>
  <c r="S27" i="64"/>
  <c r="R27" i="64"/>
  <c r="Q27" i="64"/>
  <c r="P27" i="64"/>
  <c r="O27" i="64"/>
  <c r="N27" i="64"/>
  <c r="M27" i="64"/>
  <c r="L27" i="64"/>
  <c r="K27" i="64"/>
  <c r="J27" i="64"/>
  <c r="I27" i="64"/>
  <c r="H27" i="64"/>
  <c r="G27" i="64"/>
  <c r="F27" i="64"/>
  <c r="E27" i="64"/>
  <c r="D27" i="64"/>
  <c r="C27" i="64"/>
  <c r="B27" i="64"/>
  <c r="W26" i="64"/>
  <c r="V24" i="64"/>
  <c r="V29" i="64" s="1"/>
  <c r="U24" i="64"/>
  <c r="T24" i="64"/>
  <c r="T29" i="64" s="1"/>
  <c r="S24" i="64"/>
  <c r="R24" i="64"/>
  <c r="Q24" i="64"/>
  <c r="P24" i="64"/>
  <c r="O24" i="64"/>
  <c r="O30" i="64" s="1"/>
  <c r="N24" i="64"/>
  <c r="N29" i="64" s="1"/>
  <c r="M24" i="64"/>
  <c r="M29" i="64" s="1"/>
  <c r="L24" i="64"/>
  <c r="K24" i="64"/>
  <c r="J24" i="64"/>
  <c r="J29" i="64" s="1"/>
  <c r="I24" i="64"/>
  <c r="H24" i="64"/>
  <c r="G24" i="64"/>
  <c r="F24" i="64"/>
  <c r="F29" i="64" s="1"/>
  <c r="E24" i="64"/>
  <c r="D24" i="64"/>
  <c r="C24" i="64"/>
  <c r="B24" i="64"/>
  <c r="W23" i="64"/>
  <c r="W22" i="64"/>
  <c r="W21" i="64"/>
  <c r="W20" i="64"/>
  <c r="W19" i="64"/>
  <c r="W18" i="64"/>
  <c r="W17" i="64"/>
  <c r="V65" i="63"/>
  <c r="U65" i="63"/>
  <c r="T65" i="63"/>
  <c r="S65" i="63"/>
  <c r="R65" i="63"/>
  <c r="Q65" i="63"/>
  <c r="P65" i="63"/>
  <c r="O65" i="63"/>
  <c r="N65" i="63"/>
  <c r="M65" i="63"/>
  <c r="L65" i="63"/>
  <c r="K65" i="63"/>
  <c r="J65" i="63"/>
  <c r="I65" i="63"/>
  <c r="H65" i="63"/>
  <c r="G65" i="63"/>
  <c r="F65" i="63"/>
  <c r="E65" i="63"/>
  <c r="D65" i="63"/>
  <c r="C65" i="63"/>
  <c r="B65" i="63"/>
  <c r="V64" i="63"/>
  <c r="U64" i="63"/>
  <c r="T64" i="63"/>
  <c r="S64" i="63"/>
  <c r="R64" i="63"/>
  <c r="Q64" i="63"/>
  <c r="P64" i="63"/>
  <c r="O64" i="63"/>
  <c r="N64" i="63"/>
  <c r="M64" i="63"/>
  <c r="L64" i="63"/>
  <c r="K64" i="63"/>
  <c r="J64" i="63"/>
  <c r="I64" i="63"/>
  <c r="H64" i="63"/>
  <c r="G64" i="63"/>
  <c r="F64" i="63"/>
  <c r="E64" i="63"/>
  <c r="D64" i="63"/>
  <c r="C64" i="63"/>
  <c r="B64" i="63"/>
  <c r="W63" i="63"/>
  <c r="V61" i="63"/>
  <c r="U61" i="63"/>
  <c r="U66" i="63" s="1"/>
  <c r="T61" i="63"/>
  <c r="T66" i="63" s="1"/>
  <c r="S61" i="63"/>
  <c r="S66" i="63" s="1"/>
  <c r="R61" i="63"/>
  <c r="R66" i="63" s="1"/>
  <c r="Q61" i="63"/>
  <c r="Q66" i="63" s="1"/>
  <c r="P61" i="63"/>
  <c r="O61" i="63"/>
  <c r="O66" i="63" s="1"/>
  <c r="N61" i="63"/>
  <c r="N66" i="63" s="1"/>
  <c r="M61" i="63"/>
  <c r="L61" i="63"/>
  <c r="K61" i="63"/>
  <c r="J61" i="63"/>
  <c r="I61" i="63"/>
  <c r="H61" i="63"/>
  <c r="G61" i="63"/>
  <c r="F61" i="63"/>
  <c r="E61" i="63"/>
  <c r="E66" i="63" s="1"/>
  <c r="D61" i="63"/>
  <c r="D66" i="63" s="1"/>
  <c r="C61" i="63"/>
  <c r="B61" i="63"/>
  <c r="W60" i="63"/>
  <c r="W59" i="63"/>
  <c r="W58" i="63"/>
  <c r="W57" i="63"/>
  <c r="W56" i="63"/>
  <c r="W55" i="63"/>
  <c r="W54" i="63"/>
  <c r="T47" i="63"/>
  <c r="S47" i="63"/>
  <c r="R47" i="63"/>
  <c r="Q47" i="63"/>
  <c r="P47" i="63"/>
  <c r="O47" i="63"/>
  <c r="G47" i="63"/>
  <c r="F47" i="63"/>
  <c r="E47" i="63"/>
  <c r="D47" i="63"/>
  <c r="C47" i="63"/>
  <c r="B47" i="63"/>
  <c r="T46" i="63"/>
  <c r="S46" i="63"/>
  <c r="R46" i="63"/>
  <c r="Q46" i="63"/>
  <c r="P46" i="63"/>
  <c r="O46" i="63"/>
  <c r="G46" i="63"/>
  <c r="F46" i="63"/>
  <c r="E46" i="63"/>
  <c r="D46" i="63"/>
  <c r="C46" i="63"/>
  <c r="B46" i="63"/>
  <c r="U45" i="63"/>
  <c r="H45" i="63"/>
  <c r="T43" i="63"/>
  <c r="T48" i="63" s="1"/>
  <c r="S43" i="63"/>
  <c r="R43" i="63"/>
  <c r="Q43" i="63"/>
  <c r="P43" i="63"/>
  <c r="O43" i="63"/>
  <c r="O48" i="63" s="1"/>
  <c r="G43" i="63"/>
  <c r="F43" i="63"/>
  <c r="E43" i="63"/>
  <c r="E48" i="63" s="1"/>
  <c r="D43" i="63"/>
  <c r="C43" i="63"/>
  <c r="C48" i="63" s="1"/>
  <c r="B43" i="63"/>
  <c r="U42" i="63"/>
  <c r="H42" i="63"/>
  <c r="U41" i="63"/>
  <c r="H41" i="63"/>
  <c r="U40" i="63"/>
  <c r="H40" i="63"/>
  <c r="U39" i="63"/>
  <c r="H39" i="63"/>
  <c r="U38" i="63"/>
  <c r="H38" i="63"/>
  <c r="U37" i="63"/>
  <c r="H37" i="63"/>
  <c r="U36" i="63"/>
  <c r="H36" i="63"/>
  <c r="V28" i="63"/>
  <c r="U28" i="63"/>
  <c r="T28" i="63"/>
  <c r="S28" i="63"/>
  <c r="R28" i="63"/>
  <c r="Q28" i="63"/>
  <c r="P28" i="63"/>
  <c r="O28" i="63"/>
  <c r="N28" i="63"/>
  <c r="M28" i="63"/>
  <c r="L28" i="63"/>
  <c r="K28" i="63"/>
  <c r="J28" i="63"/>
  <c r="I28" i="63"/>
  <c r="H28" i="63"/>
  <c r="G28" i="63"/>
  <c r="F28" i="63"/>
  <c r="E28" i="63"/>
  <c r="D28" i="63"/>
  <c r="C28" i="63"/>
  <c r="B28" i="63"/>
  <c r="V27" i="63"/>
  <c r="U27" i="63"/>
  <c r="T27" i="63"/>
  <c r="S27" i="63"/>
  <c r="R27" i="63"/>
  <c r="Q27" i="63"/>
  <c r="P27" i="63"/>
  <c r="O27" i="63"/>
  <c r="N27" i="63"/>
  <c r="M27" i="63"/>
  <c r="L27" i="63"/>
  <c r="K27" i="63"/>
  <c r="J27" i="63"/>
  <c r="I27" i="63"/>
  <c r="H27" i="63"/>
  <c r="G27" i="63"/>
  <c r="F27" i="63"/>
  <c r="E27" i="63"/>
  <c r="D27" i="63"/>
  <c r="C27" i="63"/>
  <c r="B27" i="63"/>
  <c r="W26" i="63"/>
  <c r="V24" i="63"/>
  <c r="U24" i="63"/>
  <c r="T24" i="63"/>
  <c r="S24" i="63"/>
  <c r="R24" i="63"/>
  <c r="Q24" i="63"/>
  <c r="P24" i="63"/>
  <c r="P29" i="63" s="1"/>
  <c r="O24" i="63"/>
  <c r="N24" i="63"/>
  <c r="M24" i="63"/>
  <c r="L24" i="63"/>
  <c r="L29" i="63" s="1"/>
  <c r="K24" i="63"/>
  <c r="K29" i="63" s="1"/>
  <c r="J24" i="63"/>
  <c r="J29" i="63" s="1"/>
  <c r="I24" i="63"/>
  <c r="I29" i="63" s="1"/>
  <c r="H24" i="63"/>
  <c r="H29" i="63" s="1"/>
  <c r="G24" i="63"/>
  <c r="F24" i="63"/>
  <c r="E24" i="63"/>
  <c r="D24" i="63"/>
  <c r="C24" i="63"/>
  <c r="B24" i="63"/>
  <c r="W23" i="63"/>
  <c r="W22" i="63"/>
  <c r="W21" i="63"/>
  <c r="W20" i="63"/>
  <c r="W19" i="63"/>
  <c r="W18" i="63"/>
  <c r="W17" i="63"/>
  <c r="V65" i="62"/>
  <c r="U65" i="62"/>
  <c r="T65" i="62"/>
  <c r="S65" i="62"/>
  <c r="R65" i="62"/>
  <c r="Q65" i="62"/>
  <c r="P65" i="62"/>
  <c r="O65" i="62"/>
  <c r="N65" i="62"/>
  <c r="M65" i="62"/>
  <c r="L65" i="62"/>
  <c r="K65" i="62"/>
  <c r="J65" i="62"/>
  <c r="I65" i="62"/>
  <c r="H65" i="62"/>
  <c r="G65" i="62"/>
  <c r="F65" i="62"/>
  <c r="E65" i="62"/>
  <c r="D65" i="62"/>
  <c r="C65" i="62"/>
  <c r="B65" i="62"/>
  <c r="V64" i="62"/>
  <c r="U64" i="62"/>
  <c r="T64" i="62"/>
  <c r="S64" i="62"/>
  <c r="R64" i="62"/>
  <c r="Q64" i="62"/>
  <c r="P64" i="62"/>
  <c r="O64" i="62"/>
  <c r="N64" i="62"/>
  <c r="M64" i="62"/>
  <c r="L64" i="62"/>
  <c r="K64" i="62"/>
  <c r="J64" i="62"/>
  <c r="I64" i="62"/>
  <c r="H64" i="62"/>
  <c r="G64" i="62"/>
  <c r="F64" i="62"/>
  <c r="E64" i="62"/>
  <c r="D64" i="62"/>
  <c r="C64" i="62"/>
  <c r="B64" i="62"/>
  <c r="W63" i="62"/>
  <c r="V61" i="62"/>
  <c r="U61" i="62"/>
  <c r="T61" i="62"/>
  <c r="T66" i="62" s="1"/>
  <c r="S61" i="62"/>
  <c r="R61" i="62"/>
  <c r="Q61" i="62"/>
  <c r="P61" i="62"/>
  <c r="O61" i="62"/>
  <c r="O66" i="62" s="1"/>
  <c r="N61" i="62"/>
  <c r="N66" i="62" s="1"/>
  <c r="M61" i="62"/>
  <c r="L61" i="62"/>
  <c r="L66" i="62" s="1"/>
  <c r="K61" i="62"/>
  <c r="K66" i="62" s="1"/>
  <c r="J61" i="62"/>
  <c r="I61" i="62"/>
  <c r="H61" i="62"/>
  <c r="H66" i="62" s="1"/>
  <c r="G61" i="62"/>
  <c r="F61" i="62"/>
  <c r="E61" i="62"/>
  <c r="D61" i="62"/>
  <c r="C61" i="62"/>
  <c r="B61" i="62"/>
  <c r="W60" i="62"/>
  <c r="W59" i="62"/>
  <c r="W58" i="62"/>
  <c r="W57" i="62"/>
  <c r="W56" i="62"/>
  <c r="W55" i="62"/>
  <c r="W54" i="62"/>
  <c r="T47" i="62"/>
  <c r="S47" i="62"/>
  <c r="R47" i="62"/>
  <c r="Q47" i="62"/>
  <c r="P47" i="62"/>
  <c r="O47" i="62"/>
  <c r="G47" i="62"/>
  <c r="F47" i="62"/>
  <c r="E47" i="62"/>
  <c r="D47" i="62"/>
  <c r="C47" i="62"/>
  <c r="B47" i="62"/>
  <c r="T46" i="62"/>
  <c r="S46" i="62"/>
  <c r="R46" i="62"/>
  <c r="Q46" i="62"/>
  <c r="P46" i="62"/>
  <c r="O46" i="62"/>
  <c r="G46" i="62"/>
  <c r="F46" i="62"/>
  <c r="E46" i="62"/>
  <c r="D46" i="62"/>
  <c r="C46" i="62"/>
  <c r="B46" i="62"/>
  <c r="U45" i="62"/>
  <c r="H45" i="62"/>
  <c r="T43" i="62"/>
  <c r="S43" i="62"/>
  <c r="S48" i="62" s="1"/>
  <c r="R43" i="62"/>
  <c r="R48" i="62" s="1"/>
  <c r="Q43" i="62"/>
  <c r="P43" i="62"/>
  <c r="O43" i="62"/>
  <c r="O48" i="62" s="1"/>
  <c r="G43" i="62"/>
  <c r="G48" i="62" s="1"/>
  <c r="F43" i="62"/>
  <c r="E43" i="62"/>
  <c r="D43" i="62"/>
  <c r="C43" i="62"/>
  <c r="B43" i="62"/>
  <c r="U42" i="62"/>
  <c r="H42" i="62"/>
  <c r="U41" i="62"/>
  <c r="H41" i="62"/>
  <c r="U40" i="62"/>
  <c r="H40" i="62"/>
  <c r="U39" i="62"/>
  <c r="H39" i="62"/>
  <c r="U38" i="62"/>
  <c r="H38" i="62"/>
  <c r="U37" i="62"/>
  <c r="H37" i="62"/>
  <c r="U36" i="62"/>
  <c r="H36" i="62"/>
  <c r="V28" i="62"/>
  <c r="U28" i="62"/>
  <c r="T28" i="62"/>
  <c r="S28" i="62"/>
  <c r="R28" i="62"/>
  <c r="Q28" i="62"/>
  <c r="P28" i="62"/>
  <c r="O28" i="62"/>
  <c r="N28" i="62"/>
  <c r="M28" i="62"/>
  <c r="L28" i="62"/>
  <c r="K28" i="62"/>
  <c r="J28" i="62"/>
  <c r="I28" i="62"/>
  <c r="H28" i="62"/>
  <c r="G28" i="62"/>
  <c r="F28" i="62"/>
  <c r="E28" i="62"/>
  <c r="D28" i="62"/>
  <c r="C28" i="62"/>
  <c r="B28" i="62"/>
  <c r="V27" i="62"/>
  <c r="U27" i="62"/>
  <c r="T27" i="62"/>
  <c r="S27" i="62"/>
  <c r="R27" i="62"/>
  <c r="Q27" i="62"/>
  <c r="P27" i="62"/>
  <c r="O27" i="62"/>
  <c r="N27" i="62"/>
  <c r="M27" i="62"/>
  <c r="L27" i="62"/>
  <c r="K27" i="62"/>
  <c r="J27" i="62"/>
  <c r="I27" i="62"/>
  <c r="H27" i="62"/>
  <c r="G27" i="62"/>
  <c r="F27" i="62"/>
  <c r="E27" i="62"/>
  <c r="D27" i="62"/>
  <c r="C27" i="62"/>
  <c r="B27" i="62"/>
  <c r="W26" i="62"/>
  <c r="V24" i="62"/>
  <c r="V29" i="62" s="1"/>
  <c r="U24" i="62"/>
  <c r="U29" i="62" s="1"/>
  <c r="T24" i="62"/>
  <c r="T29" i="62" s="1"/>
  <c r="S24" i="62"/>
  <c r="S29" i="62" s="1"/>
  <c r="R24" i="62"/>
  <c r="R29" i="62" s="1"/>
  <c r="Q24" i="62"/>
  <c r="Q29" i="62" s="1"/>
  <c r="P24" i="62"/>
  <c r="P30" i="62" s="1"/>
  <c r="O24" i="62"/>
  <c r="N24" i="62"/>
  <c r="M24" i="62"/>
  <c r="L24" i="62"/>
  <c r="K24" i="62"/>
  <c r="J24" i="62"/>
  <c r="J29" i="62" s="1"/>
  <c r="I24" i="62"/>
  <c r="H24" i="62"/>
  <c r="G24" i="62"/>
  <c r="F24" i="62"/>
  <c r="F29" i="62" s="1"/>
  <c r="E24" i="62"/>
  <c r="E29" i="62" s="1"/>
  <c r="D24" i="62"/>
  <c r="D29" i="62" s="1"/>
  <c r="C24" i="62"/>
  <c r="C29" i="62" s="1"/>
  <c r="B24" i="62"/>
  <c r="V65" i="61"/>
  <c r="U65" i="61"/>
  <c r="T65" i="61"/>
  <c r="S65" i="61"/>
  <c r="R65" i="61"/>
  <c r="Q65" i="61"/>
  <c r="P65" i="61"/>
  <c r="O65" i="61"/>
  <c r="N65" i="61"/>
  <c r="M65" i="61"/>
  <c r="L65" i="61"/>
  <c r="K65" i="61"/>
  <c r="J65" i="61"/>
  <c r="I65" i="61"/>
  <c r="H65" i="61"/>
  <c r="G65" i="61"/>
  <c r="F65" i="61"/>
  <c r="E65" i="61"/>
  <c r="D65" i="61"/>
  <c r="C65" i="61"/>
  <c r="B65" i="61"/>
  <c r="V64" i="61"/>
  <c r="U64" i="61"/>
  <c r="T64" i="61"/>
  <c r="S64" i="61"/>
  <c r="R64" i="61"/>
  <c r="Q64" i="61"/>
  <c r="P64" i="61"/>
  <c r="O64" i="61"/>
  <c r="N64" i="61"/>
  <c r="M64" i="61"/>
  <c r="L64" i="61"/>
  <c r="K64" i="61"/>
  <c r="J64" i="61"/>
  <c r="I64" i="61"/>
  <c r="H64" i="61"/>
  <c r="G64" i="61"/>
  <c r="F64" i="61"/>
  <c r="E64" i="61"/>
  <c r="D64" i="61"/>
  <c r="C64" i="61"/>
  <c r="B64" i="61"/>
  <c r="W63" i="61"/>
  <c r="V61" i="61"/>
  <c r="U61" i="61"/>
  <c r="T61" i="61"/>
  <c r="S61" i="61"/>
  <c r="R61" i="61"/>
  <c r="R66" i="61" s="1"/>
  <c r="Q61" i="61"/>
  <c r="Q66" i="61" s="1"/>
  <c r="P61" i="61"/>
  <c r="P66" i="61" s="1"/>
  <c r="O61" i="61"/>
  <c r="O66" i="61" s="1"/>
  <c r="N61" i="61"/>
  <c r="N66" i="61" s="1"/>
  <c r="M61" i="61"/>
  <c r="M66" i="61" s="1"/>
  <c r="L61" i="61"/>
  <c r="L66" i="61" s="1"/>
  <c r="K61" i="61"/>
  <c r="J61" i="61"/>
  <c r="I61" i="61"/>
  <c r="H61" i="61"/>
  <c r="G61" i="61"/>
  <c r="G66" i="61" s="1"/>
  <c r="F61" i="61"/>
  <c r="F66" i="61" s="1"/>
  <c r="E61" i="61"/>
  <c r="D61" i="61"/>
  <c r="C61" i="61"/>
  <c r="B61" i="61"/>
  <c r="B66" i="61" s="1"/>
  <c r="W60" i="61"/>
  <c r="W59" i="61"/>
  <c r="W58" i="61"/>
  <c r="W57" i="61"/>
  <c r="W56" i="61"/>
  <c r="W55" i="61"/>
  <c r="W54" i="61"/>
  <c r="T47" i="61"/>
  <c r="S47" i="61"/>
  <c r="R47" i="61"/>
  <c r="Q47" i="61"/>
  <c r="P47" i="61"/>
  <c r="O47" i="61"/>
  <c r="G47" i="61"/>
  <c r="F47" i="61"/>
  <c r="E47" i="61"/>
  <c r="D47" i="61"/>
  <c r="C47" i="61"/>
  <c r="B47" i="61"/>
  <c r="T46" i="61"/>
  <c r="S46" i="61"/>
  <c r="R46" i="61"/>
  <c r="Q46" i="61"/>
  <c r="P46" i="61"/>
  <c r="O46" i="61"/>
  <c r="G46" i="61"/>
  <c r="F46" i="61"/>
  <c r="E46" i="61"/>
  <c r="D46" i="61"/>
  <c r="C46" i="61"/>
  <c r="B46" i="61"/>
  <c r="U45" i="61"/>
  <c r="H45" i="61"/>
  <c r="T43" i="61"/>
  <c r="T48" i="61" s="1"/>
  <c r="S43" i="61"/>
  <c r="S48" i="61" s="1"/>
  <c r="R43" i="61"/>
  <c r="R48" i="61" s="1"/>
  <c r="Q43" i="61"/>
  <c r="Q48" i="61" s="1"/>
  <c r="P43" i="61"/>
  <c r="O43" i="61"/>
  <c r="O49" i="61" s="1"/>
  <c r="G43" i="61"/>
  <c r="G48" i="61" s="1"/>
  <c r="F43" i="61"/>
  <c r="E43" i="61"/>
  <c r="D43" i="61"/>
  <c r="C43" i="61"/>
  <c r="B43" i="61"/>
  <c r="B48" i="61" s="1"/>
  <c r="U42" i="61"/>
  <c r="H42" i="61"/>
  <c r="U41" i="61"/>
  <c r="H41" i="61"/>
  <c r="U40" i="61"/>
  <c r="H40" i="61"/>
  <c r="U39" i="61"/>
  <c r="H39" i="61"/>
  <c r="U38" i="61"/>
  <c r="H38" i="61"/>
  <c r="U37" i="61"/>
  <c r="H37" i="61"/>
  <c r="U36" i="61"/>
  <c r="H36" i="61"/>
  <c r="V28" i="61"/>
  <c r="U28" i="61"/>
  <c r="T28" i="61"/>
  <c r="S28" i="61"/>
  <c r="R28" i="61"/>
  <c r="Q28" i="61"/>
  <c r="P28" i="61"/>
  <c r="O28" i="61"/>
  <c r="N28" i="61"/>
  <c r="M28" i="61"/>
  <c r="L28" i="61"/>
  <c r="K28" i="61"/>
  <c r="J28" i="61"/>
  <c r="I28" i="61"/>
  <c r="H28" i="61"/>
  <c r="G28" i="61"/>
  <c r="F28" i="61"/>
  <c r="E28" i="61"/>
  <c r="D28" i="61"/>
  <c r="C28" i="61"/>
  <c r="B28" i="61"/>
  <c r="V27" i="61"/>
  <c r="U27" i="61"/>
  <c r="T27" i="61"/>
  <c r="S27" i="61"/>
  <c r="R27" i="61"/>
  <c r="Q27" i="61"/>
  <c r="P27" i="61"/>
  <c r="O27" i="61"/>
  <c r="N27" i="61"/>
  <c r="M27" i="61"/>
  <c r="L27" i="61"/>
  <c r="K27" i="61"/>
  <c r="J27" i="61"/>
  <c r="I27" i="61"/>
  <c r="H27" i="61"/>
  <c r="G27" i="61"/>
  <c r="F27" i="61"/>
  <c r="E27" i="61"/>
  <c r="D27" i="61"/>
  <c r="C27" i="61"/>
  <c r="B27" i="61"/>
  <c r="W26" i="61"/>
  <c r="V24" i="61"/>
  <c r="U24" i="61"/>
  <c r="U29" i="61" s="1"/>
  <c r="T24" i="61"/>
  <c r="T29" i="61" s="1"/>
  <c r="S24" i="61"/>
  <c r="R24" i="61"/>
  <c r="Q24" i="61"/>
  <c r="P24" i="61"/>
  <c r="O24" i="61"/>
  <c r="N24" i="61"/>
  <c r="M24" i="61"/>
  <c r="L24" i="61"/>
  <c r="K24" i="61"/>
  <c r="J24" i="61"/>
  <c r="I24" i="61"/>
  <c r="I30" i="61" s="1"/>
  <c r="H24" i="61"/>
  <c r="H29" i="61" s="1"/>
  <c r="G24" i="61"/>
  <c r="G29" i="61" s="1"/>
  <c r="F24" i="61"/>
  <c r="F29" i="61" s="1"/>
  <c r="E24" i="61"/>
  <c r="E29" i="61" s="1"/>
  <c r="D24" i="61"/>
  <c r="D29" i="61" s="1"/>
  <c r="C24" i="61"/>
  <c r="B24" i="61"/>
  <c r="W23" i="61"/>
  <c r="W22" i="61"/>
  <c r="W21" i="61"/>
  <c r="W20" i="61"/>
  <c r="W19" i="61"/>
  <c r="W18" i="61"/>
  <c r="W17" i="61"/>
  <c r="V65" i="60"/>
  <c r="U65" i="60"/>
  <c r="T65" i="60"/>
  <c r="S65" i="60"/>
  <c r="R65" i="60"/>
  <c r="Q65" i="60"/>
  <c r="P65" i="60"/>
  <c r="O65" i="60"/>
  <c r="N65" i="60"/>
  <c r="M65" i="60"/>
  <c r="L65" i="60"/>
  <c r="K65" i="60"/>
  <c r="J65" i="60"/>
  <c r="I65" i="60"/>
  <c r="H65" i="60"/>
  <c r="G65" i="60"/>
  <c r="F65" i="60"/>
  <c r="E65" i="60"/>
  <c r="D65" i="60"/>
  <c r="C65" i="60"/>
  <c r="B65" i="60"/>
  <c r="V64" i="60"/>
  <c r="U64" i="60"/>
  <c r="T64" i="60"/>
  <c r="S64" i="60"/>
  <c r="R64" i="60"/>
  <c r="Q64" i="60"/>
  <c r="P64" i="60"/>
  <c r="O64" i="60"/>
  <c r="N64" i="60"/>
  <c r="M64" i="60"/>
  <c r="L64" i="60"/>
  <c r="K64" i="60"/>
  <c r="J64" i="60"/>
  <c r="I64" i="60"/>
  <c r="H64" i="60"/>
  <c r="G64" i="60"/>
  <c r="F64" i="60"/>
  <c r="E64" i="60"/>
  <c r="D64" i="60"/>
  <c r="C64" i="60"/>
  <c r="B64" i="60"/>
  <c r="W63" i="60"/>
  <c r="V61" i="60"/>
  <c r="U61" i="60"/>
  <c r="T61" i="60"/>
  <c r="S61" i="60"/>
  <c r="R61" i="60"/>
  <c r="Q61" i="60"/>
  <c r="Q67" i="60" s="1"/>
  <c r="P61" i="60"/>
  <c r="P67" i="60" s="1"/>
  <c r="O61" i="60"/>
  <c r="N61" i="60"/>
  <c r="M61" i="60"/>
  <c r="M66" i="60" s="1"/>
  <c r="L61" i="60"/>
  <c r="L66" i="60" s="1"/>
  <c r="K61" i="60"/>
  <c r="K66" i="60" s="1"/>
  <c r="J61" i="60"/>
  <c r="J66" i="60" s="1"/>
  <c r="I61" i="60"/>
  <c r="I66" i="60" s="1"/>
  <c r="H61" i="60"/>
  <c r="H66" i="60" s="1"/>
  <c r="G61" i="60"/>
  <c r="F61" i="60"/>
  <c r="E61" i="60"/>
  <c r="D61" i="60"/>
  <c r="C61" i="60"/>
  <c r="B61" i="60"/>
  <c r="W60" i="60"/>
  <c r="W59" i="60"/>
  <c r="W58" i="60"/>
  <c r="W57" i="60"/>
  <c r="W56" i="60"/>
  <c r="W55" i="60"/>
  <c r="W54" i="60"/>
  <c r="T47" i="60"/>
  <c r="S47" i="60"/>
  <c r="R47" i="60"/>
  <c r="Q47" i="60"/>
  <c r="P47" i="60"/>
  <c r="O47" i="60"/>
  <c r="G47" i="60"/>
  <c r="F47" i="60"/>
  <c r="E47" i="60"/>
  <c r="D47" i="60"/>
  <c r="C47" i="60"/>
  <c r="B47" i="60"/>
  <c r="T46" i="60"/>
  <c r="S46" i="60"/>
  <c r="R46" i="60"/>
  <c r="Q46" i="60"/>
  <c r="P46" i="60"/>
  <c r="O46" i="60"/>
  <c r="G46" i="60"/>
  <c r="F46" i="60"/>
  <c r="E46" i="60"/>
  <c r="D46" i="60"/>
  <c r="C46" i="60"/>
  <c r="B46" i="60"/>
  <c r="U45" i="60"/>
  <c r="H45" i="60"/>
  <c r="T43" i="60"/>
  <c r="S43" i="60"/>
  <c r="R43" i="60"/>
  <c r="R48" i="60" s="1"/>
  <c r="Q43" i="60"/>
  <c r="P43" i="60"/>
  <c r="P48" i="60" s="1"/>
  <c r="O43" i="60"/>
  <c r="O48" i="60" s="1"/>
  <c r="G43" i="60"/>
  <c r="G48" i="60" s="1"/>
  <c r="F43" i="60"/>
  <c r="F48" i="60" s="1"/>
  <c r="E43" i="60"/>
  <c r="E48" i="60" s="1"/>
  <c r="D43" i="60"/>
  <c r="D48" i="60" s="1"/>
  <c r="C43" i="60"/>
  <c r="C49" i="60" s="1"/>
  <c r="B43" i="60"/>
  <c r="B48" i="60" s="1"/>
  <c r="U42" i="60"/>
  <c r="H42" i="60"/>
  <c r="U41" i="60"/>
  <c r="H41" i="60"/>
  <c r="U40" i="60"/>
  <c r="H40" i="60"/>
  <c r="U39" i="60"/>
  <c r="H39" i="60"/>
  <c r="U38" i="60"/>
  <c r="H38" i="60"/>
  <c r="U37" i="60"/>
  <c r="H37" i="60"/>
  <c r="U36" i="60"/>
  <c r="H36" i="60"/>
  <c r="V28" i="60"/>
  <c r="U28" i="60"/>
  <c r="T28" i="60"/>
  <c r="S28" i="60"/>
  <c r="R28" i="60"/>
  <c r="Q28" i="60"/>
  <c r="P28" i="60"/>
  <c r="O28" i="60"/>
  <c r="N28" i="60"/>
  <c r="M28" i="60"/>
  <c r="L28" i="60"/>
  <c r="K28" i="60"/>
  <c r="J28" i="60"/>
  <c r="I28" i="60"/>
  <c r="H28" i="60"/>
  <c r="G28" i="60"/>
  <c r="F28" i="60"/>
  <c r="E28" i="60"/>
  <c r="D28" i="60"/>
  <c r="C28" i="60"/>
  <c r="B28" i="60"/>
  <c r="V27" i="60"/>
  <c r="U27" i="60"/>
  <c r="T27" i="60"/>
  <c r="S27" i="60"/>
  <c r="R27" i="60"/>
  <c r="Q27" i="60"/>
  <c r="P27" i="60"/>
  <c r="O27" i="60"/>
  <c r="N27" i="60"/>
  <c r="M27" i="60"/>
  <c r="L27" i="60"/>
  <c r="K27" i="60"/>
  <c r="J27" i="60"/>
  <c r="I27" i="60"/>
  <c r="H27" i="60"/>
  <c r="G27" i="60"/>
  <c r="F27" i="60"/>
  <c r="E27" i="60"/>
  <c r="D27" i="60"/>
  <c r="C27" i="60"/>
  <c r="B27" i="60"/>
  <c r="W26" i="60"/>
  <c r="V24" i="60"/>
  <c r="U24" i="60"/>
  <c r="U29" i="60" s="1"/>
  <c r="T24" i="60"/>
  <c r="S24" i="60"/>
  <c r="R24" i="60"/>
  <c r="R29" i="60" s="1"/>
  <c r="Q24" i="60"/>
  <c r="P24" i="60"/>
  <c r="P29" i="60" s="1"/>
  <c r="O24" i="60"/>
  <c r="O29" i="60" s="1"/>
  <c r="N24" i="60"/>
  <c r="N29" i="60" s="1"/>
  <c r="M24" i="60"/>
  <c r="L24" i="60"/>
  <c r="K24" i="60"/>
  <c r="J24" i="60"/>
  <c r="I24" i="60"/>
  <c r="H24" i="60"/>
  <c r="G24" i="60"/>
  <c r="G29" i="60" s="1"/>
  <c r="F24" i="60"/>
  <c r="E24" i="60"/>
  <c r="E29" i="60" s="1"/>
  <c r="D24" i="60"/>
  <c r="C24" i="60"/>
  <c r="B24" i="60"/>
  <c r="B29" i="60" s="1"/>
  <c r="V65" i="59"/>
  <c r="U65" i="59"/>
  <c r="T65" i="59"/>
  <c r="S65" i="59"/>
  <c r="R65" i="59"/>
  <c r="Q65" i="59"/>
  <c r="P65" i="59"/>
  <c r="O65" i="59"/>
  <c r="N65" i="59"/>
  <c r="M65" i="59"/>
  <c r="L65" i="59"/>
  <c r="K65" i="59"/>
  <c r="J65" i="59"/>
  <c r="I65" i="59"/>
  <c r="H65" i="59"/>
  <c r="G65" i="59"/>
  <c r="F65" i="59"/>
  <c r="E65" i="59"/>
  <c r="D65" i="59"/>
  <c r="C65" i="59"/>
  <c r="B65" i="59"/>
  <c r="V64" i="59"/>
  <c r="U64" i="59"/>
  <c r="T64" i="59"/>
  <c r="S64" i="59"/>
  <c r="R64" i="59"/>
  <c r="Q64" i="59"/>
  <c r="P64" i="59"/>
  <c r="O64" i="59"/>
  <c r="N64" i="59"/>
  <c r="M64" i="59"/>
  <c r="L64" i="59"/>
  <c r="K64" i="59"/>
  <c r="J64" i="59"/>
  <c r="I64" i="59"/>
  <c r="H64" i="59"/>
  <c r="G64" i="59"/>
  <c r="F64" i="59"/>
  <c r="E64" i="59"/>
  <c r="D64" i="59"/>
  <c r="C64" i="59"/>
  <c r="B64" i="59"/>
  <c r="W63" i="59"/>
  <c r="V61" i="59"/>
  <c r="U61" i="59"/>
  <c r="T61" i="59"/>
  <c r="T66" i="59" s="1"/>
  <c r="S61" i="59"/>
  <c r="S66" i="59" s="1"/>
  <c r="R61" i="59"/>
  <c r="R66" i="59" s="1"/>
  <c r="Q61" i="59"/>
  <c r="P61" i="59"/>
  <c r="P67" i="59" s="1"/>
  <c r="O61" i="59"/>
  <c r="O66" i="59" s="1"/>
  <c r="N61" i="59"/>
  <c r="M61" i="59"/>
  <c r="M66" i="59" s="1"/>
  <c r="L61" i="59"/>
  <c r="L66" i="59" s="1"/>
  <c r="K61" i="59"/>
  <c r="K66" i="59" s="1"/>
  <c r="J61" i="59"/>
  <c r="I61" i="59"/>
  <c r="H61" i="59"/>
  <c r="G61" i="59"/>
  <c r="F61" i="59"/>
  <c r="E61" i="59"/>
  <c r="D61" i="59"/>
  <c r="C61" i="59"/>
  <c r="B61" i="59"/>
  <c r="W60" i="59"/>
  <c r="W59" i="59"/>
  <c r="W58" i="59"/>
  <c r="W57" i="59"/>
  <c r="W56" i="59"/>
  <c r="W55" i="59"/>
  <c r="W54" i="59"/>
  <c r="T47" i="59"/>
  <c r="S47" i="59"/>
  <c r="R47" i="59"/>
  <c r="Q47" i="59"/>
  <c r="P47" i="59"/>
  <c r="O47" i="59"/>
  <c r="G47" i="59"/>
  <c r="F47" i="59"/>
  <c r="E47" i="59"/>
  <c r="D47" i="59"/>
  <c r="C47" i="59"/>
  <c r="B47" i="59"/>
  <c r="T46" i="59"/>
  <c r="S46" i="59"/>
  <c r="R46" i="59"/>
  <c r="Q46" i="59"/>
  <c r="P46" i="59"/>
  <c r="O46" i="59"/>
  <c r="G46" i="59"/>
  <c r="F46" i="59"/>
  <c r="E46" i="59"/>
  <c r="D46" i="59"/>
  <c r="C46" i="59"/>
  <c r="B46" i="59"/>
  <c r="U45" i="59"/>
  <c r="H45" i="59"/>
  <c r="T43" i="59"/>
  <c r="S43" i="59"/>
  <c r="S48" i="59" s="1"/>
  <c r="R43" i="59"/>
  <c r="R48" i="59" s="1"/>
  <c r="Q43" i="59"/>
  <c r="Q48" i="59" s="1"/>
  <c r="P43" i="59"/>
  <c r="P48" i="59" s="1"/>
  <c r="O43" i="59"/>
  <c r="O48" i="59" s="1"/>
  <c r="G43" i="59"/>
  <c r="G48" i="59" s="1"/>
  <c r="F43" i="59"/>
  <c r="E43" i="59"/>
  <c r="D43" i="59"/>
  <c r="C43" i="59"/>
  <c r="B43" i="59"/>
  <c r="U42" i="59"/>
  <c r="H42" i="59"/>
  <c r="U41" i="59"/>
  <c r="H41" i="59"/>
  <c r="U40" i="59"/>
  <c r="H40" i="59"/>
  <c r="U39" i="59"/>
  <c r="H39" i="59"/>
  <c r="U38" i="59"/>
  <c r="H38" i="59"/>
  <c r="U37" i="59"/>
  <c r="H37" i="59"/>
  <c r="U36" i="59"/>
  <c r="H36" i="59"/>
  <c r="V28" i="59"/>
  <c r="U28" i="59"/>
  <c r="T28" i="59"/>
  <c r="S28" i="59"/>
  <c r="R28" i="59"/>
  <c r="Q28" i="59"/>
  <c r="P28" i="59"/>
  <c r="O28" i="59"/>
  <c r="N28" i="59"/>
  <c r="M28" i="59"/>
  <c r="L28" i="59"/>
  <c r="K28" i="59"/>
  <c r="J28" i="59"/>
  <c r="I28" i="59"/>
  <c r="H28" i="59"/>
  <c r="G28" i="59"/>
  <c r="F28" i="59"/>
  <c r="E28" i="59"/>
  <c r="D28" i="59"/>
  <c r="C28" i="59"/>
  <c r="B28" i="59"/>
  <c r="V27" i="59"/>
  <c r="U27" i="59"/>
  <c r="T27" i="59"/>
  <c r="S27" i="59"/>
  <c r="R27" i="59"/>
  <c r="Q27" i="59"/>
  <c r="P27" i="59"/>
  <c r="O27" i="59"/>
  <c r="N27" i="59"/>
  <c r="M27" i="59"/>
  <c r="L27" i="59"/>
  <c r="K27" i="59"/>
  <c r="J27" i="59"/>
  <c r="I27" i="59"/>
  <c r="H27" i="59"/>
  <c r="G27" i="59"/>
  <c r="F27" i="59"/>
  <c r="E27" i="59"/>
  <c r="D27" i="59"/>
  <c r="C27" i="59"/>
  <c r="B27" i="59"/>
  <c r="W26" i="59"/>
  <c r="V24" i="59"/>
  <c r="U24" i="59"/>
  <c r="U29" i="59" s="1"/>
  <c r="T24" i="59"/>
  <c r="T29" i="59" s="1"/>
  <c r="S24" i="59"/>
  <c r="S29" i="59" s="1"/>
  <c r="R24" i="59"/>
  <c r="R29" i="59" s="1"/>
  <c r="Q24" i="59"/>
  <c r="Q29" i="59" s="1"/>
  <c r="P24" i="59"/>
  <c r="O24" i="59"/>
  <c r="N24" i="59"/>
  <c r="M24" i="59"/>
  <c r="L24" i="59"/>
  <c r="K24" i="59"/>
  <c r="J24" i="59"/>
  <c r="I24" i="59"/>
  <c r="H24" i="59"/>
  <c r="H29" i="59" s="1"/>
  <c r="G24" i="59"/>
  <c r="G30" i="59" s="1"/>
  <c r="F24" i="59"/>
  <c r="E24" i="59"/>
  <c r="E29" i="59" s="1"/>
  <c r="D24" i="59"/>
  <c r="D29" i="59" s="1"/>
  <c r="C24" i="59"/>
  <c r="C29" i="59" s="1"/>
  <c r="B24" i="59"/>
  <c r="X65" i="58"/>
  <c r="W65" i="58"/>
  <c r="V65" i="58"/>
  <c r="U65" i="58"/>
  <c r="T65" i="58"/>
  <c r="S65" i="58"/>
  <c r="R65" i="58"/>
  <c r="Q65" i="58"/>
  <c r="P65" i="58"/>
  <c r="O65" i="58"/>
  <c r="N65" i="58"/>
  <c r="M65" i="58"/>
  <c r="L65" i="58"/>
  <c r="K65" i="58"/>
  <c r="J65" i="58"/>
  <c r="I65" i="58"/>
  <c r="H65" i="58"/>
  <c r="G65" i="58"/>
  <c r="F65" i="58"/>
  <c r="E65" i="58"/>
  <c r="D65" i="58"/>
  <c r="C65" i="58"/>
  <c r="B65" i="58"/>
  <c r="X64" i="58"/>
  <c r="W64" i="58"/>
  <c r="V64" i="58"/>
  <c r="U64" i="58"/>
  <c r="T64" i="58"/>
  <c r="S64" i="58"/>
  <c r="R64" i="58"/>
  <c r="Q64" i="58"/>
  <c r="P64" i="58"/>
  <c r="O64" i="58"/>
  <c r="N64" i="58"/>
  <c r="M64" i="58"/>
  <c r="L64" i="58"/>
  <c r="K64" i="58"/>
  <c r="J64" i="58"/>
  <c r="I64" i="58"/>
  <c r="H64" i="58"/>
  <c r="G64" i="58"/>
  <c r="F64" i="58"/>
  <c r="E64" i="58"/>
  <c r="D64" i="58"/>
  <c r="C64" i="58"/>
  <c r="B64" i="58"/>
  <c r="Y63" i="58"/>
  <c r="X61" i="58"/>
  <c r="X66" i="58" s="1"/>
  <c r="W61" i="58"/>
  <c r="W67" i="58" s="1"/>
  <c r="V61" i="58"/>
  <c r="U61" i="58"/>
  <c r="T61" i="58"/>
  <c r="T66" i="58" s="1"/>
  <c r="S61" i="58"/>
  <c r="R61" i="58"/>
  <c r="Q61" i="58"/>
  <c r="P61" i="58"/>
  <c r="O61" i="58"/>
  <c r="O66" i="58" s="1"/>
  <c r="N61" i="58"/>
  <c r="N66" i="58" s="1"/>
  <c r="M61" i="58"/>
  <c r="M66" i="58" s="1"/>
  <c r="L61" i="58"/>
  <c r="K61" i="58"/>
  <c r="K66" i="58" s="1"/>
  <c r="J61" i="58"/>
  <c r="J66" i="58" s="1"/>
  <c r="I61" i="58"/>
  <c r="I66" i="58" s="1"/>
  <c r="H61" i="58"/>
  <c r="G61" i="58"/>
  <c r="G67" i="58" s="1"/>
  <c r="F61" i="58"/>
  <c r="F66" i="58" s="1"/>
  <c r="E61" i="58"/>
  <c r="E66" i="58" s="1"/>
  <c r="D61" i="58"/>
  <c r="D66" i="58" s="1"/>
  <c r="C61" i="58"/>
  <c r="B61" i="58"/>
  <c r="Y60" i="58"/>
  <c r="Z60" i="58" s="1"/>
  <c r="Y59" i="58"/>
  <c r="Z59" i="58" s="1"/>
  <c r="Y58" i="58"/>
  <c r="Z58" i="58" s="1"/>
  <c r="Y57" i="58"/>
  <c r="Z57" i="58" s="1"/>
  <c r="Y56" i="58"/>
  <c r="Z56" i="58" s="1"/>
  <c r="Y55" i="58"/>
  <c r="Z55" i="58" s="1"/>
  <c r="Y54" i="58"/>
  <c r="Z54" i="58" s="1"/>
  <c r="U47" i="58"/>
  <c r="T47" i="58"/>
  <c r="S47" i="58"/>
  <c r="R47" i="58"/>
  <c r="Q47" i="58"/>
  <c r="P47" i="58"/>
  <c r="O47" i="58"/>
  <c r="G47" i="58"/>
  <c r="F47" i="58"/>
  <c r="E47" i="58"/>
  <c r="D47" i="58"/>
  <c r="C47" i="58"/>
  <c r="B47" i="58"/>
  <c r="U46" i="58"/>
  <c r="T46" i="58"/>
  <c r="S46" i="58"/>
  <c r="R46" i="58"/>
  <c r="Q46" i="58"/>
  <c r="P46" i="58"/>
  <c r="O46" i="58"/>
  <c r="G46" i="58"/>
  <c r="F46" i="58"/>
  <c r="E46" i="58"/>
  <c r="D46" i="58"/>
  <c r="C46" i="58"/>
  <c r="B46" i="58"/>
  <c r="V45" i="58"/>
  <c r="H45" i="58"/>
  <c r="U43" i="58"/>
  <c r="T43" i="58"/>
  <c r="T48" i="58" s="1"/>
  <c r="S43" i="58"/>
  <c r="S49" i="58" s="1"/>
  <c r="R43" i="58"/>
  <c r="Q43" i="58"/>
  <c r="Q48" i="58" s="1"/>
  <c r="P43" i="58"/>
  <c r="O43" i="58"/>
  <c r="G43" i="58"/>
  <c r="F43" i="58"/>
  <c r="F48" i="58" s="1"/>
  <c r="E43" i="58"/>
  <c r="E48" i="58" s="1"/>
  <c r="D43" i="58"/>
  <c r="D48" i="58" s="1"/>
  <c r="C43" i="58"/>
  <c r="C48" i="58" s="1"/>
  <c r="B43" i="58"/>
  <c r="B48" i="58" s="1"/>
  <c r="V42" i="58"/>
  <c r="H42" i="58"/>
  <c r="V41" i="58"/>
  <c r="H41" i="58"/>
  <c r="V40" i="58"/>
  <c r="H40" i="58"/>
  <c r="V39" i="58"/>
  <c r="H39" i="58"/>
  <c r="V38" i="58"/>
  <c r="H38" i="58"/>
  <c r="V37" i="58"/>
  <c r="H37" i="58"/>
  <c r="V36" i="58"/>
  <c r="H36" i="58"/>
  <c r="V28" i="58"/>
  <c r="U28" i="58"/>
  <c r="T28" i="58"/>
  <c r="S28" i="58"/>
  <c r="R28" i="58"/>
  <c r="Q28" i="58"/>
  <c r="P28" i="58"/>
  <c r="O28" i="58"/>
  <c r="N28" i="58"/>
  <c r="M28" i="58"/>
  <c r="L28" i="58"/>
  <c r="K28" i="58"/>
  <c r="J28" i="58"/>
  <c r="I28" i="58"/>
  <c r="H28" i="58"/>
  <c r="G28" i="58"/>
  <c r="F28" i="58"/>
  <c r="E28" i="58"/>
  <c r="D28" i="58"/>
  <c r="C28" i="58"/>
  <c r="B28" i="58"/>
  <c r="V27" i="58"/>
  <c r="U27" i="58"/>
  <c r="T27" i="58"/>
  <c r="S27" i="58"/>
  <c r="R27" i="58"/>
  <c r="Q27" i="58"/>
  <c r="P27" i="58"/>
  <c r="O27" i="58"/>
  <c r="N27" i="58"/>
  <c r="M27" i="58"/>
  <c r="L27" i="58"/>
  <c r="K27" i="58"/>
  <c r="J27" i="58"/>
  <c r="I27" i="58"/>
  <c r="H27" i="58"/>
  <c r="G27" i="58"/>
  <c r="F27" i="58"/>
  <c r="E27" i="58"/>
  <c r="D27" i="58"/>
  <c r="C27" i="58"/>
  <c r="B27" i="58"/>
  <c r="V24" i="58"/>
  <c r="U24" i="58"/>
  <c r="T24" i="58"/>
  <c r="S24" i="58"/>
  <c r="R24" i="58"/>
  <c r="R30" i="58" s="1"/>
  <c r="Q24" i="58"/>
  <c r="P24" i="58"/>
  <c r="O24" i="58"/>
  <c r="N24" i="58"/>
  <c r="N29" i="58" s="1"/>
  <c r="M24" i="58"/>
  <c r="M29" i="58" s="1"/>
  <c r="L24" i="58"/>
  <c r="L29" i="58" s="1"/>
  <c r="K24" i="58"/>
  <c r="K29" i="58" s="1"/>
  <c r="J24" i="58"/>
  <c r="I24" i="58"/>
  <c r="H24" i="58"/>
  <c r="G24" i="58"/>
  <c r="F24" i="58"/>
  <c r="E24" i="58"/>
  <c r="D24" i="58"/>
  <c r="C24" i="58"/>
  <c r="B24" i="58"/>
  <c r="B29" i="58" s="1"/>
  <c r="W65" i="57"/>
  <c r="V65" i="57"/>
  <c r="U65" i="57"/>
  <c r="T65" i="57"/>
  <c r="S65" i="57"/>
  <c r="R65" i="57"/>
  <c r="Q65" i="57"/>
  <c r="P65" i="57"/>
  <c r="O65" i="57"/>
  <c r="N65" i="57"/>
  <c r="M65" i="57"/>
  <c r="L65" i="57"/>
  <c r="K65" i="57"/>
  <c r="J65" i="57"/>
  <c r="I65" i="57"/>
  <c r="H65" i="57"/>
  <c r="G65" i="57"/>
  <c r="F65" i="57"/>
  <c r="E65" i="57"/>
  <c r="D65" i="57"/>
  <c r="C65" i="57"/>
  <c r="B65" i="57"/>
  <c r="W64" i="57"/>
  <c r="V64" i="57"/>
  <c r="U64" i="57"/>
  <c r="T64" i="57"/>
  <c r="S64" i="57"/>
  <c r="R64" i="57"/>
  <c r="Q64" i="57"/>
  <c r="P64" i="57"/>
  <c r="O64" i="57"/>
  <c r="N64" i="57"/>
  <c r="M64" i="57"/>
  <c r="L64" i="57"/>
  <c r="K64" i="57"/>
  <c r="J64" i="57"/>
  <c r="I64" i="57"/>
  <c r="H64" i="57"/>
  <c r="G64" i="57"/>
  <c r="F64" i="57"/>
  <c r="E64" i="57"/>
  <c r="D64" i="57"/>
  <c r="C64" i="57"/>
  <c r="B64" i="57"/>
  <c r="X63" i="57"/>
  <c r="W61" i="57"/>
  <c r="V61" i="57"/>
  <c r="U61" i="57"/>
  <c r="T61" i="57"/>
  <c r="S61" i="57"/>
  <c r="R61" i="57"/>
  <c r="Q61" i="57"/>
  <c r="P61" i="57"/>
  <c r="O61" i="57"/>
  <c r="O66" i="57" s="1"/>
  <c r="N61" i="57"/>
  <c r="N66" i="57" s="1"/>
  <c r="M61" i="57"/>
  <c r="M66" i="57" s="1"/>
  <c r="L61" i="57"/>
  <c r="L66" i="57" s="1"/>
  <c r="K61" i="57"/>
  <c r="K66" i="57" s="1"/>
  <c r="J61" i="57"/>
  <c r="I61" i="57"/>
  <c r="I66" i="57" s="1"/>
  <c r="H61" i="57"/>
  <c r="H66" i="57" s="1"/>
  <c r="G61" i="57"/>
  <c r="F61" i="57"/>
  <c r="E61" i="57"/>
  <c r="E66" i="57" s="1"/>
  <c r="D61" i="57"/>
  <c r="C61" i="57"/>
  <c r="B61" i="57"/>
  <c r="X60" i="57"/>
  <c r="Y60" i="57" s="1"/>
  <c r="X59" i="57"/>
  <c r="Y59" i="57" s="1"/>
  <c r="X58" i="57"/>
  <c r="Y58" i="57" s="1"/>
  <c r="X57" i="57"/>
  <c r="Y57" i="57" s="1"/>
  <c r="X56" i="57"/>
  <c r="Y56" i="57" s="1"/>
  <c r="X55" i="57"/>
  <c r="Y55" i="57" s="1"/>
  <c r="X54" i="57"/>
  <c r="Y54" i="57" s="1"/>
  <c r="T47" i="57"/>
  <c r="S47" i="57"/>
  <c r="R47" i="57"/>
  <c r="Q47" i="57"/>
  <c r="P47" i="57"/>
  <c r="O47" i="57"/>
  <c r="G47" i="57"/>
  <c r="F47" i="57"/>
  <c r="E47" i="57"/>
  <c r="D47" i="57"/>
  <c r="C47" i="57"/>
  <c r="B47" i="57"/>
  <c r="T46" i="57"/>
  <c r="S46" i="57"/>
  <c r="R46" i="57"/>
  <c r="Q46" i="57"/>
  <c r="P46" i="57"/>
  <c r="O46" i="57"/>
  <c r="G46" i="57"/>
  <c r="F46" i="57"/>
  <c r="E46" i="57"/>
  <c r="D46" i="57"/>
  <c r="C46" i="57"/>
  <c r="B46" i="57"/>
  <c r="U45" i="57"/>
  <c r="H45" i="57"/>
  <c r="T43" i="57"/>
  <c r="T48" i="57" s="1"/>
  <c r="S43" i="57"/>
  <c r="S48" i="57" s="1"/>
  <c r="R43" i="57"/>
  <c r="R48" i="57" s="1"/>
  <c r="Q43" i="57"/>
  <c r="P43" i="57"/>
  <c r="P48" i="57" s="1"/>
  <c r="O43" i="57"/>
  <c r="O48" i="57" s="1"/>
  <c r="G43" i="57"/>
  <c r="F43" i="57"/>
  <c r="E43" i="57"/>
  <c r="D43" i="57"/>
  <c r="C43" i="57"/>
  <c r="B43" i="57"/>
  <c r="B48" i="57" s="1"/>
  <c r="U42" i="57"/>
  <c r="H42" i="57"/>
  <c r="U41" i="57"/>
  <c r="H41" i="57"/>
  <c r="U40" i="57"/>
  <c r="H40" i="57"/>
  <c r="U39" i="57"/>
  <c r="H39" i="57"/>
  <c r="U38" i="57"/>
  <c r="H38" i="57"/>
  <c r="U37" i="57"/>
  <c r="H37" i="57"/>
  <c r="U36" i="57"/>
  <c r="H36" i="57"/>
  <c r="V28" i="57"/>
  <c r="U28" i="57"/>
  <c r="T28" i="57"/>
  <c r="S28" i="57"/>
  <c r="R28" i="57"/>
  <c r="Q28" i="57"/>
  <c r="P28" i="57"/>
  <c r="O28" i="57"/>
  <c r="N28" i="57"/>
  <c r="M28" i="57"/>
  <c r="L28" i="57"/>
  <c r="K28" i="57"/>
  <c r="J28" i="57"/>
  <c r="I28" i="57"/>
  <c r="H28" i="57"/>
  <c r="G28" i="57"/>
  <c r="F28" i="57"/>
  <c r="E28" i="57"/>
  <c r="D28" i="57"/>
  <c r="C28" i="57"/>
  <c r="B28" i="57"/>
  <c r="V27" i="57"/>
  <c r="U27" i="57"/>
  <c r="T27" i="57"/>
  <c r="S27" i="57"/>
  <c r="R27" i="57"/>
  <c r="Q27" i="57"/>
  <c r="P27" i="57"/>
  <c r="O27" i="57"/>
  <c r="N27" i="57"/>
  <c r="M27" i="57"/>
  <c r="L27" i="57"/>
  <c r="K27" i="57"/>
  <c r="J27" i="57"/>
  <c r="I27" i="57"/>
  <c r="H27" i="57"/>
  <c r="G27" i="57"/>
  <c r="F27" i="57"/>
  <c r="E27" i="57"/>
  <c r="D27" i="57"/>
  <c r="C27" i="57"/>
  <c r="B27" i="57"/>
  <c r="W26" i="57"/>
  <c r="V24" i="57"/>
  <c r="V29" i="57" s="1"/>
  <c r="U24" i="57"/>
  <c r="T24" i="57"/>
  <c r="S24" i="57"/>
  <c r="S29" i="57" s="1"/>
  <c r="R24" i="57"/>
  <c r="Q24" i="57"/>
  <c r="P24" i="57"/>
  <c r="O24" i="57"/>
  <c r="N24" i="57"/>
  <c r="M24" i="57"/>
  <c r="M30" i="57" s="1"/>
  <c r="L24" i="57"/>
  <c r="L29" i="57" s="1"/>
  <c r="K24" i="57"/>
  <c r="K29" i="57" s="1"/>
  <c r="J24" i="57"/>
  <c r="J29" i="57" s="1"/>
  <c r="I24" i="57"/>
  <c r="I29" i="57" s="1"/>
  <c r="H24" i="57"/>
  <c r="H29" i="57" s="1"/>
  <c r="G24" i="57"/>
  <c r="G29" i="57" s="1"/>
  <c r="F24" i="57"/>
  <c r="F29" i="57" s="1"/>
  <c r="E24" i="57"/>
  <c r="D24" i="57"/>
  <c r="C24" i="57"/>
  <c r="C29" i="57" s="1"/>
  <c r="B24" i="57"/>
  <c r="W23" i="57"/>
  <c r="W22" i="57"/>
  <c r="W21" i="57"/>
  <c r="W20" i="57"/>
  <c r="W19" i="57"/>
  <c r="W18" i="57"/>
  <c r="W17" i="57"/>
  <c r="W65" i="56"/>
  <c r="V65" i="56"/>
  <c r="U65" i="56"/>
  <c r="T65" i="56"/>
  <c r="S65" i="56"/>
  <c r="R65" i="56"/>
  <c r="Q65" i="56"/>
  <c r="P65" i="56"/>
  <c r="O65" i="56"/>
  <c r="N65" i="56"/>
  <c r="M65" i="56"/>
  <c r="L65" i="56"/>
  <c r="K65" i="56"/>
  <c r="J65" i="56"/>
  <c r="I65" i="56"/>
  <c r="H65" i="56"/>
  <c r="G65" i="56"/>
  <c r="F65" i="56"/>
  <c r="E65" i="56"/>
  <c r="D65" i="56"/>
  <c r="C65" i="56"/>
  <c r="B65" i="56"/>
  <c r="W64" i="56"/>
  <c r="V64" i="56"/>
  <c r="U64" i="56"/>
  <c r="T64" i="56"/>
  <c r="S64" i="56"/>
  <c r="R64" i="56"/>
  <c r="Q64" i="56"/>
  <c r="P64" i="56"/>
  <c r="O64" i="56"/>
  <c r="N64" i="56"/>
  <c r="M64" i="56"/>
  <c r="L64" i="56"/>
  <c r="K64" i="56"/>
  <c r="J64" i="56"/>
  <c r="I64" i="56"/>
  <c r="H64" i="56"/>
  <c r="G64" i="56"/>
  <c r="F64" i="56"/>
  <c r="E64" i="56"/>
  <c r="D64" i="56"/>
  <c r="C64" i="56"/>
  <c r="B64" i="56"/>
  <c r="X63" i="56"/>
  <c r="W61" i="56"/>
  <c r="V61" i="56"/>
  <c r="U61" i="56"/>
  <c r="U66" i="56" s="1"/>
  <c r="T61" i="56"/>
  <c r="T66" i="56" s="1"/>
  <c r="S61" i="56"/>
  <c r="R61" i="56"/>
  <c r="R66" i="56" s="1"/>
  <c r="Q61" i="56"/>
  <c r="P61" i="56"/>
  <c r="O61" i="56"/>
  <c r="O66" i="56" s="1"/>
  <c r="N61" i="56"/>
  <c r="M61" i="56"/>
  <c r="L61" i="56"/>
  <c r="L66" i="56" s="1"/>
  <c r="K61" i="56"/>
  <c r="K66" i="56" s="1"/>
  <c r="J61" i="56"/>
  <c r="I61" i="56"/>
  <c r="H61" i="56"/>
  <c r="G61" i="56"/>
  <c r="F61" i="56"/>
  <c r="F66" i="56" s="1"/>
  <c r="E61" i="56"/>
  <c r="D61" i="56"/>
  <c r="C61" i="56"/>
  <c r="C66" i="56" s="1"/>
  <c r="B61" i="56"/>
  <c r="X60" i="56"/>
  <c r="Y60" i="56" s="1"/>
  <c r="X59" i="56"/>
  <c r="Y59" i="56" s="1"/>
  <c r="X58" i="56"/>
  <c r="Y58" i="56" s="1"/>
  <c r="X57" i="56"/>
  <c r="Y57" i="56" s="1"/>
  <c r="X56" i="56"/>
  <c r="Y56" i="56" s="1"/>
  <c r="X55" i="56"/>
  <c r="Y55" i="56" s="1"/>
  <c r="X54" i="56"/>
  <c r="Y54" i="56" s="1"/>
  <c r="T47" i="56"/>
  <c r="S47" i="56"/>
  <c r="R47" i="56"/>
  <c r="Q47" i="56"/>
  <c r="P47" i="56"/>
  <c r="O47" i="56"/>
  <c r="G47" i="56"/>
  <c r="F47" i="56"/>
  <c r="E47" i="56"/>
  <c r="D47" i="56"/>
  <c r="C47" i="56"/>
  <c r="B47" i="56"/>
  <c r="T46" i="56"/>
  <c r="S46" i="56"/>
  <c r="R46" i="56"/>
  <c r="Q46" i="56"/>
  <c r="P46" i="56"/>
  <c r="G46" i="56"/>
  <c r="F46" i="56"/>
  <c r="E46" i="56"/>
  <c r="D46" i="56"/>
  <c r="C46" i="56"/>
  <c r="B46" i="56"/>
  <c r="U45" i="56"/>
  <c r="H45" i="56"/>
  <c r="T43" i="56"/>
  <c r="T48" i="56" s="1"/>
  <c r="S43" i="56"/>
  <c r="S48" i="56" s="1"/>
  <c r="R43" i="56"/>
  <c r="R48" i="56" s="1"/>
  <c r="Q43" i="56"/>
  <c r="P43" i="56"/>
  <c r="O43" i="56"/>
  <c r="G43" i="56"/>
  <c r="G48" i="56" s="1"/>
  <c r="F43" i="56"/>
  <c r="F48" i="56" s="1"/>
  <c r="E43" i="56"/>
  <c r="E48" i="56" s="1"/>
  <c r="D43" i="56"/>
  <c r="C43" i="56"/>
  <c r="C48" i="56" s="1"/>
  <c r="B43" i="56"/>
  <c r="B48" i="56" s="1"/>
  <c r="U42" i="56"/>
  <c r="H42" i="56"/>
  <c r="U41" i="56"/>
  <c r="H41" i="56"/>
  <c r="U40" i="56"/>
  <c r="H40" i="56"/>
  <c r="U39" i="56"/>
  <c r="H39" i="56"/>
  <c r="U38" i="56"/>
  <c r="H38" i="56"/>
  <c r="U37" i="56"/>
  <c r="H37" i="56"/>
  <c r="U36" i="56"/>
  <c r="H36" i="56"/>
  <c r="V28" i="56"/>
  <c r="U28" i="56"/>
  <c r="T28" i="56"/>
  <c r="S28" i="56"/>
  <c r="R28" i="56"/>
  <c r="Q28" i="56"/>
  <c r="P28" i="56"/>
  <c r="O28" i="56"/>
  <c r="N28" i="56"/>
  <c r="M28" i="56"/>
  <c r="L28" i="56"/>
  <c r="K28" i="56"/>
  <c r="J28" i="56"/>
  <c r="I28" i="56"/>
  <c r="H28" i="56"/>
  <c r="G28" i="56"/>
  <c r="F28" i="56"/>
  <c r="E28" i="56"/>
  <c r="D28" i="56"/>
  <c r="C28" i="56"/>
  <c r="B28" i="56"/>
  <c r="V27" i="56"/>
  <c r="U27" i="56"/>
  <c r="T27" i="56"/>
  <c r="S27" i="56"/>
  <c r="R27" i="56"/>
  <c r="Q27" i="56"/>
  <c r="P27" i="56"/>
  <c r="O27" i="56"/>
  <c r="N27" i="56"/>
  <c r="M27" i="56"/>
  <c r="L27" i="56"/>
  <c r="K27" i="56"/>
  <c r="J27" i="56"/>
  <c r="I27" i="56"/>
  <c r="H27" i="56"/>
  <c r="G27" i="56"/>
  <c r="F27" i="56"/>
  <c r="E27" i="56"/>
  <c r="D27" i="56"/>
  <c r="C27" i="56"/>
  <c r="B27" i="56"/>
  <c r="W26" i="56"/>
  <c r="V24" i="56"/>
  <c r="U24" i="56"/>
  <c r="T24" i="56"/>
  <c r="S24" i="56"/>
  <c r="R24" i="56"/>
  <c r="R29" i="56" s="1"/>
  <c r="Q24" i="56"/>
  <c r="P24" i="56"/>
  <c r="O24" i="56"/>
  <c r="O29" i="56" s="1"/>
  <c r="N24" i="56"/>
  <c r="M24" i="56"/>
  <c r="M29" i="56" s="1"/>
  <c r="L24" i="56"/>
  <c r="L29" i="56" s="1"/>
  <c r="K24" i="56"/>
  <c r="K29" i="56" s="1"/>
  <c r="J24" i="56"/>
  <c r="I24" i="56"/>
  <c r="H24" i="56"/>
  <c r="H29" i="56" s="1"/>
  <c r="G24" i="56"/>
  <c r="F24" i="56"/>
  <c r="E24" i="56"/>
  <c r="D24" i="56"/>
  <c r="C24" i="56"/>
  <c r="B24" i="56"/>
  <c r="W23" i="56"/>
  <c r="W22" i="56"/>
  <c r="W21" i="56"/>
  <c r="W20" i="56"/>
  <c r="W19" i="56"/>
  <c r="W18" i="56"/>
  <c r="W17" i="56"/>
  <c r="W65" i="55"/>
  <c r="V65" i="55"/>
  <c r="U65" i="55"/>
  <c r="T65" i="55"/>
  <c r="S65" i="55"/>
  <c r="R65" i="55"/>
  <c r="Q65" i="55"/>
  <c r="P65" i="55"/>
  <c r="O65" i="55"/>
  <c r="N65" i="55"/>
  <c r="M65" i="55"/>
  <c r="L65" i="55"/>
  <c r="K65" i="55"/>
  <c r="J65" i="55"/>
  <c r="I65" i="55"/>
  <c r="H65" i="55"/>
  <c r="G65" i="55"/>
  <c r="F65" i="55"/>
  <c r="E65" i="55"/>
  <c r="D65" i="55"/>
  <c r="C65" i="55"/>
  <c r="B65" i="55"/>
  <c r="W64" i="55"/>
  <c r="V64" i="55"/>
  <c r="U64" i="55"/>
  <c r="T64" i="55"/>
  <c r="S64" i="55"/>
  <c r="R64" i="55"/>
  <c r="Q64" i="55"/>
  <c r="P64" i="55"/>
  <c r="O64" i="55"/>
  <c r="N64" i="55"/>
  <c r="M64" i="55"/>
  <c r="L64" i="55"/>
  <c r="K64" i="55"/>
  <c r="J64" i="55"/>
  <c r="I64" i="55"/>
  <c r="H64" i="55"/>
  <c r="G64" i="55"/>
  <c r="F64" i="55"/>
  <c r="E64" i="55"/>
  <c r="D64" i="55"/>
  <c r="C64" i="55"/>
  <c r="B64" i="55"/>
  <c r="X63" i="55"/>
  <c r="W61" i="55"/>
  <c r="V61" i="55"/>
  <c r="U61" i="55"/>
  <c r="U66" i="55" s="1"/>
  <c r="T61" i="55"/>
  <c r="T66" i="55" s="1"/>
  <c r="S61" i="55"/>
  <c r="R61" i="55"/>
  <c r="Q61" i="55"/>
  <c r="Q66" i="55" s="1"/>
  <c r="P61" i="55"/>
  <c r="P66" i="55" s="1"/>
  <c r="O61" i="55"/>
  <c r="N61" i="55"/>
  <c r="M61" i="55"/>
  <c r="L61" i="55"/>
  <c r="K61" i="55"/>
  <c r="J61" i="55"/>
  <c r="I61" i="55"/>
  <c r="H61" i="55"/>
  <c r="G61" i="55"/>
  <c r="G66" i="55" s="1"/>
  <c r="F61" i="55"/>
  <c r="E61" i="55"/>
  <c r="E66" i="55" s="1"/>
  <c r="D61" i="55"/>
  <c r="D66" i="55" s="1"/>
  <c r="C61" i="55"/>
  <c r="C66" i="55" s="1"/>
  <c r="B61" i="55"/>
  <c r="X60" i="55"/>
  <c r="Y60" i="55" s="1"/>
  <c r="X59" i="55"/>
  <c r="Y59" i="55" s="1"/>
  <c r="X58" i="55"/>
  <c r="Y58" i="55" s="1"/>
  <c r="X57" i="55"/>
  <c r="Y57" i="55" s="1"/>
  <c r="X56" i="55"/>
  <c r="Y56" i="55" s="1"/>
  <c r="X55" i="55"/>
  <c r="Y55" i="55" s="1"/>
  <c r="X54" i="55"/>
  <c r="Y54" i="55" s="1"/>
  <c r="T47" i="55"/>
  <c r="S47" i="55"/>
  <c r="R47" i="55"/>
  <c r="Q47" i="55"/>
  <c r="P47" i="55"/>
  <c r="O47" i="55"/>
  <c r="G47" i="55"/>
  <c r="F47" i="55"/>
  <c r="E47" i="55"/>
  <c r="D47" i="55"/>
  <c r="C47" i="55"/>
  <c r="B47" i="55"/>
  <c r="T46" i="55"/>
  <c r="S46" i="55"/>
  <c r="R46" i="55"/>
  <c r="Q46" i="55"/>
  <c r="P46" i="55"/>
  <c r="G46" i="55"/>
  <c r="F46" i="55"/>
  <c r="E46" i="55"/>
  <c r="D46" i="55"/>
  <c r="C46" i="55"/>
  <c r="B46" i="55"/>
  <c r="U45" i="55"/>
  <c r="H45" i="55"/>
  <c r="T43" i="55"/>
  <c r="S43" i="55"/>
  <c r="R43" i="55"/>
  <c r="R48" i="55" s="1"/>
  <c r="Q43" i="55"/>
  <c r="Q48" i="55" s="1"/>
  <c r="P43" i="55"/>
  <c r="P48" i="55" s="1"/>
  <c r="O43" i="55"/>
  <c r="O48" i="55" s="1"/>
  <c r="G43" i="55"/>
  <c r="F43" i="55"/>
  <c r="E43" i="55"/>
  <c r="D43" i="55"/>
  <c r="C43" i="55"/>
  <c r="B43" i="55"/>
  <c r="U42" i="55"/>
  <c r="H42" i="55"/>
  <c r="U41" i="55"/>
  <c r="H41" i="55"/>
  <c r="U40" i="55"/>
  <c r="H40" i="55"/>
  <c r="U39" i="55"/>
  <c r="H39" i="55"/>
  <c r="U38" i="55"/>
  <c r="H38" i="55"/>
  <c r="U37" i="55"/>
  <c r="H37" i="55"/>
  <c r="U36" i="55"/>
  <c r="H36" i="55"/>
  <c r="V28" i="55"/>
  <c r="U28" i="55"/>
  <c r="T28" i="55"/>
  <c r="S28" i="55"/>
  <c r="R28" i="55"/>
  <c r="Q28" i="55"/>
  <c r="P28" i="55"/>
  <c r="O28" i="55"/>
  <c r="N28" i="55"/>
  <c r="M28" i="55"/>
  <c r="L28" i="55"/>
  <c r="K28" i="55"/>
  <c r="J28" i="55"/>
  <c r="I28" i="55"/>
  <c r="H28" i="55"/>
  <c r="G28" i="55"/>
  <c r="F28" i="55"/>
  <c r="E28" i="55"/>
  <c r="D28" i="55"/>
  <c r="C28" i="55"/>
  <c r="B28" i="55"/>
  <c r="V27" i="55"/>
  <c r="U27" i="55"/>
  <c r="T27" i="55"/>
  <c r="S27" i="55"/>
  <c r="R27" i="55"/>
  <c r="Q27" i="55"/>
  <c r="P27" i="55"/>
  <c r="O27" i="55"/>
  <c r="N27" i="55"/>
  <c r="M27" i="55"/>
  <c r="L27" i="55"/>
  <c r="K27" i="55"/>
  <c r="J27" i="55"/>
  <c r="I27" i="55"/>
  <c r="H27" i="55"/>
  <c r="G27" i="55"/>
  <c r="F27" i="55"/>
  <c r="E27" i="55"/>
  <c r="D27" i="55"/>
  <c r="C27" i="55"/>
  <c r="B27" i="55"/>
  <c r="W26" i="55"/>
  <c r="V24" i="55"/>
  <c r="U24" i="55"/>
  <c r="T24" i="55"/>
  <c r="T29" i="55" s="1"/>
  <c r="S24" i="55"/>
  <c r="R24" i="55"/>
  <c r="Q24" i="55"/>
  <c r="Q29" i="55" s="1"/>
  <c r="P24" i="55"/>
  <c r="O24" i="55"/>
  <c r="N24" i="55"/>
  <c r="M24" i="55"/>
  <c r="L24" i="55"/>
  <c r="K24" i="55"/>
  <c r="J24" i="55"/>
  <c r="I24" i="55"/>
  <c r="H24" i="55"/>
  <c r="H29" i="55" s="1"/>
  <c r="G24" i="55"/>
  <c r="G29" i="55" s="1"/>
  <c r="F24" i="55"/>
  <c r="F29" i="55" s="1"/>
  <c r="E24" i="55"/>
  <c r="E29" i="55" s="1"/>
  <c r="D24" i="55"/>
  <c r="D29" i="55" s="1"/>
  <c r="C24" i="55"/>
  <c r="B24" i="55"/>
  <c r="W23" i="55"/>
  <c r="W22" i="55"/>
  <c r="W21" i="55"/>
  <c r="W20" i="55"/>
  <c r="W19" i="55"/>
  <c r="W18" i="55"/>
  <c r="W17" i="55"/>
  <c r="W65" i="54"/>
  <c r="V65" i="54"/>
  <c r="U65" i="54"/>
  <c r="T65" i="54"/>
  <c r="S65" i="54"/>
  <c r="R65" i="54"/>
  <c r="Q65" i="54"/>
  <c r="P65" i="54"/>
  <c r="O65" i="54"/>
  <c r="N65" i="54"/>
  <c r="M65" i="54"/>
  <c r="L65" i="54"/>
  <c r="K65" i="54"/>
  <c r="J65" i="54"/>
  <c r="I65" i="54"/>
  <c r="H65" i="54"/>
  <c r="G65" i="54"/>
  <c r="F65" i="54"/>
  <c r="E65" i="54"/>
  <c r="D65" i="54"/>
  <c r="C65" i="54"/>
  <c r="B65" i="54"/>
  <c r="W64" i="54"/>
  <c r="V64" i="54"/>
  <c r="U64" i="54"/>
  <c r="T64" i="54"/>
  <c r="S64" i="54"/>
  <c r="R64" i="54"/>
  <c r="Q64" i="54"/>
  <c r="P64" i="54"/>
  <c r="O64" i="54"/>
  <c r="N64" i="54"/>
  <c r="M64" i="54"/>
  <c r="L64" i="54"/>
  <c r="K64" i="54"/>
  <c r="J64" i="54"/>
  <c r="I64" i="54"/>
  <c r="H64" i="54"/>
  <c r="G64" i="54"/>
  <c r="F64" i="54"/>
  <c r="E64" i="54"/>
  <c r="D64" i="54"/>
  <c r="C64" i="54"/>
  <c r="B64" i="54"/>
  <c r="X63" i="54"/>
  <c r="W61" i="54"/>
  <c r="V61" i="54"/>
  <c r="V66" i="54" s="1"/>
  <c r="U61" i="54"/>
  <c r="U66" i="54" s="1"/>
  <c r="T61" i="54"/>
  <c r="S61" i="54"/>
  <c r="R61" i="54"/>
  <c r="Q61" i="54"/>
  <c r="P61" i="54"/>
  <c r="O61" i="54"/>
  <c r="O66" i="54" s="1"/>
  <c r="N61" i="54"/>
  <c r="M61" i="54"/>
  <c r="M66" i="54" s="1"/>
  <c r="L61" i="54"/>
  <c r="L66" i="54" s="1"/>
  <c r="K61" i="54"/>
  <c r="K66" i="54" s="1"/>
  <c r="J61" i="54"/>
  <c r="J66" i="54" s="1"/>
  <c r="I61" i="54"/>
  <c r="H61" i="54"/>
  <c r="H66" i="54" s="1"/>
  <c r="G61" i="54"/>
  <c r="F61" i="54"/>
  <c r="F66" i="54" s="1"/>
  <c r="E61" i="54"/>
  <c r="E66" i="54" s="1"/>
  <c r="D61" i="54"/>
  <c r="C61" i="54"/>
  <c r="B61" i="54"/>
  <c r="X60" i="54"/>
  <c r="Y60" i="54" s="1"/>
  <c r="X59" i="54"/>
  <c r="Y59" i="54" s="1"/>
  <c r="X58" i="54"/>
  <c r="Y58" i="54" s="1"/>
  <c r="X57" i="54"/>
  <c r="Y57" i="54" s="1"/>
  <c r="X56" i="54"/>
  <c r="Y56" i="54" s="1"/>
  <c r="X55" i="54"/>
  <c r="Y55" i="54" s="1"/>
  <c r="X54" i="54"/>
  <c r="Y54" i="54" s="1"/>
  <c r="T47" i="54"/>
  <c r="S47" i="54"/>
  <c r="R47" i="54"/>
  <c r="Q47" i="54"/>
  <c r="P47" i="54"/>
  <c r="O47" i="54"/>
  <c r="G47" i="54"/>
  <c r="F47" i="54"/>
  <c r="E47" i="54"/>
  <c r="D47" i="54"/>
  <c r="C47" i="54"/>
  <c r="B47" i="54"/>
  <c r="T46" i="54"/>
  <c r="S46" i="54"/>
  <c r="R46" i="54"/>
  <c r="Q46" i="54"/>
  <c r="P46" i="54"/>
  <c r="O46" i="54"/>
  <c r="G46" i="54"/>
  <c r="F46" i="54"/>
  <c r="E46" i="54"/>
  <c r="D46" i="54"/>
  <c r="C46" i="54"/>
  <c r="B46" i="54"/>
  <c r="U45" i="54"/>
  <c r="H45" i="54"/>
  <c r="T43" i="54"/>
  <c r="T48" i="54" s="1"/>
  <c r="S43" i="54"/>
  <c r="S48" i="54" s="1"/>
  <c r="R43" i="54"/>
  <c r="R48" i="54" s="1"/>
  <c r="Q43" i="54"/>
  <c r="P43" i="54"/>
  <c r="O43" i="54"/>
  <c r="O48" i="54" s="1"/>
  <c r="G43" i="54"/>
  <c r="F43" i="54"/>
  <c r="E43" i="54"/>
  <c r="D43" i="54"/>
  <c r="C43" i="54"/>
  <c r="B43" i="54"/>
  <c r="B48" i="54" s="1"/>
  <c r="U42" i="54"/>
  <c r="H42" i="54"/>
  <c r="U41" i="54"/>
  <c r="H41" i="54"/>
  <c r="U40" i="54"/>
  <c r="H40" i="54"/>
  <c r="U39" i="54"/>
  <c r="H39" i="54"/>
  <c r="U38" i="54"/>
  <c r="H38" i="54"/>
  <c r="U37" i="54"/>
  <c r="H37" i="54"/>
  <c r="U36" i="54"/>
  <c r="H36" i="54"/>
  <c r="V28" i="54"/>
  <c r="U28" i="54"/>
  <c r="T28" i="54"/>
  <c r="S28" i="54"/>
  <c r="R28" i="54"/>
  <c r="Q28" i="54"/>
  <c r="P28" i="54"/>
  <c r="O28" i="54"/>
  <c r="N28" i="54"/>
  <c r="M28" i="54"/>
  <c r="L28" i="54"/>
  <c r="K28" i="54"/>
  <c r="J28" i="54"/>
  <c r="I28" i="54"/>
  <c r="H28" i="54"/>
  <c r="G28" i="54"/>
  <c r="F28" i="54"/>
  <c r="E28" i="54"/>
  <c r="D28" i="54"/>
  <c r="C28" i="54"/>
  <c r="B28" i="54"/>
  <c r="V27" i="54"/>
  <c r="U27" i="54"/>
  <c r="T27" i="54"/>
  <c r="S27" i="54"/>
  <c r="R27" i="54"/>
  <c r="Q27" i="54"/>
  <c r="P27" i="54"/>
  <c r="O27" i="54"/>
  <c r="N27" i="54"/>
  <c r="M27" i="54"/>
  <c r="L27" i="54"/>
  <c r="K27" i="54"/>
  <c r="J27" i="54"/>
  <c r="I27" i="54"/>
  <c r="H27" i="54"/>
  <c r="G27" i="54"/>
  <c r="F27" i="54"/>
  <c r="E27" i="54"/>
  <c r="D27" i="54"/>
  <c r="C27" i="54"/>
  <c r="B27" i="54"/>
  <c r="W26" i="54"/>
  <c r="V24" i="54"/>
  <c r="U24" i="54"/>
  <c r="T24" i="54"/>
  <c r="T30" i="54" s="1"/>
  <c r="S24" i="54"/>
  <c r="R24" i="54"/>
  <c r="Q24" i="54"/>
  <c r="P24" i="54"/>
  <c r="O24" i="54"/>
  <c r="N24" i="54"/>
  <c r="M24" i="54"/>
  <c r="M29" i="54" s="1"/>
  <c r="L24" i="54"/>
  <c r="K24" i="54"/>
  <c r="J24" i="54"/>
  <c r="J29" i="54" s="1"/>
  <c r="I24" i="54"/>
  <c r="I29" i="54" s="1"/>
  <c r="H24" i="54"/>
  <c r="G24" i="54"/>
  <c r="G29" i="54" s="1"/>
  <c r="F24" i="54"/>
  <c r="E24" i="54"/>
  <c r="D24" i="54"/>
  <c r="C24" i="54"/>
  <c r="B24" i="54"/>
  <c r="W23" i="54"/>
  <c r="W22" i="54"/>
  <c r="W21" i="54"/>
  <c r="W20" i="54"/>
  <c r="W19" i="54"/>
  <c r="W18" i="54"/>
  <c r="W17" i="54"/>
  <c r="W65" i="53"/>
  <c r="V65" i="53"/>
  <c r="U65" i="53"/>
  <c r="T65" i="53"/>
  <c r="S65" i="53"/>
  <c r="R65" i="53"/>
  <c r="Q65" i="53"/>
  <c r="P65" i="53"/>
  <c r="O65" i="53"/>
  <c r="N65" i="53"/>
  <c r="M65" i="53"/>
  <c r="L65" i="53"/>
  <c r="K65" i="53"/>
  <c r="J65" i="53"/>
  <c r="I65" i="53"/>
  <c r="H65" i="53"/>
  <c r="G65" i="53"/>
  <c r="F65" i="53"/>
  <c r="E65" i="53"/>
  <c r="D65" i="53"/>
  <c r="C65" i="53"/>
  <c r="B65" i="53"/>
  <c r="W64" i="53"/>
  <c r="V64" i="53"/>
  <c r="U64" i="53"/>
  <c r="T64" i="53"/>
  <c r="S64" i="53"/>
  <c r="R64" i="53"/>
  <c r="Q64" i="53"/>
  <c r="P64" i="53"/>
  <c r="O64" i="53"/>
  <c r="N64" i="53"/>
  <c r="M64" i="53"/>
  <c r="L64" i="53"/>
  <c r="K64" i="53"/>
  <c r="J64" i="53"/>
  <c r="I64" i="53"/>
  <c r="H64" i="53"/>
  <c r="G64" i="53"/>
  <c r="F64" i="53"/>
  <c r="E64" i="53"/>
  <c r="D64" i="53"/>
  <c r="C64" i="53"/>
  <c r="B64" i="53"/>
  <c r="X63" i="53"/>
  <c r="W61" i="53"/>
  <c r="V61" i="53"/>
  <c r="U61" i="53"/>
  <c r="T61" i="53"/>
  <c r="S61" i="53"/>
  <c r="S67" i="53" s="1"/>
  <c r="R61" i="53"/>
  <c r="Q61" i="53"/>
  <c r="P61" i="53"/>
  <c r="P66" i="53" s="1"/>
  <c r="O61" i="53"/>
  <c r="O66" i="53" s="1"/>
  <c r="N61" i="53"/>
  <c r="N66" i="53" s="1"/>
  <c r="M61" i="53"/>
  <c r="M66" i="53" s="1"/>
  <c r="L61" i="53"/>
  <c r="L66" i="53" s="1"/>
  <c r="K61" i="53"/>
  <c r="K66" i="53" s="1"/>
  <c r="J61" i="53"/>
  <c r="I61" i="53"/>
  <c r="H61" i="53"/>
  <c r="G61" i="53"/>
  <c r="F61" i="53"/>
  <c r="E61" i="53"/>
  <c r="D61" i="53"/>
  <c r="C61" i="53"/>
  <c r="C67" i="53" s="1"/>
  <c r="B61" i="53"/>
  <c r="X60" i="53"/>
  <c r="Y60" i="53" s="1"/>
  <c r="X59" i="53"/>
  <c r="Y59" i="53" s="1"/>
  <c r="X58" i="53"/>
  <c r="Y58" i="53" s="1"/>
  <c r="X57" i="53"/>
  <c r="Y57" i="53" s="1"/>
  <c r="X56" i="53"/>
  <c r="Y56" i="53" s="1"/>
  <c r="X55" i="53"/>
  <c r="Y55" i="53" s="1"/>
  <c r="X54" i="53"/>
  <c r="Y54" i="53" s="1"/>
  <c r="T47" i="53"/>
  <c r="S47" i="53"/>
  <c r="R47" i="53"/>
  <c r="Q47" i="53"/>
  <c r="P47" i="53"/>
  <c r="O47" i="53"/>
  <c r="G47" i="53"/>
  <c r="F47" i="53"/>
  <c r="E47" i="53"/>
  <c r="D47" i="53"/>
  <c r="C47" i="53"/>
  <c r="B47" i="53"/>
  <c r="T46" i="53"/>
  <c r="S46" i="53"/>
  <c r="R46" i="53"/>
  <c r="Q46" i="53"/>
  <c r="P46" i="53"/>
  <c r="O46" i="53"/>
  <c r="G46" i="53"/>
  <c r="F46" i="53"/>
  <c r="E46" i="53"/>
  <c r="D46" i="53"/>
  <c r="C46" i="53"/>
  <c r="B46" i="53"/>
  <c r="U45" i="53"/>
  <c r="H45" i="53"/>
  <c r="T43" i="53"/>
  <c r="S43" i="53"/>
  <c r="S48" i="53" s="1"/>
  <c r="R43" i="53"/>
  <c r="Q43" i="53"/>
  <c r="P43" i="53"/>
  <c r="O43" i="53"/>
  <c r="G43" i="53"/>
  <c r="G48" i="53" s="1"/>
  <c r="F43" i="53"/>
  <c r="E43" i="53"/>
  <c r="E48" i="53" s="1"/>
  <c r="D43" i="53"/>
  <c r="C43" i="53"/>
  <c r="C48" i="53" s="1"/>
  <c r="B43" i="53"/>
  <c r="U42" i="53"/>
  <c r="H42" i="53"/>
  <c r="U41" i="53"/>
  <c r="H41" i="53"/>
  <c r="U40" i="53"/>
  <c r="H40" i="53"/>
  <c r="U39" i="53"/>
  <c r="H39" i="53"/>
  <c r="U38" i="53"/>
  <c r="H38" i="53"/>
  <c r="U37" i="53"/>
  <c r="H37" i="53"/>
  <c r="U36" i="53"/>
  <c r="H36" i="53"/>
  <c r="V28" i="53"/>
  <c r="U28" i="53"/>
  <c r="T28" i="53"/>
  <c r="S28" i="53"/>
  <c r="R28" i="53"/>
  <c r="Q28" i="53"/>
  <c r="P28" i="53"/>
  <c r="O28" i="53"/>
  <c r="N28" i="53"/>
  <c r="M28" i="53"/>
  <c r="L28" i="53"/>
  <c r="K28" i="53"/>
  <c r="J28" i="53"/>
  <c r="I28" i="53"/>
  <c r="H28" i="53"/>
  <c r="G28" i="53"/>
  <c r="F28" i="53"/>
  <c r="E28" i="53"/>
  <c r="D28" i="53"/>
  <c r="C28" i="53"/>
  <c r="B28" i="53"/>
  <c r="V27" i="53"/>
  <c r="U27" i="53"/>
  <c r="T27" i="53"/>
  <c r="S27" i="53"/>
  <c r="R27" i="53"/>
  <c r="Q27" i="53"/>
  <c r="P27" i="53"/>
  <c r="O27" i="53"/>
  <c r="N27" i="53"/>
  <c r="M27" i="53"/>
  <c r="L27" i="53"/>
  <c r="K27" i="53"/>
  <c r="J27" i="53"/>
  <c r="I27" i="53"/>
  <c r="H27" i="53"/>
  <c r="G27" i="53"/>
  <c r="F27" i="53"/>
  <c r="E27" i="53"/>
  <c r="D27" i="53"/>
  <c r="C27" i="53"/>
  <c r="B27" i="53"/>
  <c r="W26" i="53"/>
  <c r="V24" i="53"/>
  <c r="U24" i="53"/>
  <c r="T24" i="53"/>
  <c r="S24" i="53"/>
  <c r="R24" i="53"/>
  <c r="R29" i="53" s="1"/>
  <c r="Q24" i="53"/>
  <c r="P24" i="53"/>
  <c r="P29" i="53" s="1"/>
  <c r="O24" i="53"/>
  <c r="O29" i="53" s="1"/>
  <c r="N24" i="53"/>
  <c r="N29" i="53" s="1"/>
  <c r="M24" i="53"/>
  <c r="M29" i="53" s="1"/>
  <c r="L24" i="53"/>
  <c r="L29" i="53" s="1"/>
  <c r="K24" i="53"/>
  <c r="J24" i="53"/>
  <c r="I24" i="53"/>
  <c r="H24" i="53"/>
  <c r="G24" i="53"/>
  <c r="F24" i="53"/>
  <c r="E24" i="53"/>
  <c r="D24" i="53"/>
  <c r="C24" i="53"/>
  <c r="C29" i="53" s="1"/>
  <c r="B24" i="53"/>
  <c r="W23" i="53"/>
  <c r="W22" i="53"/>
  <c r="W21" i="53"/>
  <c r="W20" i="53"/>
  <c r="W19" i="53"/>
  <c r="W18" i="53"/>
  <c r="W17" i="53"/>
  <c r="W65" i="52"/>
  <c r="V65" i="52"/>
  <c r="U65" i="52"/>
  <c r="T65" i="52"/>
  <c r="S65" i="52"/>
  <c r="R65" i="52"/>
  <c r="Q65" i="52"/>
  <c r="P65" i="52"/>
  <c r="O65" i="52"/>
  <c r="N65" i="52"/>
  <c r="M65" i="52"/>
  <c r="L65" i="52"/>
  <c r="K65" i="52"/>
  <c r="J65" i="52"/>
  <c r="I65" i="52"/>
  <c r="H65" i="52"/>
  <c r="G65" i="52"/>
  <c r="F65" i="52"/>
  <c r="E65" i="52"/>
  <c r="D65" i="52"/>
  <c r="C65" i="52"/>
  <c r="B65" i="52"/>
  <c r="W64" i="52"/>
  <c r="V64" i="52"/>
  <c r="U64" i="52"/>
  <c r="T64" i="52"/>
  <c r="S64" i="52"/>
  <c r="R64" i="52"/>
  <c r="Q64" i="52"/>
  <c r="P64" i="52"/>
  <c r="O64" i="52"/>
  <c r="N64" i="52"/>
  <c r="M64" i="52"/>
  <c r="L64" i="52"/>
  <c r="K64" i="52"/>
  <c r="J64" i="52"/>
  <c r="I64" i="52"/>
  <c r="H64" i="52"/>
  <c r="G64" i="52"/>
  <c r="F64" i="52"/>
  <c r="E64" i="52"/>
  <c r="D64" i="52"/>
  <c r="C64" i="52"/>
  <c r="B64" i="52"/>
  <c r="X63" i="52"/>
  <c r="W61" i="52"/>
  <c r="W66" i="52" s="1"/>
  <c r="V61" i="52"/>
  <c r="V66" i="52" s="1"/>
  <c r="U61" i="52"/>
  <c r="U66" i="52" s="1"/>
  <c r="T61" i="52"/>
  <c r="T66" i="52" s="1"/>
  <c r="S61" i="52"/>
  <c r="S66" i="52" s="1"/>
  <c r="R61" i="52"/>
  <c r="R66" i="52" s="1"/>
  <c r="Q61" i="52"/>
  <c r="P61" i="52"/>
  <c r="O61" i="52"/>
  <c r="N61" i="52"/>
  <c r="M61" i="52"/>
  <c r="L61" i="52"/>
  <c r="K61" i="52"/>
  <c r="K66" i="52" s="1"/>
  <c r="J61" i="52"/>
  <c r="I61" i="52"/>
  <c r="H61" i="52"/>
  <c r="H67" i="52" s="1"/>
  <c r="G61" i="52"/>
  <c r="G66" i="52" s="1"/>
  <c r="F61" i="52"/>
  <c r="F66" i="52" s="1"/>
  <c r="E61" i="52"/>
  <c r="E66" i="52" s="1"/>
  <c r="D61" i="52"/>
  <c r="D66" i="52" s="1"/>
  <c r="C61" i="52"/>
  <c r="C66" i="52" s="1"/>
  <c r="B61" i="52"/>
  <c r="B66" i="52" s="1"/>
  <c r="X60" i="52"/>
  <c r="Y60" i="52" s="1"/>
  <c r="X59" i="52"/>
  <c r="Y59" i="52" s="1"/>
  <c r="X58" i="52"/>
  <c r="Y58" i="52" s="1"/>
  <c r="X57" i="52"/>
  <c r="Y57" i="52" s="1"/>
  <c r="X56" i="52"/>
  <c r="Y56" i="52" s="1"/>
  <c r="X55" i="52"/>
  <c r="Y55" i="52" s="1"/>
  <c r="X54" i="52"/>
  <c r="Y54" i="52" s="1"/>
  <c r="T47" i="52"/>
  <c r="S47" i="52"/>
  <c r="R47" i="52"/>
  <c r="Q47" i="52"/>
  <c r="P47" i="52"/>
  <c r="O47" i="52"/>
  <c r="G47" i="52"/>
  <c r="F47" i="52"/>
  <c r="E47" i="52"/>
  <c r="D47" i="52"/>
  <c r="C47" i="52"/>
  <c r="B47" i="52"/>
  <c r="T46" i="52"/>
  <c r="S46" i="52"/>
  <c r="R46" i="52"/>
  <c r="Q46" i="52"/>
  <c r="P46" i="52"/>
  <c r="O46" i="52"/>
  <c r="G46" i="52"/>
  <c r="F46" i="52"/>
  <c r="E46" i="52"/>
  <c r="D46" i="52"/>
  <c r="C46" i="52"/>
  <c r="B46" i="52"/>
  <c r="U45" i="52"/>
  <c r="H45" i="52"/>
  <c r="T43" i="52"/>
  <c r="T48" i="52" s="1"/>
  <c r="S43" i="52"/>
  <c r="S48" i="52" s="1"/>
  <c r="R43" i="52"/>
  <c r="Q43" i="52"/>
  <c r="Q48" i="52" s="1"/>
  <c r="P43" i="52"/>
  <c r="P48" i="52" s="1"/>
  <c r="O43" i="52"/>
  <c r="O48" i="52" s="1"/>
  <c r="G43" i="52"/>
  <c r="G48" i="52" s="1"/>
  <c r="F43" i="52"/>
  <c r="E43" i="52"/>
  <c r="E48" i="52" s="1"/>
  <c r="D43" i="52"/>
  <c r="D48" i="52" s="1"/>
  <c r="C43" i="52"/>
  <c r="C48" i="52" s="1"/>
  <c r="B43" i="52"/>
  <c r="U42" i="52"/>
  <c r="H42" i="52"/>
  <c r="U41" i="52"/>
  <c r="H41" i="52"/>
  <c r="U40" i="52"/>
  <c r="H40" i="52"/>
  <c r="U39" i="52"/>
  <c r="H39" i="52"/>
  <c r="U38" i="52"/>
  <c r="H38" i="52"/>
  <c r="U37" i="52"/>
  <c r="H37" i="52"/>
  <c r="U36" i="52"/>
  <c r="H36" i="52"/>
  <c r="V28" i="52"/>
  <c r="U28" i="52"/>
  <c r="T28" i="52"/>
  <c r="S28" i="52"/>
  <c r="R28" i="52"/>
  <c r="Q28" i="52"/>
  <c r="P28" i="52"/>
  <c r="O28" i="52"/>
  <c r="N28" i="52"/>
  <c r="M28" i="52"/>
  <c r="L28" i="52"/>
  <c r="K28" i="52"/>
  <c r="J28" i="52"/>
  <c r="I28" i="52"/>
  <c r="H28" i="52"/>
  <c r="G28" i="52"/>
  <c r="F28" i="52"/>
  <c r="E28" i="52"/>
  <c r="D28" i="52"/>
  <c r="C28" i="52"/>
  <c r="B28" i="52"/>
  <c r="V27" i="52"/>
  <c r="U27" i="52"/>
  <c r="T27" i="52"/>
  <c r="S27" i="52"/>
  <c r="R27" i="52"/>
  <c r="Q27" i="52"/>
  <c r="P27" i="52"/>
  <c r="O27" i="52"/>
  <c r="N27" i="52"/>
  <c r="M27" i="52"/>
  <c r="L27" i="52"/>
  <c r="K27" i="52"/>
  <c r="J27" i="52"/>
  <c r="I27" i="52"/>
  <c r="H27" i="52"/>
  <c r="G27" i="52"/>
  <c r="F27" i="52"/>
  <c r="E27" i="52"/>
  <c r="D27" i="52"/>
  <c r="C27" i="52"/>
  <c r="B27" i="52"/>
  <c r="W26" i="52"/>
  <c r="V24" i="52"/>
  <c r="V29" i="52" s="1"/>
  <c r="U24" i="52"/>
  <c r="U29" i="52" s="1"/>
  <c r="T24" i="52"/>
  <c r="T29" i="52" s="1"/>
  <c r="S24" i="52"/>
  <c r="S29" i="52" s="1"/>
  <c r="R24" i="52"/>
  <c r="R29" i="52" s="1"/>
  <c r="Q24" i="52"/>
  <c r="Q30" i="52" s="1"/>
  <c r="P24" i="52"/>
  <c r="O24" i="52"/>
  <c r="N24" i="52"/>
  <c r="M24" i="52"/>
  <c r="L24" i="52"/>
  <c r="K24" i="52"/>
  <c r="J24" i="52"/>
  <c r="I24" i="52"/>
  <c r="H24" i="52"/>
  <c r="G24" i="52"/>
  <c r="F24" i="52"/>
  <c r="F29" i="52" s="1"/>
  <c r="E24" i="52"/>
  <c r="E29" i="52" s="1"/>
  <c r="D24" i="52"/>
  <c r="D29" i="52" s="1"/>
  <c r="C24" i="52"/>
  <c r="C29" i="52" s="1"/>
  <c r="B24" i="52"/>
  <c r="W23" i="52"/>
  <c r="W22" i="52"/>
  <c r="W21" i="52"/>
  <c r="W20" i="52"/>
  <c r="W19" i="52"/>
  <c r="W18" i="52"/>
  <c r="W17" i="52"/>
  <c r="W65" i="51"/>
  <c r="V65" i="51"/>
  <c r="U65" i="51"/>
  <c r="T65" i="51"/>
  <c r="S65" i="51"/>
  <c r="R65" i="51"/>
  <c r="Q65" i="51"/>
  <c r="P65" i="51"/>
  <c r="O65" i="51"/>
  <c r="N65" i="51"/>
  <c r="M65" i="51"/>
  <c r="L65" i="51"/>
  <c r="K65" i="51"/>
  <c r="J65" i="51"/>
  <c r="I65" i="51"/>
  <c r="H65" i="51"/>
  <c r="G65" i="51"/>
  <c r="F65" i="51"/>
  <c r="E65" i="51"/>
  <c r="D65" i="51"/>
  <c r="C65" i="51"/>
  <c r="B65" i="51"/>
  <c r="W64" i="51"/>
  <c r="V64" i="51"/>
  <c r="U64" i="51"/>
  <c r="T64" i="51"/>
  <c r="S64" i="51"/>
  <c r="R64" i="51"/>
  <c r="Q64" i="51"/>
  <c r="P64" i="51"/>
  <c r="O64" i="51"/>
  <c r="N64" i="51"/>
  <c r="M64" i="51"/>
  <c r="L64" i="51"/>
  <c r="K64" i="51"/>
  <c r="J64" i="51"/>
  <c r="I64" i="51"/>
  <c r="H64" i="51"/>
  <c r="G64" i="51"/>
  <c r="F64" i="51"/>
  <c r="E64" i="51"/>
  <c r="D64" i="51"/>
  <c r="C64" i="51"/>
  <c r="B64" i="51"/>
  <c r="X63" i="51"/>
  <c r="W61" i="51"/>
  <c r="W66" i="51" s="1"/>
  <c r="V61" i="51"/>
  <c r="U61" i="51"/>
  <c r="T61" i="51"/>
  <c r="S61" i="51"/>
  <c r="R61" i="51"/>
  <c r="Q61" i="51"/>
  <c r="Q66" i="51" s="1"/>
  <c r="P61" i="51"/>
  <c r="O61" i="51"/>
  <c r="N61" i="51"/>
  <c r="M61" i="51"/>
  <c r="L61" i="51"/>
  <c r="L66" i="51" s="1"/>
  <c r="K61" i="51"/>
  <c r="K66" i="51" s="1"/>
  <c r="J61" i="51"/>
  <c r="J66" i="51" s="1"/>
  <c r="I61" i="51"/>
  <c r="I66" i="51" s="1"/>
  <c r="H61" i="51"/>
  <c r="H66" i="51" s="1"/>
  <c r="G61" i="51"/>
  <c r="G66" i="51" s="1"/>
  <c r="F61" i="51"/>
  <c r="E61" i="51"/>
  <c r="D61" i="51"/>
  <c r="C61" i="51"/>
  <c r="B61" i="51"/>
  <c r="X60" i="51"/>
  <c r="Y60" i="51" s="1"/>
  <c r="X59" i="51"/>
  <c r="Y59" i="51" s="1"/>
  <c r="X58" i="51"/>
  <c r="Y58" i="51" s="1"/>
  <c r="X57" i="51"/>
  <c r="Y57" i="51" s="1"/>
  <c r="X56" i="51"/>
  <c r="Y56" i="51" s="1"/>
  <c r="X55" i="51"/>
  <c r="Y55" i="51" s="1"/>
  <c r="X54" i="51"/>
  <c r="Y54" i="51" s="1"/>
  <c r="T47" i="51"/>
  <c r="S47" i="51"/>
  <c r="R47" i="51"/>
  <c r="Q47" i="51"/>
  <c r="P47" i="51"/>
  <c r="O47" i="51"/>
  <c r="G47" i="51"/>
  <c r="F47" i="51"/>
  <c r="E47" i="51"/>
  <c r="D47" i="51"/>
  <c r="C47" i="51"/>
  <c r="B47" i="51"/>
  <c r="T46" i="51"/>
  <c r="S46" i="51"/>
  <c r="R46" i="51"/>
  <c r="Q46" i="51"/>
  <c r="P46" i="51"/>
  <c r="O46" i="51"/>
  <c r="G46" i="51"/>
  <c r="F46" i="51"/>
  <c r="E46" i="51"/>
  <c r="D46" i="51"/>
  <c r="C46" i="51"/>
  <c r="B46" i="51"/>
  <c r="U45" i="51"/>
  <c r="H45" i="51"/>
  <c r="T43" i="51"/>
  <c r="T48" i="51" s="1"/>
  <c r="S43" i="51"/>
  <c r="R43" i="51"/>
  <c r="Q43" i="51"/>
  <c r="P43" i="51"/>
  <c r="O43" i="51"/>
  <c r="O48" i="51" s="1"/>
  <c r="G43" i="51"/>
  <c r="F43" i="51"/>
  <c r="E43" i="51"/>
  <c r="D43" i="51"/>
  <c r="D48" i="51" s="1"/>
  <c r="C43" i="51"/>
  <c r="B43" i="51"/>
  <c r="B48" i="51" s="1"/>
  <c r="U42" i="51"/>
  <c r="H42" i="51"/>
  <c r="U41" i="51"/>
  <c r="H41" i="51"/>
  <c r="U40" i="51"/>
  <c r="H40" i="51"/>
  <c r="U39" i="51"/>
  <c r="H39" i="51"/>
  <c r="U38" i="51"/>
  <c r="H38" i="51"/>
  <c r="U37" i="51"/>
  <c r="H37" i="51"/>
  <c r="U36" i="51"/>
  <c r="H36" i="51"/>
  <c r="V28" i="51"/>
  <c r="U28" i="51"/>
  <c r="T28" i="51"/>
  <c r="S28" i="51"/>
  <c r="R28" i="51"/>
  <c r="Q28" i="51"/>
  <c r="P28" i="51"/>
  <c r="O28" i="51"/>
  <c r="N28" i="51"/>
  <c r="M28" i="51"/>
  <c r="L28" i="51"/>
  <c r="K28" i="51"/>
  <c r="J28" i="51"/>
  <c r="I28" i="51"/>
  <c r="H28" i="51"/>
  <c r="G28" i="51"/>
  <c r="F28" i="51"/>
  <c r="E28" i="51"/>
  <c r="D28" i="51"/>
  <c r="C28" i="51"/>
  <c r="B28" i="51"/>
  <c r="V27" i="51"/>
  <c r="U27" i="51"/>
  <c r="T27" i="51"/>
  <c r="S27" i="51"/>
  <c r="R27" i="51"/>
  <c r="Q27" i="51"/>
  <c r="P27" i="51"/>
  <c r="O27" i="51"/>
  <c r="N27" i="51"/>
  <c r="M27" i="51"/>
  <c r="L27" i="51"/>
  <c r="K27" i="51"/>
  <c r="J27" i="51"/>
  <c r="I27" i="51"/>
  <c r="H27" i="51"/>
  <c r="G27" i="51"/>
  <c r="F27" i="51"/>
  <c r="E27" i="51"/>
  <c r="D27" i="51"/>
  <c r="C27" i="51"/>
  <c r="B27" i="51"/>
  <c r="W26" i="51"/>
  <c r="V24" i="51"/>
  <c r="U24" i="51"/>
  <c r="T24" i="51"/>
  <c r="S24" i="51"/>
  <c r="R24" i="51"/>
  <c r="Q24" i="51"/>
  <c r="P24" i="51"/>
  <c r="O24" i="51"/>
  <c r="O29" i="51" s="1"/>
  <c r="N24" i="51"/>
  <c r="M24" i="51"/>
  <c r="L24" i="51"/>
  <c r="K24" i="51"/>
  <c r="K29" i="51" s="1"/>
  <c r="J24" i="51"/>
  <c r="I24" i="51"/>
  <c r="I29" i="51" s="1"/>
  <c r="H24" i="51"/>
  <c r="H29" i="51" s="1"/>
  <c r="G24" i="51"/>
  <c r="F24" i="51"/>
  <c r="E24" i="51"/>
  <c r="D24" i="51"/>
  <c r="C24" i="51"/>
  <c r="B24" i="51"/>
  <c r="W23" i="51"/>
  <c r="W22" i="51"/>
  <c r="W21" i="51"/>
  <c r="W20" i="51"/>
  <c r="W19" i="51"/>
  <c r="W18" i="51"/>
  <c r="W17" i="51"/>
  <c r="W65" i="50"/>
  <c r="V65" i="50"/>
  <c r="U65" i="50"/>
  <c r="T65" i="50"/>
  <c r="S65" i="50"/>
  <c r="R65" i="50"/>
  <c r="Q65" i="50"/>
  <c r="P65" i="50"/>
  <c r="O65" i="50"/>
  <c r="N65" i="50"/>
  <c r="M65" i="50"/>
  <c r="L65" i="50"/>
  <c r="K65" i="50"/>
  <c r="J65" i="50"/>
  <c r="I65" i="50"/>
  <c r="H65" i="50"/>
  <c r="G65" i="50"/>
  <c r="F65" i="50"/>
  <c r="E65" i="50"/>
  <c r="D65" i="50"/>
  <c r="C65" i="50"/>
  <c r="B65" i="50"/>
  <c r="W64" i="50"/>
  <c r="V64" i="50"/>
  <c r="U64" i="50"/>
  <c r="T64" i="50"/>
  <c r="S64" i="50"/>
  <c r="R64" i="50"/>
  <c r="Q64" i="50"/>
  <c r="P64" i="50"/>
  <c r="O64" i="50"/>
  <c r="N64" i="50"/>
  <c r="M64" i="50"/>
  <c r="L64" i="50"/>
  <c r="K64" i="50"/>
  <c r="J64" i="50"/>
  <c r="I64" i="50"/>
  <c r="H64" i="50"/>
  <c r="G64" i="50"/>
  <c r="F64" i="50"/>
  <c r="E64" i="50"/>
  <c r="D64" i="50"/>
  <c r="C64" i="50"/>
  <c r="B64" i="50"/>
  <c r="X63" i="50"/>
  <c r="W61" i="50"/>
  <c r="W66" i="50" s="1"/>
  <c r="V61" i="50"/>
  <c r="U61" i="50"/>
  <c r="T61" i="50"/>
  <c r="S61" i="50"/>
  <c r="R61" i="50"/>
  <c r="R66" i="50" s="1"/>
  <c r="Q61" i="50"/>
  <c r="Q66" i="50" s="1"/>
  <c r="P61" i="50"/>
  <c r="P66" i="50" s="1"/>
  <c r="O61" i="50"/>
  <c r="O66" i="50" s="1"/>
  <c r="N61" i="50"/>
  <c r="N66" i="50" s="1"/>
  <c r="M61" i="50"/>
  <c r="M66" i="50" s="1"/>
  <c r="L61" i="50"/>
  <c r="K61" i="50"/>
  <c r="J61" i="50"/>
  <c r="I61" i="50"/>
  <c r="H61" i="50"/>
  <c r="G61" i="50"/>
  <c r="G66" i="50" s="1"/>
  <c r="F61" i="50"/>
  <c r="E61" i="50"/>
  <c r="D61" i="50"/>
  <c r="C61" i="50"/>
  <c r="C67" i="50" s="1"/>
  <c r="B61" i="50"/>
  <c r="B66" i="50" s="1"/>
  <c r="X60" i="50"/>
  <c r="Y60" i="50" s="1"/>
  <c r="X59" i="50"/>
  <c r="Y59" i="50" s="1"/>
  <c r="X58" i="50"/>
  <c r="Y58" i="50" s="1"/>
  <c r="X57" i="50"/>
  <c r="Y57" i="50" s="1"/>
  <c r="X56" i="50"/>
  <c r="Y56" i="50" s="1"/>
  <c r="X55" i="50"/>
  <c r="Y55" i="50" s="1"/>
  <c r="X54" i="50"/>
  <c r="Y54" i="50" s="1"/>
  <c r="T47" i="50"/>
  <c r="S47" i="50"/>
  <c r="R47" i="50"/>
  <c r="Q47" i="50"/>
  <c r="P47" i="50"/>
  <c r="O47" i="50"/>
  <c r="G47" i="50"/>
  <c r="F47" i="50"/>
  <c r="E47" i="50"/>
  <c r="D47" i="50"/>
  <c r="C47" i="50"/>
  <c r="B47" i="50"/>
  <c r="T46" i="50"/>
  <c r="S46" i="50"/>
  <c r="R46" i="50"/>
  <c r="Q46" i="50"/>
  <c r="P46" i="50"/>
  <c r="O46" i="50"/>
  <c r="G46" i="50"/>
  <c r="F46" i="50"/>
  <c r="E46" i="50"/>
  <c r="D46" i="50"/>
  <c r="C46" i="50"/>
  <c r="B46" i="50"/>
  <c r="U45" i="50"/>
  <c r="H45" i="50"/>
  <c r="T43" i="50"/>
  <c r="S43" i="50"/>
  <c r="R43" i="50"/>
  <c r="Q43" i="50"/>
  <c r="P43" i="50"/>
  <c r="P48" i="50" s="1"/>
  <c r="O43" i="50"/>
  <c r="O48" i="50" s="1"/>
  <c r="G43" i="50"/>
  <c r="G48" i="50" s="1"/>
  <c r="F43" i="50"/>
  <c r="F48" i="50" s="1"/>
  <c r="E43" i="50"/>
  <c r="E48" i="50" s="1"/>
  <c r="D43" i="50"/>
  <c r="D48" i="50" s="1"/>
  <c r="C43" i="50"/>
  <c r="B43" i="50"/>
  <c r="B48" i="50" s="1"/>
  <c r="U42" i="50"/>
  <c r="H42" i="50"/>
  <c r="U41" i="50"/>
  <c r="H41" i="50"/>
  <c r="U40" i="50"/>
  <c r="H40" i="50"/>
  <c r="U39" i="50"/>
  <c r="H39" i="50"/>
  <c r="U38" i="50"/>
  <c r="H38" i="50"/>
  <c r="U37" i="50"/>
  <c r="H37" i="50"/>
  <c r="U36" i="50"/>
  <c r="H36" i="50"/>
  <c r="V28" i="50"/>
  <c r="U28" i="50"/>
  <c r="T28" i="50"/>
  <c r="S28" i="50"/>
  <c r="R28" i="50"/>
  <c r="Q28" i="50"/>
  <c r="P28" i="50"/>
  <c r="O28" i="50"/>
  <c r="N28" i="50"/>
  <c r="M28" i="50"/>
  <c r="L28" i="50"/>
  <c r="K28" i="50"/>
  <c r="J28" i="50"/>
  <c r="I28" i="50"/>
  <c r="H28" i="50"/>
  <c r="G28" i="50"/>
  <c r="F28" i="50"/>
  <c r="E28" i="50"/>
  <c r="D28" i="50"/>
  <c r="C28" i="50"/>
  <c r="B28" i="50"/>
  <c r="V27" i="50"/>
  <c r="U27" i="50"/>
  <c r="T27" i="50"/>
  <c r="S27" i="50"/>
  <c r="R27" i="50"/>
  <c r="Q27" i="50"/>
  <c r="P27" i="50"/>
  <c r="O27" i="50"/>
  <c r="N27" i="50"/>
  <c r="M27" i="50"/>
  <c r="L27" i="50"/>
  <c r="K27" i="50"/>
  <c r="J27" i="50"/>
  <c r="I27" i="50"/>
  <c r="H27" i="50"/>
  <c r="G27" i="50"/>
  <c r="F27" i="50"/>
  <c r="E27" i="50"/>
  <c r="D27" i="50"/>
  <c r="C27" i="50"/>
  <c r="B27" i="50"/>
  <c r="W26" i="50"/>
  <c r="V24" i="50"/>
  <c r="U24" i="50"/>
  <c r="T24" i="50"/>
  <c r="T29" i="50" s="1"/>
  <c r="S24" i="50"/>
  <c r="S30" i="50" s="1"/>
  <c r="R24" i="50"/>
  <c r="R29" i="50" s="1"/>
  <c r="Q24" i="50"/>
  <c r="Q29" i="50" s="1"/>
  <c r="P24" i="50"/>
  <c r="P29" i="50" s="1"/>
  <c r="O24" i="50"/>
  <c r="O29" i="50" s="1"/>
  <c r="N24" i="50"/>
  <c r="N29" i="50" s="1"/>
  <c r="M24" i="50"/>
  <c r="L24" i="50"/>
  <c r="K24" i="50"/>
  <c r="J24" i="50"/>
  <c r="I24" i="50"/>
  <c r="H24" i="50"/>
  <c r="G24" i="50"/>
  <c r="F24" i="50"/>
  <c r="E24" i="50"/>
  <c r="D24" i="50"/>
  <c r="D29" i="50" s="1"/>
  <c r="C24" i="50"/>
  <c r="C30" i="50" s="1"/>
  <c r="B24" i="50"/>
  <c r="B29" i="50" s="1"/>
  <c r="W23" i="50"/>
  <c r="W22" i="50"/>
  <c r="W21" i="50"/>
  <c r="W20" i="50"/>
  <c r="W19" i="50"/>
  <c r="W18" i="50"/>
  <c r="W17" i="50"/>
  <c r="W65" i="49"/>
  <c r="V65" i="49"/>
  <c r="U65" i="49"/>
  <c r="T65" i="49"/>
  <c r="S65" i="49"/>
  <c r="R65" i="49"/>
  <c r="Q65" i="49"/>
  <c r="P65" i="49"/>
  <c r="O65" i="49"/>
  <c r="N65" i="49"/>
  <c r="M65" i="49"/>
  <c r="L65" i="49"/>
  <c r="K65" i="49"/>
  <c r="J65" i="49"/>
  <c r="I65" i="49"/>
  <c r="H65" i="49"/>
  <c r="G65" i="49"/>
  <c r="F65" i="49"/>
  <c r="E65" i="49"/>
  <c r="D65" i="49"/>
  <c r="C65" i="49"/>
  <c r="B65" i="49"/>
  <c r="W64" i="49"/>
  <c r="V64" i="49"/>
  <c r="U64" i="49"/>
  <c r="T64" i="49"/>
  <c r="S64" i="49"/>
  <c r="R64" i="49"/>
  <c r="Q64" i="49"/>
  <c r="P64" i="49"/>
  <c r="O64" i="49"/>
  <c r="N64" i="49"/>
  <c r="M64" i="49"/>
  <c r="L64" i="49"/>
  <c r="K64" i="49"/>
  <c r="J64" i="49"/>
  <c r="I64" i="49"/>
  <c r="H64" i="49"/>
  <c r="G64" i="49"/>
  <c r="F64" i="49"/>
  <c r="E64" i="49"/>
  <c r="D64" i="49"/>
  <c r="C64" i="49"/>
  <c r="B64" i="49"/>
  <c r="X63" i="49"/>
  <c r="W61" i="49"/>
  <c r="V61" i="49"/>
  <c r="U61" i="49"/>
  <c r="T61" i="49"/>
  <c r="T66" i="49" s="1"/>
  <c r="S61" i="49"/>
  <c r="S66" i="49" s="1"/>
  <c r="R61" i="49"/>
  <c r="Q61" i="49"/>
  <c r="P61" i="49"/>
  <c r="O61" i="49"/>
  <c r="N61" i="49"/>
  <c r="M61" i="49"/>
  <c r="L61" i="49"/>
  <c r="L66" i="49" s="1"/>
  <c r="K61" i="49"/>
  <c r="J61" i="49"/>
  <c r="J66" i="49" s="1"/>
  <c r="I61" i="49"/>
  <c r="I66" i="49" s="1"/>
  <c r="H61" i="49"/>
  <c r="H66" i="49" s="1"/>
  <c r="G61" i="49"/>
  <c r="G66" i="49" s="1"/>
  <c r="F61" i="49"/>
  <c r="F66" i="49" s="1"/>
  <c r="E61" i="49"/>
  <c r="E66" i="49" s="1"/>
  <c r="D61" i="49"/>
  <c r="C61" i="49"/>
  <c r="C66" i="49" s="1"/>
  <c r="B61" i="49"/>
  <c r="X60" i="49"/>
  <c r="X59" i="49"/>
  <c r="X58" i="49"/>
  <c r="X57" i="49"/>
  <c r="X56" i="49"/>
  <c r="X55" i="49"/>
  <c r="X54" i="49"/>
  <c r="T47" i="49"/>
  <c r="S47" i="49"/>
  <c r="R47" i="49"/>
  <c r="Q47" i="49"/>
  <c r="P47" i="49"/>
  <c r="O47" i="49"/>
  <c r="G47" i="49"/>
  <c r="F47" i="49"/>
  <c r="E47" i="49"/>
  <c r="D47" i="49"/>
  <c r="C47" i="49"/>
  <c r="B47" i="49"/>
  <c r="T46" i="49"/>
  <c r="S46" i="49"/>
  <c r="R46" i="49"/>
  <c r="Q46" i="49"/>
  <c r="P46" i="49"/>
  <c r="O46" i="49"/>
  <c r="G46" i="49"/>
  <c r="F46" i="49"/>
  <c r="E46" i="49"/>
  <c r="D46" i="49"/>
  <c r="C46" i="49"/>
  <c r="B46" i="49"/>
  <c r="U45" i="49"/>
  <c r="H45" i="49"/>
  <c r="T43" i="49"/>
  <c r="S43" i="49"/>
  <c r="R43" i="49"/>
  <c r="Q43" i="49"/>
  <c r="P43" i="49"/>
  <c r="O43" i="49"/>
  <c r="O48" i="49" s="1"/>
  <c r="G43" i="49"/>
  <c r="F43" i="49"/>
  <c r="F48" i="49" s="1"/>
  <c r="E43" i="49"/>
  <c r="D43" i="49"/>
  <c r="C43" i="49"/>
  <c r="C48" i="49" s="1"/>
  <c r="B43" i="49"/>
  <c r="U42" i="49"/>
  <c r="H42" i="49"/>
  <c r="U41" i="49"/>
  <c r="H41" i="49"/>
  <c r="U40" i="49"/>
  <c r="H40" i="49"/>
  <c r="U39" i="49"/>
  <c r="H39" i="49"/>
  <c r="U38" i="49"/>
  <c r="H38" i="49"/>
  <c r="U37" i="49"/>
  <c r="H37" i="49"/>
  <c r="U36" i="49"/>
  <c r="H36" i="49"/>
  <c r="V28" i="49"/>
  <c r="U28" i="49"/>
  <c r="T28" i="49"/>
  <c r="S28" i="49"/>
  <c r="R28" i="49"/>
  <c r="Q28" i="49"/>
  <c r="P28" i="49"/>
  <c r="O28" i="49"/>
  <c r="N28" i="49"/>
  <c r="M28" i="49"/>
  <c r="L28" i="49"/>
  <c r="K28" i="49"/>
  <c r="J28" i="49"/>
  <c r="I28" i="49"/>
  <c r="H28" i="49"/>
  <c r="G28" i="49"/>
  <c r="F28" i="49"/>
  <c r="E28" i="49"/>
  <c r="D28" i="49"/>
  <c r="C28" i="49"/>
  <c r="B28" i="49"/>
  <c r="V27" i="49"/>
  <c r="U27" i="49"/>
  <c r="T27" i="49"/>
  <c r="S27" i="49"/>
  <c r="R27" i="49"/>
  <c r="Q27" i="49"/>
  <c r="P27" i="49"/>
  <c r="O27" i="49"/>
  <c r="N27" i="49"/>
  <c r="M27" i="49"/>
  <c r="L27" i="49"/>
  <c r="K27" i="49"/>
  <c r="J27" i="49"/>
  <c r="I27" i="49"/>
  <c r="H27" i="49"/>
  <c r="G27" i="49"/>
  <c r="F27" i="49"/>
  <c r="E27" i="49"/>
  <c r="D27" i="49"/>
  <c r="C27" i="49"/>
  <c r="B27" i="49"/>
  <c r="W26" i="49"/>
  <c r="V24" i="49"/>
  <c r="U24" i="49"/>
  <c r="U29" i="49" s="1"/>
  <c r="T24" i="49"/>
  <c r="T29" i="49" s="1"/>
  <c r="S24" i="49"/>
  <c r="R24" i="49"/>
  <c r="Q24" i="49"/>
  <c r="Q29" i="49" s="1"/>
  <c r="P24" i="49"/>
  <c r="O24" i="49"/>
  <c r="O29" i="49" s="1"/>
  <c r="N24" i="49"/>
  <c r="N30" i="49" s="1"/>
  <c r="M24" i="49"/>
  <c r="M29" i="49" s="1"/>
  <c r="L24" i="49"/>
  <c r="K24" i="49"/>
  <c r="J24" i="49"/>
  <c r="I24" i="49"/>
  <c r="H24" i="49"/>
  <c r="G24" i="49"/>
  <c r="G29" i="49" s="1"/>
  <c r="F24" i="49"/>
  <c r="E24" i="49"/>
  <c r="D24" i="49"/>
  <c r="C24" i="49"/>
  <c r="B24" i="49"/>
  <c r="W23" i="49"/>
  <c r="W22" i="49"/>
  <c r="W21" i="49"/>
  <c r="W20" i="49"/>
  <c r="W19" i="49"/>
  <c r="W18" i="49"/>
  <c r="W17" i="49"/>
  <c r="V65" i="48"/>
  <c r="U65" i="48"/>
  <c r="T65" i="48"/>
  <c r="S65" i="48"/>
  <c r="R65" i="48"/>
  <c r="Q65" i="48"/>
  <c r="P65" i="48"/>
  <c r="O65" i="48"/>
  <c r="N65" i="48"/>
  <c r="M65" i="48"/>
  <c r="L65" i="48"/>
  <c r="K65" i="48"/>
  <c r="J65" i="48"/>
  <c r="I65" i="48"/>
  <c r="H65" i="48"/>
  <c r="G65" i="48"/>
  <c r="F65" i="48"/>
  <c r="E65" i="48"/>
  <c r="D65" i="48"/>
  <c r="C65" i="48"/>
  <c r="B65" i="48"/>
  <c r="V64" i="48"/>
  <c r="U64" i="48"/>
  <c r="T64" i="48"/>
  <c r="S64" i="48"/>
  <c r="R64" i="48"/>
  <c r="Q64" i="48"/>
  <c r="P64" i="48"/>
  <c r="O64" i="48"/>
  <c r="N64" i="48"/>
  <c r="M64" i="48"/>
  <c r="L64" i="48"/>
  <c r="K64" i="48"/>
  <c r="J64" i="48"/>
  <c r="I64" i="48"/>
  <c r="H64" i="48"/>
  <c r="G64" i="48"/>
  <c r="F64" i="48"/>
  <c r="E64" i="48"/>
  <c r="D64" i="48"/>
  <c r="C64" i="48"/>
  <c r="B64" i="48"/>
  <c r="W63" i="48"/>
  <c r="V61" i="48"/>
  <c r="V66" i="48" s="1"/>
  <c r="U61" i="48"/>
  <c r="U67" i="48" s="1"/>
  <c r="T61" i="48"/>
  <c r="T66" i="48" s="1"/>
  <c r="S61" i="48"/>
  <c r="R61" i="48"/>
  <c r="Q61" i="48"/>
  <c r="P61" i="48"/>
  <c r="O61" i="48"/>
  <c r="O66" i="48" s="1"/>
  <c r="N61" i="48"/>
  <c r="M61" i="48"/>
  <c r="M66" i="48" s="1"/>
  <c r="L61" i="48"/>
  <c r="K61" i="48"/>
  <c r="K66" i="48" s="1"/>
  <c r="J61" i="48"/>
  <c r="I61" i="48"/>
  <c r="I66" i="48" s="1"/>
  <c r="H61" i="48"/>
  <c r="H66" i="48" s="1"/>
  <c r="G61" i="48"/>
  <c r="F61" i="48"/>
  <c r="F66" i="48" s="1"/>
  <c r="E61" i="48"/>
  <c r="E67" i="48" s="1"/>
  <c r="D61" i="48"/>
  <c r="D66" i="48" s="1"/>
  <c r="C61" i="48"/>
  <c r="B61" i="48"/>
  <c r="W60" i="48"/>
  <c r="W59" i="48"/>
  <c r="W58" i="48"/>
  <c r="W57" i="48"/>
  <c r="W56" i="48"/>
  <c r="W55" i="48"/>
  <c r="W54" i="48"/>
  <c r="T47" i="48"/>
  <c r="S47" i="48"/>
  <c r="R47" i="48"/>
  <c r="Q47" i="48"/>
  <c r="P47" i="48"/>
  <c r="O47" i="48"/>
  <c r="G47" i="48"/>
  <c r="F47" i="48"/>
  <c r="E47" i="48"/>
  <c r="D47" i="48"/>
  <c r="C47" i="48"/>
  <c r="B47" i="48"/>
  <c r="T46" i="48"/>
  <c r="S46" i="48"/>
  <c r="R46" i="48"/>
  <c r="Q46" i="48"/>
  <c r="P46" i="48"/>
  <c r="O46" i="48"/>
  <c r="G46" i="48"/>
  <c r="F46" i="48"/>
  <c r="E46" i="48"/>
  <c r="D46" i="48"/>
  <c r="C46" i="48"/>
  <c r="B46" i="48"/>
  <c r="U45" i="48"/>
  <c r="H45" i="48"/>
  <c r="T43" i="48"/>
  <c r="S43" i="48"/>
  <c r="R43" i="48"/>
  <c r="R48" i="48" s="1"/>
  <c r="Q43" i="48"/>
  <c r="P43" i="48"/>
  <c r="O43" i="48"/>
  <c r="G43" i="48"/>
  <c r="F43" i="48"/>
  <c r="E43" i="48"/>
  <c r="E49" i="48" s="1"/>
  <c r="D43" i="48"/>
  <c r="D48" i="48" s="1"/>
  <c r="C43" i="48"/>
  <c r="B43" i="48"/>
  <c r="U42" i="48"/>
  <c r="H42" i="48"/>
  <c r="U41" i="48"/>
  <c r="H41" i="48"/>
  <c r="U40" i="48"/>
  <c r="H40" i="48"/>
  <c r="U39" i="48"/>
  <c r="H39" i="48"/>
  <c r="U38" i="48"/>
  <c r="H38" i="48"/>
  <c r="U37" i="48"/>
  <c r="H37" i="48"/>
  <c r="U36" i="48"/>
  <c r="H36" i="48"/>
  <c r="V28" i="48"/>
  <c r="U28" i="48"/>
  <c r="T28" i="48"/>
  <c r="S28" i="48"/>
  <c r="R28" i="48"/>
  <c r="Q28" i="48"/>
  <c r="P28" i="48"/>
  <c r="O28" i="48"/>
  <c r="N28" i="48"/>
  <c r="M28" i="48"/>
  <c r="L28" i="48"/>
  <c r="K28" i="48"/>
  <c r="J28" i="48"/>
  <c r="I28" i="48"/>
  <c r="H28" i="48"/>
  <c r="G28" i="48"/>
  <c r="F28" i="48"/>
  <c r="E28" i="48"/>
  <c r="D28" i="48"/>
  <c r="C28" i="48"/>
  <c r="B28" i="48"/>
  <c r="V27" i="48"/>
  <c r="U27" i="48"/>
  <c r="T27" i="48"/>
  <c r="S27" i="48"/>
  <c r="R27" i="48"/>
  <c r="Q27" i="48"/>
  <c r="P27" i="48"/>
  <c r="O27" i="48"/>
  <c r="N27" i="48"/>
  <c r="M27" i="48"/>
  <c r="L27" i="48"/>
  <c r="K27" i="48"/>
  <c r="J27" i="48"/>
  <c r="I27" i="48"/>
  <c r="H27" i="48"/>
  <c r="G27" i="48"/>
  <c r="F27" i="48"/>
  <c r="E27" i="48"/>
  <c r="D27" i="48"/>
  <c r="C27" i="48"/>
  <c r="B27" i="48"/>
  <c r="W26" i="48"/>
  <c r="V24" i="48"/>
  <c r="U24" i="48"/>
  <c r="T24" i="48"/>
  <c r="S24" i="48"/>
  <c r="R24" i="48"/>
  <c r="R29" i="48" s="1"/>
  <c r="Q24" i="48"/>
  <c r="P24" i="48"/>
  <c r="P29" i="48" s="1"/>
  <c r="O24" i="48"/>
  <c r="O29" i="48" s="1"/>
  <c r="N24" i="48"/>
  <c r="M24" i="48"/>
  <c r="M29" i="48" s="1"/>
  <c r="L24" i="48"/>
  <c r="L29" i="48" s="1"/>
  <c r="K24" i="48"/>
  <c r="J24" i="48"/>
  <c r="J29" i="48" s="1"/>
  <c r="I24" i="48"/>
  <c r="H24" i="48"/>
  <c r="G24" i="48"/>
  <c r="F24" i="48"/>
  <c r="E24" i="48"/>
  <c r="D24" i="48"/>
  <c r="C24" i="48"/>
  <c r="B24" i="48"/>
  <c r="B29" i="48" s="1"/>
  <c r="W23" i="48"/>
  <c r="W22" i="48"/>
  <c r="W21" i="48"/>
  <c r="W20" i="48"/>
  <c r="W19" i="48"/>
  <c r="W18" i="48"/>
  <c r="W17" i="48"/>
  <c r="V65" i="47"/>
  <c r="U65" i="47"/>
  <c r="T65" i="47"/>
  <c r="S65" i="47"/>
  <c r="R65" i="47"/>
  <c r="Q65" i="47"/>
  <c r="P65" i="47"/>
  <c r="O65" i="47"/>
  <c r="N65" i="47"/>
  <c r="M65" i="47"/>
  <c r="L65" i="47"/>
  <c r="K65" i="47"/>
  <c r="J65" i="47"/>
  <c r="I65" i="47"/>
  <c r="H65" i="47"/>
  <c r="G65" i="47"/>
  <c r="F65" i="47"/>
  <c r="E65" i="47"/>
  <c r="D65" i="47"/>
  <c r="C65" i="47"/>
  <c r="B65" i="47"/>
  <c r="V64" i="47"/>
  <c r="U64" i="47"/>
  <c r="T64" i="47"/>
  <c r="S64" i="47"/>
  <c r="R64" i="47"/>
  <c r="Q64" i="47"/>
  <c r="P64" i="47"/>
  <c r="O64" i="47"/>
  <c r="N64" i="47"/>
  <c r="M64" i="47"/>
  <c r="L64" i="47"/>
  <c r="K64" i="47"/>
  <c r="J64" i="47"/>
  <c r="I64" i="47"/>
  <c r="H64" i="47"/>
  <c r="G64" i="47"/>
  <c r="F64" i="47"/>
  <c r="E64" i="47"/>
  <c r="D64" i="47"/>
  <c r="C64" i="47"/>
  <c r="B64" i="47"/>
  <c r="W63" i="47"/>
  <c r="V61" i="47"/>
  <c r="V66" i="47" s="1"/>
  <c r="U61" i="47"/>
  <c r="U66" i="47" s="1"/>
  <c r="T61" i="47"/>
  <c r="T66" i="47" s="1"/>
  <c r="S61" i="47"/>
  <c r="S66" i="47" s="1"/>
  <c r="R61" i="47"/>
  <c r="Q61" i="47"/>
  <c r="P61" i="47"/>
  <c r="P66" i="47" s="1"/>
  <c r="O61" i="47"/>
  <c r="N61" i="47"/>
  <c r="N66" i="47" s="1"/>
  <c r="M61" i="47"/>
  <c r="M66" i="47" s="1"/>
  <c r="L61" i="47"/>
  <c r="K61" i="47"/>
  <c r="J61" i="47"/>
  <c r="I61" i="47"/>
  <c r="H61" i="47"/>
  <c r="G61" i="47"/>
  <c r="F61" i="47"/>
  <c r="F66" i="47" s="1"/>
  <c r="E61" i="47"/>
  <c r="E66" i="47" s="1"/>
  <c r="D61" i="47"/>
  <c r="D66" i="47" s="1"/>
  <c r="C61" i="47"/>
  <c r="C66" i="47" s="1"/>
  <c r="B61" i="47"/>
  <c r="W60" i="47"/>
  <c r="W59" i="47"/>
  <c r="W58" i="47"/>
  <c r="W57" i="47"/>
  <c r="W56" i="47"/>
  <c r="W55" i="47"/>
  <c r="W54" i="47"/>
  <c r="T47" i="47"/>
  <c r="S47" i="47"/>
  <c r="R47" i="47"/>
  <c r="Q47" i="47"/>
  <c r="P47" i="47"/>
  <c r="O47" i="47"/>
  <c r="G47" i="47"/>
  <c r="F47" i="47"/>
  <c r="E47" i="47"/>
  <c r="D47" i="47"/>
  <c r="C47" i="47"/>
  <c r="B47" i="47"/>
  <c r="T46" i="47"/>
  <c r="S46" i="47"/>
  <c r="R46" i="47"/>
  <c r="Q46" i="47"/>
  <c r="P46" i="47"/>
  <c r="O46" i="47"/>
  <c r="G46" i="47"/>
  <c r="F46" i="47"/>
  <c r="E46" i="47"/>
  <c r="D46" i="47"/>
  <c r="C46" i="47"/>
  <c r="B46" i="47"/>
  <c r="U45" i="47"/>
  <c r="H45" i="47"/>
  <c r="T43" i="47"/>
  <c r="T48" i="47" s="1"/>
  <c r="S43" i="47"/>
  <c r="S48" i="47" s="1"/>
  <c r="R43" i="47"/>
  <c r="R48" i="47" s="1"/>
  <c r="Q43" i="47"/>
  <c r="P43" i="47"/>
  <c r="O43" i="47"/>
  <c r="G43" i="47"/>
  <c r="F43" i="47"/>
  <c r="F48" i="47" s="1"/>
  <c r="E43" i="47"/>
  <c r="D43" i="47"/>
  <c r="C43" i="47"/>
  <c r="B43" i="47"/>
  <c r="B48" i="47" s="1"/>
  <c r="U42" i="47"/>
  <c r="H42" i="47"/>
  <c r="U41" i="47"/>
  <c r="H41" i="47"/>
  <c r="U40" i="47"/>
  <c r="H40" i="47"/>
  <c r="U39" i="47"/>
  <c r="H39" i="47"/>
  <c r="U38" i="47"/>
  <c r="H38" i="47"/>
  <c r="U37" i="47"/>
  <c r="H37" i="47"/>
  <c r="U36" i="47"/>
  <c r="H36" i="47"/>
  <c r="V28" i="47"/>
  <c r="U28" i="47"/>
  <c r="T28" i="47"/>
  <c r="S28" i="47"/>
  <c r="R28" i="47"/>
  <c r="Q28" i="47"/>
  <c r="P28" i="47"/>
  <c r="O28" i="47"/>
  <c r="N28" i="47"/>
  <c r="M28" i="47"/>
  <c r="L28" i="47"/>
  <c r="K28" i="47"/>
  <c r="J28" i="47"/>
  <c r="I28" i="47"/>
  <c r="H28" i="47"/>
  <c r="G28" i="47"/>
  <c r="F28" i="47"/>
  <c r="E28" i="47"/>
  <c r="D28" i="47"/>
  <c r="C28" i="47"/>
  <c r="B28" i="47"/>
  <c r="V27" i="47"/>
  <c r="U27" i="47"/>
  <c r="T27" i="47"/>
  <c r="S27" i="47"/>
  <c r="R27" i="47"/>
  <c r="Q27" i="47"/>
  <c r="P27" i="47"/>
  <c r="O27" i="47"/>
  <c r="N27" i="47"/>
  <c r="M27" i="47"/>
  <c r="L27" i="47"/>
  <c r="K27" i="47"/>
  <c r="J27" i="47"/>
  <c r="I27" i="47"/>
  <c r="H27" i="47"/>
  <c r="G27" i="47"/>
  <c r="F27" i="47"/>
  <c r="E27" i="47"/>
  <c r="D27" i="47"/>
  <c r="C27" i="47"/>
  <c r="B27" i="47"/>
  <c r="W26" i="47"/>
  <c r="V24" i="47"/>
  <c r="V29" i="47" s="1"/>
  <c r="U24" i="47"/>
  <c r="T24" i="47"/>
  <c r="T30" i="47" s="1"/>
  <c r="S24" i="47"/>
  <c r="R24" i="47"/>
  <c r="Q24" i="47"/>
  <c r="P24" i="47"/>
  <c r="O24" i="47"/>
  <c r="N24" i="47"/>
  <c r="M24" i="47"/>
  <c r="L24" i="47"/>
  <c r="K24" i="47"/>
  <c r="J24" i="47"/>
  <c r="I24" i="47"/>
  <c r="I29" i="47" s="1"/>
  <c r="H24" i="47"/>
  <c r="H29" i="47" s="1"/>
  <c r="G24" i="47"/>
  <c r="G29" i="47" s="1"/>
  <c r="F24" i="47"/>
  <c r="F29" i="47" s="1"/>
  <c r="E24" i="47"/>
  <c r="D24" i="47"/>
  <c r="D30" i="47" s="1"/>
  <c r="C24" i="47"/>
  <c r="C30" i="47" s="1"/>
  <c r="B24" i="47"/>
  <c r="W23" i="47"/>
  <c r="W22" i="47"/>
  <c r="W21" i="47"/>
  <c r="W20" i="47"/>
  <c r="W19" i="47"/>
  <c r="W18" i="47"/>
  <c r="W17" i="47"/>
  <c r="V65" i="46"/>
  <c r="U65" i="46"/>
  <c r="T65" i="46"/>
  <c r="S65" i="46"/>
  <c r="R65" i="46"/>
  <c r="Q65" i="46"/>
  <c r="P65" i="46"/>
  <c r="O65" i="46"/>
  <c r="N65" i="46"/>
  <c r="M65" i="46"/>
  <c r="L65" i="46"/>
  <c r="K65" i="46"/>
  <c r="J65" i="46"/>
  <c r="I65" i="46"/>
  <c r="H65" i="46"/>
  <c r="G65" i="46"/>
  <c r="F65" i="46"/>
  <c r="E65" i="46"/>
  <c r="D65" i="46"/>
  <c r="C65" i="46"/>
  <c r="B65" i="46"/>
  <c r="V64" i="46"/>
  <c r="U64" i="46"/>
  <c r="T64" i="46"/>
  <c r="S64" i="46"/>
  <c r="R64" i="46"/>
  <c r="Q64" i="46"/>
  <c r="P64" i="46"/>
  <c r="O64" i="46"/>
  <c r="N64" i="46"/>
  <c r="M64" i="46"/>
  <c r="L64" i="46"/>
  <c r="K64" i="46"/>
  <c r="J64" i="46"/>
  <c r="I64" i="46"/>
  <c r="H64" i="46"/>
  <c r="G64" i="46"/>
  <c r="F64" i="46"/>
  <c r="E64" i="46"/>
  <c r="D64" i="46"/>
  <c r="C64" i="46"/>
  <c r="B64" i="46"/>
  <c r="W63" i="46"/>
  <c r="V61" i="46"/>
  <c r="U61" i="46"/>
  <c r="T61" i="46"/>
  <c r="S61" i="46"/>
  <c r="R61" i="46"/>
  <c r="Q61" i="46"/>
  <c r="Q66" i="46" s="1"/>
  <c r="P61" i="46"/>
  <c r="P66" i="46" s="1"/>
  <c r="O61" i="46"/>
  <c r="O66" i="46" s="1"/>
  <c r="N61" i="46"/>
  <c r="N66" i="46" s="1"/>
  <c r="M61" i="46"/>
  <c r="M66" i="46" s="1"/>
  <c r="L61" i="46"/>
  <c r="L66" i="46" s="1"/>
  <c r="K61" i="46"/>
  <c r="K66" i="46" s="1"/>
  <c r="J61" i="46"/>
  <c r="I61" i="46"/>
  <c r="H61" i="46"/>
  <c r="H66" i="46" s="1"/>
  <c r="G61" i="46"/>
  <c r="G66" i="46" s="1"/>
  <c r="F61" i="46"/>
  <c r="E61" i="46"/>
  <c r="D61" i="46"/>
  <c r="C61" i="46"/>
  <c r="B61" i="46"/>
  <c r="W60" i="46"/>
  <c r="W59" i="46"/>
  <c r="W58" i="46"/>
  <c r="W57" i="46"/>
  <c r="W56" i="46"/>
  <c r="W55" i="46"/>
  <c r="W54" i="46"/>
  <c r="T47" i="46"/>
  <c r="S47" i="46"/>
  <c r="R47" i="46"/>
  <c r="Q47" i="46"/>
  <c r="P47" i="46"/>
  <c r="O47" i="46"/>
  <c r="G47" i="46"/>
  <c r="F47" i="46"/>
  <c r="E47" i="46"/>
  <c r="D47" i="46"/>
  <c r="C47" i="46"/>
  <c r="B47" i="46"/>
  <c r="T46" i="46"/>
  <c r="S46" i="46"/>
  <c r="R46" i="46"/>
  <c r="Q46" i="46"/>
  <c r="P46" i="46"/>
  <c r="O46" i="46"/>
  <c r="G46" i="46"/>
  <c r="F46" i="46"/>
  <c r="E46" i="46"/>
  <c r="D46" i="46"/>
  <c r="C46" i="46"/>
  <c r="B46" i="46"/>
  <c r="U45" i="46"/>
  <c r="H45" i="46"/>
  <c r="T43" i="46"/>
  <c r="S43" i="46"/>
  <c r="R43" i="46"/>
  <c r="R48" i="46" s="1"/>
  <c r="Q43" i="46"/>
  <c r="Q48" i="46" s="1"/>
  <c r="P43" i="46"/>
  <c r="O43" i="46"/>
  <c r="O48" i="46" s="1"/>
  <c r="G43" i="46"/>
  <c r="G48" i="46" s="1"/>
  <c r="F43" i="46"/>
  <c r="F48" i="46" s="1"/>
  <c r="E43" i="46"/>
  <c r="D43" i="46"/>
  <c r="C43" i="46"/>
  <c r="B43" i="46"/>
  <c r="U42" i="46"/>
  <c r="H42" i="46"/>
  <c r="U41" i="46"/>
  <c r="H41" i="46"/>
  <c r="U40" i="46"/>
  <c r="H40" i="46"/>
  <c r="U39" i="46"/>
  <c r="H39" i="46"/>
  <c r="U38" i="46"/>
  <c r="H38" i="46"/>
  <c r="U37" i="46"/>
  <c r="H37" i="46"/>
  <c r="U36" i="46"/>
  <c r="H36" i="46"/>
  <c r="V28" i="46"/>
  <c r="U28" i="46"/>
  <c r="T28" i="46"/>
  <c r="S28" i="46"/>
  <c r="R28" i="46"/>
  <c r="Q28" i="46"/>
  <c r="P28" i="46"/>
  <c r="O28" i="46"/>
  <c r="N28" i="46"/>
  <c r="M28" i="46"/>
  <c r="L28" i="46"/>
  <c r="K28" i="46"/>
  <c r="J28" i="46"/>
  <c r="I28" i="46"/>
  <c r="H28" i="46"/>
  <c r="G28" i="46"/>
  <c r="F28" i="46"/>
  <c r="E28" i="46"/>
  <c r="D28" i="46"/>
  <c r="C28" i="46"/>
  <c r="B28" i="46"/>
  <c r="V27" i="46"/>
  <c r="U27" i="46"/>
  <c r="T27" i="46"/>
  <c r="S27" i="46"/>
  <c r="R27" i="46"/>
  <c r="Q27" i="46"/>
  <c r="P27" i="46"/>
  <c r="O27" i="46"/>
  <c r="N27" i="46"/>
  <c r="M27" i="46"/>
  <c r="L27" i="46"/>
  <c r="K27" i="46"/>
  <c r="J27" i="46"/>
  <c r="I27" i="46"/>
  <c r="H27" i="46"/>
  <c r="G27" i="46"/>
  <c r="F27" i="46"/>
  <c r="E27" i="46"/>
  <c r="D27" i="46"/>
  <c r="C27" i="46"/>
  <c r="B27" i="46"/>
  <c r="W26" i="46"/>
  <c r="V24" i="46"/>
  <c r="V29" i="46" s="1"/>
  <c r="U24" i="46"/>
  <c r="U29" i="46" s="1"/>
  <c r="T24" i="46"/>
  <c r="T29" i="46" s="1"/>
  <c r="S24" i="46"/>
  <c r="S29" i="46" s="1"/>
  <c r="R24" i="46"/>
  <c r="R29" i="46" s="1"/>
  <c r="Q24" i="46"/>
  <c r="P24" i="46"/>
  <c r="O24" i="46"/>
  <c r="N24" i="46"/>
  <c r="N29" i="46" s="1"/>
  <c r="M24" i="46"/>
  <c r="L24" i="46"/>
  <c r="K24" i="46"/>
  <c r="J24" i="46"/>
  <c r="I24" i="46"/>
  <c r="H24" i="46"/>
  <c r="G24" i="46"/>
  <c r="F24" i="46"/>
  <c r="F29" i="46" s="1"/>
  <c r="E24" i="46"/>
  <c r="E29" i="46" s="1"/>
  <c r="D24" i="46"/>
  <c r="D29" i="46" s="1"/>
  <c r="C24" i="46"/>
  <c r="C29" i="46" s="1"/>
  <c r="B24" i="46"/>
  <c r="W23" i="46"/>
  <c r="W22" i="46"/>
  <c r="W21" i="46"/>
  <c r="W20" i="46"/>
  <c r="W19" i="46"/>
  <c r="W18" i="46"/>
  <c r="W17" i="46"/>
  <c r="V65" i="45"/>
  <c r="U65" i="45"/>
  <c r="T65" i="45"/>
  <c r="S65" i="45"/>
  <c r="R65" i="45"/>
  <c r="Q65" i="45"/>
  <c r="P65" i="45"/>
  <c r="O65" i="45"/>
  <c r="N65" i="45"/>
  <c r="M65" i="45"/>
  <c r="L65" i="45"/>
  <c r="K65" i="45"/>
  <c r="J65" i="45"/>
  <c r="I65" i="45"/>
  <c r="H65" i="45"/>
  <c r="G65" i="45"/>
  <c r="F65" i="45"/>
  <c r="E65" i="45"/>
  <c r="D65" i="45"/>
  <c r="C65" i="45"/>
  <c r="B65" i="45"/>
  <c r="V64" i="45"/>
  <c r="U64" i="45"/>
  <c r="T64" i="45"/>
  <c r="S64" i="45"/>
  <c r="R64" i="45"/>
  <c r="Q64" i="45"/>
  <c r="P64" i="45"/>
  <c r="O64" i="45"/>
  <c r="N64" i="45"/>
  <c r="M64" i="45"/>
  <c r="L64" i="45"/>
  <c r="K64" i="45"/>
  <c r="J64" i="45"/>
  <c r="I64" i="45"/>
  <c r="H64" i="45"/>
  <c r="G64" i="45"/>
  <c r="F64" i="45"/>
  <c r="E64" i="45"/>
  <c r="D64" i="45"/>
  <c r="C64" i="45"/>
  <c r="B64" i="45"/>
  <c r="W63" i="45"/>
  <c r="V61" i="45"/>
  <c r="U61" i="45"/>
  <c r="U66" i="45" s="1"/>
  <c r="T61" i="45"/>
  <c r="T66" i="45" s="1"/>
  <c r="S61" i="45"/>
  <c r="R61" i="45"/>
  <c r="Q61" i="45"/>
  <c r="Q66" i="45" s="1"/>
  <c r="P61" i="45"/>
  <c r="O61" i="45"/>
  <c r="N61" i="45"/>
  <c r="M61" i="45"/>
  <c r="L61" i="45"/>
  <c r="K61" i="45"/>
  <c r="J61" i="45"/>
  <c r="J67" i="45" s="1"/>
  <c r="I61" i="45"/>
  <c r="I66" i="45" s="1"/>
  <c r="H61" i="45"/>
  <c r="G61" i="45"/>
  <c r="G66" i="45" s="1"/>
  <c r="F61" i="45"/>
  <c r="E61" i="45"/>
  <c r="E66" i="45" s="1"/>
  <c r="D61" i="45"/>
  <c r="C61" i="45"/>
  <c r="B61" i="45"/>
  <c r="W60" i="45"/>
  <c r="W59" i="45"/>
  <c r="W58" i="45"/>
  <c r="W57" i="45"/>
  <c r="W56" i="45"/>
  <c r="W55" i="45"/>
  <c r="W54" i="45"/>
  <c r="T47" i="45"/>
  <c r="S47" i="45"/>
  <c r="R47" i="45"/>
  <c r="Q47" i="45"/>
  <c r="P47" i="45"/>
  <c r="O47" i="45"/>
  <c r="G47" i="45"/>
  <c r="F47" i="45"/>
  <c r="E47" i="45"/>
  <c r="D47" i="45"/>
  <c r="C47" i="45"/>
  <c r="B47" i="45"/>
  <c r="T46" i="45"/>
  <c r="S46" i="45"/>
  <c r="R46" i="45"/>
  <c r="Q46" i="45"/>
  <c r="P46" i="45"/>
  <c r="O46" i="45"/>
  <c r="G46" i="45"/>
  <c r="F46" i="45"/>
  <c r="E46" i="45"/>
  <c r="D46" i="45"/>
  <c r="C46" i="45"/>
  <c r="B46" i="45"/>
  <c r="U45" i="45"/>
  <c r="H45" i="45"/>
  <c r="T43" i="45"/>
  <c r="S43" i="45"/>
  <c r="S48" i="45" s="1"/>
  <c r="R43" i="45"/>
  <c r="R48" i="45" s="1"/>
  <c r="Q43" i="45"/>
  <c r="P43" i="45"/>
  <c r="P48" i="45" s="1"/>
  <c r="O43" i="45"/>
  <c r="G43" i="45"/>
  <c r="F43" i="45"/>
  <c r="F48" i="45" s="1"/>
  <c r="E43" i="45"/>
  <c r="E48" i="45" s="1"/>
  <c r="D43" i="45"/>
  <c r="C43" i="45"/>
  <c r="C48" i="45" s="1"/>
  <c r="B43" i="45"/>
  <c r="U42" i="45"/>
  <c r="H42" i="45"/>
  <c r="U41" i="45"/>
  <c r="H41" i="45"/>
  <c r="U40" i="45"/>
  <c r="H40" i="45"/>
  <c r="U39" i="45"/>
  <c r="H39" i="45"/>
  <c r="U38" i="45"/>
  <c r="H38" i="45"/>
  <c r="U37" i="45"/>
  <c r="H37" i="45"/>
  <c r="U36" i="45"/>
  <c r="H36" i="45"/>
  <c r="V28" i="45"/>
  <c r="U28" i="45"/>
  <c r="T28" i="45"/>
  <c r="S28" i="45"/>
  <c r="R28" i="45"/>
  <c r="Q28" i="45"/>
  <c r="P28" i="45"/>
  <c r="O28" i="45"/>
  <c r="N28" i="45"/>
  <c r="M28" i="45"/>
  <c r="L28" i="45"/>
  <c r="K28" i="45"/>
  <c r="J28" i="45"/>
  <c r="I28" i="45"/>
  <c r="H28" i="45"/>
  <c r="G28" i="45"/>
  <c r="F28" i="45"/>
  <c r="E28" i="45"/>
  <c r="D28" i="45"/>
  <c r="C28" i="45"/>
  <c r="B28" i="45"/>
  <c r="V27" i="45"/>
  <c r="U27" i="45"/>
  <c r="T27" i="45"/>
  <c r="S27" i="45"/>
  <c r="R27" i="45"/>
  <c r="Q27" i="45"/>
  <c r="P27" i="45"/>
  <c r="O27" i="45"/>
  <c r="N27" i="45"/>
  <c r="M27" i="45"/>
  <c r="L27" i="45"/>
  <c r="K27" i="45"/>
  <c r="J27" i="45"/>
  <c r="I27" i="45"/>
  <c r="H27" i="45"/>
  <c r="G27" i="45"/>
  <c r="F27" i="45"/>
  <c r="E27" i="45"/>
  <c r="D27" i="45"/>
  <c r="C27" i="45"/>
  <c r="B27" i="45"/>
  <c r="W26" i="45"/>
  <c r="V24" i="45"/>
  <c r="U24" i="45"/>
  <c r="T24" i="45"/>
  <c r="S24" i="45"/>
  <c r="R24" i="45"/>
  <c r="Q24" i="45"/>
  <c r="P24" i="45"/>
  <c r="P29" i="45" s="1"/>
  <c r="O24" i="45"/>
  <c r="N24" i="45"/>
  <c r="M24" i="45"/>
  <c r="M29" i="45" s="1"/>
  <c r="L24" i="45"/>
  <c r="L29" i="45" s="1"/>
  <c r="K24" i="45"/>
  <c r="K29" i="45" s="1"/>
  <c r="J24" i="45"/>
  <c r="J29" i="45" s="1"/>
  <c r="I24" i="45"/>
  <c r="H24" i="45"/>
  <c r="H29" i="45" s="1"/>
  <c r="G24" i="45"/>
  <c r="F24" i="45"/>
  <c r="E24" i="45"/>
  <c r="D24" i="45"/>
  <c r="C24" i="45"/>
  <c r="B24" i="45"/>
  <c r="W23" i="45"/>
  <c r="W22" i="45"/>
  <c r="W21" i="45"/>
  <c r="W20" i="45"/>
  <c r="W19" i="45"/>
  <c r="W18" i="45"/>
  <c r="W17" i="45"/>
  <c r="V65" i="44"/>
  <c r="U65" i="44"/>
  <c r="T65" i="44"/>
  <c r="S65" i="44"/>
  <c r="R65" i="44"/>
  <c r="Q65" i="44"/>
  <c r="P65" i="44"/>
  <c r="O65" i="44"/>
  <c r="N65" i="44"/>
  <c r="M65" i="44"/>
  <c r="L65" i="44"/>
  <c r="K65" i="44"/>
  <c r="J65" i="44"/>
  <c r="I65" i="44"/>
  <c r="H65" i="44"/>
  <c r="G65" i="44"/>
  <c r="F65" i="44"/>
  <c r="E65" i="44"/>
  <c r="D65" i="44"/>
  <c r="C65" i="44"/>
  <c r="B65" i="44"/>
  <c r="V64" i="44"/>
  <c r="U64" i="44"/>
  <c r="T64" i="44"/>
  <c r="S64" i="44"/>
  <c r="R64" i="44"/>
  <c r="Q64" i="44"/>
  <c r="P64" i="44"/>
  <c r="O64" i="44"/>
  <c r="N64" i="44"/>
  <c r="M64" i="44"/>
  <c r="L64" i="44"/>
  <c r="K64" i="44"/>
  <c r="J64" i="44"/>
  <c r="I64" i="44"/>
  <c r="H64" i="44"/>
  <c r="G64" i="44"/>
  <c r="F64" i="44"/>
  <c r="E64" i="44"/>
  <c r="D64" i="44"/>
  <c r="C64" i="44"/>
  <c r="B64" i="44"/>
  <c r="W63" i="44"/>
  <c r="V61" i="44"/>
  <c r="U61" i="44"/>
  <c r="U66" i="44" s="1"/>
  <c r="T61" i="44"/>
  <c r="S61" i="44"/>
  <c r="R61" i="44"/>
  <c r="R66" i="44" s="1"/>
  <c r="Q61" i="44"/>
  <c r="Q66" i="44" s="1"/>
  <c r="P61" i="44"/>
  <c r="P66" i="44" s="1"/>
  <c r="O61" i="44"/>
  <c r="O66" i="44" s="1"/>
  <c r="N61" i="44"/>
  <c r="N66" i="44" s="1"/>
  <c r="M61" i="44"/>
  <c r="L61" i="44"/>
  <c r="L66" i="44" s="1"/>
  <c r="K61" i="44"/>
  <c r="J61" i="44"/>
  <c r="I61" i="44"/>
  <c r="H61" i="44"/>
  <c r="G61" i="44"/>
  <c r="F61" i="44"/>
  <c r="E61" i="44"/>
  <c r="E66" i="44" s="1"/>
  <c r="D61" i="44"/>
  <c r="C61" i="44"/>
  <c r="B61" i="44"/>
  <c r="B66" i="44" s="1"/>
  <c r="W60" i="44"/>
  <c r="W59" i="44"/>
  <c r="W58" i="44"/>
  <c r="W57" i="44"/>
  <c r="W56" i="44"/>
  <c r="W55" i="44"/>
  <c r="W54" i="44"/>
  <c r="T47" i="44"/>
  <c r="S47" i="44"/>
  <c r="R47" i="44"/>
  <c r="Q47" i="44"/>
  <c r="P47" i="44"/>
  <c r="O47" i="44"/>
  <c r="G47" i="44"/>
  <c r="F47" i="44"/>
  <c r="E47" i="44"/>
  <c r="D47" i="44"/>
  <c r="C47" i="44"/>
  <c r="B47" i="44"/>
  <c r="T46" i="44"/>
  <c r="S46" i="44"/>
  <c r="R46" i="44"/>
  <c r="Q46" i="44"/>
  <c r="P46" i="44"/>
  <c r="O46" i="44"/>
  <c r="G46" i="44"/>
  <c r="F46" i="44"/>
  <c r="E46" i="44"/>
  <c r="D46" i="44"/>
  <c r="C46" i="44"/>
  <c r="B46" i="44"/>
  <c r="U45" i="44"/>
  <c r="H45" i="44"/>
  <c r="T43" i="44"/>
  <c r="T48" i="44" s="1"/>
  <c r="S43" i="44"/>
  <c r="S48" i="44" s="1"/>
  <c r="R43" i="44"/>
  <c r="Q43" i="44"/>
  <c r="P43" i="44"/>
  <c r="P48" i="44" s="1"/>
  <c r="O43" i="44"/>
  <c r="G43" i="44"/>
  <c r="F43" i="44"/>
  <c r="E43" i="44"/>
  <c r="D43" i="44"/>
  <c r="D48" i="44" s="1"/>
  <c r="C43" i="44"/>
  <c r="B43" i="44"/>
  <c r="U42" i="44"/>
  <c r="H42" i="44"/>
  <c r="V28" i="44"/>
  <c r="U28" i="44"/>
  <c r="T28" i="44"/>
  <c r="S28" i="44"/>
  <c r="R28" i="44"/>
  <c r="Q28" i="44"/>
  <c r="P28" i="44"/>
  <c r="O28" i="44"/>
  <c r="N28" i="44"/>
  <c r="M28" i="44"/>
  <c r="L28" i="44"/>
  <c r="K28" i="44"/>
  <c r="J28" i="44"/>
  <c r="I28" i="44"/>
  <c r="H28" i="44"/>
  <c r="G28" i="44"/>
  <c r="F28" i="44"/>
  <c r="E28" i="44"/>
  <c r="D28" i="44"/>
  <c r="C28" i="44"/>
  <c r="B28" i="44"/>
  <c r="V27" i="44"/>
  <c r="U27" i="44"/>
  <c r="T27" i="44"/>
  <c r="S27" i="44"/>
  <c r="R27" i="44"/>
  <c r="Q27" i="44"/>
  <c r="P27" i="44"/>
  <c r="O27" i="44"/>
  <c r="N27" i="44"/>
  <c r="M27" i="44"/>
  <c r="L27" i="44"/>
  <c r="K27" i="44"/>
  <c r="J27" i="44"/>
  <c r="I27" i="44"/>
  <c r="H27" i="44"/>
  <c r="G27" i="44"/>
  <c r="F27" i="44"/>
  <c r="E27" i="44"/>
  <c r="D27" i="44"/>
  <c r="C27" i="44"/>
  <c r="B27" i="44"/>
  <c r="W26" i="44"/>
  <c r="V24" i="44"/>
  <c r="V29" i="44" s="1"/>
  <c r="U24" i="44"/>
  <c r="T24" i="44"/>
  <c r="S24" i="44"/>
  <c r="R24" i="44"/>
  <c r="Q24" i="44"/>
  <c r="P24" i="44"/>
  <c r="O24" i="44"/>
  <c r="O29" i="44" s="1"/>
  <c r="N24" i="44"/>
  <c r="M24" i="44"/>
  <c r="L24" i="44"/>
  <c r="L29" i="44" s="1"/>
  <c r="K24" i="44"/>
  <c r="K29" i="44" s="1"/>
  <c r="J24" i="44"/>
  <c r="J29" i="44" s="1"/>
  <c r="I24" i="44"/>
  <c r="H24" i="44"/>
  <c r="H29" i="44" s="1"/>
  <c r="G24" i="44"/>
  <c r="F24" i="44"/>
  <c r="F29" i="44" s="1"/>
  <c r="E24" i="44"/>
  <c r="E29" i="44" s="1"/>
  <c r="D24" i="44"/>
  <c r="C24" i="44"/>
  <c r="B24" i="44"/>
  <c r="W23" i="44"/>
  <c r="W22" i="44"/>
  <c r="W21" i="44"/>
  <c r="W20" i="44"/>
  <c r="W19" i="44"/>
  <c r="W18" i="44"/>
  <c r="W17" i="44"/>
  <c r="V65" i="43"/>
  <c r="U65" i="43"/>
  <c r="T65" i="43"/>
  <c r="S65" i="43"/>
  <c r="R65" i="43"/>
  <c r="Q65" i="43"/>
  <c r="P65" i="43"/>
  <c r="O65" i="43"/>
  <c r="N65" i="43"/>
  <c r="M65" i="43"/>
  <c r="L65" i="43"/>
  <c r="K65" i="43"/>
  <c r="J65" i="43"/>
  <c r="I65" i="43"/>
  <c r="H65" i="43"/>
  <c r="G65" i="43"/>
  <c r="F65" i="43"/>
  <c r="E65" i="43"/>
  <c r="D65" i="43"/>
  <c r="C65" i="43"/>
  <c r="B65" i="43"/>
  <c r="V64" i="43"/>
  <c r="U64" i="43"/>
  <c r="T64" i="43"/>
  <c r="S64" i="43"/>
  <c r="R64" i="43"/>
  <c r="Q64" i="43"/>
  <c r="P64" i="43"/>
  <c r="O64" i="43"/>
  <c r="N64" i="43"/>
  <c r="M64" i="43"/>
  <c r="L64" i="43"/>
  <c r="K64" i="43"/>
  <c r="J64" i="43"/>
  <c r="I64" i="43"/>
  <c r="H64" i="43"/>
  <c r="G64" i="43"/>
  <c r="F64" i="43"/>
  <c r="E64" i="43"/>
  <c r="D64" i="43"/>
  <c r="C64" i="43"/>
  <c r="B64" i="43"/>
  <c r="W63" i="43"/>
  <c r="V61" i="43"/>
  <c r="U61" i="43"/>
  <c r="T61" i="43"/>
  <c r="S61" i="43"/>
  <c r="R61" i="43"/>
  <c r="Q61" i="43"/>
  <c r="P61" i="43"/>
  <c r="P66" i="43" s="1"/>
  <c r="O61" i="43"/>
  <c r="O66" i="43" s="1"/>
  <c r="N61" i="43"/>
  <c r="N66" i="43" s="1"/>
  <c r="M61" i="43"/>
  <c r="M66" i="43" s="1"/>
  <c r="L61" i="43"/>
  <c r="K61" i="43"/>
  <c r="J61" i="43"/>
  <c r="J66" i="43" s="1"/>
  <c r="I61" i="43"/>
  <c r="I66" i="43" s="1"/>
  <c r="H61" i="43"/>
  <c r="G61" i="43"/>
  <c r="F61" i="43"/>
  <c r="E61" i="43"/>
  <c r="D61" i="43"/>
  <c r="C61" i="43"/>
  <c r="C67" i="43" s="1"/>
  <c r="B61" i="43"/>
  <c r="W60" i="43"/>
  <c r="W59" i="43"/>
  <c r="W58" i="43"/>
  <c r="W57" i="43"/>
  <c r="W56" i="43"/>
  <c r="W55" i="43"/>
  <c r="W54" i="43"/>
  <c r="R47" i="43"/>
  <c r="Q47" i="43"/>
  <c r="P47" i="43"/>
  <c r="H47" i="43"/>
  <c r="G47" i="43"/>
  <c r="F47" i="43"/>
  <c r="E47" i="43"/>
  <c r="D47" i="43"/>
  <c r="C47" i="43"/>
  <c r="B47" i="43"/>
  <c r="R46" i="43"/>
  <c r="Q46" i="43"/>
  <c r="P46" i="43"/>
  <c r="H46" i="43"/>
  <c r="G46" i="43"/>
  <c r="F46" i="43"/>
  <c r="E46" i="43"/>
  <c r="D46" i="43"/>
  <c r="C46" i="43"/>
  <c r="B46" i="43"/>
  <c r="S45" i="43"/>
  <c r="I45" i="43"/>
  <c r="R43" i="43"/>
  <c r="R48" i="43" s="1"/>
  <c r="Q43" i="43"/>
  <c r="Q48" i="43" s="1"/>
  <c r="P43" i="43"/>
  <c r="P48" i="43" s="1"/>
  <c r="H43" i="43"/>
  <c r="H48" i="43" s="1"/>
  <c r="G43" i="43"/>
  <c r="G48" i="43" s="1"/>
  <c r="F43" i="43"/>
  <c r="F48" i="43" s="1"/>
  <c r="E43" i="43"/>
  <c r="D43" i="43"/>
  <c r="C43" i="43"/>
  <c r="B43" i="43"/>
  <c r="S42" i="43"/>
  <c r="I42" i="43"/>
  <c r="S41" i="43"/>
  <c r="I41" i="43"/>
  <c r="S40" i="43"/>
  <c r="I40" i="43"/>
  <c r="S39" i="43"/>
  <c r="I39" i="43"/>
  <c r="S38" i="43"/>
  <c r="I38" i="43"/>
  <c r="S37" i="43"/>
  <c r="I37" i="43"/>
  <c r="S36" i="43"/>
  <c r="I36" i="43"/>
  <c r="V28" i="43"/>
  <c r="U28" i="43"/>
  <c r="T28" i="43"/>
  <c r="S28" i="43"/>
  <c r="R28" i="43"/>
  <c r="Q28" i="43"/>
  <c r="P28" i="43"/>
  <c r="O28" i="43"/>
  <c r="N28" i="43"/>
  <c r="M28" i="43"/>
  <c r="L28" i="43"/>
  <c r="K28" i="43"/>
  <c r="J28" i="43"/>
  <c r="I28" i="43"/>
  <c r="H28" i="43"/>
  <c r="G28" i="43"/>
  <c r="F28" i="43"/>
  <c r="E28" i="43"/>
  <c r="D28" i="43"/>
  <c r="C28" i="43"/>
  <c r="B28" i="43"/>
  <c r="V27" i="43"/>
  <c r="U27" i="43"/>
  <c r="T27" i="43"/>
  <c r="S27" i="43"/>
  <c r="R27" i="43"/>
  <c r="Q27" i="43"/>
  <c r="P27" i="43"/>
  <c r="O27" i="43"/>
  <c r="N27" i="43"/>
  <c r="M27" i="43"/>
  <c r="L27" i="43"/>
  <c r="K27" i="43"/>
  <c r="J27" i="43"/>
  <c r="I27" i="43"/>
  <c r="H27" i="43"/>
  <c r="G27" i="43"/>
  <c r="F27" i="43"/>
  <c r="E27" i="43"/>
  <c r="D27" i="43"/>
  <c r="C27" i="43"/>
  <c r="B27" i="43"/>
  <c r="W26" i="43"/>
  <c r="V24" i="43"/>
  <c r="V29" i="43" s="1"/>
  <c r="U24" i="43"/>
  <c r="T24" i="43"/>
  <c r="S24" i="43"/>
  <c r="R24" i="43"/>
  <c r="Q24" i="43"/>
  <c r="P24" i="43"/>
  <c r="O24" i="43"/>
  <c r="N24" i="43"/>
  <c r="M24" i="43"/>
  <c r="L24" i="43"/>
  <c r="K24" i="43"/>
  <c r="K29" i="43" s="1"/>
  <c r="J24" i="43"/>
  <c r="J29" i="43" s="1"/>
  <c r="I24" i="43"/>
  <c r="I29" i="43" s="1"/>
  <c r="H24" i="43"/>
  <c r="H29" i="43" s="1"/>
  <c r="G24" i="43"/>
  <c r="F24" i="43"/>
  <c r="F29" i="43" s="1"/>
  <c r="E24" i="43"/>
  <c r="D24" i="43"/>
  <c r="C24" i="43"/>
  <c r="B24" i="43"/>
  <c r="W23" i="43"/>
  <c r="W22" i="43"/>
  <c r="W21" i="43"/>
  <c r="W20" i="43"/>
  <c r="W19" i="43"/>
  <c r="W18" i="43"/>
  <c r="W17" i="43"/>
  <c r="V65" i="42"/>
  <c r="U65" i="42"/>
  <c r="T65" i="42"/>
  <c r="S65" i="42"/>
  <c r="R65" i="42"/>
  <c r="Q65" i="42"/>
  <c r="P65" i="42"/>
  <c r="O65" i="42"/>
  <c r="N65" i="42"/>
  <c r="M65" i="42"/>
  <c r="L65" i="42"/>
  <c r="K65" i="42"/>
  <c r="J65" i="42"/>
  <c r="I65" i="42"/>
  <c r="H65" i="42"/>
  <c r="G65" i="42"/>
  <c r="F65" i="42"/>
  <c r="E65" i="42"/>
  <c r="D65" i="42"/>
  <c r="C65" i="42"/>
  <c r="B65" i="42"/>
  <c r="V64" i="42"/>
  <c r="U64" i="42"/>
  <c r="T64" i="42"/>
  <c r="S64" i="42"/>
  <c r="R64" i="42"/>
  <c r="Q64" i="42"/>
  <c r="P64" i="42"/>
  <c r="O64" i="42"/>
  <c r="N64" i="42"/>
  <c r="M64" i="42"/>
  <c r="L64" i="42"/>
  <c r="K64" i="42"/>
  <c r="J64" i="42"/>
  <c r="I64" i="42"/>
  <c r="H64" i="42"/>
  <c r="G64" i="42"/>
  <c r="F64" i="42"/>
  <c r="E64" i="42"/>
  <c r="D64" i="42"/>
  <c r="C64" i="42"/>
  <c r="B64" i="42"/>
  <c r="W63" i="42"/>
  <c r="V61" i="42"/>
  <c r="U61" i="42"/>
  <c r="T61" i="42"/>
  <c r="S61" i="42"/>
  <c r="R61" i="42"/>
  <c r="R66" i="42" s="1"/>
  <c r="Q61" i="42"/>
  <c r="Q66" i="42" s="1"/>
  <c r="P61" i="42"/>
  <c r="P66" i="42" s="1"/>
  <c r="O61" i="42"/>
  <c r="O66" i="42" s="1"/>
  <c r="N61" i="42"/>
  <c r="M61" i="42"/>
  <c r="L61" i="42"/>
  <c r="L66" i="42" s="1"/>
  <c r="K61" i="42"/>
  <c r="J61" i="42"/>
  <c r="J66" i="42" s="1"/>
  <c r="I61" i="42"/>
  <c r="H61" i="42"/>
  <c r="G61" i="42"/>
  <c r="F61" i="42"/>
  <c r="E61" i="42"/>
  <c r="D61" i="42"/>
  <c r="C61" i="42"/>
  <c r="C66" i="42" s="1"/>
  <c r="B61" i="42"/>
  <c r="W60" i="42"/>
  <c r="W59" i="42"/>
  <c r="W58" i="42"/>
  <c r="W57" i="42"/>
  <c r="W56" i="42"/>
  <c r="W55" i="42"/>
  <c r="W54" i="42"/>
  <c r="R47" i="42"/>
  <c r="Q47" i="42"/>
  <c r="P47" i="42"/>
  <c r="H47" i="42"/>
  <c r="G47" i="42"/>
  <c r="F47" i="42"/>
  <c r="E47" i="42"/>
  <c r="D47" i="42"/>
  <c r="C47" i="42"/>
  <c r="B47" i="42"/>
  <c r="R46" i="42"/>
  <c r="Q46" i="42"/>
  <c r="P46" i="42"/>
  <c r="H46" i="42"/>
  <c r="G46" i="42"/>
  <c r="F46" i="42"/>
  <c r="E46" i="42"/>
  <c r="D46" i="42"/>
  <c r="C46" i="42"/>
  <c r="B46" i="42"/>
  <c r="S45" i="42"/>
  <c r="I45" i="42"/>
  <c r="R43" i="42"/>
  <c r="R48" i="42" s="1"/>
  <c r="Q43" i="42"/>
  <c r="Q48" i="42" s="1"/>
  <c r="P43" i="42"/>
  <c r="P48" i="42" s="1"/>
  <c r="H43" i="42"/>
  <c r="G43" i="42"/>
  <c r="G48" i="42" s="1"/>
  <c r="F43" i="42"/>
  <c r="F48" i="42" s="1"/>
  <c r="E43" i="42"/>
  <c r="E48" i="42" s="1"/>
  <c r="D43" i="42"/>
  <c r="C43" i="42"/>
  <c r="C48" i="42" s="1"/>
  <c r="B43" i="42"/>
  <c r="S42" i="42"/>
  <c r="I42" i="42"/>
  <c r="S41" i="42"/>
  <c r="I41" i="42"/>
  <c r="S40" i="42"/>
  <c r="I40" i="42"/>
  <c r="S39" i="42"/>
  <c r="I39" i="42"/>
  <c r="S38" i="42"/>
  <c r="I38" i="42"/>
  <c r="S37" i="42"/>
  <c r="I37" i="42"/>
  <c r="S36" i="42"/>
  <c r="I36" i="42"/>
  <c r="V28" i="42"/>
  <c r="U28" i="42"/>
  <c r="T28" i="42"/>
  <c r="S28" i="42"/>
  <c r="R28" i="42"/>
  <c r="Q28" i="42"/>
  <c r="P28" i="42"/>
  <c r="O28" i="42"/>
  <c r="N28" i="42"/>
  <c r="M28" i="42"/>
  <c r="L28" i="42"/>
  <c r="K28" i="42"/>
  <c r="J28" i="42"/>
  <c r="I28" i="42"/>
  <c r="H28" i="42"/>
  <c r="G28" i="42"/>
  <c r="F28" i="42"/>
  <c r="E28" i="42"/>
  <c r="D28" i="42"/>
  <c r="C28" i="42"/>
  <c r="B28" i="42"/>
  <c r="V27" i="42"/>
  <c r="U27" i="42"/>
  <c r="T27" i="42"/>
  <c r="S27" i="42"/>
  <c r="R27" i="42"/>
  <c r="Q27" i="42"/>
  <c r="P27" i="42"/>
  <c r="O27" i="42"/>
  <c r="N27" i="42"/>
  <c r="M27" i="42"/>
  <c r="L27" i="42"/>
  <c r="K27" i="42"/>
  <c r="J27" i="42"/>
  <c r="I27" i="42"/>
  <c r="H27" i="42"/>
  <c r="G27" i="42"/>
  <c r="F27" i="42"/>
  <c r="E27" i="42"/>
  <c r="D27" i="42"/>
  <c r="C27" i="42"/>
  <c r="B27" i="42"/>
  <c r="W26" i="42"/>
  <c r="V24" i="42"/>
  <c r="U24" i="42"/>
  <c r="U30" i="42" s="1"/>
  <c r="T24" i="42"/>
  <c r="S24" i="42"/>
  <c r="R24" i="42"/>
  <c r="Q24" i="42"/>
  <c r="P24" i="42"/>
  <c r="O24" i="42"/>
  <c r="N24" i="42"/>
  <c r="M24" i="42"/>
  <c r="L24" i="42"/>
  <c r="L29" i="42" s="1"/>
  <c r="K24" i="42"/>
  <c r="K29" i="42" s="1"/>
  <c r="J24" i="42"/>
  <c r="J29" i="42" s="1"/>
  <c r="I24" i="42"/>
  <c r="I29" i="42" s="1"/>
  <c r="H24" i="42"/>
  <c r="H29" i="42" s="1"/>
  <c r="G24" i="42"/>
  <c r="F24" i="42"/>
  <c r="E24" i="42"/>
  <c r="E30" i="42" s="1"/>
  <c r="D24" i="42"/>
  <c r="C24" i="42"/>
  <c r="B24" i="42"/>
  <c r="W23" i="42"/>
  <c r="W22" i="42"/>
  <c r="W21" i="42"/>
  <c r="W20" i="42"/>
  <c r="W19" i="42"/>
  <c r="W18" i="42"/>
  <c r="W17" i="42"/>
  <c r="E67" i="41"/>
  <c r="D67" i="41"/>
  <c r="C67" i="41"/>
  <c r="B67" i="41"/>
  <c r="E66" i="41"/>
  <c r="D66" i="41"/>
  <c r="C66" i="41"/>
  <c r="B66" i="41"/>
  <c r="F65" i="41"/>
  <c r="E63" i="41"/>
  <c r="D63" i="41"/>
  <c r="D68" i="41" s="1"/>
  <c r="C63" i="41"/>
  <c r="C68" i="41" s="1"/>
  <c r="B63" i="41"/>
  <c r="B68" i="41" s="1"/>
  <c r="F62" i="41"/>
  <c r="F61" i="41"/>
  <c r="F60" i="41"/>
  <c r="F59" i="41"/>
  <c r="F58" i="41"/>
  <c r="F57" i="41"/>
  <c r="F56" i="41"/>
  <c r="R48" i="41"/>
  <c r="Q48" i="41"/>
  <c r="P48" i="41"/>
  <c r="H48" i="41"/>
  <c r="G48" i="41"/>
  <c r="F48" i="41"/>
  <c r="E48" i="41"/>
  <c r="D48" i="41"/>
  <c r="C48" i="41"/>
  <c r="B48" i="41"/>
  <c r="R47" i="41"/>
  <c r="Q47" i="41"/>
  <c r="P47" i="41"/>
  <c r="H47" i="41"/>
  <c r="G47" i="41"/>
  <c r="F47" i="41"/>
  <c r="E47" i="41"/>
  <c r="D47" i="41"/>
  <c r="C47" i="41"/>
  <c r="B47" i="41"/>
  <c r="S46" i="41"/>
  <c r="I46" i="41"/>
  <c r="R44" i="41"/>
  <c r="Q44" i="41"/>
  <c r="Q49" i="41" s="1"/>
  <c r="P44" i="41"/>
  <c r="P49" i="41" s="1"/>
  <c r="H44" i="41"/>
  <c r="H49" i="41" s="1"/>
  <c r="G44" i="41"/>
  <c r="G49" i="41" s="1"/>
  <c r="F44" i="41"/>
  <c r="F49" i="41" s="1"/>
  <c r="E44" i="41"/>
  <c r="E49" i="41" s="1"/>
  <c r="D44" i="41"/>
  <c r="D49" i="41" s="1"/>
  <c r="C44" i="41"/>
  <c r="C49" i="41" s="1"/>
  <c r="B44" i="41"/>
  <c r="S43" i="41"/>
  <c r="I43" i="41"/>
  <c r="S42" i="41"/>
  <c r="I42" i="41"/>
  <c r="S41" i="41"/>
  <c r="I41" i="41"/>
  <c r="S40" i="41"/>
  <c r="I40" i="41"/>
  <c r="S39" i="41"/>
  <c r="I39" i="41"/>
  <c r="AA38" i="41"/>
  <c r="S38" i="41"/>
  <c r="I38" i="41"/>
  <c r="S37" i="41"/>
  <c r="I37" i="41"/>
  <c r="Y29" i="41"/>
  <c r="X29" i="41"/>
  <c r="W29" i="41"/>
  <c r="V29" i="41"/>
  <c r="U29" i="41"/>
  <c r="T29" i="41"/>
  <c r="S29" i="41"/>
  <c r="R29" i="41"/>
  <c r="Q29" i="41"/>
  <c r="P29" i="41"/>
  <c r="O29" i="41"/>
  <c r="N29" i="41"/>
  <c r="M29" i="41"/>
  <c r="L29" i="41"/>
  <c r="K29" i="41"/>
  <c r="J29" i="41"/>
  <c r="I29" i="41"/>
  <c r="H29" i="41"/>
  <c r="G29" i="41"/>
  <c r="F29" i="41"/>
  <c r="E29" i="41"/>
  <c r="D29" i="41"/>
  <c r="C29" i="41"/>
  <c r="B29" i="41"/>
  <c r="Y28" i="41"/>
  <c r="X28" i="41"/>
  <c r="W28" i="41"/>
  <c r="V28" i="41"/>
  <c r="U28" i="41"/>
  <c r="T28" i="41"/>
  <c r="S28" i="41"/>
  <c r="R28" i="41"/>
  <c r="Q28" i="41"/>
  <c r="P28" i="41"/>
  <c r="O28" i="41"/>
  <c r="N28" i="41"/>
  <c r="M28" i="41"/>
  <c r="L28" i="41"/>
  <c r="K28" i="41"/>
  <c r="J28" i="41"/>
  <c r="I28" i="41"/>
  <c r="H28" i="41"/>
  <c r="G28" i="41"/>
  <c r="F28" i="41"/>
  <c r="E28" i="41"/>
  <c r="D28" i="41"/>
  <c r="C28" i="41"/>
  <c r="B28" i="41"/>
  <c r="Z27" i="41"/>
  <c r="Y25" i="41"/>
  <c r="X25" i="41"/>
  <c r="W25" i="41"/>
  <c r="V25" i="41"/>
  <c r="U25" i="41"/>
  <c r="U30" i="41" s="1"/>
  <c r="T25" i="41"/>
  <c r="S25" i="41"/>
  <c r="R25" i="41"/>
  <c r="Q25" i="41"/>
  <c r="P25" i="41"/>
  <c r="P30" i="41" s="1"/>
  <c r="O25" i="41"/>
  <c r="N25" i="41"/>
  <c r="M25" i="41"/>
  <c r="L25" i="41"/>
  <c r="L30" i="41" s="1"/>
  <c r="K25" i="41"/>
  <c r="K30" i="41" s="1"/>
  <c r="J25" i="41"/>
  <c r="I25" i="41"/>
  <c r="I30" i="41" s="1"/>
  <c r="H25" i="41"/>
  <c r="G25" i="41"/>
  <c r="F25" i="41"/>
  <c r="E25" i="41"/>
  <c r="E30" i="41" s="1"/>
  <c r="D25" i="41"/>
  <c r="C25" i="41"/>
  <c r="B25" i="41"/>
  <c r="B30" i="41" s="1"/>
  <c r="Z24" i="41"/>
  <c r="Z23" i="41"/>
  <c r="Z22" i="41"/>
  <c r="Z21" i="41"/>
  <c r="Z20" i="41"/>
  <c r="Z19" i="41"/>
  <c r="Z18" i="41"/>
  <c r="F67" i="40"/>
  <c r="E67" i="40"/>
  <c r="D67" i="40"/>
  <c r="C67" i="40"/>
  <c r="B67" i="40"/>
  <c r="F66" i="40"/>
  <c r="E66" i="40"/>
  <c r="D66" i="40"/>
  <c r="C66" i="40"/>
  <c r="B66" i="40"/>
  <c r="G65" i="40"/>
  <c r="F63" i="40"/>
  <c r="E63" i="40"/>
  <c r="D63" i="40"/>
  <c r="D68" i="40" s="1"/>
  <c r="C63" i="40"/>
  <c r="B63" i="40"/>
  <c r="G62" i="40"/>
  <c r="G61" i="40"/>
  <c r="G60" i="40"/>
  <c r="G59" i="40"/>
  <c r="G58" i="40"/>
  <c r="G57" i="40"/>
  <c r="G56" i="40"/>
  <c r="Q48" i="40"/>
  <c r="P48" i="40"/>
  <c r="O48" i="40"/>
  <c r="N48" i="40"/>
  <c r="H48" i="40"/>
  <c r="G48" i="40"/>
  <c r="F48" i="40"/>
  <c r="E48" i="40"/>
  <c r="D48" i="40"/>
  <c r="C48" i="40"/>
  <c r="B48" i="40"/>
  <c r="Q47" i="40"/>
  <c r="P47" i="40"/>
  <c r="O47" i="40"/>
  <c r="N47" i="40"/>
  <c r="H47" i="40"/>
  <c r="G47" i="40"/>
  <c r="F47" i="40"/>
  <c r="E47" i="40"/>
  <c r="D47" i="40"/>
  <c r="C47" i="40"/>
  <c r="B47" i="40"/>
  <c r="R46" i="40"/>
  <c r="I46" i="40"/>
  <c r="Q44" i="40"/>
  <c r="Q49" i="40" s="1"/>
  <c r="P44" i="40"/>
  <c r="P49" i="40" s="1"/>
  <c r="O44" i="40"/>
  <c r="N44" i="40"/>
  <c r="H44" i="40"/>
  <c r="G44" i="40"/>
  <c r="F44" i="40"/>
  <c r="F49" i="40" s="1"/>
  <c r="E44" i="40"/>
  <c r="E49" i="40" s="1"/>
  <c r="D44" i="40"/>
  <c r="D49" i="40" s="1"/>
  <c r="C44" i="40"/>
  <c r="C49" i="40" s="1"/>
  <c r="B44" i="40"/>
  <c r="B49" i="40" s="1"/>
  <c r="R43" i="40"/>
  <c r="I43" i="40"/>
  <c r="R42" i="40"/>
  <c r="I42" i="40"/>
  <c r="R41" i="40"/>
  <c r="I41" i="40"/>
  <c r="R40" i="40"/>
  <c r="I40" i="40"/>
  <c r="R39" i="40"/>
  <c r="I39" i="40"/>
  <c r="R38" i="40"/>
  <c r="I38" i="40"/>
  <c r="R37" i="40"/>
  <c r="I37" i="40"/>
  <c r="Y32" i="40"/>
  <c r="X32" i="40"/>
  <c r="W32" i="40"/>
  <c r="V32" i="40"/>
  <c r="U32" i="40"/>
  <c r="T32" i="40"/>
  <c r="S32" i="40"/>
  <c r="R32" i="40"/>
  <c r="Q32" i="40"/>
  <c r="P32" i="40"/>
  <c r="O32" i="40"/>
  <c r="N32" i="40"/>
  <c r="M32" i="40"/>
  <c r="L32" i="40"/>
  <c r="K32" i="40"/>
  <c r="J32" i="40"/>
  <c r="I32" i="40"/>
  <c r="H32" i="40"/>
  <c r="G32" i="40"/>
  <c r="F32" i="40"/>
  <c r="E32" i="40"/>
  <c r="D32" i="40"/>
  <c r="C32" i="40"/>
  <c r="B32" i="40"/>
  <c r="Y29" i="40"/>
  <c r="X29" i="40"/>
  <c r="W29" i="40"/>
  <c r="V29" i="40"/>
  <c r="U29" i="40"/>
  <c r="T29" i="40"/>
  <c r="S29" i="40"/>
  <c r="R29" i="40"/>
  <c r="Q29" i="40"/>
  <c r="P29" i="40"/>
  <c r="O29" i="40"/>
  <c r="N29" i="40"/>
  <c r="M29" i="40"/>
  <c r="L29" i="40"/>
  <c r="K29" i="40"/>
  <c r="J29" i="40"/>
  <c r="I29" i="40"/>
  <c r="H29" i="40"/>
  <c r="G29" i="40"/>
  <c r="F29" i="40"/>
  <c r="E29" i="40"/>
  <c r="D29" i="40"/>
  <c r="C29" i="40"/>
  <c r="B29" i="40"/>
  <c r="Y28" i="40"/>
  <c r="X28" i="40"/>
  <c r="W28" i="40"/>
  <c r="V28" i="40"/>
  <c r="U28" i="40"/>
  <c r="T28" i="40"/>
  <c r="S28" i="40"/>
  <c r="R28" i="40"/>
  <c r="Q28" i="40"/>
  <c r="P28" i="40"/>
  <c r="O28" i="40"/>
  <c r="N28" i="40"/>
  <c r="M28" i="40"/>
  <c r="L28" i="40"/>
  <c r="K28" i="40"/>
  <c r="J28" i="40"/>
  <c r="I28" i="40"/>
  <c r="H28" i="40"/>
  <c r="G28" i="40"/>
  <c r="F28" i="40"/>
  <c r="E28" i="40"/>
  <c r="D28" i="40"/>
  <c r="C28" i="40"/>
  <c r="B28" i="40"/>
  <c r="Z27" i="40"/>
  <c r="Y25" i="40"/>
  <c r="X25" i="40"/>
  <c r="X30" i="40" s="1"/>
  <c r="W25" i="40"/>
  <c r="W30" i="40" s="1"/>
  <c r="V25" i="40"/>
  <c r="V30" i="40" s="1"/>
  <c r="U25" i="40"/>
  <c r="U30" i="40" s="1"/>
  <c r="T25" i="40"/>
  <c r="S25" i="40"/>
  <c r="S31" i="40" s="1"/>
  <c r="R25" i="40"/>
  <c r="R31" i="40" s="1"/>
  <c r="Q25" i="40"/>
  <c r="P25" i="40"/>
  <c r="O25" i="40"/>
  <c r="O30" i="40" s="1"/>
  <c r="N25" i="40"/>
  <c r="M25" i="40"/>
  <c r="L25" i="40"/>
  <c r="L30" i="40" s="1"/>
  <c r="K25" i="40"/>
  <c r="J25" i="40"/>
  <c r="I25" i="40"/>
  <c r="H25" i="40"/>
  <c r="H30" i="40" s="1"/>
  <c r="G25" i="40"/>
  <c r="G30" i="40" s="1"/>
  <c r="F25" i="40"/>
  <c r="E25" i="40"/>
  <c r="E30" i="40" s="1"/>
  <c r="D25" i="40"/>
  <c r="C25" i="40"/>
  <c r="C31" i="40" s="1"/>
  <c r="B25" i="40"/>
  <c r="B31" i="40" s="1"/>
  <c r="Z24" i="40"/>
  <c r="Z23" i="40"/>
  <c r="Z22" i="40"/>
  <c r="Z21" i="40"/>
  <c r="Z20" i="40"/>
  <c r="Z19" i="40"/>
  <c r="Z18" i="40"/>
  <c r="F67" i="39"/>
  <c r="E67" i="39"/>
  <c r="D67" i="39"/>
  <c r="C67" i="39"/>
  <c r="B67" i="39"/>
  <c r="F66" i="39"/>
  <c r="E66" i="39"/>
  <c r="D66" i="39"/>
  <c r="C66" i="39"/>
  <c r="B66" i="39"/>
  <c r="G65" i="39"/>
  <c r="F63" i="39"/>
  <c r="E63" i="39"/>
  <c r="E68" i="39" s="1"/>
  <c r="D63" i="39"/>
  <c r="D68" i="39" s="1"/>
  <c r="C63" i="39"/>
  <c r="B63" i="39"/>
  <c r="G62" i="39"/>
  <c r="G61" i="39"/>
  <c r="G60" i="39"/>
  <c r="G59" i="39"/>
  <c r="G58" i="39"/>
  <c r="G57" i="39"/>
  <c r="G56" i="39"/>
  <c r="Q48" i="39"/>
  <c r="P48" i="39"/>
  <c r="O48" i="39"/>
  <c r="N48" i="39"/>
  <c r="H48" i="39"/>
  <c r="G48" i="39"/>
  <c r="F48" i="39"/>
  <c r="E48" i="39"/>
  <c r="D48" i="39"/>
  <c r="C48" i="39"/>
  <c r="B48" i="39"/>
  <c r="P47" i="39"/>
  <c r="O47" i="39"/>
  <c r="N47" i="39"/>
  <c r="H47" i="39"/>
  <c r="G47" i="39"/>
  <c r="F47" i="39"/>
  <c r="E47" i="39"/>
  <c r="D47" i="39"/>
  <c r="C47" i="39"/>
  <c r="B47" i="39"/>
  <c r="R46" i="39"/>
  <c r="I46" i="39"/>
  <c r="Q44" i="39"/>
  <c r="P44" i="39"/>
  <c r="P49" i="39" s="1"/>
  <c r="O44" i="39"/>
  <c r="N44" i="39"/>
  <c r="H44" i="39"/>
  <c r="H49" i="39" s="1"/>
  <c r="G44" i="39"/>
  <c r="F44" i="39"/>
  <c r="F49" i="39" s="1"/>
  <c r="E44" i="39"/>
  <c r="D44" i="39"/>
  <c r="C44" i="39"/>
  <c r="C49" i="39" s="1"/>
  <c r="B44" i="39"/>
  <c r="B49" i="39" s="1"/>
  <c r="R43" i="39"/>
  <c r="I43" i="39"/>
  <c r="R42" i="39"/>
  <c r="I42" i="39"/>
  <c r="R41" i="39"/>
  <c r="I41" i="39"/>
  <c r="R40" i="39"/>
  <c r="I40" i="39"/>
  <c r="R39" i="39"/>
  <c r="I39" i="39"/>
  <c r="R38" i="39"/>
  <c r="I38" i="39"/>
  <c r="R37" i="39"/>
  <c r="I37" i="39"/>
  <c r="Y29" i="39"/>
  <c r="X29" i="39"/>
  <c r="W29" i="39"/>
  <c r="V29" i="39"/>
  <c r="U29" i="39"/>
  <c r="T29" i="39"/>
  <c r="S29" i="39"/>
  <c r="R29" i="39"/>
  <c r="Q29" i="39"/>
  <c r="P29" i="39"/>
  <c r="O29" i="39"/>
  <c r="N29" i="39"/>
  <c r="M29" i="39"/>
  <c r="L29" i="39"/>
  <c r="K29" i="39"/>
  <c r="J29" i="39"/>
  <c r="I29" i="39"/>
  <c r="H29" i="39"/>
  <c r="G29" i="39"/>
  <c r="F29" i="39"/>
  <c r="E29" i="39"/>
  <c r="D29" i="39"/>
  <c r="C29" i="39"/>
  <c r="B29" i="39"/>
  <c r="Y28" i="39"/>
  <c r="X28" i="39"/>
  <c r="W28" i="39"/>
  <c r="V28" i="39"/>
  <c r="U28" i="39"/>
  <c r="T28" i="39"/>
  <c r="S28" i="39"/>
  <c r="R28" i="39"/>
  <c r="Q28" i="39"/>
  <c r="P28" i="39"/>
  <c r="O28" i="39"/>
  <c r="N28" i="39"/>
  <c r="M28" i="39"/>
  <c r="L28" i="39"/>
  <c r="K28" i="39"/>
  <c r="J28" i="39"/>
  <c r="I28" i="39"/>
  <c r="H28" i="39"/>
  <c r="G28" i="39"/>
  <c r="F28" i="39"/>
  <c r="E28" i="39"/>
  <c r="D28" i="39"/>
  <c r="C28" i="39"/>
  <c r="B28" i="39"/>
  <c r="Z27" i="39"/>
  <c r="Y25" i="39"/>
  <c r="Y30" i="39" s="1"/>
  <c r="X25" i="39"/>
  <c r="X31" i="39" s="1"/>
  <c r="W25" i="39"/>
  <c r="V25" i="39"/>
  <c r="V31" i="39" s="1"/>
  <c r="U25" i="39"/>
  <c r="U30" i="39" s="1"/>
  <c r="T25" i="39"/>
  <c r="S25" i="39"/>
  <c r="R25" i="39"/>
  <c r="Q25" i="39"/>
  <c r="P25" i="39"/>
  <c r="P30" i="39" s="1"/>
  <c r="O25" i="39"/>
  <c r="N25" i="39"/>
  <c r="M25" i="39"/>
  <c r="M30" i="39" s="1"/>
  <c r="L25" i="39"/>
  <c r="L30" i="39" s="1"/>
  <c r="K25" i="39"/>
  <c r="K30" i="39" s="1"/>
  <c r="J25" i="39"/>
  <c r="J30" i="39" s="1"/>
  <c r="I25" i="39"/>
  <c r="I30" i="39" s="1"/>
  <c r="H25" i="39"/>
  <c r="H31" i="39" s="1"/>
  <c r="G25" i="39"/>
  <c r="F25" i="39"/>
  <c r="F31" i="39" s="1"/>
  <c r="E25" i="39"/>
  <c r="E30" i="39" s="1"/>
  <c r="D25" i="39"/>
  <c r="C25" i="39"/>
  <c r="C30" i="39" s="1"/>
  <c r="B25" i="39"/>
  <c r="B30" i="39" s="1"/>
  <c r="Z24" i="39"/>
  <c r="Z23" i="39"/>
  <c r="Z22" i="39"/>
  <c r="Z21" i="39"/>
  <c r="Z20" i="39"/>
  <c r="Z19" i="39"/>
  <c r="Z18" i="39"/>
  <c r="F67" i="38"/>
  <c r="E67" i="38"/>
  <c r="D67" i="38"/>
  <c r="C67" i="38"/>
  <c r="B67" i="38"/>
  <c r="F66" i="38"/>
  <c r="E66" i="38"/>
  <c r="D66" i="38"/>
  <c r="C66" i="38"/>
  <c r="B66" i="38"/>
  <c r="G65" i="38"/>
  <c r="F63" i="38"/>
  <c r="F68" i="38" s="1"/>
  <c r="E63" i="38"/>
  <c r="D63" i="38"/>
  <c r="D68" i="38" s="1"/>
  <c r="C63" i="38"/>
  <c r="B63" i="38"/>
  <c r="G62" i="38"/>
  <c r="G61" i="38"/>
  <c r="G60" i="38"/>
  <c r="G59" i="38"/>
  <c r="G58" i="38"/>
  <c r="G57" i="38"/>
  <c r="G56" i="38"/>
  <c r="P48" i="38"/>
  <c r="O48" i="38"/>
  <c r="N48" i="38"/>
  <c r="H48" i="38"/>
  <c r="G48" i="38"/>
  <c r="F48" i="38"/>
  <c r="E48" i="38"/>
  <c r="D48" i="38"/>
  <c r="C48" i="38"/>
  <c r="B48" i="38"/>
  <c r="P47" i="38"/>
  <c r="O47" i="38"/>
  <c r="N47" i="38"/>
  <c r="H47" i="38"/>
  <c r="G47" i="38"/>
  <c r="F47" i="38"/>
  <c r="E47" i="38"/>
  <c r="D47" i="38"/>
  <c r="C47" i="38"/>
  <c r="B47" i="38"/>
  <c r="Q46" i="38"/>
  <c r="I46" i="38"/>
  <c r="P44" i="38"/>
  <c r="O44" i="38"/>
  <c r="N44" i="38"/>
  <c r="N49" i="38" s="1"/>
  <c r="H44" i="38"/>
  <c r="H49" i="38" s="1"/>
  <c r="G44" i="38"/>
  <c r="F44" i="38"/>
  <c r="F50" i="38" s="1"/>
  <c r="E44" i="38"/>
  <c r="E49" i="38" s="1"/>
  <c r="D44" i="38"/>
  <c r="D49" i="38" s="1"/>
  <c r="C44" i="38"/>
  <c r="C49" i="38" s="1"/>
  <c r="B44" i="38"/>
  <c r="Q43" i="38"/>
  <c r="I43" i="38"/>
  <c r="Q42" i="38"/>
  <c r="I42" i="38"/>
  <c r="Q41" i="38"/>
  <c r="I41" i="38"/>
  <c r="Q40" i="38"/>
  <c r="I40" i="38"/>
  <c r="Q39" i="38"/>
  <c r="I39" i="38"/>
  <c r="Q38" i="38"/>
  <c r="I38" i="38"/>
  <c r="Q37" i="38"/>
  <c r="I37" i="38"/>
  <c r="Y29" i="38"/>
  <c r="X29" i="38"/>
  <c r="W29" i="38"/>
  <c r="V29" i="38"/>
  <c r="U29" i="38"/>
  <c r="T29" i="38"/>
  <c r="S29" i="38"/>
  <c r="R29" i="38"/>
  <c r="Q29" i="38"/>
  <c r="P29" i="38"/>
  <c r="O29" i="38"/>
  <c r="N29" i="38"/>
  <c r="M29" i="38"/>
  <c r="L29" i="38"/>
  <c r="K29" i="38"/>
  <c r="J29" i="38"/>
  <c r="I29" i="38"/>
  <c r="H29" i="38"/>
  <c r="G29" i="38"/>
  <c r="F29" i="38"/>
  <c r="E29" i="38"/>
  <c r="D29" i="38"/>
  <c r="C29" i="38"/>
  <c r="B29" i="38"/>
  <c r="Y28" i="38"/>
  <c r="X28" i="38"/>
  <c r="W28" i="38"/>
  <c r="V28" i="38"/>
  <c r="U28" i="38"/>
  <c r="T28" i="38"/>
  <c r="S28" i="38"/>
  <c r="R28" i="38"/>
  <c r="Q28" i="38"/>
  <c r="P28" i="38"/>
  <c r="O28" i="38"/>
  <c r="N28" i="38"/>
  <c r="M28" i="38"/>
  <c r="L28" i="38"/>
  <c r="K28" i="38"/>
  <c r="J28" i="38"/>
  <c r="I28" i="38"/>
  <c r="H28" i="38"/>
  <c r="G28" i="38"/>
  <c r="F28" i="38"/>
  <c r="E28" i="38"/>
  <c r="D28" i="38"/>
  <c r="C28" i="38"/>
  <c r="B28" i="38"/>
  <c r="Z27" i="38"/>
  <c r="Y25" i="38"/>
  <c r="X25" i="38"/>
  <c r="W25" i="38"/>
  <c r="W30" i="38" s="1"/>
  <c r="V25" i="38"/>
  <c r="U25" i="38"/>
  <c r="U30" i="38" s="1"/>
  <c r="T25" i="38"/>
  <c r="T30" i="38" s="1"/>
  <c r="S25" i="38"/>
  <c r="R25" i="38"/>
  <c r="Q25" i="38"/>
  <c r="Q31" i="38" s="1"/>
  <c r="P25" i="38"/>
  <c r="O25" i="38"/>
  <c r="O30" i="38" s="1"/>
  <c r="N25" i="38"/>
  <c r="N30" i="38" s="1"/>
  <c r="M25" i="38"/>
  <c r="L25" i="38"/>
  <c r="K25" i="38"/>
  <c r="J25" i="38"/>
  <c r="I25" i="38"/>
  <c r="H25" i="38"/>
  <c r="H30" i="38" s="1"/>
  <c r="G25" i="38"/>
  <c r="G30" i="38" s="1"/>
  <c r="F25" i="38"/>
  <c r="F30" i="38" s="1"/>
  <c r="E25" i="38"/>
  <c r="E30" i="38" s="1"/>
  <c r="D25" i="38"/>
  <c r="D30" i="38" s="1"/>
  <c r="C25" i="38"/>
  <c r="B25" i="38"/>
  <c r="Z24" i="38"/>
  <c r="Z23" i="38"/>
  <c r="Z22" i="38"/>
  <c r="Z21" i="38"/>
  <c r="Z20" i="38"/>
  <c r="Z19" i="38"/>
  <c r="Z18" i="38"/>
  <c r="F67" i="37"/>
  <c r="E67" i="37"/>
  <c r="D67" i="37"/>
  <c r="C67" i="37"/>
  <c r="B67" i="37"/>
  <c r="F66" i="37"/>
  <c r="E66" i="37"/>
  <c r="D66" i="37"/>
  <c r="C66" i="37"/>
  <c r="B66" i="37"/>
  <c r="G65" i="37"/>
  <c r="F63" i="37"/>
  <c r="F68" i="37" s="1"/>
  <c r="E63" i="37"/>
  <c r="E68" i="37" s="1"/>
  <c r="D63" i="37"/>
  <c r="C63" i="37"/>
  <c r="B63" i="37"/>
  <c r="B68" i="37" s="1"/>
  <c r="G62" i="37"/>
  <c r="G61" i="37"/>
  <c r="G60" i="37"/>
  <c r="G59" i="37"/>
  <c r="G58" i="37"/>
  <c r="G57" i="37"/>
  <c r="G56" i="37"/>
  <c r="P48" i="37"/>
  <c r="O48" i="37"/>
  <c r="N48" i="37"/>
  <c r="H48" i="37"/>
  <c r="G48" i="37"/>
  <c r="F48" i="37"/>
  <c r="E48" i="37"/>
  <c r="D48" i="37"/>
  <c r="C48" i="37"/>
  <c r="B48" i="37"/>
  <c r="P47" i="37"/>
  <c r="O47" i="37"/>
  <c r="N47" i="37"/>
  <c r="H47" i="37"/>
  <c r="G47" i="37"/>
  <c r="F47" i="37"/>
  <c r="E47" i="37"/>
  <c r="D47" i="37"/>
  <c r="C47" i="37"/>
  <c r="B47" i="37"/>
  <c r="Q46" i="37"/>
  <c r="I46" i="37"/>
  <c r="P44" i="37"/>
  <c r="P49" i="37" s="1"/>
  <c r="O44" i="37"/>
  <c r="O49" i="37" s="1"/>
  <c r="N44" i="37"/>
  <c r="H44" i="37"/>
  <c r="H49" i="37" s="1"/>
  <c r="G44" i="37"/>
  <c r="G49" i="37" s="1"/>
  <c r="F44" i="37"/>
  <c r="F49" i="37" s="1"/>
  <c r="E44" i="37"/>
  <c r="E49" i="37" s="1"/>
  <c r="D44" i="37"/>
  <c r="D49" i="37" s="1"/>
  <c r="C44" i="37"/>
  <c r="C49" i="37" s="1"/>
  <c r="B44" i="37"/>
  <c r="Q43" i="37"/>
  <c r="I43" i="37"/>
  <c r="Q42" i="37"/>
  <c r="I42" i="37"/>
  <c r="Q41" i="37"/>
  <c r="I41" i="37"/>
  <c r="Q40" i="37"/>
  <c r="I40" i="37"/>
  <c r="Q39" i="37"/>
  <c r="I39" i="37"/>
  <c r="Q38" i="37"/>
  <c r="I38" i="37"/>
  <c r="Q37" i="37"/>
  <c r="I37" i="37"/>
  <c r="Y29" i="37"/>
  <c r="X29" i="37"/>
  <c r="W29" i="37"/>
  <c r="V29" i="37"/>
  <c r="U29" i="37"/>
  <c r="T29" i="37"/>
  <c r="S29" i="37"/>
  <c r="R29" i="37"/>
  <c r="Q29" i="37"/>
  <c r="P29" i="37"/>
  <c r="O29" i="37"/>
  <c r="N29" i="37"/>
  <c r="M29" i="37"/>
  <c r="L29" i="37"/>
  <c r="K29" i="37"/>
  <c r="J29" i="37"/>
  <c r="I29" i="37"/>
  <c r="H29" i="37"/>
  <c r="G29" i="37"/>
  <c r="F29" i="37"/>
  <c r="E29" i="37"/>
  <c r="D29" i="37"/>
  <c r="C29" i="37"/>
  <c r="B29" i="37"/>
  <c r="Y28" i="37"/>
  <c r="X28" i="37"/>
  <c r="W28" i="37"/>
  <c r="V28" i="37"/>
  <c r="U28" i="37"/>
  <c r="T28" i="37"/>
  <c r="S28" i="37"/>
  <c r="R28" i="37"/>
  <c r="Q28" i="37"/>
  <c r="P28" i="37"/>
  <c r="O28" i="37"/>
  <c r="N28" i="37"/>
  <c r="M28" i="37"/>
  <c r="L28" i="37"/>
  <c r="K28" i="37"/>
  <c r="J28" i="37"/>
  <c r="I28" i="37"/>
  <c r="H28" i="37"/>
  <c r="G28" i="37"/>
  <c r="F28" i="37"/>
  <c r="E28" i="37"/>
  <c r="D28" i="37"/>
  <c r="C28" i="37"/>
  <c r="B28" i="37"/>
  <c r="Z27" i="37"/>
  <c r="Y25" i="37"/>
  <c r="X25" i="37"/>
  <c r="W25" i="37"/>
  <c r="W30" i="37" s="1"/>
  <c r="V25" i="37"/>
  <c r="V30" i="37" s="1"/>
  <c r="U25" i="37"/>
  <c r="U30" i="37" s="1"/>
  <c r="T25" i="37"/>
  <c r="T30" i="37" s="1"/>
  <c r="S25" i="37"/>
  <c r="R25" i="37"/>
  <c r="Q25" i="37"/>
  <c r="P25" i="37"/>
  <c r="O25" i="37"/>
  <c r="O30" i="37" s="1"/>
  <c r="N25" i="37"/>
  <c r="N30" i="37" s="1"/>
  <c r="M25" i="37"/>
  <c r="M30" i="37" s="1"/>
  <c r="L25" i="37"/>
  <c r="K25" i="37"/>
  <c r="J25" i="37"/>
  <c r="I25" i="37"/>
  <c r="H25" i="37"/>
  <c r="G25" i="37"/>
  <c r="G30" i="37" s="1"/>
  <c r="F25" i="37"/>
  <c r="F31" i="37" s="1"/>
  <c r="E25" i="37"/>
  <c r="E30" i="37" s="1"/>
  <c r="D25" i="37"/>
  <c r="C25" i="37"/>
  <c r="B25" i="37"/>
  <c r="Z24" i="37"/>
  <c r="Z23" i="37"/>
  <c r="Z22" i="37"/>
  <c r="Z21" i="37"/>
  <c r="Z20" i="37"/>
  <c r="Z19" i="37"/>
  <c r="Z18" i="37"/>
  <c r="F67" i="36"/>
  <c r="E67" i="36"/>
  <c r="D67" i="36"/>
  <c r="C67" i="36"/>
  <c r="B67" i="36"/>
  <c r="F66" i="36"/>
  <c r="E66" i="36"/>
  <c r="D66" i="36"/>
  <c r="C66" i="36"/>
  <c r="B66" i="36"/>
  <c r="G65" i="36"/>
  <c r="F63" i="36"/>
  <c r="F68" i="36" s="1"/>
  <c r="E63" i="36"/>
  <c r="E68" i="36" s="1"/>
  <c r="D63" i="36"/>
  <c r="D68" i="36" s="1"/>
  <c r="C63" i="36"/>
  <c r="B63" i="36"/>
  <c r="G62" i="36"/>
  <c r="G61" i="36"/>
  <c r="G60" i="36"/>
  <c r="G59" i="36"/>
  <c r="G58" i="36"/>
  <c r="G57" i="36"/>
  <c r="G56" i="36"/>
  <c r="P48" i="36"/>
  <c r="O48" i="36"/>
  <c r="N48" i="36"/>
  <c r="H48" i="36"/>
  <c r="G48" i="36"/>
  <c r="F48" i="36"/>
  <c r="E48" i="36"/>
  <c r="D48" i="36"/>
  <c r="C48" i="36"/>
  <c r="B48" i="36"/>
  <c r="P47" i="36"/>
  <c r="O47" i="36"/>
  <c r="N47" i="36"/>
  <c r="H47" i="36"/>
  <c r="G47" i="36"/>
  <c r="F47" i="36"/>
  <c r="E47" i="36"/>
  <c r="D47" i="36"/>
  <c r="C47" i="36"/>
  <c r="B47" i="36"/>
  <c r="Q46" i="36"/>
  <c r="I46" i="36"/>
  <c r="P44" i="36"/>
  <c r="P49" i="36" s="1"/>
  <c r="O44" i="36"/>
  <c r="O49" i="36" s="1"/>
  <c r="N44" i="36"/>
  <c r="N49" i="36" s="1"/>
  <c r="H44" i="36"/>
  <c r="G44" i="36"/>
  <c r="F44" i="36"/>
  <c r="F49" i="36" s="1"/>
  <c r="E44" i="36"/>
  <c r="E49" i="36" s="1"/>
  <c r="D44" i="36"/>
  <c r="D49" i="36" s="1"/>
  <c r="C44" i="36"/>
  <c r="C49" i="36" s="1"/>
  <c r="B44" i="36"/>
  <c r="Q43" i="36"/>
  <c r="I43" i="36"/>
  <c r="Q42" i="36"/>
  <c r="I42" i="36"/>
  <c r="Q41" i="36"/>
  <c r="I41" i="36"/>
  <c r="Q40" i="36"/>
  <c r="I40" i="36"/>
  <c r="Q39" i="36"/>
  <c r="I39" i="36"/>
  <c r="Q38" i="36"/>
  <c r="I38" i="36"/>
  <c r="Q37" i="36"/>
  <c r="I37" i="36"/>
  <c r="Y29" i="36"/>
  <c r="X29" i="36"/>
  <c r="W29" i="36"/>
  <c r="V29" i="36"/>
  <c r="U29" i="36"/>
  <c r="T29" i="36"/>
  <c r="S29" i="36"/>
  <c r="R29" i="36"/>
  <c r="Q29" i="36"/>
  <c r="P29" i="36"/>
  <c r="O29" i="36"/>
  <c r="N29" i="36"/>
  <c r="M29" i="36"/>
  <c r="L29" i="36"/>
  <c r="K29" i="36"/>
  <c r="J29" i="36"/>
  <c r="I29" i="36"/>
  <c r="H29" i="36"/>
  <c r="G29" i="36"/>
  <c r="F29" i="36"/>
  <c r="E29" i="36"/>
  <c r="D29" i="36"/>
  <c r="C29" i="36"/>
  <c r="B29" i="36"/>
  <c r="Y28" i="36"/>
  <c r="X28" i="36"/>
  <c r="W28" i="36"/>
  <c r="V28" i="36"/>
  <c r="U28" i="36"/>
  <c r="T28" i="36"/>
  <c r="S28" i="36"/>
  <c r="R28" i="36"/>
  <c r="Q28" i="36"/>
  <c r="P28" i="36"/>
  <c r="O28" i="36"/>
  <c r="N28" i="36"/>
  <c r="M28" i="36"/>
  <c r="L28" i="36"/>
  <c r="K28" i="36"/>
  <c r="J28" i="36"/>
  <c r="I28" i="36"/>
  <c r="H28" i="36"/>
  <c r="G28" i="36"/>
  <c r="F28" i="36"/>
  <c r="E28" i="36"/>
  <c r="D28" i="36"/>
  <c r="C28" i="36"/>
  <c r="B28" i="36"/>
  <c r="Z27" i="36"/>
  <c r="Y25" i="36"/>
  <c r="X25" i="36"/>
  <c r="W25" i="36"/>
  <c r="V25" i="36"/>
  <c r="V30" i="36" s="1"/>
  <c r="U25" i="36"/>
  <c r="U30" i="36" s="1"/>
  <c r="T25" i="36"/>
  <c r="T30" i="36" s="1"/>
  <c r="S25" i="36"/>
  <c r="S30" i="36" s="1"/>
  <c r="R25" i="36"/>
  <c r="Q25" i="36"/>
  <c r="P25" i="36"/>
  <c r="O25" i="36"/>
  <c r="N25" i="36"/>
  <c r="N30" i="36" s="1"/>
  <c r="M25" i="36"/>
  <c r="M30" i="36" s="1"/>
  <c r="L25" i="36"/>
  <c r="L30" i="36" s="1"/>
  <c r="K25" i="36"/>
  <c r="K30" i="36" s="1"/>
  <c r="J25" i="36"/>
  <c r="I25" i="36"/>
  <c r="H25" i="36"/>
  <c r="G25" i="36"/>
  <c r="F25" i="36"/>
  <c r="F30" i="36" s="1"/>
  <c r="E25" i="36"/>
  <c r="E30" i="36" s="1"/>
  <c r="D25" i="36"/>
  <c r="D30" i="36" s="1"/>
  <c r="C25" i="36"/>
  <c r="C30" i="36" s="1"/>
  <c r="B25" i="36"/>
  <c r="Z24" i="36"/>
  <c r="Z23" i="36"/>
  <c r="Z22" i="36"/>
  <c r="Z21" i="36"/>
  <c r="Z20" i="36"/>
  <c r="Z19" i="36"/>
  <c r="Z18" i="36"/>
  <c r="F67" i="35"/>
  <c r="E67" i="35"/>
  <c r="D67" i="35"/>
  <c r="C67" i="35"/>
  <c r="B67" i="35"/>
  <c r="F66" i="35"/>
  <c r="E66" i="35"/>
  <c r="D66" i="35"/>
  <c r="C66" i="35"/>
  <c r="B66" i="35"/>
  <c r="G65" i="35"/>
  <c r="F63" i="35"/>
  <c r="E63" i="35"/>
  <c r="E68" i="35" s="1"/>
  <c r="D63" i="35"/>
  <c r="D68" i="35" s="1"/>
  <c r="C63" i="35"/>
  <c r="C68" i="35" s="1"/>
  <c r="B63" i="35"/>
  <c r="G62" i="35"/>
  <c r="G61" i="35"/>
  <c r="G60" i="35"/>
  <c r="G59" i="35"/>
  <c r="G58" i="35"/>
  <c r="G57" i="35"/>
  <c r="G56" i="35"/>
  <c r="P48" i="35"/>
  <c r="O48" i="35"/>
  <c r="N48" i="35"/>
  <c r="H48" i="35"/>
  <c r="G48" i="35"/>
  <c r="F48" i="35"/>
  <c r="E48" i="35"/>
  <c r="D48" i="35"/>
  <c r="C48" i="35"/>
  <c r="B48" i="35"/>
  <c r="P47" i="35"/>
  <c r="O47" i="35"/>
  <c r="N47" i="35"/>
  <c r="H47" i="35"/>
  <c r="G47" i="35"/>
  <c r="F47" i="35"/>
  <c r="E47" i="35"/>
  <c r="D47" i="35"/>
  <c r="C47" i="35"/>
  <c r="B47" i="35"/>
  <c r="Q46" i="35"/>
  <c r="I46" i="35"/>
  <c r="P44" i="35"/>
  <c r="O44" i="35"/>
  <c r="O49" i="35" s="1"/>
  <c r="N44" i="35"/>
  <c r="N49" i="35" s="1"/>
  <c r="H44" i="35"/>
  <c r="G44" i="35"/>
  <c r="G49" i="35" s="1"/>
  <c r="F44" i="35"/>
  <c r="F49" i="35" s="1"/>
  <c r="E44" i="35"/>
  <c r="E49" i="35" s="1"/>
  <c r="D44" i="35"/>
  <c r="D49" i="35" s="1"/>
  <c r="C44" i="35"/>
  <c r="C49" i="35" s="1"/>
  <c r="B44" i="35"/>
  <c r="Q43" i="35"/>
  <c r="I43" i="35"/>
  <c r="Q42" i="35"/>
  <c r="I42" i="35"/>
  <c r="Q41" i="35"/>
  <c r="I41" i="35"/>
  <c r="Q40" i="35"/>
  <c r="I40" i="35"/>
  <c r="Q39" i="35"/>
  <c r="I39" i="35"/>
  <c r="Q38" i="35"/>
  <c r="I38" i="35"/>
  <c r="Q37" i="35"/>
  <c r="I37" i="35"/>
  <c r="Y29" i="35"/>
  <c r="X29" i="35"/>
  <c r="W29" i="35"/>
  <c r="V29" i="35"/>
  <c r="U29" i="35"/>
  <c r="T29" i="35"/>
  <c r="S29" i="35"/>
  <c r="R29" i="35"/>
  <c r="Q29" i="35"/>
  <c r="P29" i="35"/>
  <c r="O29" i="35"/>
  <c r="N29" i="35"/>
  <c r="M29" i="35"/>
  <c r="L29" i="35"/>
  <c r="K29" i="35"/>
  <c r="J29" i="35"/>
  <c r="I29" i="35"/>
  <c r="H29" i="35"/>
  <c r="G29" i="35"/>
  <c r="F29" i="35"/>
  <c r="E29" i="35"/>
  <c r="D29" i="35"/>
  <c r="C29" i="35"/>
  <c r="B29" i="35"/>
  <c r="Y28" i="35"/>
  <c r="X28" i="35"/>
  <c r="W28" i="35"/>
  <c r="V28" i="35"/>
  <c r="U28" i="35"/>
  <c r="T28" i="35"/>
  <c r="S28" i="35"/>
  <c r="R28" i="35"/>
  <c r="Q28" i="35"/>
  <c r="P28" i="35"/>
  <c r="O28" i="35"/>
  <c r="N28" i="35"/>
  <c r="M28" i="35"/>
  <c r="L28" i="35"/>
  <c r="K28" i="35"/>
  <c r="J28" i="35"/>
  <c r="I28" i="35"/>
  <c r="H28" i="35"/>
  <c r="G28" i="35"/>
  <c r="F28" i="35"/>
  <c r="E28" i="35"/>
  <c r="D28" i="35"/>
  <c r="C28" i="35"/>
  <c r="B28" i="35"/>
  <c r="Z27" i="35"/>
  <c r="Y25" i="35"/>
  <c r="X25" i="35"/>
  <c r="W25" i="35"/>
  <c r="V25" i="35"/>
  <c r="U25" i="35"/>
  <c r="U30" i="35" s="1"/>
  <c r="T25" i="35"/>
  <c r="S25" i="35"/>
  <c r="S30" i="35" s="1"/>
  <c r="R25" i="35"/>
  <c r="Q25" i="35"/>
  <c r="P25" i="35"/>
  <c r="O25" i="35"/>
  <c r="N25" i="35"/>
  <c r="N30" i="35" s="1"/>
  <c r="M25" i="35"/>
  <c r="M31" i="35" s="1"/>
  <c r="L25" i="35"/>
  <c r="L30" i="35" s="1"/>
  <c r="K25" i="35"/>
  <c r="K30" i="35" s="1"/>
  <c r="J25" i="35"/>
  <c r="J30" i="35" s="1"/>
  <c r="I25" i="35"/>
  <c r="H25" i="35"/>
  <c r="G25" i="35"/>
  <c r="F25" i="35"/>
  <c r="E25" i="35"/>
  <c r="E30" i="35" s="1"/>
  <c r="D25" i="35"/>
  <c r="D30" i="35" s="1"/>
  <c r="C25" i="35"/>
  <c r="C30" i="35" s="1"/>
  <c r="B25" i="35"/>
  <c r="B30" i="35" s="1"/>
  <c r="Z24" i="35"/>
  <c r="Z23" i="35"/>
  <c r="Z22" i="35"/>
  <c r="Z21" i="35"/>
  <c r="Z20" i="35"/>
  <c r="Z19" i="35"/>
  <c r="Z18" i="35"/>
  <c r="F67" i="34"/>
  <c r="E67" i="34"/>
  <c r="D67" i="34"/>
  <c r="C67" i="34"/>
  <c r="B67" i="34"/>
  <c r="F66" i="34"/>
  <c r="E66" i="34"/>
  <c r="D66" i="34"/>
  <c r="C66" i="34"/>
  <c r="B66" i="34"/>
  <c r="G65" i="34"/>
  <c r="F63" i="34"/>
  <c r="F68" i="34" s="1"/>
  <c r="E63" i="34"/>
  <c r="E68" i="34" s="1"/>
  <c r="D63" i="34"/>
  <c r="D68" i="34" s="1"/>
  <c r="C63" i="34"/>
  <c r="C68" i="34" s="1"/>
  <c r="B63" i="34"/>
  <c r="G62" i="34"/>
  <c r="G61" i="34"/>
  <c r="G60" i="34"/>
  <c r="G59" i="34"/>
  <c r="G58" i="34"/>
  <c r="G57" i="34"/>
  <c r="G56" i="34"/>
  <c r="P48" i="34"/>
  <c r="O48" i="34"/>
  <c r="N48" i="34"/>
  <c r="H48" i="34"/>
  <c r="G48" i="34"/>
  <c r="F48" i="34"/>
  <c r="E48" i="34"/>
  <c r="D48" i="34"/>
  <c r="C48" i="34"/>
  <c r="B48" i="34"/>
  <c r="P47" i="34"/>
  <c r="O47" i="34"/>
  <c r="N47" i="34"/>
  <c r="H47" i="34"/>
  <c r="G47" i="34"/>
  <c r="F47" i="34"/>
  <c r="E47" i="34"/>
  <c r="D47" i="34"/>
  <c r="C47" i="34"/>
  <c r="B47" i="34"/>
  <c r="Q46" i="34"/>
  <c r="I46" i="34"/>
  <c r="P44" i="34"/>
  <c r="P49" i="34" s="1"/>
  <c r="O44" i="34"/>
  <c r="N44" i="34"/>
  <c r="N49" i="34" s="1"/>
  <c r="H44" i="34"/>
  <c r="H49" i="34" s="1"/>
  <c r="G44" i="34"/>
  <c r="G49" i="34" s="1"/>
  <c r="F44" i="34"/>
  <c r="F49" i="34" s="1"/>
  <c r="E44" i="34"/>
  <c r="E49" i="34" s="1"/>
  <c r="D44" i="34"/>
  <c r="D49" i="34" s="1"/>
  <c r="C44" i="34"/>
  <c r="C49" i="34" s="1"/>
  <c r="B44" i="34"/>
  <c r="Q43" i="34"/>
  <c r="I43" i="34"/>
  <c r="Q42" i="34"/>
  <c r="I42" i="34"/>
  <c r="Q41" i="34"/>
  <c r="I41" i="34"/>
  <c r="Q40" i="34"/>
  <c r="I40" i="34"/>
  <c r="Q39" i="34"/>
  <c r="I39" i="34"/>
  <c r="Q38" i="34"/>
  <c r="I38" i="34"/>
  <c r="Q37" i="34"/>
  <c r="I37" i="34"/>
  <c r="Y29" i="34"/>
  <c r="X29" i="34"/>
  <c r="W29" i="34"/>
  <c r="V29" i="34"/>
  <c r="U29" i="34"/>
  <c r="T29" i="34"/>
  <c r="S29" i="34"/>
  <c r="R29" i="34"/>
  <c r="Q29" i="34"/>
  <c r="P29" i="34"/>
  <c r="O29" i="34"/>
  <c r="N29" i="34"/>
  <c r="M29" i="34"/>
  <c r="L29" i="34"/>
  <c r="K29" i="34"/>
  <c r="J29" i="34"/>
  <c r="I29" i="34"/>
  <c r="H29" i="34"/>
  <c r="G29" i="34"/>
  <c r="F29" i="34"/>
  <c r="E29" i="34"/>
  <c r="D29" i="34"/>
  <c r="C29" i="34"/>
  <c r="B29" i="34"/>
  <c r="Y28" i="34"/>
  <c r="X28" i="34"/>
  <c r="W28" i="34"/>
  <c r="V28" i="34"/>
  <c r="U28" i="34"/>
  <c r="T28" i="34"/>
  <c r="S28" i="34"/>
  <c r="R28" i="34"/>
  <c r="Q28" i="34"/>
  <c r="P28" i="34"/>
  <c r="O28" i="34"/>
  <c r="N28" i="34"/>
  <c r="M28" i="34"/>
  <c r="L28" i="34"/>
  <c r="K28" i="34"/>
  <c r="J28" i="34"/>
  <c r="I28" i="34"/>
  <c r="H28" i="34"/>
  <c r="G28" i="34"/>
  <c r="F28" i="34"/>
  <c r="E28" i="34"/>
  <c r="D28" i="34"/>
  <c r="C28" i="34"/>
  <c r="B28" i="34"/>
  <c r="Z27" i="34"/>
  <c r="Y25" i="34"/>
  <c r="X25" i="34"/>
  <c r="W25" i="34"/>
  <c r="V25" i="34"/>
  <c r="U25" i="34"/>
  <c r="T25" i="34"/>
  <c r="T30" i="34" s="1"/>
  <c r="S25" i="34"/>
  <c r="S30" i="34" s="1"/>
  <c r="R25" i="34"/>
  <c r="R30" i="34" s="1"/>
  <c r="Q25" i="34"/>
  <c r="Q30" i="34" s="1"/>
  <c r="P25" i="34"/>
  <c r="O25" i="34"/>
  <c r="N25" i="34"/>
  <c r="M25" i="34"/>
  <c r="M30" i="34" s="1"/>
  <c r="L25" i="34"/>
  <c r="K25" i="34"/>
  <c r="K30" i="34" s="1"/>
  <c r="J25" i="34"/>
  <c r="J30" i="34" s="1"/>
  <c r="I25" i="34"/>
  <c r="H25" i="34"/>
  <c r="G25" i="34"/>
  <c r="F25" i="34"/>
  <c r="E25" i="34"/>
  <c r="D25" i="34"/>
  <c r="D30" i="34" s="1"/>
  <c r="C25" i="34"/>
  <c r="C30" i="34" s="1"/>
  <c r="B25" i="34"/>
  <c r="B30" i="34" s="1"/>
  <c r="Z24" i="34"/>
  <c r="Z23" i="34"/>
  <c r="Z22" i="34"/>
  <c r="Z21" i="34"/>
  <c r="Z20" i="34"/>
  <c r="Z19" i="34"/>
  <c r="Z18" i="34"/>
  <c r="F67" i="33"/>
  <c r="E67" i="33"/>
  <c r="D67" i="33"/>
  <c r="C67" i="33"/>
  <c r="B67" i="33"/>
  <c r="F66" i="33"/>
  <c r="E66" i="33"/>
  <c r="D66" i="33"/>
  <c r="C66" i="33"/>
  <c r="B66" i="33"/>
  <c r="G65" i="33"/>
  <c r="F63" i="33"/>
  <c r="F68" i="33" s="1"/>
  <c r="E63" i="33"/>
  <c r="E68" i="33" s="1"/>
  <c r="D63" i="33"/>
  <c r="C63" i="33"/>
  <c r="B63" i="33"/>
  <c r="G62" i="33"/>
  <c r="G61" i="33"/>
  <c r="G60" i="33"/>
  <c r="G59" i="33"/>
  <c r="G58" i="33"/>
  <c r="G57" i="33"/>
  <c r="G56" i="33"/>
  <c r="P48" i="33"/>
  <c r="O48" i="33"/>
  <c r="N48" i="33"/>
  <c r="H48" i="33"/>
  <c r="G48" i="33"/>
  <c r="F48" i="33"/>
  <c r="E48" i="33"/>
  <c r="D48" i="33"/>
  <c r="C48" i="33"/>
  <c r="B48" i="33"/>
  <c r="P47" i="33"/>
  <c r="O47" i="33"/>
  <c r="N47" i="33"/>
  <c r="H47" i="33"/>
  <c r="G47" i="33"/>
  <c r="F47" i="33"/>
  <c r="E47" i="33"/>
  <c r="D47" i="33"/>
  <c r="C47" i="33"/>
  <c r="B47" i="33"/>
  <c r="Q46" i="33"/>
  <c r="I46" i="33"/>
  <c r="P44" i="33"/>
  <c r="O44" i="33"/>
  <c r="O49" i="33" s="1"/>
  <c r="N44" i="33"/>
  <c r="H44" i="33"/>
  <c r="G44" i="33"/>
  <c r="G49" i="33" s="1"/>
  <c r="F44" i="33"/>
  <c r="F49" i="33" s="1"/>
  <c r="E44" i="33"/>
  <c r="D44" i="33"/>
  <c r="D49" i="33" s="1"/>
  <c r="C44" i="33"/>
  <c r="C49" i="33" s="1"/>
  <c r="B44" i="33"/>
  <c r="Q43" i="33"/>
  <c r="I43" i="33"/>
  <c r="Q42" i="33"/>
  <c r="I42" i="33"/>
  <c r="Q41" i="33"/>
  <c r="I41" i="33"/>
  <c r="Q40" i="33"/>
  <c r="I40" i="33"/>
  <c r="Q39" i="33"/>
  <c r="I39" i="33"/>
  <c r="Q38" i="33"/>
  <c r="I38" i="33"/>
  <c r="Q37" i="33"/>
  <c r="I37" i="33"/>
  <c r="Y29" i="33"/>
  <c r="X29" i="33"/>
  <c r="W29" i="33"/>
  <c r="V29" i="33"/>
  <c r="U29" i="33"/>
  <c r="T29" i="33"/>
  <c r="S29" i="33"/>
  <c r="R29" i="33"/>
  <c r="Q29" i="33"/>
  <c r="P29" i="33"/>
  <c r="O29" i="33"/>
  <c r="N29" i="33"/>
  <c r="M29" i="33"/>
  <c r="L29" i="33"/>
  <c r="K29" i="33"/>
  <c r="J29" i="33"/>
  <c r="I29" i="33"/>
  <c r="H29" i="33"/>
  <c r="G29" i="33"/>
  <c r="F29" i="33"/>
  <c r="E29" i="33"/>
  <c r="D29" i="33"/>
  <c r="C29" i="33"/>
  <c r="B29" i="33"/>
  <c r="Y28" i="33"/>
  <c r="X28" i="33"/>
  <c r="W28" i="33"/>
  <c r="V28" i="33"/>
  <c r="U28" i="33"/>
  <c r="T28" i="33"/>
  <c r="S28" i="33"/>
  <c r="R28" i="33"/>
  <c r="Q28" i="33"/>
  <c r="P28" i="33"/>
  <c r="O28" i="33"/>
  <c r="N28" i="33"/>
  <c r="M28" i="33"/>
  <c r="L28" i="33"/>
  <c r="K28" i="33"/>
  <c r="J28" i="33"/>
  <c r="I28" i="33"/>
  <c r="H28" i="33"/>
  <c r="G28" i="33"/>
  <c r="F28" i="33"/>
  <c r="E28" i="33"/>
  <c r="D28" i="33"/>
  <c r="C28" i="33"/>
  <c r="B28" i="33"/>
  <c r="Z27" i="33"/>
  <c r="Y25" i="33"/>
  <c r="X25" i="33"/>
  <c r="W25" i="33"/>
  <c r="V25" i="33"/>
  <c r="U25" i="33"/>
  <c r="T25" i="33"/>
  <c r="S25" i="33"/>
  <c r="S30" i="33" s="1"/>
  <c r="R25" i="33"/>
  <c r="R30" i="33" s="1"/>
  <c r="Q25" i="33"/>
  <c r="Q30" i="33" s="1"/>
  <c r="P25" i="33"/>
  <c r="P30" i="33" s="1"/>
  <c r="O25" i="33"/>
  <c r="N25" i="33"/>
  <c r="N31" i="33" s="1"/>
  <c r="M25" i="33"/>
  <c r="L25" i="33"/>
  <c r="K25" i="33"/>
  <c r="K30" i="33" s="1"/>
  <c r="J25" i="33"/>
  <c r="J31" i="33" s="1"/>
  <c r="I25" i="33"/>
  <c r="H25" i="33"/>
  <c r="G25" i="33"/>
  <c r="F25" i="33"/>
  <c r="E25" i="33"/>
  <c r="D25" i="33"/>
  <c r="C25" i="33"/>
  <c r="C30" i="33" s="1"/>
  <c r="B25" i="33"/>
  <c r="B30" i="33" s="1"/>
  <c r="Z24" i="33"/>
  <c r="Z23" i="33"/>
  <c r="Z22" i="33"/>
  <c r="Z21" i="33"/>
  <c r="Z20" i="33"/>
  <c r="Z19" i="33"/>
  <c r="Z18" i="33"/>
  <c r="F67" i="32"/>
  <c r="E67" i="32"/>
  <c r="D67" i="32"/>
  <c r="C67" i="32"/>
  <c r="B67" i="32"/>
  <c r="F66" i="32"/>
  <c r="E66" i="32"/>
  <c r="D66" i="32"/>
  <c r="C66" i="32"/>
  <c r="B66" i="32"/>
  <c r="G65" i="32"/>
  <c r="F63" i="32"/>
  <c r="F68" i="32" s="1"/>
  <c r="E63" i="32"/>
  <c r="D63" i="32"/>
  <c r="D68" i="32" s="1"/>
  <c r="C63" i="32"/>
  <c r="C68" i="32" s="1"/>
  <c r="B63" i="32"/>
  <c r="G62" i="32"/>
  <c r="G61" i="32"/>
  <c r="G60" i="32"/>
  <c r="G59" i="32"/>
  <c r="G58" i="32"/>
  <c r="G57" i="32"/>
  <c r="G56" i="32"/>
  <c r="P48" i="32"/>
  <c r="O48" i="32"/>
  <c r="N48" i="32"/>
  <c r="H48" i="32"/>
  <c r="G48" i="32"/>
  <c r="F48" i="32"/>
  <c r="E48" i="32"/>
  <c r="D48" i="32"/>
  <c r="C48" i="32"/>
  <c r="B48" i="32"/>
  <c r="P47" i="32"/>
  <c r="O47" i="32"/>
  <c r="N47" i="32"/>
  <c r="H47" i="32"/>
  <c r="G47" i="32"/>
  <c r="F47" i="32"/>
  <c r="E47" i="32"/>
  <c r="D47" i="32"/>
  <c r="C47" i="32"/>
  <c r="B47" i="32"/>
  <c r="Q46" i="32"/>
  <c r="I46" i="32"/>
  <c r="P44" i="32"/>
  <c r="P49" i="32" s="1"/>
  <c r="O44" i="32"/>
  <c r="O49" i="32" s="1"/>
  <c r="N44" i="32"/>
  <c r="H44" i="32"/>
  <c r="G44" i="32"/>
  <c r="F44" i="32"/>
  <c r="E44" i="32"/>
  <c r="D44" i="32"/>
  <c r="C44" i="32"/>
  <c r="B44" i="32"/>
  <c r="B49" i="32" s="1"/>
  <c r="Q43" i="32"/>
  <c r="I43" i="32"/>
  <c r="Q42" i="32"/>
  <c r="I42" i="32"/>
  <c r="Q41" i="32"/>
  <c r="I41" i="32"/>
  <c r="Q40" i="32"/>
  <c r="I40" i="32"/>
  <c r="Q39" i="32"/>
  <c r="I39" i="32"/>
  <c r="Q38" i="32"/>
  <c r="I38" i="32"/>
  <c r="Q37" i="32"/>
  <c r="I37" i="32"/>
  <c r="Y29" i="32"/>
  <c r="X29" i="32"/>
  <c r="W29" i="32"/>
  <c r="V29" i="32"/>
  <c r="U29" i="32"/>
  <c r="T29" i="32"/>
  <c r="S29" i="32"/>
  <c r="R29" i="32"/>
  <c r="Q29" i="32"/>
  <c r="P29" i="32"/>
  <c r="O29" i="32"/>
  <c r="N29" i="32"/>
  <c r="M29" i="32"/>
  <c r="L29" i="32"/>
  <c r="K29" i="32"/>
  <c r="J29" i="32"/>
  <c r="I29" i="32"/>
  <c r="H29" i="32"/>
  <c r="G29" i="32"/>
  <c r="F29" i="32"/>
  <c r="E29" i="32"/>
  <c r="D29" i="32"/>
  <c r="C29" i="32"/>
  <c r="B29" i="32"/>
  <c r="Y28" i="32"/>
  <c r="X28" i="32"/>
  <c r="W28" i="32"/>
  <c r="V28" i="32"/>
  <c r="U28" i="32"/>
  <c r="T28" i="32"/>
  <c r="S28" i="32"/>
  <c r="R28" i="32"/>
  <c r="Q28" i="32"/>
  <c r="P28" i="32"/>
  <c r="O28" i="32"/>
  <c r="N28" i="32"/>
  <c r="M28" i="32"/>
  <c r="L28" i="32"/>
  <c r="K28" i="32"/>
  <c r="J28" i="32"/>
  <c r="I28" i="32"/>
  <c r="H28" i="32"/>
  <c r="G28" i="32"/>
  <c r="F28" i="32"/>
  <c r="E28" i="32"/>
  <c r="D28" i="32"/>
  <c r="C28" i="32"/>
  <c r="B28" i="32"/>
  <c r="Z27" i="32"/>
  <c r="Y25" i="32"/>
  <c r="Y30" i="32" s="1"/>
  <c r="X25" i="32"/>
  <c r="W25" i="32"/>
  <c r="W31" i="32" s="1"/>
  <c r="V25" i="32"/>
  <c r="U25" i="32"/>
  <c r="T25" i="32"/>
  <c r="S25" i="32"/>
  <c r="R25" i="32"/>
  <c r="R30" i="32" s="1"/>
  <c r="Q25" i="32"/>
  <c r="Q30" i="32" s="1"/>
  <c r="P25" i="32"/>
  <c r="P30" i="32" s="1"/>
  <c r="O25" i="32"/>
  <c r="O30" i="32" s="1"/>
  <c r="N25" i="32"/>
  <c r="M25" i="32"/>
  <c r="L25" i="32"/>
  <c r="K25" i="32"/>
  <c r="J25" i="32"/>
  <c r="I25" i="32"/>
  <c r="H25" i="32"/>
  <c r="G25" i="32"/>
  <c r="G31" i="32" s="1"/>
  <c r="F25" i="32"/>
  <c r="E25" i="32"/>
  <c r="D25" i="32"/>
  <c r="C25" i="32"/>
  <c r="B25" i="32"/>
  <c r="B30" i="32" s="1"/>
  <c r="Z24" i="32"/>
  <c r="Z23" i="32"/>
  <c r="Z22" i="32"/>
  <c r="Z21" i="32"/>
  <c r="Z20" i="32"/>
  <c r="Z19" i="32"/>
  <c r="Z18" i="32"/>
  <c r="F67" i="31"/>
  <c r="E67" i="31"/>
  <c r="D67" i="31"/>
  <c r="C67" i="31"/>
  <c r="B67" i="31"/>
  <c r="F66" i="31"/>
  <c r="E66" i="31"/>
  <c r="D66" i="31"/>
  <c r="C66" i="31"/>
  <c r="B66" i="31"/>
  <c r="G65" i="31"/>
  <c r="F63" i="31"/>
  <c r="F68" i="31" s="1"/>
  <c r="E63" i="31"/>
  <c r="D63" i="31"/>
  <c r="C63" i="31"/>
  <c r="C68" i="31" s="1"/>
  <c r="B63" i="31"/>
  <c r="B68" i="31" s="1"/>
  <c r="G62" i="31"/>
  <c r="G61" i="31"/>
  <c r="G60" i="31"/>
  <c r="G59" i="31"/>
  <c r="G58" i="31"/>
  <c r="G57" i="31"/>
  <c r="G56" i="31"/>
  <c r="P48" i="31"/>
  <c r="O48" i="31"/>
  <c r="N48" i="31"/>
  <c r="H48" i="31"/>
  <c r="G48" i="31"/>
  <c r="F48" i="31"/>
  <c r="E48" i="31"/>
  <c r="D48" i="31"/>
  <c r="C48" i="31"/>
  <c r="B48" i="31"/>
  <c r="P47" i="31"/>
  <c r="O47" i="31"/>
  <c r="N47" i="31"/>
  <c r="H47" i="31"/>
  <c r="G47" i="31"/>
  <c r="F47" i="31"/>
  <c r="E47" i="31"/>
  <c r="D47" i="31"/>
  <c r="C47" i="31"/>
  <c r="B47" i="31"/>
  <c r="Q46" i="31"/>
  <c r="I46" i="31"/>
  <c r="P44" i="31"/>
  <c r="P49" i="31" s="1"/>
  <c r="O44" i="31"/>
  <c r="O49" i="31" s="1"/>
  <c r="N44" i="31"/>
  <c r="N50" i="31" s="1"/>
  <c r="H44" i="31"/>
  <c r="H49" i="31" s="1"/>
  <c r="G44" i="31"/>
  <c r="F44" i="31"/>
  <c r="E44" i="31"/>
  <c r="D44" i="31"/>
  <c r="C44" i="31"/>
  <c r="C49" i="31" s="1"/>
  <c r="B44" i="31"/>
  <c r="Q43" i="31"/>
  <c r="I43" i="31"/>
  <c r="Q42" i="31"/>
  <c r="I42" i="31"/>
  <c r="Q41" i="31"/>
  <c r="I41" i="31"/>
  <c r="Q40" i="31"/>
  <c r="I40" i="31"/>
  <c r="Q39" i="31"/>
  <c r="I39" i="31"/>
  <c r="Q38" i="31"/>
  <c r="I38" i="31"/>
  <c r="Q37" i="31"/>
  <c r="I37" i="31"/>
  <c r="Y29" i="31"/>
  <c r="X29" i="31"/>
  <c r="W29" i="31"/>
  <c r="V29" i="31"/>
  <c r="U29" i="31"/>
  <c r="T29" i="31"/>
  <c r="S29" i="31"/>
  <c r="R29" i="31"/>
  <c r="Q29" i="31"/>
  <c r="P29" i="31"/>
  <c r="O29" i="31"/>
  <c r="N29" i="31"/>
  <c r="M29" i="31"/>
  <c r="L29" i="31"/>
  <c r="K29" i="31"/>
  <c r="J29" i="31"/>
  <c r="I29" i="31"/>
  <c r="H29" i="31"/>
  <c r="G29" i="31"/>
  <c r="F29" i="31"/>
  <c r="E29" i="31"/>
  <c r="D29" i="31"/>
  <c r="C29" i="31"/>
  <c r="B29" i="31"/>
  <c r="Y28" i="31"/>
  <c r="X28" i="31"/>
  <c r="W28" i="31"/>
  <c r="V28" i="31"/>
  <c r="U28" i="31"/>
  <c r="T28" i="31"/>
  <c r="S28" i="31"/>
  <c r="R28" i="31"/>
  <c r="Q28" i="31"/>
  <c r="P28" i="31"/>
  <c r="O28" i="31"/>
  <c r="N28" i="31"/>
  <c r="M28" i="31"/>
  <c r="L28" i="31"/>
  <c r="K28" i="31"/>
  <c r="J28" i="31"/>
  <c r="I28" i="31"/>
  <c r="H28" i="31"/>
  <c r="G28" i="31"/>
  <c r="F28" i="31"/>
  <c r="E28" i="31"/>
  <c r="D28" i="31"/>
  <c r="C28" i="31"/>
  <c r="B28" i="31"/>
  <c r="Z27" i="31"/>
  <c r="Y25" i="31"/>
  <c r="Y31" i="31" s="1"/>
  <c r="X25" i="31"/>
  <c r="W25" i="31"/>
  <c r="V25" i="31"/>
  <c r="U25" i="31"/>
  <c r="T25" i="31"/>
  <c r="S25" i="31"/>
  <c r="R25" i="31"/>
  <c r="Q25" i="31"/>
  <c r="Q30" i="31" s="1"/>
  <c r="P25" i="31"/>
  <c r="P30" i="31" s="1"/>
  <c r="O25" i="31"/>
  <c r="O30" i="31" s="1"/>
  <c r="N25" i="31"/>
  <c r="N30" i="31" s="1"/>
  <c r="M25" i="31"/>
  <c r="L25" i="31"/>
  <c r="L31" i="31" s="1"/>
  <c r="K25" i="31"/>
  <c r="J25" i="31"/>
  <c r="J30" i="31" s="1"/>
  <c r="I25" i="31"/>
  <c r="I31" i="31" s="1"/>
  <c r="H25" i="31"/>
  <c r="H31" i="31" s="1"/>
  <c r="G25" i="31"/>
  <c r="F25" i="31"/>
  <c r="E25" i="31"/>
  <c r="D25" i="31"/>
  <c r="C25" i="31"/>
  <c r="B25" i="31"/>
  <c r="Z24" i="31"/>
  <c r="Z23" i="31"/>
  <c r="Z22" i="31"/>
  <c r="Z21" i="31"/>
  <c r="Z20" i="31"/>
  <c r="Z19" i="31"/>
  <c r="Z18" i="31"/>
  <c r="F67" i="30"/>
  <c r="E67" i="30"/>
  <c r="D67" i="30"/>
  <c r="C67" i="30"/>
  <c r="B67" i="30"/>
  <c r="F66" i="30"/>
  <c r="E66" i="30"/>
  <c r="D66" i="30"/>
  <c r="C66" i="30"/>
  <c r="B66" i="30"/>
  <c r="G65" i="30"/>
  <c r="F63" i="30"/>
  <c r="E63" i="30"/>
  <c r="D63" i="30"/>
  <c r="D68" i="30" s="1"/>
  <c r="C63" i="30"/>
  <c r="B63" i="30"/>
  <c r="B68" i="30" s="1"/>
  <c r="G62" i="30"/>
  <c r="G61" i="30"/>
  <c r="G60" i="30"/>
  <c r="G59" i="30"/>
  <c r="G58" i="30"/>
  <c r="G57" i="30"/>
  <c r="G56" i="30"/>
  <c r="P48" i="30"/>
  <c r="O48" i="30"/>
  <c r="N48" i="30"/>
  <c r="H48" i="30"/>
  <c r="G48" i="30"/>
  <c r="F48" i="30"/>
  <c r="E48" i="30"/>
  <c r="D48" i="30"/>
  <c r="C48" i="30"/>
  <c r="B48" i="30"/>
  <c r="P47" i="30"/>
  <c r="O47" i="30"/>
  <c r="N47" i="30"/>
  <c r="H47" i="30"/>
  <c r="G47" i="30"/>
  <c r="F47" i="30"/>
  <c r="E47" i="30"/>
  <c r="D47" i="30"/>
  <c r="C47" i="30"/>
  <c r="B47" i="30"/>
  <c r="Q46" i="30"/>
  <c r="I46" i="30"/>
  <c r="P44" i="30"/>
  <c r="P49" i="30" s="1"/>
  <c r="O44" i="30"/>
  <c r="O49" i="30" s="1"/>
  <c r="N44" i="30"/>
  <c r="H44" i="30"/>
  <c r="H49" i="30" s="1"/>
  <c r="G44" i="30"/>
  <c r="G49" i="30" s="1"/>
  <c r="F44" i="30"/>
  <c r="E44" i="30"/>
  <c r="D44" i="30"/>
  <c r="C44" i="30"/>
  <c r="B44" i="30"/>
  <c r="Q43" i="30"/>
  <c r="I43" i="30"/>
  <c r="Q42" i="30"/>
  <c r="I42" i="30"/>
  <c r="Q41" i="30"/>
  <c r="I41" i="30"/>
  <c r="Q40" i="30"/>
  <c r="I40" i="30"/>
  <c r="Q39" i="30"/>
  <c r="I39" i="30"/>
  <c r="Q38" i="30"/>
  <c r="I38" i="30"/>
  <c r="Q37" i="30"/>
  <c r="I37" i="30"/>
  <c r="Y29" i="30"/>
  <c r="X29" i="30"/>
  <c r="W29" i="30"/>
  <c r="V29" i="30"/>
  <c r="U29" i="30"/>
  <c r="T29" i="30"/>
  <c r="S29" i="30"/>
  <c r="R29" i="30"/>
  <c r="Q29" i="30"/>
  <c r="P29" i="30"/>
  <c r="O29" i="30"/>
  <c r="N29" i="30"/>
  <c r="M29" i="30"/>
  <c r="L29" i="30"/>
  <c r="K29" i="30"/>
  <c r="J29" i="30"/>
  <c r="I29" i="30"/>
  <c r="H29" i="30"/>
  <c r="G29" i="30"/>
  <c r="F29" i="30"/>
  <c r="E29" i="30"/>
  <c r="D29" i="30"/>
  <c r="C29" i="30"/>
  <c r="B29" i="30"/>
  <c r="Y28" i="30"/>
  <c r="X28" i="30"/>
  <c r="W28" i="30"/>
  <c r="V28" i="30"/>
  <c r="U28" i="30"/>
  <c r="T28" i="30"/>
  <c r="S28" i="30"/>
  <c r="R28" i="30"/>
  <c r="Q28" i="30"/>
  <c r="P28" i="30"/>
  <c r="O28" i="30"/>
  <c r="N28" i="30"/>
  <c r="M28" i="30"/>
  <c r="L28" i="30"/>
  <c r="K28" i="30"/>
  <c r="J28" i="30"/>
  <c r="I28" i="30"/>
  <c r="H28" i="30"/>
  <c r="G28" i="30"/>
  <c r="F28" i="30"/>
  <c r="E28" i="30"/>
  <c r="D28" i="30"/>
  <c r="C28" i="30"/>
  <c r="B28" i="30"/>
  <c r="Z27" i="30"/>
  <c r="Y25" i="30"/>
  <c r="X25" i="30"/>
  <c r="W25" i="30"/>
  <c r="V25" i="30"/>
  <c r="U25" i="30"/>
  <c r="U30" i="30" s="1"/>
  <c r="T25" i="30"/>
  <c r="S25" i="30"/>
  <c r="R25" i="30"/>
  <c r="Q25" i="30"/>
  <c r="P25" i="30"/>
  <c r="P30" i="30" s="1"/>
  <c r="O25" i="30"/>
  <c r="O30" i="30" s="1"/>
  <c r="N25" i="30"/>
  <c r="N30" i="30" s="1"/>
  <c r="M25" i="30"/>
  <c r="M30" i="30" s="1"/>
  <c r="L25" i="30"/>
  <c r="K25" i="30"/>
  <c r="J25" i="30"/>
  <c r="J31" i="30" s="1"/>
  <c r="I25" i="30"/>
  <c r="H25" i="30"/>
  <c r="G25" i="30"/>
  <c r="G30" i="30" s="1"/>
  <c r="F25" i="30"/>
  <c r="E25" i="30"/>
  <c r="D25" i="30"/>
  <c r="C25" i="30"/>
  <c r="B25" i="30"/>
  <c r="Z24" i="30"/>
  <c r="Z23" i="30"/>
  <c r="Z22" i="30"/>
  <c r="Z21" i="30"/>
  <c r="Z20" i="30"/>
  <c r="Z19" i="30"/>
  <c r="Z18" i="30"/>
  <c r="G67" i="29"/>
  <c r="F67" i="29"/>
  <c r="E67" i="29"/>
  <c r="D67" i="29"/>
  <c r="C67" i="29"/>
  <c r="B67" i="29"/>
  <c r="G66" i="29"/>
  <c r="F66" i="29"/>
  <c r="E66" i="29"/>
  <c r="D66" i="29"/>
  <c r="C66" i="29"/>
  <c r="B66" i="29"/>
  <c r="H65" i="29"/>
  <c r="G63" i="29"/>
  <c r="G68" i="29" s="1"/>
  <c r="F63" i="29"/>
  <c r="E63" i="29"/>
  <c r="D63" i="29"/>
  <c r="D68" i="29" s="1"/>
  <c r="C63" i="29"/>
  <c r="B63" i="29"/>
  <c r="H62" i="29"/>
  <c r="H61" i="29"/>
  <c r="H60" i="29"/>
  <c r="H59" i="29"/>
  <c r="H58" i="29"/>
  <c r="H57" i="29"/>
  <c r="H56" i="29"/>
  <c r="Q48" i="29"/>
  <c r="P48" i="29"/>
  <c r="O48" i="29"/>
  <c r="N48" i="29"/>
  <c r="H48" i="29"/>
  <c r="G48" i="29"/>
  <c r="F48" i="29"/>
  <c r="E48" i="29"/>
  <c r="D48" i="29"/>
  <c r="C48" i="29"/>
  <c r="B48" i="29"/>
  <c r="Q47" i="29"/>
  <c r="P47" i="29"/>
  <c r="O47" i="29"/>
  <c r="N47" i="29"/>
  <c r="H47" i="29"/>
  <c r="G47" i="29"/>
  <c r="F47" i="29"/>
  <c r="E47" i="29"/>
  <c r="D47" i="29"/>
  <c r="C47" i="29"/>
  <c r="B47" i="29"/>
  <c r="R46" i="29"/>
  <c r="I46" i="29"/>
  <c r="Q44" i="29"/>
  <c r="Q49" i="29" s="1"/>
  <c r="P44" i="29"/>
  <c r="O44" i="29"/>
  <c r="O50" i="29" s="1"/>
  <c r="N44" i="29"/>
  <c r="H44" i="29"/>
  <c r="G44" i="29"/>
  <c r="F44" i="29"/>
  <c r="F49" i="29" s="1"/>
  <c r="E44" i="29"/>
  <c r="E49" i="29" s="1"/>
  <c r="D44" i="29"/>
  <c r="D49" i="29" s="1"/>
  <c r="C44" i="29"/>
  <c r="B44" i="29"/>
  <c r="R43" i="29"/>
  <c r="I43" i="29"/>
  <c r="R42" i="29"/>
  <c r="I42" i="29"/>
  <c r="R41" i="29"/>
  <c r="I41" i="29"/>
  <c r="R40" i="29"/>
  <c r="I40" i="29"/>
  <c r="R39" i="29"/>
  <c r="I39" i="29"/>
  <c r="R38" i="29"/>
  <c r="I38" i="29"/>
  <c r="R37" i="29"/>
  <c r="I37" i="29"/>
  <c r="Y29" i="29"/>
  <c r="X29" i="29"/>
  <c r="W29" i="29"/>
  <c r="V29" i="29"/>
  <c r="U29" i="29"/>
  <c r="T29" i="29"/>
  <c r="S29" i="29"/>
  <c r="R29" i="29"/>
  <c r="Q29" i="29"/>
  <c r="P29" i="29"/>
  <c r="O29" i="29"/>
  <c r="N29" i="29"/>
  <c r="M29" i="29"/>
  <c r="L29" i="29"/>
  <c r="K29" i="29"/>
  <c r="J29" i="29"/>
  <c r="I29" i="29"/>
  <c r="H29" i="29"/>
  <c r="G29" i="29"/>
  <c r="F29" i="29"/>
  <c r="E29" i="29"/>
  <c r="D29" i="29"/>
  <c r="C29" i="29"/>
  <c r="B29" i="29"/>
  <c r="Y28" i="29"/>
  <c r="X28" i="29"/>
  <c r="W28" i="29"/>
  <c r="V28" i="29"/>
  <c r="U28" i="29"/>
  <c r="T28" i="29"/>
  <c r="S28" i="29"/>
  <c r="R28" i="29"/>
  <c r="Q28" i="29"/>
  <c r="P28" i="29"/>
  <c r="O28" i="29"/>
  <c r="N28" i="29"/>
  <c r="M28" i="29"/>
  <c r="L28" i="29"/>
  <c r="K28" i="29"/>
  <c r="J28" i="29"/>
  <c r="I28" i="29"/>
  <c r="H28" i="29"/>
  <c r="G28" i="29"/>
  <c r="F28" i="29"/>
  <c r="E28" i="29"/>
  <c r="D28" i="29"/>
  <c r="C28" i="29"/>
  <c r="B28" i="29"/>
  <c r="Z27" i="29"/>
  <c r="Y25" i="29"/>
  <c r="Y30" i="29" s="1"/>
  <c r="X25" i="29"/>
  <c r="X30" i="29" s="1"/>
  <c r="W25" i="29"/>
  <c r="W30" i="29" s="1"/>
  <c r="V25" i="29"/>
  <c r="V30" i="29" s="1"/>
  <c r="U25" i="29"/>
  <c r="T25" i="29"/>
  <c r="S25" i="29"/>
  <c r="R25" i="29"/>
  <c r="Q25" i="29"/>
  <c r="Q30" i="29" s="1"/>
  <c r="P25" i="29"/>
  <c r="O25" i="29"/>
  <c r="N25" i="29"/>
  <c r="N30" i="29" s="1"/>
  <c r="M25" i="29"/>
  <c r="L25" i="29"/>
  <c r="K25" i="29"/>
  <c r="J25" i="29"/>
  <c r="I25" i="29"/>
  <c r="I30" i="29" s="1"/>
  <c r="H25" i="29"/>
  <c r="H30" i="29" s="1"/>
  <c r="G25" i="29"/>
  <c r="G30" i="29" s="1"/>
  <c r="F25" i="29"/>
  <c r="F30" i="29" s="1"/>
  <c r="E25" i="29"/>
  <c r="D25" i="29"/>
  <c r="C25" i="29"/>
  <c r="B25" i="29"/>
  <c r="Z24" i="29"/>
  <c r="Z23" i="29"/>
  <c r="Z22" i="29"/>
  <c r="Z21" i="29"/>
  <c r="Z20" i="29"/>
  <c r="Z19" i="29"/>
  <c r="Z18" i="29"/>
  <c r="F67" i="28"/>
  <c r="E67" i="28"/>
  <c r="D67" i="28"/>
  <c r="C67" i="28"/>
  <c r="B67" i="28"/>
  <c r="F66" i="28"/>
  <c r="E66" i="28"/>
  <c r="D66" i="28"/>
  <c r="C66" i="28"/>
  <c r="B66" i="28"/>
  <c r="G65" i="28"/>
  <c r="F63" i="28"/>
  <c r="F68" i="28" s="1"/>
  <c r="E63" i="28"/>
  <c r="D63" i="28"/>
  <c r="D68" i="28" s="1"/>
  <c r="C63" i="28"/>
  <c r="C68" i="28" s="1"/>
  <c r="B63" i="28"/>
  <c r="B68" i="28" s="1"/>
  <c r="G62" i="28"/>
  <c r="G61" i="28"/>
  <c r="G60" i="28"/>
  <c r="G59" i="28"/>
  <c r="G58" i="28"/>
  <c r="G57" i="28"/>
  <c r="G56" i="28"/>
  <c r="Q48" i="28"/>
  <c r="P48" i="28"/>
  <c r="O48" i="28"/>
  <c r="N48" i="28"/>
  <c r="H48" i="28"/>
  <c r="G48" i="28"/>
  <c r="F48" i="28"/>
  <c r="E48" i="28"/>
  <c r="D48" i="28"/>
  <c r="C48" i="28"/>
  <c r="B48" i="28"/>
  <c r="Q47" i="28"/>
  <c r="P47" i="28"/>
  <c r="O47" i="28"/>
  <c r="N47" i="28"/>
  <c r="H47" i="28"/>
  <c r="G47" i="28"/>
  <c r="F47" i="28"/>
  <c r="E47" i="28"/>
  <c r="D47" i="28"/>
  <c r="C47" i="28"/>
  <c r="B47" i="28"/>
  <c r="R46" i="28"/>
  <c r="I46" i="28"/>
  <c r="Q44" i="28"/>
  <c r="Q49" i="28" s="1"/>
  <c r="P44" i="28"/>
  <c r="O44" i="28"/>
  <c r="O49" i="28" s="1"/>
  <c r="N44" i="28"/>
  <c r="N49" i="28" s="1"/>
  <c r="H44" i="28"/>
  <c r="H49" i="28" s="1"/>
  <c r="G44" i="28"/>
  <c r="F44" i="28"/>
  <c r="E44" i="28"/>
  <c r="D44" i="28"/>
  <c r="C44" i="28"/>
  <c r="C49" i="28" s="1"/>
  <c r="B44" i="28"/>
  <c r="B49" i="28" s="1"/>
  <c r="R43" i="28"/>
  <c r="I43" i="28"/>
  <c r="R42" i="28"/>
  <c r="I42" i="28"/>
  <c r="R41" i="28"/>
  <c r="I41" i="28"/>
  <c r="R40" i="28"/>
  <c r="I40" i="28"/>
  <c r="R39" i="28"/>
  <c r="I39" i="28"/>
  <c r="R38" i="28"/>
  <c r="I38" i="28"/>
  <c r="R37" i="28"/>
  <c r="I37" i="28"/>
  <c r="Y29" i="28"/>
  <c r="X29" i="28"/>
  <c r="W29" i="28"/>
  <c r="V29" i="28"/>
  <c r="U29" i="28"/>
  <c r="T29" i="28"/>
  <c r="S29" i="28"/>
  <c r="R29" i="28"/>
  <c r="Q29" i="28"/>
  <c r="P29" i="28"/>
  <c r="O29" i="28"/>
  <c r="N29" i="28"/>
  <c r="M29" i="28"/>
  <c r="L29" i="28"/>
  <c r="K29" i="28"/>
  <c r="J29" i="28"/>
  <c r="I29" i="28"/>
  <c r="H29" i="28"/>
  <c r="G29" i="28"/>
  <c r="F29" i="28"/>
  <c r="E29" i="28"/>
  <c r="D29" i="28"/>
  <c r="C29" i="28"/>
  <c r="B29" i="28"/>
  <c r="Y28" i="28"/>
  <c r="X28" i="28"/>
  <c r="W28" i="28"/>
  <c r="V28" i="28"/>
  <c r="U28" i="28"/>
  <c r="T28" i="28"/>
  <c r="S28" i="28"/>
  <c r="R28" i="28"/>
  <c r="Q28" i="28"/>
  <c r="P28" i="28"/>
  <c r="O28" i="28"/>
  <c r="N28" i="28"/>
  <c r="M28" i="28"/>
  <c r="L28" i="28"/>
  <c r="K28" i="28"/>
  <c r="J28" i="28"/>
  <c r="I28" i="28"/>
  <c r="H28" i="28"/>
  <c r="G28" i="28"/>
  <c r="F28" i="28"/>
  <c r="E28" i="28"/>
  <c r="D28" i="28"/>
  <c r="C28" i="28"/>
  <c r="B28" i="28"/>
  <c r="Z27" i="28"/>
  <c r="Y25" i="28"/>
  <c r="X25" i="28"/>
  <c r="W25" i="28"/>
  <c r="V25" i="28"/>
  <c r="V31" i="28" s="1"/>
  <c r="U25" i="28"/>
  <c r="T25" i="28"/>
  <c r="S25" i="28"/>
  <c r="S30" i="28" s="1"/>
  <c r="R25" i="28"/>
  <c r="Q25" i="28"/>
  <c r="P25" i="28"/>
  <c r="O25" i="28"/>
  <c r="N25" i="28"/>
  <c r="M25" i="28"/>
  <c r="M30" i="28" s="1"/>
  <c r="L25" i="28"/>
  <c r="L30" i="28" s="1"/>
  <c r="K25" i="28"/>
  <c r="K30" i="28" s="1"/>
  <c r="J25" i="28"/>
  <c r="J30" i="28" s="1"/>
  <c r="I25" i="28"/>
  <c r="H25" i="28"/>
  <c r="G25" i="28"/>
  <c r="F25" i="28"/>
  <c r="F31" i="28" s="1"/>
  <c r="E25" i="28"/>
  <c r="D25" i="28"/>
  <c r="C25" i="28"/>
  <c r="C30" i="28" s="1"/>
  <c r="B25" i="28"/>
  <c r="B30" i="28" s="1"/>
  <c r="Z24" i="28"/>
  <c r="Z23" i="28"/>
  <c r="Z22" i="28"/>
  <c r="Z21" i="28"/>
  <c r="Z20" i="28"/>
  <c r="Z19" i="28"/>
  <c r="Z18" i="28"/>
  <c r="F67" i="27"/>
  <c r="E67" i="27"/>
  <c r="D67" i="27"/>
  <c r="C67" i="27"/>
  <c r="B67" i="27"/>
  <c r="F66" i="27"/>
  <c r="E66" i="27"/>
  <c r="D66" i="27"/>
  <c r="C66" i="27"/>
  <c r="B66" i="27"/>
  <c r="G65" i="27"/>
  <c r="F63" i="27"/>
  <c r="F68" i="27" s="1"/>
  <c r="E63" i="27"/>
  <c r="D63" i="27"/>
  <c r="C63" i="27"/>
  <c r="B63" i="27"/>
  <c r="G62" i="27"/>
  <c r="G61" i="27"/>
  <c r="G60" i="27"/>
  <c r="G59" i="27"/>
  <c r="G58" i="27"/>
  <c r="G57" i="27"/>
  <c r="G56" i="27"/>
  <c r="Q48" i="27"/>
  <c r="P48" i="27"/>
  <c r="O48" i="27"/>
  <c r="N48" i="27"/>
  <c r="H48" i="27"/>
  <c r="G48" i="27"/>
  <c r="F48" i="27"/>
  <c r="E48" i="27"/>
  <c r="D48" i="27"/>
  <c r="C48" i="27"/>
  <c r="B48" i="27"/>
  <c r="Q47" i="27"/>
  <c r="P47" i="27"/>
  <c r="O47" i="27"/>
  <c r="N47" i="27"/>
  <c r="H47" i="27"/>
  <c r="G47" i="27"/>
  <c r="F47" i="27"/>
  <c r="E47" i="27"/>
  <c r="D47" i="27"/>
  <c r="C47" i="27"/>
  <c r="B47" i="27"/>
  <c r="R46" i="27"/>
  <c r="I46" i="27"/>
  <c r="Q44" i="27"/>
  <c r="Q49" i="27" s="1"/>
  <c r="P44" i="27"/>
  <c r="P49" i="27" s="1"/>
  <c r="O44" i="27"/>
  <c r="N44" i="27"/>
  <c r="H44" i="27"/>
  <c r="G44" i="27"/>
  <c r="G49" i="27" s="1"/>
  <c r="F44" i="27"/>
  <c r="F49" i="27" s="1"/>
  <c r="E44" i="27"/>
  <c r="E49" i="27" s="1"/>
  <c r="D44" i="27"/>
  <c r="D49" i="27" s="1"/>
  <c r="C44" i="27"/>
  <c r="C49" i="27" s="1"/>
  <c r="B44" i="27"/>
  <c r="B49" i="27" s="1"/>
  <c r="R43" i="27"/>
  <c r="I43" i="27"/>
  <c r="R42" i="27"/>
  <c r="I42" i="27"/>
  <c r="R41" i="27"/>
  <c r="I41" i="27"/>
  <c r="R40" i="27"/>
  <c r="I40" i="27"/>
  <c r="R39" i="27"/>
  <c r="I39" i="27"/>
  <c r="R38" i="27"/>
  <c r="I38" i="27"/>
  <c r="R37" i="27"/>
  <c r="I37" i="27"/>
  <c r="Y29" i="27"/>
  <c r="X29" i="27"/>
  <c r="W29" i="27"/>
  <c r="V29" i="27"/>
  <c r="U29" i="27"/>
  <c r="T29" i="27"/>
  <c r="S29" i="27"/>
  <c r="R29" i="27"/>
  <c r="Q29" i="27"/>
  <c r="P29" i="27"/>
  <c r="O29" i="27"/>
  <c r="N29" i="27"/>
  <c r="M29" i="27"/>
  <c r="L29" i="27"/>
  <c r="K29" i="27"/>
  <c r="J29" i="27"/>
  <c r="I29" i="27"/>
  <c r="H29" i="27"/>
  <c r="G29" i="27"/>
  <c r="F29" i="27"/>
  <c r="E29" i="27"/>
  <c r="D29" i="27"/>
  <c r="C29" i="27"/>
  <c r="B29" i="27"/>
  <c r="Y28" i="27"/>
  <c r="X28" i="27"/>
  <c r="W28" i="27"/>
  <c r="V28" i="27"/>
  <c r="U28" i="27"/>
  <c r="T28" i="27"/>
  <c r="S28" i="27"/>
  <c r="R28" i="27"/>
  <c r="Q28" i="27"/>
  <c r="P28" i="27"/>
  <c r="O28" i="27"/>
  <c r="N28" i="27"/>
  <c r="M28" i="27"/>
  <c r="L28" i="27"/>
  <c r="K28" i="27"/>
  <c r="J28" i="27"/>
  <c r="I28" i="27"/>
  <c r="H28" i="27"/>
  <c r="G28" i="27"/>
  <c r="F28" i="27"/>
  <c r="E28" i="27"/>
  <c r="D28" i="27"/>
  <c r="C28" i="27"/>
  <c r="B28" i="27"/>
  <c r="Z27" i="27"/>
  <c r="Y25" i="27"/>
  <c r="Y30" i="27" s="1"/>
  <c r="X25" i="27"/>
  <c r="X31" i="27" s="1"/>
  <c r="W25" i="27"/>
  <c r="V25" i="27"/>
  <c r="V30" i="27" s="1"/>
  <c r="U25" i="27"/>
  <c r="T25" i="27"/>
  <c r="S25" i="27"/>
  <c r="R25" i="27"/>
  <c r="Q25" i="27"/>
  <c r="Q30" i="27" s="1"/>
  <c r="P25" i="27"/>
  <c r="P30" i="27" s="1"/>
  <c r="O25" i="27"/>
  <c r="O30" i="27" s="1"/>
  <c r="N25" i="27"/>
  <c r="N30" i="27" s="1"/>
  <c r="M25" i="27"/>
  <c r="L25" i="27"/>
  <c r="K25" i="27"/>
  <c r="J25" i="27"/>
  <c r="J31" i="27" s="1"/>
  <c r="I25" i="27"/>
  <c r="I30" i="27" s="1"/>
  <c r="H25" i="27"/>
  <c r="H31" i="27" s="1"/>
  <c r="G25" i="27"/>
  <c r="F25" i="27"/>
  <c r="E25" i="27"/>
  <c r="D25" i="27"/>
  <c r="C25" i="27"/>
  <c r="B25" i="27"/>
  <c r="Z24" i="27"/>
  <c r="Z23" i="27"/>
  <c r="Z22" i="27"/>
  <c r="Z21" i="27"/>
  <c r="Z20" i="27"/>
  <c r="Z19" i="27"/>
  <c r="Z18" i="27"/>
  <c r="F67" i="26"/>
  <c r="E67" i="26"/>
  <c r="D67" i="26"/>
  <c r="C67" i="26"/>
  <c r="B67" i="26"/>
  <c r="F66" i="26"/>
  <c r="E66" i="26"/>
  <c r="D66" i="26"/>
  <c r="C66" i="26"/>
  <c r="B66" i="26"/>
  <c r="G65" i="26"/>
  <c r="F63" i="26"/>
  <c r="E63" i="26"/>
  <c r="E68" i="26" s="1"/>
  <c r="D63" i="26"/>
  <c r="C63" i="26"/>
  <c r="B63" i="26"/>
  <c r="B68" i="26" s="1"/>
  <c r="G62" i="26"/>
  <c r="G61" i="26"/>
  <c r="G60" i="26"/>
  <c r="G59" i="26"/>
  <c r="G58" i="26"/>
  <c r="G57" i="26"/>
  <c r="G56" i="26"/>
  <c r="Q48" i="26"/>
  <c r="P48" i="26"/>
  <c r="O48" i="26"/>
  <c r="N48" i="26"/>
  <c r="H48" i="26"/>
  <c r="G48" i="26"/>
  <c r="F48" i="26"/>
  <c r="E48" i="26"/>
  <c r="D48" i="26"/>
  <c r="C48" i="26"/>
  <c r="B48" i="26"/>
  <c r="Q47" i="26"/>
  <c r="P47" i="26"/>
  <c r="O47" i="26"/>
  <c r="N47" i="26"/>
  <c r="H47" i="26"/>
  <c r="G47" i="26"/>
  <c r="F47" i="26"/>
  <c r="E47" i="26"/>
  <c r="D47" i="26"/>
  <c r="C47" i="26"/>
  <c r="B47" i="26"/>
  <c r="R46" i="26"/>
  <c r="I46" i="26"/>
  <c r="Q44" i="26"/>
  <c r="P44" i="26"/>
  <c r="P49" i="26" s="1"/>
  <c r="O44" i="26"/>
  <c r="O49" i="26" s="1"/>
  <c r="N44" i="26"/>
  <c r="N49" i="26" s="1"/>
  <c r="H44" i="26"/>
  <c r="H49" i="26" s="1"/>
  <c r="G44" i="26"/>
  <c r="F44" i="26"/>
  <c r="F49" i="26" s="1"/>
  <c r="E44" i="26"/>
  <c r="D44" i="26"/>
  <c r="D50" i="26" s="1"/>
  <c r="C44" i="26"/>
  <c r="B44" i="26"/>
  <c r="B49" i="26" s="1"/>
  <c r="R43" i="26"/>
  <c r="I43" i="26"/>
  <c r="R42" i="26"/>
  <c r="I42" i="26"/>
  <c r="R41" i="26"/>
  <c r="I41" i="26"/>
  <c r="R40" i="26"/>
  <c r="I40" i="26"/>
  <c r="R39" i="26"/>
  <c r="I39" i="26"/>
  <c r="R38" i="26"/>
  <c r="I38" i="26"/>
  <c r="R37" i="26"/>
  <c r="I37" i="26"/>
  <c r="Y29" i="26"/>
  <c r="X29" i="26"/>
  <c r="W29" i="26"/>
  <c r="V29" i="26"/>
  <c r="U29" i="26"/>
  <c r="T29" i="26"/>
  <c r="S29" i="26"/>
  <c r="R29" i="26"/>
  <c r="Q29" i="26"/>
  <c r="P29" i="26"/>
  <c r="O29" i="26"/>
  <c r="N29" i="26"/>
  <c r="M29" i="26"/>
  <c r="L29" i="26"/>
  <c r="K29" i="26"/>
  <c r="J29" i="26"/>
  <c r="I29" i="26"/>
  <c r="H29" i="26"/>
  <c r="G29" i="26"/>
  <c r="F29" i="26"/>
  <c r="E29" i="26"/>
  <c r="D29" i="26"/>
  <c r="C29" i="26"/>
  <c r="B29" i="26"/>
  <c r="Y28" i="26"/>
  <c r="X28" i="26"/>
  <c r="W28" i="26"/>
  <c r="V28" i="26"/>
  <c r="U28" i="26"/>
  <c r="T28" i="26"/>
  <c r="S28" i="26"/>
  <c r="R28" i="26"/>
  <c r="Q28" i="26"/>
  <c r="P28" i="26"/>
  <c r="O28" i="26"/>
  <c r="N28" i="26"/>
  <c r="M28" i="26"/>
  <c r="L28" i="26"/>
  <c r="K28" i="26"/>
  <c r="J28" i="26"/>
  <c r="I28" i="26"/>
  <c r="H28" i="26"/>
  <c r="G28" i="26"/>
  <c r="F28" i="26"/>
  <c r="E28" i="26"/>
  <c r="D28" i="26"/>
  <c r="C28" i="26"/>
  <c r="B28" i="26"/>
  <c r="Z27" i="26"/>
  <c r="Y25" i="26"/>
  <c r="X25" i="26"/>
  <c r="W25" i="26"/>
  <c r="V25" i="26"/>
  <c r="U25" i="26"/>
  <c r="U30" i="26" s="1"/>
  <c r="T25" i="26"/>
  <c r="T30" i="26" s="1"/>
  <c r="S25" i="26"/>
  <c r="S30" i="26" s="1"/>
  <c r="R25" i="26"/>
  <c r="R30" i="26" s="1"/>
  <c r="Q25" i="26"/>
  <c r="P25" i="26"/>
  <c r="O25" i="26"/>
  <c r="N25" i="26"/>
  <c r="M25" i="26"/>
  <c r="L25" i="26"/>
  <c r="K25" i="26"/>
  <c r="J25" i="26"/>
  <c r="I25" i="26"/>
  <c r="H25" i="26"/>
  <c r="G25" i="26"/>
  <c r="F25" i="26"/>
  <c r="E25" i="26"/>
  <c r="E30" i="26" s="1"/>
  <c r="D25" i="26"/>
  <c r="D30" i="26" s="1"/>
  <c r="C25" i="26"/>
  <c r="C30" i="26" s="1"/>
  <c r="B25" i="26"/>
  <c r="Z24" i="26"/>
  <c r="Z23" i="26"/>
  <c r="Z22" i="26"/>
  <c r="Z21" i="26"/>
  <c r="Z20" i="26"/>
  <c r="Z19" i="26"/>
  <c r="Z18" i="26"/>
  <c r="F67" i="25"/>
  <c r="E67" i="25"/>
  <c r="D67" i="25"/>
  <c r="C67" i="25"/>
  <c r="B67" i="25"/>
  <c r="F66" i="25"/>
  <c r="E66" i="25"/>
  <c r="D66" i="25"/>
  <c r="C66" i="25"/>
  <c r="B66" i="25"/>
  <c r="G65" i="25"/>
  <c r="F63" i="25"/>
  <c r="E63" i="25"/>
  <c r="E68" i="25" s="1"/>
  <c r="D63" i="25"/>
  <c r="D68" i="25" s="1"/>
  <c r="C63" i="25"/>
  <c r="C68" i="25" s="1"/>
  <c r="B63" i="25"/>
  <c r="G62" i="25"/>
  <c r="G61" i="25"/>
  <c r="G60" i="25"/>
  <c r="G59" i="25"/>
  <c r="G58" i="25"/>
  <c r="G57" i="25"/>
  <c r="G56" i="25"/>
  <c r="P48" i="25"/>
  <c r="O48" i="25"/>
  <c r="N48" i="25"/>
  <c r="H48" i="25"/>
  <c r="G48" i="25"/>
  <c r="F48" i="25"/>
  <c r="E48" i="25"/>
  <c r="D48" i="25"/>
  <c r="C48" i="25"/>
  <c r="B48" i="25"/>
  <c r="P47" i="25"/>
  <c r="O47" i="25"/>
  <c r="N47" i="25"/>
  <c r="H47" i="25"/>
  <c r="G47" i="25"/>
  <c r="F47" i="25"/>
  <c r="E47" i="25"/>
  <c r="D47" i="25"/>
  <c r="C47" i="25"/>
  <c r="B47" i="25"/>
  <c r="Q46" i="25"/>
  <c r="I46" i="25"/>
  <c r="P44" i="25"/>
  <c r="P49" i="25" s="1"/>
  <c r="O44" i="25"/>
  <c r="N44" i="25"/>
  <c r="H44" i="25"/>
  <c r="H49" i="25" s="1"/>
  <c r="G44" i="25"/>
  <c r="G49" i="25" s="1"/>
  <c r="F44" i="25"/>
  <c r="E44" i="25"/>
  <c r="E49" i="25" s="1"/>
  <c r="D44" i="25"/>
  <c r="C44" i="25"/>
  <c r="C49" i="25" s="1"/>
  <c r="B44" i="25"/>
  <c r="Q43" i="25"/>
  <c r="I43" i="25"/>
  <c r="Q42" i="25"/>
  <c r="I42" i="25"/>
  <c r="Q41" i="25"/>
  <c r="I41" i="25"/>
  <c r="Q40" i="25"/>
  <c r="I40" i="25"/>
  <c r="Q39" i="25"/>
  <c r="I39" i="25"/>
  <c r="Q38" i="25"/>
  <c r="I38" i="25"/>
  <c r="Q37" i="25"/>
  <c r="I37" i="25"/>
  <c r="Y29" i="25"/>
  <c r="X29" i="25"/>
  <c r="W29" i="25"/>
  <c r="V29" i="25"/>
  <c r="U29" i="25"/>
  <c r="T29" i="25"/>
  <c r="S29" i="25"/>
  <c r="R29" i="25"/>
  <c r="Q29" i="25"/>
  <c r="P29" i="25"/>
  <c r="O29" i="25"/>
  <c r="N29" i="25"/>
  <c r="M29" i="25"/>
  <c r="L29" i="25"/>
  <c r="K29" i="25"/>
  <c r="J29" i="25"/>
  <c r="I29" i="25"/>
  <c r="H29" i="25"/>
  <c r="G29" i="25"/>
  <c r="F29" i="25"/>
  <c r="E29" i="25"/>
  <c r="D29" i="25"/>
  <c r="C29" i="25"/>
  <c r="B29" i="25"/>
  <c r="Y28" i="25"/>
  <c r="X28" i="25"/>
  <c r="W28" i="25"/>
  <c r="V28" i="25"/>
  <c r="U28" i="25"/>
  <c r="T28" i="25"/>
  <c r="S28" i="25"/>
  <c r="R28" i="25"/>
  <c r="Q28" i="25"/>
  <c r="P28" i="25"/>
  <c r="O28" i="25"/>
  <c r="N28" i="25"/>
  <c r="M28" i="25"/>
  <c r="L28" i="25"/>
  <c r="K28" i="25"/>
  <c r="J28" i="25"/>
  <c r="I28" i="25"/>
  <c r="H28" i="25"/>
  <c r="G28" i="25"/>
  <c r="F28" i="25"/>
  <c r="E28" i="25"/>
  <c r="D28" i="25"/>
  <c r="C28" i="25"/>
  <c r="B28" i="25"/>
  <c r="Z27" i="25"/>
  <c r="Y25" i="25"/>
  <c r="Y30" i="25" s="1"/>
  <c r="X25" i="25"/>
  <c r="W25" i="25"/>
  <c r="V25" i="25"/>
  <c r="U25" i="25"/>
  <c r="T25" i="25"/>
  <c r="T30" i="25" s="1"/>
  <c r="S25" i="25"/>
  <c r="S30" i="25" s="1"/>
  <c r="R25" i="25"/>
  <c r="Q25" i="25"/>
  <c r="Q30" i="25" s="1"/>
  <c r="P25" i="25"/>
  <c r="O25" i="25"/>
  <c r="N25" i="25"/>
  <c r="M25" i="25"/>
  <c r="L25" i="25"/>
  <c r="K25" i="25"/>
  <c r="K30" i="25" s="1"/>
  <c r="J25" i="25"/>
  <c r="J30" i="25" s="1"/>
  <c r="I25" i="25"/>
  <c r="I31" i="25" s="1"/>
  <c r="H25" i="25"/>
  <c r="G25" i="25"/>
  <c r="F25" i="25"/>
  <c r="E25" i="25"/>
  <c r="D25" i="25"/>
  <c r="D30" i="25" s="1"/>
  <c r="C25" i="25"/>
  <c r="B25" i="25"/>
  <c r="B30" i="25" s="1"/>
  <c r="Z24" i="25"/>
  <c r="Z23" i="25"/>
  <c r="Z22" i="25"/>
  <c r="Z21" i="25"/>
  <c r="Z20" i="25"/>
  <c r="Z19" i="25"/>
  <c r="Z18" i="25"/>
  <c r="F67" i="24"/>
  <c r="E67" i="24"/>
  <c r="D67" i="24"/>
  <c r="C67" i="24"/>
  <c r="B67" i="24"/>
  <c r="F66" i="24"/>
  <c r="E66" i="24"/>
  <c r="D66" i="24"/>
  <c r="C66" i="24"/>
  <c r="B66" i="24"/>
  <c r="G65" i="24"/>
  <c r="F63" i="24"/>
  <c r="E63" i="24"/>
  <c r="E68" i="24" s="1"/>
  <c r="D63" i="24"/>
  <c r="C63" i="24"/>
  <c r="B63" i="24"/>
  <c r="G62" i="24"/>
  <c r="G61" i="24"/>
  <c r="G60" i="24"/>
  <c r="G59" i="24"/>
  <c r="G58" i="24"/>
  <c r="G57" i="24"/>
  <c r="G56" i="24"/>
  <c r="P48" i="24"/>
  <c r="O48" i="24"/>
  <c r="N48" i="24"/>
  <c r="H48" i="24"/>
  <c r="G48" i="24"/>
  <c r="F48" i="24"/>
  <c r="E48" i="24"/>
  <c r="D48" i="24"/>
  <c r="C48" i="24"/>
  <c r="B48" i="24"/>
  <c r="P47" i="24"/>
  <c r="O47" i="24"/>
  <c r="N47" i="24"/>
  <c r="H47" i="24"/>
  <c r="G47" i="24"/>
  <c r="F47" i="24"/>
  <c r="E47" i="24"/>
  <c r="D47" i="24"/>
  <c r="C47" i="24"/>
  <c r="B47" i="24"/>
  <c r="Q46" i="24"/>
  <c r="I46" i="24"/>
  <c r="P44" i="24"/>
  <c r="P49" i="24" s="1"/>
  <c r="O44" i="24"/>
  <c r="O49" i="24" s="1"/>
  <c r="N44" i="24"/>
  <c r="N49" i="24" s="1"/>
  <c r="H44" i="24"/>
  <c r="H49" i="24" s="1"/>
  <c r="G44" i="24"/>
  <c r="G49" i="24" s="1"/>
  <c r="F44" i="24"/>
  <c r="F49" i="24" s="1"/>
  <c r="E44" i="24"/>
  <c r="E49" i="24" s="1"/>
  <c r="D44" i="24"/>
  <c r="D49" i="24" s="1"/>
  <c r="C44" i="24"/>
  <c r="B44" i="24"/>
  <c r="B49" i="24" s="1"/>
  <c r="Q43" i="24"/>
  <c r="I43" i="24"/>
  <c r="Q42" i="24"/>
  <c r="I42" i="24"/>
  <c r="Q41" i="24"/>
  <c r="I41" i="24"/>
  <c r="Q40" i="24"/>
  <c r="I40" i="24"/>
  <c r="Q39" i="24"/>
  <c r="I39" i="24"/>
  <c r="Q38" i="24"/>
  <c r="I38" i="24"/>
  <c r="Q37" i="24"/>
  <c r="I37" i="24"/>
  <c r="Y29" i="24"/>
  <c r="X29" i="24"/>
  <c r="W29" i="24"/>
  <c r="V29" i="24"/>
  <c r="U29" i="24"/>
  <c r="T29" i="24"/>
  <c r="S29" i="24"/>
  <c r="R29" i="24"/>
  <c r="Q29" i="24"/>
  <c r="P29" i="24"/>
  <c r="O29" i="24"/>
  <c r="N29" i="24"/>
  <c r="M29" i="24"/>
  <c r="L29" i="24"/>
  <c r="K29" i="24"/>
  <c r="J29" i="24"/>
  <c r="I29" i="24"/>
  <c r="H29" i="24"/>
  <c r="G29" i="24"/>
  <c r="F29" i="24"/>
  <c r="E29" i="24"/>
  <c r="D29" i="24"/>
  <c r="C29" i="24"/>
  <c r="B29" i="24"/>
  <c r="Y28" i="24"/>
  <c r="X28" i="24"/>
  <c r="W28" i="24"/>
  <c r="V28" i="24"/>
  <c r="U28" i="24"/>
  <c r="T28" i="24"/>
  <c r="S28" i="24"/>
  <c r="R28" i="24"/>
  <c r="Q28" i="24"/>
  <c r="P28" i="24"/>
  <c r="O28" i="24"/>
  <c r="N28" i="24"/>
  <c r="M28" i="24"/>
  <c r="L28" i="24"/>
  <c r="K28" i="24"/>
  <c r="J28" i="24"/>
  <c r="I28" i="24"/>
  <c r="H28" i="24"/>
  <c r="G28" i="24"/>
  <c r="F28" i="24"/>
  <c r="E28" i="24"/>
  <c r="D28" i="24"/>
  <c r="C28" i="24"/>
  <c r="B28" i="24"/>
  <c r="Z27" i="24"/>
  <c r="Y25" i="24"/>
  <c r="Y30" i="24" s="1"/>
  <c r="X25" i="24"/>
  <c r="W25" i="24"/>
  <c r="V25" i="24"/>
  <c r="U25" i="24"/>
  <c r="U30" i="24" s="1"/>
  <c r="T25" i="24"/>
  <c r="T30" i="24" s="1"/>
  <c r="S25" i="24"/>
  <c r="R25" i="24"/>
  <c r="Q25" i="24"/>
  <c r="Q31" i="24" s="1"/>
  <c r="P25" i="24"/>
  <c r="P30" i="24" s="1"/>
  <c r="O25" i="24"/>
  <c r="N25" i="24"/>
  <c r="N30" i="24" s="1"/>
  <c r="M25" i="24"/>
  <c r="M30" i="24" s="1"/>
  <c r="L25" i="24"/>
  <c r="L30" i="24" s="1"/>
  <c r="K25" i="24"/>
  <c r="K30" i="24" s="1"/>
  <c r="J25" i="24"/>
  <c r="J30" i="24" s="1"/>
  <c r="I25" i="24"/>
  <c r="I30" i="24" s="1"/>
  <c r="H25" i="24"/>
  <c r="G25" i="24"/>
  <c r="G30" i="24" s="1"/>
  <c r="F25" i="24"/>
  <c r="E25" i="24"/>
  <c r="E30" i="24" s="1"/>
  <c r="D25" i="24"/>
  <c r="D30" i="24" s="1"/>
  <c r="C25" i="24"/>
  <c r="C30" i="24" s="1"/>
  <c r="B25" i="24"/>
  <c r="B30" i="24" s="1"/>
  <c r="Z24" i="24"/>
  <c r="Z23" i="24"/>
  <c r="Z22" i="24"/>
  <c r="Z21" i="24"/>
  <c r="Z20" i="24"/>
  <c r="Z19" i="24"/>
  <c r="Z18" i="24"/>
  <c r="F67" i="23"/>
  <c r="E67" i="23"/>
  <c r="D67" i="23"/>
  <c r="C67" i="23"/>
  <c r="B67" i="23"/>
  <c r="F66" i="23"/>
  <c r="E66" i="23"/>
  <c r="D66" i="23"/>
  <c r="C66" i="23"/>
  <c r="B66" i="23"/>
  <c r="G65" i="23"/>
  <c r="F63" i="23"/>
  <c r="E63" i="23"/>
  <c r="D63" i="23"/>
  <c r="D68" i="23" s="1"/>
  <c r="C63" i="23"/>
  <c r="B63" i="23"/>
  <c r="G62" i="23"/>
  <c r="G61" i="23"/>
  <c r="G60" i="23"/>
  <c r="G59" i="23"/>
  <c r="G58" i="23"/>
  <c r="G57" i="23"/>
  <c r="G56" i="23"/>
  <c r="P48" i="23"/>
  <c r="O48" i="23"/>
  <c r="N48" i="23"/>
  <c r="H48" i="23"/>
  <c r="G48" i="23"/>
  <c r="F48" i="23"/>
  <c r="E48" i="23"/>
  <c r="D48" i="23"/>
  <c r="C48" i="23"/>
  <c r="B48" i="23"/>
  <c r="P47" i="23"/>
  <c r="O47" i="23"/>
  <c r="N47" i="23"/>
  <c r="H47" i="23"/>
  <c r="G47" i="23"/>
  <c r="F47" i="23"/>
  <c r="E47" i="23"/>
  <c r="D47" i="23"/>
  <c r="C47" i="23"/>
  <c r="B47" i="23"/>
  <c r="Q46" i="23"/>
  <c r="I46" i="23"/>
  <c r="P44" i="23"/>
  <c r="P49" i="23" s="1"/>
  <c r="O44" i="23"/>
  <c r="O49" i="23" s="1"/>
  <c r="N44" i="23"/>
  <c r="H44" i="23"/>
  <c r="H49" i="23" s="1"/>
  <c r="G44" i="23"/>
  <c r="G49" i="23" s="1"/>
  <c r="F44" i="23"/>
  <c r="F49" i="23" s="1"/>
  <c r="E44" i="23"/>
  <c r="E49" i="23" s="1"/>
  <c r="D44" i="23"/>
  <c r="D49" i="23" s="1"/>
  <c r="C44" i="23"/>
  <c r="C49" i="23" s="1"/>
  <c r="B44" i="23"/>
  <c r="Q43" i="23"/>
  <c r="I43" i="23"/>
  <c r="Q42" i="23"/>
  <c r="I42" i="23"/>
  <c r="Q41" i="23"/>
  <c r="I41" i="23"/>
  <c r="Q40" i="23"/>
  <c r="I40" i="23"/>
  <c r="Q39" i="23"/>
  <c r="I39" i="23"/>
  <c r="Q38" i="23"/>
  <c r="I38" i="23"/>
  <c r="Q37" i="23"/>
  <c r="I37" i="23"/>
  <c r="Y29" i="23"/>
  <c r="X29" i="23"/>
  <c r="W29" i="23"/>
  <c r="V29" i="23"/>
  <c r="U29" i="23"/>
  <c r="T29" i="23"/>
  <c r="S29" i="23"/>
  <c r="R29" i="23"/>
  <c r="Q29" i="23"/>
  <c r="P29" i="23"/>
  <c r="O29" i="23"/>
  <c r="N29" i="23"/>
  <c r="M29" i="23"/>
  <c r="L29" i="23"/>
  <c r="K29" i="23"/>
  <c r="J29" i="23"/>
  <c r="I29" i="23"/>
  <c r="H29" i="23"/>
  <c r="G29" i="23"/>
  <c r="F29" i="23"/>
  <c r="E29" i="23"/>
  <c r="D29" i="23"/>
  <c r="C29" i="23"/>
  <c r="B29" i="23"/>
  <c r="Y28" i="23"/>
  <c r="X28" i="23"/>
  <c r="W28" i="23"/>
  <c r="V28" i="23"/>
  <c r="U28" i="23"/>
  <c r="T28" i="23"/>
  <c r="S28" i="23"/>
  <c r="R28" i="23"/>
  <c r="Q28" i="23"/>
  <c r="P28" i="23"/>
  <c r="O28" i="23"/>
  <c r="N28" i="23"/>
  <c r="M28" i="23"/>
  <c r="L28" i="23"/>
  <c r="K28" i="23"/>
  <c r="J28" i="23"/>
  <c r="I28" i="23"/>
  <c r="H28" i="23"/>
  <c r="G28" i="23"/>
  <c r="F28" i="23"/>
  <c r="E28" i="23"/>
  <c r="D28" i="23"/>
  <c r="C28" i="23"/>
  <c r="B28" i="23"/>
  <c r="Z27" i="23"/>
  <c r="Y25" i="23"/>
  <c r="Y30" i="23" s="1"/>
  <c r="X25" i="23"/>
  <c r="X30" i="23" s="1"/>
  <c r="W25" i="23"/>
  <c r="W31" i="23" s="1"/>
  <c r="V25" i="23"/>
  <c r="V31" i="23" s="1"/>
  <c r="U25" i="23"/>
  <c r="T25" i="23"/>
  <c r="S25" i="23"/>
  <c r="S30" i="23" s="1"/>
  <c r="R25" i="23"/>
  <c r="Q25" i="23"/>
  <c r="P25" i="23"/>
  <c r="O25" i="23"/>
  <c r="O30" i="23" s="1"/>
  <c r="N25" i="23"/>
  <c r="M25" i="23"/>
  <c r="M30" i="23" s="1"/>
  <c r="L25" i="23"/>
  <c r="L30" i="23" s="1"/>
  <c r="K25" i="23"/>
  <c r="K30" i="23" s="1"/>
  <c r="J25" i="23"/>
  <c r="J30" i="23" s="1"/>
  <c r="I25" i="23"/>
  <c r="I30" i="23" s="1"/>
  <c r="H25" i="23"/>
  <c r="H30" i="23" s="1"/>
  <c r="G25" i="23"/>
  <c r="G31" i="23" s="1"/>
  <c r="F25" i="23"/>
  <c r="F31" i="23" s="1"/>
  <c r="E25" i="23"/>
  <c r="E30" i="23" s="1"/>
  <c r="D25" i="23"/>
  <c r="D30" i="23" s="1"/>
  <c r="C25" i="23"/>
  <c r="C30" i="23" s="1"/>
  <c r="B25" i="23"/>
  <c r="B30" i="23" s="1"/>
  <c r="Z24" i="23"/>
  <c r="Z23" i="23"/>
  <c r="Z22" i="23"/>
  <c r="Z21" i="23"/>
  <c r="Z20" i="23"/>
  <c r="Z19" i="23"/>
  <c r="Z18" i="23"/>
  <c r="F67" i="22"/>
  <c r="E67" i="22"/>
  <c r="D67" i="22"/>
  <c r="C67" i="22"/>
  <c r="B67" i="22"/>
  <c r="F66" i="22"/>
  <c r="E66" i="22"/>
  <c r="D66" i="22"/>
  <c r="C66" i="22"/>
  <c r="B66" i="22"/>
  <c r="G65" i="22"/>
  <c r="F63" i="22"/>
  <c r="E63" i="22"/>
  <c r="D63" i="22"/>
  <c r="C63" i="22"/>
  <c r="C68" i="22" s="1"/>
  <c r="B63" i="22"/>
  <c r="G62" i="22"/>
  <c r="G61" i="22"/>
  <c r="G60" i="22"/>
  <c r="G59" i="22"/>
  <c r="G58" i="22"/>
  <c r="G57" i="22"/>
  <c r="G56" i="22"/>
  <c r="P48" i="22"/>
  <c r="O48" i="22"/>
  <c r="N48" i="22"/>
  <c r="H48" i="22"/>
  <c r="G48" i="22"/>
  <c r="F48" i="22"/>
  <c r="E48" i="22"/>
  <c r="D48" i="22"/>
  <c r="C48" i="22"/>
  <c r="B48" i="22"/>
  <c r="P47" i="22"/>
  <c r="O47" i="22"/>
  <c r="N47" i="22"/>
  <c r="H47" i="22"/>
  <c r="G47" i="22"/>
  <c r="F47" i="22"/>
  <c r="E47" i="22"/>
  <c r="D47" i="22"/>
  <c r="C47" i="22"/>
  <c r="B47" i="22"/>
  <c r="Q46" i="22"/>
  <c r="I46" i="22"/>
  <c r="P44" i="22"/>
  <c r="P49" i="22" s="1"/>
  <c r="O44" i="22"/>
  <c r="O49" i="22" s="1"/>
  <c r="N44" i="22"/>
  <c r="N49" i="22" s="1"/>
  <c r="H44" i="22"/>
  <c r="H49" i="22" s="1"/>
  <c r="G44" i="22"/>
  <c r="G49" i="22" s="1"/>
  <c r="F44" i="22"/>
  <c r="F49" i="22" s="1"/>
  <c r="E44" i="22"/>
  <c r="E49" i="22" s="1"/>
  <c r="D44" i="22"/>
  <c r="D49" i="22" s="1"/>
  <c r="C44" i="22"/>
  <c r="C49" i="22" s="1"/>
  <c r="B44" i="22"/>
  <c r="Q43" i="22"/>
  <c r="I43" i="22"/>
  <c r="Q42" i="22"/>
  <c r="I42" i="22"/>
  <c r="Q41" i="22"/>
  <c r="I41" i="22"/>
  <c r="Q40" i="22"/>
  <c r="I40" i="22"/>
  <c r="Q39" i="22"/>
  <c r="I39" i="22"/>
  <c r="Q38" i="22"/>
  <c r="I38" i="22"/>
  <c r="Q37" i="22"/>
  <c r="I37" i="22"/>
  <c r="Y29" i="22"/>
  <c r="X29" i="22"/>
  <c r="W29" i="22"/>
  <c r="V29" i="22"/>
  <c r="U29" i="22"/>
  <c r="T29" i="22"/>
  <c r="S29" i="22"/>
  <c r="R29" i="22"/>
  <c r="Q29" i="22"/>
  <c r="P29" i="22"/>
  <c r="O29" i="22"/>
  <c r="N29" i="22"/>
  <c r="M29" i="22"/>
  <c r="L29" i="22"/>
  <c r="K29" i="22"/>
  <c r="J29" i="22"/>
  <c r="I29" i="22"/>
  <c r="H29" i="22"/>
  <c r="G29" i="22"/>
  <c r="F29" i="22"/>
  <c r="E29" i="22"/>
  <c r="D29" i="22"/>
  <c r="C29" i="22"/>
  <c r="B29" i="22"/>
  <c r="Y28" i="22"/>
  <c r="X28" i="22"/>
  <c r="W28" i="22"/>
  <c r="V28" i="22"/>
  <c r="U28" i="22"/>
  <c r="T28" i="22"/>
  <c r="S28" i="22"/>
  <c r="R28" i="22"/>
  <c r="Q28" i="22"/>
  <c r="P28" i="22"/>
  <c r="O28" i="22"/>
  <c r="N28" i="22"/>
  <c r="M28" i="22"/>
  <c r="L28" i="22"/>
  <c r="K28" i="22"/>
  <c r="J28" i="22"/>
  <c r="I28" i="22"/>
  <c r="H28" i="22"/>
  <c r="G28" i="22"/>
  <c r="F28" i="22"/>
  <c r="E28" i="22"/>
  <c r="D28" i="22"/>
  <c r="C28" i="22"/>
  <c r="B28" i="22"/>
  <c r="Z27" i="22"/>
  <c r="Y25" i="22"/>
  <c r="Y30" i="22" s="1"/>
  <c r="X25" i="22"/>
  <c r="X30" i="22" s="1"/>
  <c r="W25" i="22"/>
  <c r="W30" i="22" s="1"/>
  <c r="V25" i="22"/>
  <c r="V31" i="22" s="1"/>
  <c r="U25" i="22"/>
  <c r="U30" i="22" s="1"/>
  <c r="T25" i="22"/>
  <c r="S25" i="22"/>
  <c r="S30" i="22" s="1"/>
  <c r="R25" i="22"/>
  <c r="Q25" i="22"/>
  <c r="P25" i="22"/>
  <c r="O25" i="22"/>
  <c r="N25" i="22"/>
  <c r="N30" i="22" s="1"/>
  <c r="M25" i="22"/>
  <c r="L25" i="22"/>
  <c r="L30" i="22" s="1"/>
  <c r="K25" i="22"/>
  <c r="J25" i="22"/>
  <c r="J30" i="22" s="1"/>
  <c r="I25" i="22"/>
  <c r="I30" i="22" s="1"/>
  <c r="H25" i="22"/>
  <c r="H30" i="22" s="1"/>
  <c r="G25" i="22"/>
  <c r="G30" i="22" s="1"/>
  <c r="F25" i="22"/>
  <c r="F31" i="22" s="1"/>
  <c r="E25" i="22"/>
  <c r="D25" i="22"/>
  <c r="C25" i="22"/>
  <c r="C30" i="22" s="1"/>
  <c r="B25" i="22"/>
  <c r="B30" i="22" s="1"/>
  <c r="Z24" i="22"/>
  <c r="Z23" i="22"/>
  <c r="Z22" i="22"/>
  <c r="Z21" i="22"/>
  <c r="Z20" i="22"/>
  <c r="Z19" i="22"/>
  <c r="Z18" i="22"/>
  <c r="F67" i="21"/>
  <c r="E67" i="21"/>
  <c r="D67" i="21"/>
  <c r="C67" i="21"/>
  <c r="B67" i="21"/>
  <c r="F66" i="21"/>
  <c r="E66" i="21"/>
  <c r="D66" i="21"/>
  <c r="C66" i="21"/>
  <c r="B66" i="21"/>
  <c r="G65" i="21"/>
  <c r="F63" i="21"/>
  <c r="E63" i="21"/>
  <c r="D63" i="21"/>
  <c r="C63" i="21"/>
  <c r="B63" i="21"/>
  <c r="B68" i="21" s="1"/>
  <c r="G62" i="21"/>
  <c r="G61" i="21"/>
  <c r="G60" i="21"/>
  <c r="G59" i="21"/>
  <c r="G58" i="21"/>
  <c r="G57" i="21"/>
  <c r="G56" i="21"/>
  <c r="P48" i="21"/>
  <c r="O48" i="21"/>
  <c r="N48" i="21"/>
  <c r="H48" i="21"/>
  <c r="G48" i="21"/>
  <c r="F48" i="21"/>
  <c r="E48" i="21"/>
  <c r="D48" i="21"/>
  <c r="C48" i="21"/>
  <c r="B48" i="21"/>
  <c r="P47" i="21"/>
  <c r="O47" i="21"/>
  <c r="N47" i="21"/>
  <c r="H47" i="21"/>
  <c r="G47" i="21"/>
  <c r="F47" i="21"/>
  <c r="E47" i="21"/>
  <c r="D47" i="21"/>
  <c r="C47" i="21"/>
  <c r="B47" i="21"/>
  <c r="Q46" i="21"/>
  <c r="I46" i="21"/>
  <c r="P44" i="21"/>
  <c r="O44" i="21"/>
  <c r="N44" i="21"/>
  <c r="N49" i="21" s="1"/>
  <c r="H44" i="21"/>
  <c r="H49" i="21" s="1"/>
  <c r="G44" i="21"/>
  <c r="F44" i="21"/>
  <c r="F49" i="21" s="1"/>
  <c r="E44" i="21"/>
  <c r="D44" i="21"/>
  <c r="D49" i="21" s="1"/>
  <c r="C44" i="21"/>
  <c r="C49" i="21" s="1"/>
  <c r="B44" i="21"/>
  <c r="B50" i="21" s="1"/>
  <c r="Q43" i="21"/>
  <c r="I43" i="21"/>
  <c r="Q42" i="21"/>
  <c r="I42" i="21"/>
  <c r="Q41" i="21"/>
  <c r="I41" i="21"/>
  <c r="Q40" i="21"/>
  <c r="I40" i="21"/>
  <c r="Q39" i="21"/>
  <c r="I39" i="21"/>
  <c r="Q38" i="21"/>
  <c r="I38" i="21"/>
  <c r="Q37" i="21"/>
  <c r="I37" i="21"/>
  <c r="Y29" i="21"/>
  <c r="X29" i="21"/>
  <c r="W29" i="21"/>
  <c r="V29" i="21"/>
  <c r="U29" i="21"/>
  <c r="T29" i="21"/>
  <c r="S29" i="21"/>
  <c r="R29" i="21"/>
  <c r="Q29" i="21"/>
  <c r="P29" i="21"/>
  <c r="O29" i="21"/>
  <c r="N29" i="21"/>
  <c r="M29" i="21"/>
  <c r="L29" i="21"/>
  <c r="K29" i="21"/>
  <c r="J29" i="21"/>
  <c r="I29" i="21"/>
  <c r="H29" i="21"/>
  <c r="G29" i="21"/>
  <c r="F29" i="21"/>
  <c r="E29" i="21"/>
  <c r="D29" i="21"/>
  <c r="C29" i="21"/>
  <c r="B29" i="21"/>
  <c r="Y28" i="21"/>
  <c r="X28" i="21"/>
  <c r="W28" i="21"/>
  <c r="V28" i="21"/>
  <c r="U28" i="21"/>
  <c r="T28" i="21"/>
  <c r="S28" i="21"/>
  <c r="R28" i="21"/>
  <c r="Q28" i="21"/>
  <c r="P28" i="21"/>
  <c r="O28" i="21"/>
  <c r="N28" i="21"/>
  <c r="M28" i="21"/>
  <c r="L28" i="21"/>
  <c r="K28" i="21"/>
  <c r="J28" i="21"/>
  <c r="I28" i="21"/>
  <c r="H28" i="21"/>
  <c r="G28" i="21"/>
  <c r="F28" i="21"/>
  <c r="E28" i="21"/>
  <c r="D28" i="21"/>
  <c r="C28" i="21"/>
  <c r="B28" i="21"/>
  <c r="Z27" i="21"/>
  <c r="Y25" i="21"/>
  <c r="Y30" i="21" s="1"/>
  <c r="X25" i="21"/>
  <c r="X30" i="21" s="1"/>
  <c r="W25" i="21"/>
  <c r="W30" i="21" s="1"/>
  <c r="V25" i="21"/>
  <c r="V30" i="21" s="1"/>
  <c r="U25" i="21"/>
  <c r="T25" i="21"/>
  <c r="S25" i="21"/>
  <c r="S30" i="21" s="1"/>
  <c r="R25" i="21"/>
  <c r="R30" i="21" s="1"/>
  <c r="Q25" i="21"/>
  <c r="P25" i="21"/>
  <c r="P31" i="21" s="1"/>
  <c r="O25" i="21"/>
  <c r="N25" i="21"/>
  <c r="M25" i="21"/>
  <c r="M30" i="21" s="1"/>
  <c r="L25" i="21"/>
  <c r="K25" i="21"/>
  <c r="K30" i="21" s="1"/>
  <c r="J25" i="21"/>
  <c r="J30" i="21" s="1"/>
  <c r="I25" i="21"/>
  <c r="I30" i="21" s="1"/>
  <c r="H25" i="21"/>
  <c r="H30" i="21" s="1"/>
  <c r="G25" i="21"/>
  <c r="G30" i="21" s="1"/>
  <c r="F25" i="21"/>
  <c r="F30" i="21" s="1"/>
  <c r="E25" i="21"/>
  <c r="D25" i="21"/>
  <c r="C25" i="21"/>
  <c r="B25" i="21"/>
  <c r="B30" i="21" s="1"/>
  <c r="Z24" i="21"/>
  <c r="Z23" i="21"/>
  <c r="Z22" i="21"/>
  <c r="Z21" i="21"/>
  <c r="Z20" i="21"/>
  <c r="Z19" i="21"/>
  <c r="Z18" i="21"/>
  <c r="G67" i="20"/>
  <c r="F67" i="20"/>
  <c r="E67" i="20"/>
  <c r="D67" i="20"/>
  <c r="C67" i="20"/>
  <c r="B67" i="20"/>
  <c r="G66" i="20"/>
  <c r="F66" i="20"/>
  <c r="E66" i="20"/>
  <c r="D66" i="20"/>
  <c r="C66" i="20"/>
  <c r="B66" i="20"/>
  <c r="H65" i="20"/>
  <c r="G63" i="20"/>
  <c r="G68" i="20" s="1"/>
  <c r="F63" i="20"/>
  <c r="E63" i="20"/>
  <c r="D63" i="20"/>
  <c r="C63" i="20"/>
  <c r="B63" i="20"/>
  <c r="H62" i="20"/>
  <c r="H61" i="20"/>
  <c r="H60" i="20"/>
  <c r="H59" i="20"/>
  <c r="H58" i="20"/>
  <c r="H57" i="20"/>
  <c r="H56" i="20"/>
  <c r="Q48" i="20"/>
  <c r="P48" i="20"/>
  <c r="O48" i="20"/>
  <c r="N48" i="20"/>
  <c r="H48" i="20"/>
  <c r="G48" i="20"/>
  <c r="F48" i="20"/>
  <c r="E48" i="20"/>
  <c r="D48" i="20"/>
  <c r="C48" i="20"/>
  <c r="B48" i="20"/>
  <c r="Q47" i="20"/>
  <c r="P47" i="20"/>
  <c r="O47" i="20"/>
  <c r="N47" i="20"/>
  <c r="H47" i="20"/>
  <c r="G47" i="20"/>
  <c r="F47" i="20"/>
  <c r="E47" i="20"/>
  <c r="D47" i="20"/>
  <c r="C47" i="20"/>
  <c r="B47" i="20"/>
  <c r="R46" i="20"/>
  <c r="I46" i="20"/>
  <c r="Q44" i="20"/>
  <c r="P44" i="20"/>
  <c r="P49" i="20" s="1"/>
  <c r="O44" i="20"/>
  <c r="O49" i="20" s="1"/>
  <c r="N44" i="20"/>
  <c r="N49" i="20" s="1"/>
  <c r="H44" i="20"/>
  <c r="H49" i="20" s="1"/>
  <c r="G44" i="20"/>
  <c r="G49" i="20" s="1"/>
  <c r="F44" i="20"/>
  <c r="E44" i="20"/>
  <c r="D44" i="20"/>
  <c r="C44" i="20"/>
  <c r="B44" i="20"/>
  <c r="R43" i="20"/>
  <c r="I43" i="20"/>
  <c r="R42" i="20"/>
  <c r="I42" i="20"/>
  <c r="R41" i="20"/>
  <c r="I41" i="20"/>
  <c r="R40" i="20"/>
  <c r="I40" i="20"/>
  <c r="R39" i="20"/>
  <c r="I39" i="20"/>
  <c r="R38" i="20"/>
  <c r="I38" i="20"/>
  <c r="R37" i="20"/>
  <c r="I37" i="20"/>
  <c r="Y29" i="20"/>
  <c r="X29" i="20"/>
  <c r="W29" i="20"/>
  <c r="V29" i="20"/>
  <c r="U29" i="20"/>
  <c r="T29" i="20"/>
  <c r="S29" i="20"/>
  <c r="R29" i="20"/>
  <c r="Q29" i="20"/>
  <c r="P29" i="20"/>
  <c r="O29" i="20"/>
  <c r="N29" i="20"/>
  <c r="M29" i="20"/>
  <c r="L29" i="20"/>
  <c r="K29" i="20"/>
  <c r="J29" i="20"/>
  <c r="I29" i="20"/>
  <c r="H29" i="20"/>
  <c r="G29" i="20"/>
  <c r="F29" i="20"/>
  <c r="E29" i="20"/>
  <c r="D29" i="20"/>
  <c r="C29" i="20"/>
  <c r="B29" i="20"/>
  <c r="Y28" i="20"/>
  <c r="X28" i="20"/>
  <c r="W28" i="20"/>
  <c r="V28" i="20"/>
  <c r="U28" i="20"/>
  <c r="T28" i="20"/>
  <c r="S28" i="20"/>
  <c r="R28" i="20"/>
  <c r="Q28" i="20"/>
  <c r="P28" i="20"/>
  <c r="O28" i="20"/>
  <c r="N28" i="20"/>
  <c r="M28" i="20"/>
  <c r="L28" i="20"/>
  <c r="K28" i="20"/>
  <c r="J28" i="20"/>
  <c r="I28" i="20"/>
  <c r="H28" i="20"/>
  <c r="G28" i="20"/>
  <c r="F28" i="20"/>
  <c r="E28" i="20"/>
  <c r="D28" i="20"/>
  <c r="C28" i="20"/>
  <c r="B28" i="20"/>
  <c r="Z27" i="20"/>
  <c r="Y25" i="20"/>
  <c r="Y30" i="20" s="1"/>
  <c r="X25" i="20"/>
  <c r="W25" i="20"/>
  <c r="W30" i="20" s="1"/>
  <c r="V25" i="20"/>
  <c r="V30" i="20" s="1"/>
  <c r="U25" i="20"/>
  <c r="T25" i="20"/>
  <c r="T30" i="20" s="1"/>
  <c r="S25" i="20"/>
  <c r="S30" i="20" s="1"/>
  <c r="R25" i="20"/>
  <c r="R30" i="20" s="1"/>
  <c r="Q25" i="20"/>
  <c r="Q30" i="20" s="1"/>
  <c r="P25" i="20"/>
  <c r="P30" i="20" s="1"/>
  <c r="O25" i="20"/>
  <c r="O30" i="20" s="1"/>
  <c r="N25" i="20"/>
  <c r="M25" i="20"/>
  <c r="L25" i="20"/>
  <c r="K25" i="20"/>
  <c r="K31" i="20" s="1"/>
  <c r="J25" i="20"/>
  <c r="I25" i="20"/>
  <c r="H25" i="20"/>
  <c r="H31" i="20" s="1"/>
  <c r="G25" i="20"/>
  <c r="F25" i="20"/>
  <c r="F30" i="20" s="1"/>
  <c r="E25" i="20"/>
  <c r="D25" i="20"/>
  <c r="D30" i="20" s="1"/>
  <c r="C25" i="20"/>
  <c r="C30" i="20" s="1"/>
  <c r="B25" i="20"/>
  <c r="B30" i="20" s="1"/>
  <c r="Z24" i="20"/>
  <c r="Z23" i="20"/>
  <c r="Z22" i="20"/>
  <c r="Z21" i="20"/>
  <c r="Z20" i="20"/>
  <c r="Z19" i="20"/>
  <c r="Z18" i="20"/>
  <c r="G67" i="19"/>
  <c r="F67" i="19"/>
  <c r="E67" i="19"/>
  <c r="D67" i="19"/>
  <c r="C67" i="19"/>
  <c r="B67" i="19"/>
  <c r="G66" i="19"/>
  <c r="F66" i="19"/>
  <c r="E66" i="19"/>
  <c r="D66" i="19"/>
  <c r="C66" i="19"/>
  <c r="B66" i="19"/>
  <c r="H65" i="19"/>
  <c r="G63" i="19"/>
  <c r="F63" i="19"/>
  <c r="F68" i="19" s="1"/>
  <c r="E63" i="19"/>
  <c r="D63" i="19"/>
  <c r="C63" i="19"/>
  <c r="C68" i="19" s="1"/>
  <c r="B63" i="19"/>
  <c r="B68" i="19" s="1"/>
  <c r="H62" i="19"/>
  <c r="H61" i="19"/>
  <c r="H60" i="19"/>
  <c r="H59" i="19"/>
  <c r="H58" i="19"/>
  <c r="H57" i="19"/>
  <c r="H56" i="19"/>
  <c r="Q48" i="19"/>
  <c r="P48" i="19"/>
  <c r="O48" i="19"/>
  <c r="N48" i="19"/>
  <c r="H48" i="19"/>
  <c r="G48" i="19"/>
  <c r="F48" i="19"/>
  <c r="E48" i="19"/>
  <c r="D48" i="19"/>
  <c r="C48" i="19"/>
  <c r="B48" i="19"/>
  <c r="Q47" i="19"/>
  <c r="P47" i="19"/>
  <c r="O47" i="19"/>
  <c r="N47" i="19"/>
  <c r="H47" i="19"/>
  <c r="G47" i="19"/>
  <c r="F47" i="19"/>
  <c r="E47" i="19"/>
  <c r="D47" i="19"/>
  <c r="C47" i="19"/>
  <c r="B47" i="19"/>
  <c r="R46" i="19"/>
  <c r="I46" i="19"/>
  <c r="Q44" i="19"/>
  <c r="P44" i="19"/>
  <c r="O44" i="19"/>
  <c r="O49" i="19" s="1"/>
  <c r="N44" i="19"/>
  <c r="N49" i="19" s="1"/>
  <c r="H44" i="19"/>
  <c r="H49" i="19" s="1"/>
  <c r="G44" i="19"/>
  <c r="F44" i="19"/>
  <c r="E44" i="19"/>
  <c r="E49" i="19" s="1"/>
  <c r="D44" i="19"/>
  <c r="C44" i="19"/>
  <c r="B44" i="19"/>
  <c r="R43" i="19"/>
  <c r="I43" i="19"/>
  <c r="R42" i="19"/>
  <c r="I42" i="19"/>
  <c r="R41" i="19"/>
  <c r="I41" i="19"/>
  <c r="R40" i="19"/>
  <c r="I40" i="19"/>
  <c r="R39" i="19"/>
  <c r="I39" i="19"/>
  <c r="R38" i="19"/>
  <c r="I38" i="19"/>
  <c r="R37" i="19"/>
  <c r="I37" i="19"/>
  <c r="Y29" i="19"/>
  <c r="X29" i="19"/>
  <c r="W29" i="19"/>
  <c r="V29" i="19"/>
  <c r="U29" i="19"/>
  <c r="T29" i="19"/>
  <c r="S29" i="19"/>
  <c r="R29" i="19"/>
  <c r="Q29" i="19"/>
  <c r="P29" i="19"/>
  <c r="O29" i="19"/>
  <c r="N29" i="19"/>
  <c r="M29" i="19"/>
  <c r="L29" i="19"/>
  <c r="K29" i="19"/>
  <c r="J29" i="19"/>
  <c r="I29" i="19"/>
  <c r="H29" i="19"/>
  <c r="G29" i="19"/>
  <c r="F29" i="19"/>
  <c r="E29" i="19"/>
  <c r="D29" i="19"/>
  <c r="C29" i="19"/>
  <c r="B29" i="19"/>
  <c r="Y28" i="19"/>
  <c r="X28" i="19"/>
  <c r="W28" i="19"/>
  <c r="V28" i="19"/>
  <c r="U28" i="19"/>
  <c r="T28" i="19"/>
  <c r="S28" i="19"/>
  <c r="R28" i="19"/>
  <c r="Q28" i="19"/>
  <c r="P28" i="19"/>
  <c r="O28" i="19"/>
  <c r="N28" i="19"/>
  <c r="M28" i="19"/>
  <c r="L28" i="19"/>
  <c r="K28" i="19"/>
  <c r="J28" i="19"/>
  <c r="I28" i="19"/>
  <c r="H28" i="19"/>
  <c r="G28" i="19"/>
  <c r="F28" i="19"/>
  <c r="E28" i="19"/>
  <c r="D28" i="19"/>
  <c r="C28" i="19"/>
  <c r="B28" i="19"/>
  <c r="Z27" i="19"/>
  <c r="Y25" i="19"/>
  <c r="Y30" i="19" s="1"/>
  <c r="X25" i="19"/>
  <c r="X30" i="19" s="1"/>
  <c r="W25" i="19"/>
  <c r="W31" i="19" s="1"/>
  <c r="V25" i="19"/>
  <c r="V30" i="19" s="1"/>
  <c r="U25" i="19"/>
  <c r="U30" i="19" s="1"/>
  <c r="T25" i="19"/>
  <c r="S25" i="19"/>
  <c r="S30" i="19" s="1"/>
  <c r="R25" i="19"/>
  <c r="R30" i="19" s="1"/>
  <c r="Q25" i="19"/>
  <c r="P25" i="19"/>
  <c r="O25" i="19"/>
  <c r="O30" i="19" s="1"/>
  <c r="N25" i="19"/>
  <c r="M25" i="19"/>
  <c r="L25" i="19"/>
  <c r="L30" i="19" s="1"/>
  <c r="K25" i="19"/>
  <c r="K30" i="19" s="1"/>
  <c r="J25" i="19"/>
  <c r="J30" i="19" s="1"/>
  <c r="I25" i="19"/>
  <c r="I30" i="19" s="1"/>
  <c r="H25" i="19"/>
  <c r="H30" i="19" s="1"/>
  <c r="G25" i="19"/>
  <c r="G31" i="19" s="1"/>
  <c r="F25" i="19"/>
  <c r="F30" i="19" s="1"/>
  <c r="E25" i="19"/>
  <c r="E31" i="19" s="1"/>
  <c r="D25" i="19"/>
  <c r="C25" i="19"/>
  <c r="C30" i="19" s="1"/>
  <c r="B25" i="19"/>
  <c r="B30" i="19" s="1"/>
  <c r="Z24" i="19"/>
  <c r="Z23" i="19"/>
  <c r="Z22" i="19"/>
  <c r="Z21" i="19"/>
  <c r="Z20" i="19"/>
  <c r="Z19" i="19"/>
  <c r="Z18" i="19"/>
  <c r="F67" i="18"/>
  <c r="E67" i="18"/>
  <c r="D67" i="18"/>
  <c r="C67" i="18"/>
  <c r="B67" i="18"/>
  <c r="F66" i="18"/>
  <c r="E66" i="18"/>
  <c r="D66" i="18"/>
  <c r="C66" i="18"/>
  <c r="B66" i="18"/>
  <c r="G65" i="18"/>
  <c r="F63" i="18"/>
  <c r="E63" i="18"/>
  <c r="D63" i="18"/>
  <c r="C63" i="18"/>
  <c r="C68" i="18" s="1"/>
  <c r="B63" i="18"/>
  <c r="G62" i="18"/>
  <c r="G61" i="18"/>
  <c r="G60" i="18"/>
  <c r="G59" i="18"/>
  <c r="G58" i="18"/>
  <c r="G57" i="18"/>
  <c r="G56" i="18"/>
  <c r="Q48" i="18"/>
  <c r="P48" i="18"/>
  <c r="O48" i="18"/>
  <c r="N48" i="18"/>
  <c r="H48" i="18"/>
  <c r="G48" i="18"/>
  <c r="F48" i="18"/>
  <c r="E48" i="18"/>
  <c r="D48" i="18"/>
  <c r="C48" i="18"/>
  <c r="B48" i="18"/>
  <c r="Q47" i="18"/>
  <c r="P47" i="18"/>
  <c r="O47" i="18"/>
  <c r="N47" i="18"/>
  <c r="H47" i="18"/>
  <c r="G47" i="18"/>
  <c r="F47" i="18"/>
  <c r="E47" i="18"/>
  <c r="D47" i="18"/>
  <c r="C47" i="18"/>
  <c r="B47" i="18"/>
  <c r="R46" i="18"/>
  <c r="I46" i="18"/>
  <c r="Q44" i="18"/>
  <c r="Q49" i="18" s="1"/>
  <c r="P44" i="18"/>
  <c r="P49" i="18" s="1"/>
  <c r="O44" i="18"/>
  <c r="N44" i="18"/>
  <c r="H44" i="18"/>
  <c r="G44" i="18"/>
  <c r="G49" i="18" s="1"/>
  <c r="F44" i="18"/>
  <c r="E44" i="18"/>
  <c r="D44" i="18"/>
  <c r="C44" i="18"/>
  <c r="B44" i="18"/>
  <c r="R43" i="18"/>
  <c r="I43" i="18"/>
  <c r="R42" i="18"/>
  <c r="I42" i="18"/>
  <c r="R41" i="18"/>
  <c r="I41" i="18"/>
  <c r="R40" i="18"/>
  <c r="I40" i="18"/>
  <c r="R39" i="18"/>
  <c r="I39" i="18"/>
  <c r="R38" i="18"/>
  <c r="I38" i="18"/>
  <c r="R37" i="18"/>
  <c r="I37" i="18"/>
  <c r="Y29" i="18"/>
  <c r="X29" i="18"/>
  <c r="W29" i="18"/>
  <c r="V29" i="18"/>
  <c r="U29" i="18"/>
  <c r="T29" i="18"/>
  <c r="S29" i="18"/>
  <c r="R29" i="18"/>
  <c r="Q29" i="18"/>
  <c r="P29" i="18"/>
  <c r="O29" i="18"/>
  <c r="N29" i="18"/>
  <c r="M29" i="18"/>
  <c r="L29" i="18"/>
  <c r="K29" i="18"/>
  <c r="J29" i="18"/>
  <c r="I29" i="18"/>
  <c r="H29" i="18"/>
  <c r="G29" i="18"/>
  <c r="F29" i="18"/>
  <c r="E29" i="18"/>
  <c r="D29" i="18"/>
  <c r="C29" i="18"/>
  <c r="B29" i="18"/>
  <c r="Y28" i="18"/>
  <c r="X28" i="18"/>
  <c r="W28" i="18"/>
  <c r="V28" i="18"/>
  <c r="U28" i="18"/>
  <c r="T28" i="18"/>
  <c r="S28" i="18"/>
  <c r="R28" i="18"/>
  <c r="Q28" i="18"/>
  <c r="P28" i="18"/>
  <c r="O28" i="18"/>
  <c r="N28" i="18"/>
  <c r="M28" i="18"/>
  <c r="L28" i="18"/>
  <c r="K28" i="18"/>
  <c r="J28" i="18"/>
  <c r="I28" i="18"/>
  <c r="H28" i="18"/>
  <c r="G28" i="18"/>
  <c r="F28" i="18"/>
  <c r="E28" i="18"/>
  <c r="D28" i="18"/>
  <c r="C28" i="18"/>
  <c r="B28" i="18"/>
  <c r="Z27" i="18"/>
  <c r="Y25" i="18"/>
  <c r="Y31" i="18" s="1"/>
  <c r="X25" i="18"/>
  <c r="W25" i="18"/>
  <c r="W30" i="18" s="1"/>
  <c r="V25" i="18"/>
  <c r="V31" i="18" s="1"/>
  <c r="U25" i="18"/>
  <c r="T25" i="18"/>
  <c r="T30" i="18" s="1"/>
  <c r="S25" i="18"/>
  <c r="S30" i="18" s="1"/>
  <c r="R25" i="18"/>
  <c r="Q25" i="18"/>
  <c r="Q30" i="18" s="1"/>
  <c r="P25" i="18"/>
  <c r="P30" i="18" s="1"/>
  <c r="O25" i="18"/>
  <c r="O30" i="18" s="1"/>
  <c r="N25" i="18"/>
  <c r="N30" i="18" s="1"/>
  <c r="M25" i="18"/>
  <c r="M30" i="18" s="1"/>
  <c r="L25" i="18"/>
  <c r="L30" i="18" s="1"/>
  <c r="K25" i="18"/>
  <c r="J25" i="18"/>
  <c r="J31" i="18" s="1"/>
  <c r="I25" i="18"/>
  <c r="I31" i="18" s="1"/>
  <c r="H25" i="18"/>
  <c r="G25" i="18"/>
  <c r="G30" i="18" s="1"/>
  <c r="F25" i="18"/>
  <c r="F31" i="18" s="1"/>
  <c r="E25" i="18"/>
  <c r="D25" i="18"/>
  <c r="C25" i="18"/>
  <c r="C30" i="18" s="1"/>
  <c r="B25" i="18"/>
  <c r="Z24" i="18"/>
  <c r="Z23" i="18"/>
  <c r="Z22" i="18"/>
  <c r="Z21" i="18"/>
  <c r="Z20" i="18"/>
  <c r="Z19" i="18"/>
  <c r="Z18" i="18"/>
  <c r="F67" i="17"/>
  <c r="E67" i="17"/>
  <c r="D67" i="17"/>
  <c r="C67" i="17"/>
  <c r="B67" i="17"/>
  <c r="F66" i="17"/>
  <c r="E66" i="17"/>
  <c r="D66" i="17"/>
  <c r="C66" i="17"/>
  <c r="B66" i="17"/>
  <c r="G65" i="17"/>
  <c r="F63" i="17"/>
  <c r="E63" i="17"/>
  <c r="D63" i="17"/>
  <c r="C63" i="17"/>
  <c r="B63" i="17"/>
  <c r="G62" i="17"/>
  <c r="G61" i="17"/>
  <c r="G60" i="17"/>
  <c r="G59" i="17"/>
  <c r="G58" i="17"/>
  <c r="G57" i="17"/>
  <c r="G56" i="17"/>
  <c r="Q48" i="17"/>
  <c r="P48" i="17"/>
  <c r="O48" i="17"/>
  <c r="N48" i="17"/>
  <c r="H48" i="17"/>
  <c r="G48" i="17"/>
  <c r="F48" i="17"/>
  <c r="E48" i="17"/>
  <c r="D48" i="17"/>
  <c r="C48" i="17"/>
  <c r="B48" i="17"/>
  <c r="Q47" i="17"/>
  <c r="P47" i="17"/>
  <c r="O47" i="17"/>
  <c r="N47" i="17"/>
  <c r="H47" i="17"/>
  <c r="G47" i="17"/>
  <c r="F47" i="17"/>
  <c r="E47" i="17"/>
  <c r="D47" i="17"/>
  <c r="C47" i="17"/>
  <c r="B47" i="17"/>
  <c r="R46" i="17"/>
  <c r="I46" i="17"/>
  <c r="Q44" i="17"/>
  <c r="Q49" i="17" s="1"/>
  <c r="P44" i="17"/>
  <c r="O44" i="17"/>
  <c r="O49" i="17" s="1"/>
  <c r="N44" i="17"/>
  <c r="H44" i="17"/>
  <c r="G44" i="17"/>
  <c r="G49" i="17" s="1"/>
  <c r="F44" i="17"/>
  <c r="F49" i="17" s="1"/>
  <c r="E44" i="17"/>
  <c r="D44" i="17"/>
  <c r="C44" i="17"/>
  <c r="C49" i="17" s="1"/>
  <c r="B44" i="17"/>
  <c r="R43" i="17"/>
  <c r="I43" i="17"/>
  <c r="R42" i="17"/>
  <c r="I42" i="17"/>
  <c r="R41" i="17"/>
  <c r="I41" i="17"/>
  <c r="R40" i="17"/>
  <c r="I40" i="17"/>
  <c r="R39" i="17"/>
  <c r="I39" i="17"/>
  <c r="R38" i="17"/>
  <c r="I38" i="17"/>
  <c r="R37" i="17"/>
  <c r="I37" i="17"/>
  <c r="X29" i="17"/>
  <c r="W29" i="17"/>
  <c r="V29" i="17"/>
  <c r="U29" i="17"/>
  <c r="T29" i="17"/>
  <c r="S29" i="17"/>
  <c r="R29" i="17"/>
  <c r="Q29" i="17"/>
  <c r="P29" i="17"/>
  <c r="O29" i="17"/>
  <c r="N29" i="17"/>
  <c r="M29" i="17"/>
  <c r="L29" i="17"/>
  <c r="K29" i="17"/>
  <c r="J29" i="17"/>
  <c r="I29" i="17"/>
  <c r="H29" i="17"/>
  <c r="G29" i="17"/>
  <c r="F29" i="17"/>
  <c r="E29" i="17"/>
  <c r="D29" i="17"/>
  <c r="C29" i="17"/>
  <c r="B29" i="17"/>
  <c r="X28" i="17"/>
  <c r="W28" i="17"/>
  <c r="V28" i="17"/>
  <c r="U28" i="17"/>
  <c r="T28" i="17"/>
  <c r="S28" i="17"/>
  <c r="R28" i="17"/>
  <c r="Q28" i="17"/>
  <c r="P28" i="17"/>
  <c r="O28" i="17"/>
  <c r="N28" i="17"/>
  <c r="M28" i="17"/>
  <c r="L28" i="17"/>
  <c r="K28" i="17"/>
  <c r="J28" i="17"/>
  <c r="I28" i="17"/>
  <c r="H28" i="17"/>
  <c r="G28" i="17"/>
  <c r="F28" i="17"/>
  <c r="E28" i="17"/>
  <c r="D28" i="17"/>
  <c r="C28" i="17"/>
  <c r="B28" i="17"/>
  <c r="Y27" i="17"/>
  <c r="X25" i="17"/>
  <c r="W25" i="17"/>
  <c r="V25" i="17"/>
  <c r="V30" i="17" s="1"/>
  <c r="U25" i="17"/>
  <c r="U30" i="17" s="1"/>
  <c r="T25" i="17"/>
  <c r="T30" i="17" s="1"/>
  <c r="S25" i="17"/>
  <c r="R25" i="17"/>
  <c r="R30" i="17" s="1"/>
  <c r="Q25" i="17"/>
  <c r="P25" i="17"/>
  <c r="P30" i="17" s="1"/>
  <c r="O25" i="17"/>
  <c r="N25" i="17"/>
  <c r="M25" i="17"/>
  <c r="L25" i="17"/>
  <c r="L30" i="17" s="1"/>
  <c r="K25" i="17"/>
  <c r="J25" i="17"/>
  <c r="I25" i="17"/>
  <c r="H25" i="17"/>
  <c r="G25" i="17"/>
  <c r="F25" i="17"/>
  <c r="E25" i="17"/>
  <c r="E30" i="17" s="1"/>
  <c r="D25" i="17"/>
  <c r="D30" i="17" s="1"/>
  <c r="C25" i="17"/>
  <c r="C30" i="17" s="1"/>
  <c r="B25" i="17"/>
  <c r="B30" i="17" s="1"/>
  <c r="Y24" i="17"/>
  <c r="Y23" i="17"/>
  <c r="Y22" i="17"/>
  <c r="Y21" i="17"/>
  <c r="Y20" i="17"/>
  <c r="Y19" i="17"/>
  <c r="Y18" i="17"/>
  <c r="F67" i="16"/>
  <c r="E67" i="16"/>
  <c r="D67" i="16"/>
  <c r="C67" i="16"/>
  <c r="B67" i="16"/>
  <c r="F66" i="16"/>
  <c r="E66" i="16"/>
  <c r="D66" i="16"/>
  <c r="C66" i="16"/>
  <c r="B66" i="16"/>
  <c r="G65" i="16"/>
  <c r="F63" i="16"/>
  <c r="F68" i="16" s="1"/>
  <c r="E63" i="16"/>
  <c r="D63" i="16"/>
  <c r="C63" i="16"/>
  <c r="B63" i="16"/>
  <c r="G62" i="16"/>
  <c r="G61" i="16"/>
  <c r="G60" i="16"/>
  <c r="G59" i="16"/>
  <c r="G58" i="16"/>
  <c r="G57" i="16"/>
  <c r="G56" i="16"/>
  <c r="Q48" i="16"/>
  <c r="P48" i="16"/>
  <c r="O48" i="16"/>
  <c r="N48" i="16"/>
  <c r="H48" i="16"/>
  <c r="G48" i="16"/>
  <c r="F48" i="16"/>
  <c r="E48" i="16"/>
  <c r="D48" i="16"/>
  <c r="C48" i="16"/>
  <c r="B48" i="16"/>
  <c r="Q47" i="16"/>
  <c r="P47" i="16"/>
  <c r="O47" i="16"/>
  <c r="N47" i="16"/>
  <c r="H47" i="16"/>
  <c r="G47" i="16"/>
  <c r="F47" i="16"/>
  <c r="E47" i="16"/>
  <c r="D47" i="16"/>
  <c r="C47" i="16"/>
  <c r="B47" i="16"/>
  <c r="R46" i="16"/>
  <c r="I46" i="16"/>
  <c r="Q44" i="16"/>
  <c r="P44" i="16"/>
  <c r="P49" i="16" s="1"/>
  <c r="O44" i="16"/>
  <c r="O49" i="16" s="1"/>
  <c r="N44" i="16"/>
  <c r="N49" i="16" s="1"/>
  <c r="H44" i="16"/>
  <c r="H49" i="16" s="1"/>
  <c r="G44" i="16"/>
  <c r="G49" i="16" s="1"/>
  <c r="F44" i="16"/>
  <c r="E44" i="16"/>
  <c r="E49" i="16" s="1"/>
  <c r="D44" i="16"/>
  <c r="D49" i="16" s="1"/>
  <c r="C44" i="16"/>
  <c r="C50" i="16" s="1"/>
  <c r="B44" i="16"/>
  <c r="R43" i="16"/>
  <c r="I43" i="16"/>
  <c r="R42" i="16"/>
  <c r="I42" i="16"/>
  <c r="R41" i="16"/>
  <c r="I41" i="16"/>
  <c r="R40" i="16"/>
  <c r="I40" i="16"/>
  <c r="R39" i="16"/>
  <c r="I39" i="16"/>
  <c r="R38" i="16"/>
  <c r="I38" i="16"/>
  <c r="R37" i="16"/>
  <c r="I37" i="16"/>
  <c r="X29" i="16"/>
  <c r="W29" i="16"/>
  <c r="V29" i="16"/>
  <c r="U29" i="16"/>
  <c r="T29" i="16"/>
  <c r="S29" i="16"/>
  <c r="R29" i="16"/>
  <c r="Q29" i="16"/>
  <c r="P29" i="16"/>
  <c r="O29" i="16"/>
  <c r="N29" i="16"/>
  <c r="M29" i="16"/>
  <c r="L29" i="16"/>
  <c r="K29" i="16"/>
  <c r="J29" i="16"/>
  <c r="I29" i="16"/>
  <c r="H29" i="16"/>
  <c r="G29" i="16"/>
  <c r="F29" i="16"/>
  <c r="E29" i="16"/>
  <c r="D29" i="16"/>
  <c r="C29" i="16"/>
  <c r="B29" i="16"/>
  <c r="X28" i="16"/>
  <c r="W28" i="16"/>
  <c r="V28" i="16"/>
  <c r="U28" i="16"/>
  <c r="T28" i="16"/>
  <c r="S28" i="16"/>
  <c r="R28" i="16"/>
  <c r="Q28" i="16"/>
  <c r="P28" i="16"/>
  <c r="O28" i="16"/>
  <c r="N28" i="16"/>
  <c r="M28" i="16"/>
  <c r="L28" i="16"/>
  <c r="K28" i="16"/>
  <c r="J28" i="16"/>
  <c r="I28" i="16"/>
  <c r="H28" i="16"/>
  <c r="G28" i="16"/>
  <c r="F28" i="16"/>
  <c r="E28" i="16"/>
  <c r="D28" i="16"/>
  <c r="C28" i="16"/>
  <c r="B28" i="16"/>
  <c r="Y27" i="16"/>
  <c r="X25" i="16"/>
  <c r="W25" i="16"/>
  <c r="W31" i="16" s="1"/>
  <c r="V25" i="16"/>
  <c r="U25" i="16"/>
  <c r="U30" i="16" s="1"/>
  <c r="T25" i="16"/>
  <c r="S25" i="16"/>
  <c r="S30" i="16" s="1"/>
  <c r="R25" i="16"/>
  <c r="R30" i="16" s="1"/>
  <c r="Q25" i="16"/>
  <c r="Q30" i="16" s="1"/>
  <c r="P25" i="16"/>
  <c r="P30" i="16" s="1"/>
  <c r="O25" i="16"/>
  <c r="N25" i="16"/>
  <c r="N30" i="16" s="1"/>
  <c r="M25" i="16"/>
  <c r="L25" i="16"/>
  <c r="L31" i="16" s="1"/>
  <c r="K25" i="16"/>
  <c r="J25" i="16"/>
  <c r="J31" i="16" s="1"/>
  <c r="I25" i="16"/>
  <c r="I30" i="16" s="1"/>
  <c r="H25" i="16"/>
  <c r="G25" i="16"/>
  <c r="F25" i="16"/>
  <c r="E25" i="16"/>
  <c r="E30" i="16" s="1"/>
  <c r="D25" i="16"/>
  <c r="C25" i="16"/>
  <c r="C30" i="16" s="1"/>
  <c r="B25" i="16"/>
  <c r="Y24" i="16"/>
  <c r="Y23" i="16"/>
  <c r="Y22" i="16"/>
  <c r="Y21" i="16"/>
  <c r="Y20" i="16"/>
  <c r="Y19" i="16"/>
  <c r="Y18" i="16"/>
  <c r="F67" i="15"/>
  <c r="E67" i="15"/>
  <c r="D67" i="15"/>
  <c r="C67" i="15"/>
  <c r="B67" i="15"/>
  <c r="F66" i="15"/>
  <c r="E66" i="15"/>
  <c r="D66" i="15"/>
  <c r="C66" i="15"/>
  <c r="B66" i="15"/>
  <c r="G65" i="15"/>
  <c r="F63" i="15"/>
  <c r="E63" i="15"/>
  <c r="E68" i="15" s="1"/>
  <c r="D63" i="15"/>
  <c r="D68" i="15" s="1"/>
  <c r="C63" i="15"/>
  <c r="B63" i="15"/>
  <c r="G62" i="15"/>
  <c r="G61" i="15"/>
  <c r="G60" i="15"/>
  <c r="G59" i="15"/>
  <c r="G58" i="15"/>
  <c r="G57" i="15"/>
  <c r="G56" i="15"/>
  <c r="P48" i="15"/>
  <c r="O48" i="15"/>
  <c r="N48" i="15"/>
  <c r="H48" i="15"/>
  <c r="G48" i="15"/>
  <c r="F48" i="15"/>
  <c r="E48" i="15"/>
  <c r="D48" i="15"/>
  <c r="C48" i="15"/>
  <c r="B48" i="15"/>
  <c r="P47" i="15"/>
  <c r="O47" i="15"/>
  <c r="N47" i="15"/>
  <c r="H47" i="15"/>
  <c r="G47" i="15"/>
  <c r="F47" i="15"/>
  <c r="E47" i="15"/>
  <c r="D47" i="15"/>
  <c r="C47" i="15"/>
  <c r="B47" i="15"/>
  <c r="Q46" i="15"/>
  <c r="I46" i="15"/>
  <c r="P44" i="15"/>
  <c r="P49" i="15" s="1"/>
  <c r="O44" i="15"/>
  <c r="O49" i="15" s="1"/>
  <c r="N44" i="15"/>
  <c r="H44" i="15"/>
  <c r="H49" i="15" s="1"/>
  <c r="G44" i="15"/>
  <c r="G49" i="15" s="1"/>
  <c r="F44" i="15"/>
  <c r="E44" i="15"/>
  <c r="E49" i="15" s="1"/>
  <c r="D44" i="15"/>
  <c r="D49" i="15" s="1"/>
  <c r="C44" i="15"/>
  <c r="C49" i="15" s="1"/>
  <c r="B44" i="15"/>
  <c r="Q43" i="15"/>
  <c r="I43" i="15"/>
  <c r="Q42" i="15"/>
  <c r="I42" i="15"/>
  <c r="Q41" i="15"/>
  <c r="I41" i="15"/>
  <c r="Q40" i="15"/>
  <c r="I40" i="15"/>
  <c r="Q39" i="15"/>
  <c r="I39" i="15"/>
  <c r="Q38" i="15"/>
  <c r="I38" i="15"/>
  <c r="Q37" i="15"/>
  <c r="I37" i="15"/>
  <c r="Y29" i="15"/>
  <c r="X29" i="15"/>
  <c r="W29" i="15"/>
  <c r="V29" i="15"/>
  <c r="U29" i="15"/>
  <c r="T29" i="15"/>
  <c r="S29" i="15"/>
  <c r="R29" i="15"/>
  <c r="Q29" i="15"/>
  <c r="P29" i="15"/>
  <c r="O29" i="15"/>
  <c r="N29" i="15"/>
  <c r="M29" i="15"/>
  <c r="L29" i="15"/>
  <c r="K29" i="15"/>
  <c r="J29" i="15"/>
  <c r="I29" i="15"/>
  <c r="H29" i="15"/>
  <c r="G29" i="15"/>
  <c r="F29" i="15"/>
  <c r="E29" i="15"/>
  <c r="D29" i="15"/>
  <c r="C29" i="15"/>
  <c r="B29" i="15"/>
  <c r="Y28" i="15"/>
  <c r="X28" i="15"/>
  <c r="W28" i="15"/>
  <c r="V28" i="15"/>
  <c r="U28" i="15"/>
  <c r="T28" i="15"/>
  <c r="S28" i="15"/>
  <c r="R28" i="15"/>
  <c r="Q28" i="15"/>
  <c r="P28" i="15"/>
  <c r="O28" i="15"/>
  <c r="N28" i="15"/>
  <c r="M28" i="15"/>
  <c r="L28" i="15"/>
  <c r="K28" i="15"/>
  <c r="J28" i="15"/>
  <c r="I28" i="15"/>
  <c r="H28" i="15"/>
  <c r="G28" i="15"/>
  <c r="F28" i="15"/>
  <c r="E28" i="15"/>
  <c r="D28" i="15"/>
  <c r="C28" i="15"/>
  <c r="B28" i="15"/>
  <c r="Z27" i="15"/>
  <c r="Y25" i="15"/>
  <c r="X25" i="15"/>
  <c r="W25" i="15"/>
  <c r="W30" i="15" s="1"/>
  <c r="V25" i="15"/>
  <c r="U25" i="15"/>
  <c r="T25" i="15"/>
  <c r="S25" i="15"/>
  <c r="S30" i="15" s="1"/>
  <c r="R25" i="15"/>
  <c r="Q25" i="15"/>
  <c r="P25" i="15"/>
  <c r="P30" i="15" s="1"/>
  <c r="O25" i="15"/>
  <c r="O30" i="15" s="1"/>
  <c r="N25" i="15"/>
  <c r="M25" i="15"/>
  <c r="L25" i="15"/>
  <c r="L30" i="15" s="1"/>
  <c r="K25" i="15"/>
  <c r="K30" i="15" s="1"/>
  <c r="J25" i="15"/>
  <c r="J30" i="15" s="1"/>
  <c r="I25" i="15"/>
  <c r="H25" i="15"/>
  <c r="H30" i="15" s="1"/>
  <c r="G25" i="15"/>
  <c r="F25" i="15"/>
  <c r="E25" i="15"/>
  <c r="D25" i="15"/>
  <c r="C25" i="15"/>
  <c r="B25" i="15"/>
  <c r="Z24" i="15"/>
  <c r="Z23" i="15"/>
  <c r="Z22" i="15"/>
  <c r="Z21" i="15"/>
  <c r="Z20" i="15"/>
  <c r="Z19" i="15"/>
  <c r="Z18" i="15"/>
  <c r="F69" i="14"/>
  <c r="E69" i="14"/>
  <c r="D69" i="14"/>
  <c r="C69" i="14"/>
  <c r="B69" i="14"/>
  <c r="F68" i="14"/>
  <c r="E68" i="14"/>
  <c r="D68" i="14"/>
  <c r="C68" i="14"/>
  <c r="B68" i="14"/>
  <c r="G67" i="14"/>
  <c r="F65" i="14"/>
  <c r="E65" i="14"/>
  <c r="D65" i="14"/>
  <c r="D70" i="14" s="1"/>
  <c r="C65" i="14"/>
  <c r="C70" i="14" s="1"/>
  <c r="B65" i="14"/>
  <c r="G64" i="14"/>
  <c r="G63" i="14"/>
  <c r="G62" i="14"/>
  <c r="G61" i="14"/>
  <c r="G60" i="14"/>
  <c r="G59" i="14"/>
  <c r="G58" i="14"/>
  <c r="P50" i="14"/>
  <c r="O50" i="14"/>
  <c r="N50" i="14"/>
  <c r="H50" i="14"/>
  <c r="G50" i="14"/>
  <c r="F50" i="14"/>
  <c r="E50" i="14"/>
  <c r="D50" i="14"/>
  <c r="C50" i="14"/>
  <c r="B50" i="14"/>
  <c r="P49" i="14"/>
  <c r="O49" i="14"/>
  <c r="N49" i="14"/>
  <c r="H49" i="14"/>
  <c r="G49" i="14"/>
  <c r="F49" i="14"/>
  <c r="E49" i="14"/>
  <c r="D49" i="14"/>
  <c r="C49" i="14"/>
  <c r="B49" i="14"/>
  <c r="Q48" i="14"/>
  <c r="I48" i="14"/>
  <c r="P46" i="14"/>
  <c r="P51" i="14" s="1"/>
  <c r="O46" i="14"/>
  <c r="N46" i="14"/>
  <c r="N51" i="14" s="1"/>
  <c r="H46" i="14"/>
  <c r="H51" i="14" s="1"/>
  <c r="G46" i="14"/>
  <c r="G51" i="14" s="1"/>
  <c r="F46" i="14"/>
  <c r="F51" i="14" s="1"/>
  <c r="E46" i="14"/>
  <c r="E51" i="14" s="1"/>
  <c r="D46" i="14"/>
  <c r="D51" i="14" s="1"/>
  <c r="C46" i="14"/>
  <c r="C51" i="14" s="1"/>
  <c r="B46" i="14"/>
  <c r="Q45" i="14"/>
  <c r="I45" i="14"/>
  <c r="Q44" i="14"/>
  <c r="I44" i="14"/>
  <c r="Q43" i="14"/>
  <c r="I43" i="14"/>
  <c r="Q42" i="14"/>
  <c r="I42" i="14"/>
  <c r="Q41" i="14"/>
  <c r="I41" i="14"/>
  <c r="Q40" i="14"/>
  <c r="I40" i="14"/>
  <c r="Q39" i="14"/>
  <c r="I39" i="14"/>
  <c r="Y29" i="14"/>
  <c r="X29" i="14"/>
  <c r="W29" i="14"/>
  <c r="V29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D29" i="14"/>
  <c r="C29" i="14"/>
  <c r="B29" i="14"/>
  <c r="Y28" i="14"/>
  <c r="X28" i="14"/>
  <c r="W28" i="14"/>
  <c r="V28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D28" i="14"/>
  <c r="C28" i="14"/>
  <c r="B28" i="14"/>
  <c r="Z27" i="14"/>
  <c r="Y25" i="14"/>
  <c r="Y30" i="14" s="1"/>
  <c r="X25" i="14"/>
  <c r="W25" i="14"/>
  <c r="V25" i="14"/>
  <c r="V30" i="14" s="1"/>
  <c r="U25" i="14"/>
  <c r="U30" i="14" s="1"/>
  <c r="T25" i="14"/>
  <c r="S25" i="14"/>
  <c r="S30" i="14" s="1"/>
  <c r="R25" i="14"/>
  <c r="Q25" i="14"/>
  <c r="Q31" i="14" s="1"/>
  <c r="P25" i="14"/>
  <c r="O25" i="14"/>
  <c r="O30" i="14" s="1"/>
  <c r="N25" i="14"/>
  <c r="N30" i="14" s="1"/>
  <c r="M25" i="14"/>
  <c r="M30" i="14" s="1"/>
  <c r="L25" i="14"/>
  <c r="K25" i="14"/>
  <c r="K30" i="14" s="1"/>
  <c r="J25" i="14"/>
  <c r="I25" i="14"/>
  <c r="I30" i="14" s="1"/>
  <c r="H25" i="14"/>
  <c r="G25" i="14"/>
  <c r="G30" i="14" s="1"/>
  <c r="F25" i="14"/>
  <c r="F30" i="14" s="1"/>
  <c r="E25" i="14"/>
  <c r="E30" i="14" s="1"/>
  <c r="D25" i="14"/>
  <c r="C25" i="14"/>
  <c r="C30" i="14" s="1"/>
  <c r="B25" i="14"/>
  <c r="Z24" i="14"/>
  <c r="Z23" i="14"/>
  <c r="Z22" i="14"/>
  <c r="Z21" i="14"/>
  <c r="Z20" i="14"/>
  <c r="Z19" i="14"/>
  <c r="Z18" i="14"/>
  <c r="F69" i="13"/>
  <c r="E69" i="13"/>
  <c r="D69" i="13"/>
  <c r="C69" i="13"/>
  <c r="B69" i="13"/>
  <c r="F68" i="13"/>
  <c r="E68" i="13"/>
  <c r="D68" i="13"/>
  <c r="C68" i="13"/>
  <c r="B68" i="13"/>
  <c r="G67" i="13"/>
  <c r="F65" i="13"/>
  <c r="F70" i="13" s="1"/>
  <c r="E65" i="13"/>
  <c r="D65" i="13"/>
  <c r="D70" i="13" s="1"/>
  <c r="C65" i="13"/>
  <c r="B65" i="13"/>
  <c r="G64" i="13"/>
  <c r="G63" i="13"/>
  <c r="G62" i="13"/>
  <c r="G61" i="13"/>
  <c r="G60" i="13"/>
  <c r="G59" i="13"/>
  <c r="G58" i="13"/>
  <c r="P50" i="13"/>
  <c r="O50" i="13"/>
  <c r="N50" i="13"/>
  <c r="H50" i="13"/>
  <c r="G50" i="13"/>
  <c r="F50" i="13"/>
  <c r="E50" i="13"/>
  <c r="D50" i="13"/>
  <c r="C50" i="13"/>
  <c r="B50" i="13"/>
  <c r="P49" i="13"/>
  <c r="O49" i="13"/>
  <c r="N49" i="13"/>
  <c r="H49" i="13"/>
  <c r="G49" i="13"/>
  <c r="F49" i="13"/>
  <c r="E49" i="13"/>
  <c r="D49" i="13"/>
  <c r="C49" i="13"/>
  <c r="B49" i="13"/>
  <c r="Q48" i="13"/>
  <c r="I48" i="13"/>
  <c r="P46" i="13"/>
  <c r="P51" i="13" s="1"/>
  <c r="O46" i="13"/>
  <c r="N46" i="13"/>
  <c r="H46" i="13"/>
  <c r="H51" i="13" s="1"/>
  <c r="G46" i="13"/>
  <c r="G51" i="13" s="1"/>
  <c r="F46" i="13"/>
  <c r="F51" i="13" s="1"/>
  <c r="E46" i="13"/>
  <c r="E51" i="13" s="1"/>
  <c r="D46" i="13"/>
  <c r="D51" i="13" s="1"/>
  <c r="C46" i="13"/>
  <c r="C51" i="13" s="1"/>
  <c r="B46" i="13"/>
  <c r="Q45" i="13"/>
  <c r="J45" i="13"/>
  <c r="I45" i="13"/>
  <c r="Q44" i="13"/>
  <c r="J44" i="13"/>
  <c r="I44" i="13"/>
  <c r="Q43" i="13"/>
  <c r="J43" i="13"/>
  <c r="I43" i="13"/>
  <c r="Q42" i="13"/>
  <c r="I42" i="13"/>
  <c r="Q41" i="13"/>
  <c r="J41" i="13"/>
  <c r="I41" i="13"/>
  <c r="Q40" i="13"/>
  <c r="J40" i="13"/>
  <c r="I40" i="13"/>
  <c r="Q39" i="13"/>
  <c r="I39" i="13"/>
  <c r="X29" i="13"/>
  <c r="W29" i="13"/>
  <c r="V29" i="13"/>
  <c r="U29" i="13"/>
  <c r="T29" i="13"/>
  <c r="S29" i="13"/>
  <c r="R29" i="13"/>
  <c r="Q29" i="13"/>
  <c r="P29" i="13"/>
  <c r="O29" i="13"/>
  <c r="N29" i="13"/>
  <c r="M29" i="13"/>
  <c r="L29" i="13"/>
  <c r="K29" i="13"/>
  <c r="J29" i="13"/>
  <c r="I29" i="13"/>
  <c r="H29" i="13"/>
  <c r="G29" i="13"/>
  <c r="F29" i="13"/>
  <c r="E29" i="13"/>
  <c r="D29" i="13"/>
  <c r="C29" i="13"/>
  <c r="B29" i="13"/>
  <c r="X28" i="13"/>
  <c r="W28" i="13"/>
  <c r="V28" i="13"/>
  <c r="U28" i="13"/>
  <c r="T28" i="13"/>
  <c r="S28" i="13"/>
  <c r="R28" i="13"/>
  <c r="Q28" i="13"/>
  <c r="P28" i="13"/>
  <c r="O28" i="13"/>
  <c r="N28" i="13"/>
  <c r="M28" i="13"/>
  <c r="L28" i="13"/>
  <c r="K28" i="13"/>
  <c r="J28" i="13"/>
  <c r="I28" i="13"/>
  <c r="H28" i="13"/>
  <c r="G28" i="13"/>
  <c r="F28" i="13"/>
  <c r="E28" i="13"/>
  <c r="D28" i="13"/>
  <c r="C28" i="13"/>
  <c r="B28" i="13"/>
  <c r="Y27" i="13"/>
  <c r="X25" i="13"/>
  <c r="X30" i="13" s="1"/>
  <c r="W25" i="13"/>
  <c r="V25" i="13"/>
  <c r="U25" i="13"/>
  <c r="U30" i="13" s="1"/>
  <c r="T25" i="13"/>
  <c r="T30" i="13" s="1"/>
  <c r="S25" i="13"/>
  <c r="S31" i="13" s="1"/>
  <c r="R25" i="13"/>
  <c r="R30" i="13" s="1"/>
  <c r="Q25" i="13"/>
  <c r="Q30" i="13" s="1"/>
  <c r="P25" i="13"/>
  <c r="O25" i="13"/>
  <c r="N25" i="13"/>
  <c r="N30" i="13" s="1"/>
  <c r="M25" i="13"/>
  <c r="L25" i="13"/>
  <c r="K25" i="13"/>
  <c r="J25" i="13"/>
  <c r="J30" i="13" s="1"/>
  <c r="I25" i="13"/>
  <c r="H25" i="13"/>
  <c r="G25" i="13"/>
  <c r="G30" i="13" s="1"/>
  <c r="F25" i="13"/>
  <c r="E25" i="13"/>
  <c r="D25" i="13"/>
  <c r="D30" i="13" s="1"/>
  <c r="C25" i="13"/>
  <c r="C31" i="13" s="1"/>
  <c r="B25" i="13"/>
  <c r="B30" i="13" s="1"/>
  <c r="Z24" i="13"/>
  <c r="Y24" i="13"/>
  <c r="Z23" i="13"/>
  <c r="Y23" i="13"/>
  <c r="Z22" i="13"/>
  <c r="Y22" i="13"/>
  <c r="Y21" i="13"/>
  <c r="Z20" i="13"/>
  <c r="Y20" i="13"/>
  <c r="Z19" i="13"/>
  <c r="Y19" i="13"/>
  <c r="Y18" i="13"/>
  <c r="G69" i="12"/>
  <c r="G70" i="12" s="1"/>
  <c r="F69" i="12"/>
  <c r="E69" i="12"/>
  <c r="E70" i="12" s="1"/>
  <c r="D69" i="12"/>
  <c r="D70" i="12" s="1"/>
  <c r="C69" i="12"/>
  <c r="B69" i="12"/>
  <c r="B70" i="12" s="1"/>
  <c r="G68" i="12"/>
  <c r="F68" i="12"/>
  <c r="E68" i="12"/>
  <c r="D68" i="12"/>
  <c r="C68" i="12"/>
  <c r="B68" i="12"/>
  <c r="H67" i="12"/>
  <c r="I66" i="12"/>
  <c r="G65" i="12"/>
  <c r="G71" i="12" s="1"/>
  <c r="F65" i="12"/>
  <c r="F71" i="12" s="1"/>
  <c r="E65" i="12"/>
  <c r="D65" i="12"/>
  <c r="D71" i="12" s="1"/>
  <c r="C65" i="12"/>
  <c r="C71" i="12" s="1"/>
  <c r="B65" i="12"/>
  <c r="H64" i="12"/>
  <c r="H63" i="12"/>
  <c r="H62" i="12"/>
  <c r="H61" i="12"/>
  <c r="H60" i="12"/>
  <c r="H59" i="12"/>
  <c r="H58" i="12"/>
  <c r="Q50" i="12"/>
  <c r="P50" i="12"/>
  <c r="P51" i="12" s="1"/>
  <c r="O50" i="12"/>
  <c r="N50" i="12"/>
  <c r="N51" i="12" s="1"/>
  <c r="H50" i="12"/>
  <c r="G50" i="12"/>
  <c r="G51" i="12" s="1"/>
  <c r="F50" i="12"/>
  <c r="E50" i="12"/>
  <c r="D50" i="12"/>
  <c r="D51" i="12" s="1"/>
  <c r="C50" i="12"/>
  <c r="B50" i="12"/>
  <c r="Q49" i="12"/>
  <c r="P49" i="12"/>
  <c r="O49" i="12"/>
  <c r="N49" i="12"/>
  <c r="H49" i="12"/>
  <c r="G49" i="12"/>
  <c r="F49" i="12"/>
  <c r="E49" i="12"/>
  <c r="D49" i="12"/>
  <c r="C49" i="12"/>
  <c r="B49" i="12"/>
  <c r="R48" i="12"/>
  <c r="I48" i="12"/>
  <c r="S47" i="12"/>
  <c r="J47" i="12"/>
  <c r="Q46" i="12"/>
  <c r="Q52" i="12" s="1"/>
  <c r="P46" i="12"/>
  <c r="P52" i="12" s="1"/>
  <c r="O46" i="12"/>
  <c r="O52" i="12" s="1"/>
  <c r="N46" i="12"/>
  <c r="H46" i="12"/>
  <c r="G46" i="12"/>
  <c r="G52" i="12" s="1"/>
  <c r="F46" i="12"/>
  <c r="F52" i="12" s="1"/>
  <c r="E46" i="12"/>
  <c r="E52" i="12" s="1"/>
  <c r="D46" i="12"/>
  <c r="D52" i="12" s="1"/>
  <c r="C46" i="12"/>
  <c r="C52" i="12" s="1"/>
  <c r="B46" i="12"/>
  <c r="B52" i="12" s="1"/>
  <c r="R45" i="12"/>
  <c r="I45" i="12"/>
  <c r="R44" i="12"/>
  <c r="I44" i="12"/>
  <c r="R43" i="12"/>
  <c r="I43" i="12"/>
  <c r="R42" i="12"/>
  <c r="I42" i="12"/>
  <c r="R41" i="12"/>
  <c r="I41" i="12"/>
  <c r="R40" i="12"/>
  <c r="I40" i="12"/>
  <c r="R39" i="12"/>
  <c r="I39" i="12"/>
  <c r="X29" i="12"/>
  <c r="X30" i="12" s="1"/>
  <c r="W29" i="12"/>
  <c r="W30" i="12" s="1"/>
  <c r="V29" i="12"/>
  <c r="U29" i="12"/>
  <c r="U30" i="12" s="1"/>
  <c r="T29" i="12"/>
  <c r="S29" i="12"/>
  <c r="S30" i="12" s="1"/>
  <c r="R29" i="12"/>
  <c r="Q29" i="12"/>
  <c r="Q30" i="12" s="1"/>
  <c r="P29" i="12"/>
  <c r="P30" i="12" s="1"/>
  <c r="O29" i="12"/>
  <c r="N29" i="12"/>
  <c r="N30" i="12" s="1"/>
  <c r="M29" i="12"/>
  <c r="M30" i="12" s="1"/>
  <c r="L29" i="12"/>
  <c r="L30" i="12" s="1"/>
  <c r="K29" i="12"/>
  <c r="K30" i="12" s="1"/>
  <c r="J29" i="12"/>
  <c r="J30" i="12" s="1"/>
  <c r="I29" i="12"/>
  <c r="I30" i="12" s="1"/>
  <c r="H29" i="12"/>
  <c r="H30" i="12" s="1"/>
  <c r="G29" i="12"/>
  <c r="G30" i="12" s="1"/>
  <c r="F29" i="12"/>
  <c r="E29" i="12"/>
  <c r="E30" i="12" s="1"/>
  <c r="D29" i="12"/>
  <c r="C29" i="12"/>
  <c r="C30" i="12" s="1"/>
  <c r="B29" i="12"/>
  <c r="X28" i="12"/>
  <c r="W28" i="12"/>
  <c r="V28" i="12"/>
  <c r="U28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D28" i="12"/>
  <c r="C28" i="12"/>
  <c r="B28" i="12"/>
  <c r="Y27" i="12"/>
  <c r="Z26" i="12"/>
  <c r="X25" i="12"/>
  <c r="X31" i="12" s="1"/>
  <c r="W25" i="12"/>
  <c r="W32" i="12" s="1"/>
  <c r="V25" i="12"/>
  <c r="V31" i="12" s="1"/>
  <c r="U25" i="12"/>
  <c r="U32" i="12" s="1"/>
  <c r="T25" i="12"/>
  <c r="T31" i="12" s="1"/>
  <c r="S25" i="12"/>
  <c r="S31" i="12" s="1"/>
  <c r="R25" i="12"/>
  <c r="R31" i="12" s="1"/>
  <c r="Q25" i="12"/>
  <c r="Q31" i="12" s="1"/>
  <c r="P25" i="12"/>
  <c r="P31" i="12" s="1"/>
  <c r="O25" i="12"/>
  <c r="O31" i="12" s="1"/>
  <c r="N25" i="12"/>
  <c r="N31" i="12" s="1"/>
  <c r="M25" i="12"/>
  <c r="M31" i="12" s="1"/>
  <c r="L25" i="12"/>
  <c r="L31" i="12" s="1"/>
  <c r="K25" i="12"/>
  <c r="K32" i="12" s="1"/>
  <c r="J25" i="12"/>
  <c r="J31" i="12" s="1"/>
  <c r="I25" i="12"/>
  <c r="I31" i="12" s="1"/>
  <c r="H25" i="12"/>
  <c r="H31" i="12" s="1"/>
  <c r="G25" i="12"/>
  <c r="G32" i="12" s="1"/>
  <c r="F25" i="12"/>
  <c r="F31" i="12" s="1"/>
  <c r="E25" i="12"/>
  <c r="E32" i="12" s="1"/>
  <c r="D25" i="12"/>
  <c r="D31" i="12" s="1"/>
  <c r="C25" i="12"/>
  <c r="C31" i="12" s="1"/>
  <c r="B25" i="12"/>
  <c r="B31" i="12" s="1"/>
  <c r="Y24" i="12"/>
  <c r="Y23" i="12"/>
  <c r="Y22" i="12"/>
  <c r="Y21" i="12"/>
  <c r="Y20" i="12"/>
  <c r="Y19" i="12"/>
  <c r="Y18" i="12"/>
  <c r="G69" i="11"/>
  <c r="F69" i="11"/>
  <c r="E69" i="11"/>
  <c r="D69" i="11"/>
  <c r="C69" i="11"/>
  <c r="B69" i="11"/>
  <c r="G68" i="11"/>
  <c r="F68" i="11"/>
  <c r="E68" i="11"/>
  <c r="D68" i="11"/>
  <c r="C68" i="11"/>
  <c r="B68" i="11"/>
  <c r="H67" i="11"/>
  <c r="G65" i="11"/>
  <c r="F65" i="11"/>
  <c r="F70" i="11" s="1"/>
  <c r="E65" i="11"/>
  <c r="E70" i="11" s="1"/>
  <c r="D65" i="11"/>
  <c r="D70" i="11" s="1"/>
  <c r="C65" i="11"/>
  <c r="C70" i="11" s="1"/>
  <c r="B65" i="11"/>
  <c r="B70" i="11" s="1"/>
  <c r="H64" i="11"/>
  <c r="H63" i="11"/>
  <c r="H62" i="11"/>
  <c r="H61" i="11"/>
  <c r="H60" i="11"/>
  <c r="H59" i="11"/>
  <c r="H58" i="11"/>
  <c r="S50" i="11"/>
  <c r="R50" i="11"/>
  <c r="Q50" i="11"/>
  <c r="P50" i="11"/>
  <c r="O50" i="11"/>
  <c r="N50" i="11"/>
  <c r="H50" i="11"/>
  <c r="G50" i="11"/>
  <c r="F50" i="11"/>
  <c r="E50" i="11"/>
  <c r="D50" i="11"/>
  <c r="C50" i="11"/>
  <c r="B50" i="11"/>
  <c r="S49" i="11"/>
  <c r="R49" i="11"/>
  <c r="Q49" i="11"/>
  <c r="P49" i="11"/>
  <c r="O49" i="11"/>
  <c r="N49" i="11"/>
  <c r="H49" i="11"/>
  <c r="G49" i="11"/>
  <c r="F49" i="11"/>
  <c r="E49" i="11"/>
  <c r="D49" i="11"/>
  <c r="C49" i="11"/>
  <c r="B49" i="11"/>
  <c r="T48" i="11"/>
  <c r="I48" i="11"/>
  <c r="S46" i="11"/>
  <c r="S51" i="11" s="1"/>
  <c r="R46" i="11"/>
  <c r="R51" i="11" s="1"/>
  <c r="Q46" i="11"/>
  <c r="Q51" i="11" s="1"/>
  <c r="P46" i="11"/>
  <c r="P51" i="11" s="1"/>
  <c r="O46" i="11"/>
  <c r="O51" i="11" s="1"/>
  <c r="N46" i="11"/>
  <c r="T45" i="11"/>
  <c r="H45" i="11"/>
  <c r="G45" i="11"/>
  <c r="F45" i="11"/>
  <c r="E45" i="11"/>
  <c r="D45" i="11"/>
  <c r="C45" i="11"/>
  <c r="B45" i="11"/>
  <c r="T44" i="11"/>
  <c r="H44" i="11"/>
  <c r="G44" i="11"/>
  <c r="F44" i="11"/>
  <c r="E44" i="11"/>
  <c r="D44" i="11"/>
  <c r="C44" i="11"/>
  <c r="B44" i="11"/>
  <c r="T43" i="11"/>
  <c r="I43" i="11"/>
  <c r="T42" i="11"/>
  <c r="H42" i="11"/>
  <c r="G42" i="11"/>
  <c r="F42" i="11"/>
  <c r="E42" i="11"/>
  <c r="D42" i="11"/>
  <c r="C42" i="11"/>
  <c r="B42" i="11"/>
  <c r="T41" i="11"/>
  <c r="H41" i="11"/>
  <c r="G41" i="11"/>
  <c r="F41" i="11"/>
  <c r="E41" i="11"/>
  <c r="D41" i="11"/>
  <c r="C41" i="11"/>
  <c r="B41" i="11"/>
  <c r="T40" i="11"/>
  <c r="I40" i="11"/>
  <c r="T39" i="11"/>
  <c r="I39" i="11"/>
  <c r="X29" i="11"/>
  <c r="W29" i="11"/>
  <c r="V29" i="11"/>
  <c r="U29" i="11"/>
  <c r="T29" i="11"/>
  <c r="S29" i="11"/>
  <c r="R29" i="11"/>
  <c r="Q29" i="11"/>
  <c r="P29" i="11"/>
  <c r="O29" i="11"/>
  <c r="N29" i="11"/>
  <c r="M29" i="11"/>
  <c r="L29" i="11"/>
  <c r="K29" i="11"/>
  <c r="J29" i="11"/>
  <c r="I29" i="11"/>
  <c r="H29" i="11"/>
  <c r="G29" i="11"/>
  <c r="F29" i="11"/>
  <c r="E29" i="11"/>
  <c r="D29" i="11"/>
  <c r="C29" i="11"/>
  <c r="B29" i="11"/>
  <c r="X28" i="11"/>
  <c r="W28" i="11"/>
  <c r="V28" i="11"/>
  <c r="U28" i="11"/>
  <c r="T28" i="11"/>
  <c r="S28" i="11"/>
  <c r="R28" i="11"/>
  <c r="Q28" i="11"/>
  <c r="P28" i="11"/>
  <c r="O28" i="11"/>
  <c r="N28" i="11"/>
  <c r="M28" i="11"/>
  <c r="L28" i="11"/>
  <c r="K28" i="11"/>
  <c r="J28" i="11"/>
  <c r="I28" i="11"/>
  <c r="H28" i="11"/>
  <c r="G28" i="11"/>
  <c r="F28" i="11"/>
  <c r="E28" i="11"/>
  <c r="D28" i="11"/>
  <c r="C28" i="11"/>
  <c r="B28" i="11"/>
  <c r="Y27" i="11"/>
  <c r="X24" i="11"/>
  <c r="W24" i="11"/>
  <c r="V24" i="11"/>
  <c r="U24" i="11"/>
  <c r="T24" i="11"/>
  <c r="S24" i="11"/>
  <c r="R24" i="11"/>
  <c r="Q24" i="11"/>
  <c r="P24" i="11"/>
  <c r="O24" i="11"/>
  <c r="N24" i="11"/>
  <c r="M24" i="11"/>
  <c r="L24" i="11"/>
  <c r="K24" i="11"/>
  <c r="J24" i="11"/>
  <c r="I24" i="11"/>
  <c r="H24" i="11"/>
  <c r="G24" i="11"/>
  <c r="F24" i="11"/>
  <c r="E24" i="11"/>
  <c r="D24" i="11"/>
  <c r="C24" i="11"/>
  <c r="B24" i="11"/>
  <c r="X23" i="11"/>
  <c r="W23" i="11"/>
  <c r="V23" i="11"/>
  <c r="U23" i="11"/>
  <c r="T23" i="11"/>
  <c r="S23" i="11"/>
  <c r="R23" i="11"/>
  <c r="Q23" i="11"/>
  <c r="P23" i="11"/>
  <c r="O23" i="11"/>
  <c r="N23" i="11"/>
  <c r="M23" i="11"/>
  <c r="L23" i="11"/>
  <c r="K23" i="11"/>
  <c r="J23" i="11"/>
  <c r="I23" i="11"/>
  <c r="H23" i="11"/>
  <c r="G23" i="11"/>
  <c r="F23" i="11"/>
  <c r="E23" i="11"/>
  <c r="D23" i="11"/>
  <c r="C23" i="11"/>
  <c r="B23" i="11"/>
  <c r="Y22" i="11"/>
  <c r="X21" i="11"/>
  <c r="W21" i="11"/>
  <c r="V21" i="11"/>
  <c r="U21" i="11"/>
  <c r="T21" i="11"/>
  <c r="S21" i="11"/>
  <c r="R21" i="11"/>
  <c r="Q21" i="11"/>
  <c r="P21" i="11"/>
  <c r="O21" i="11"/>
  <c r="N21" i="11"/>
  <c r="M21" i="11"/>
  <c r="L21" i="11"/>
  <c r="K21" i="11"/>
  <c r="J21" i="11"/>
  <c r="I21" i="11"/>
  <c r="H21" i="11"/>
  <c r="G21" i="11"/>
  <c r="F21" i="11"/>
  <c r="E21" i="11"/>
  <c r="D21" i="11"/>
  <c r="C21" i="11"/>
  <c r="B21" i="11"/>
  <c r="X20" i="11"/>
  <c r="W20" i="11"/>
  <c r="V20" i="11"/>
  <c r="U20" i="11"/>
  <c r="T20" i="11"/>
  <c r="S20" i="11"/>
  <c r="R20" i="11"/>
  <c r="Q20" i="11"/>
  <c r="P20" i="11"/>
  <c r="O20" i="11"/>
  <c r="N20" i="11"/>
  <c r="M20" i="11"/>
  <c r="L20" i="11"/>
  <c r="K20" i="11"/>
  <c r="J20" i="11"/>
  <c r="I20" i="11"/>
  <c r="H20" i="11"/>
  <c r="G20" i="11"/>
  <c r="F20" i="11"/>
  <c r="E20" i="11"/>
  <c r="D20" i="11"/>
  <c r="C20" i="11"/>
  <c r="B20" i="11"/>
  <c r="Y19" i="11"/>
  <c r="Y18" i="11"/>
  <c r="G69" i="10"/>
  <c r="F69" i="10"/>
  <c r="E69" i="10"/>
  <c r="D69" i="10"/>
  <c r="C69" i="10"/>
  <c r="B69" i="10"/>
  <c r="G68" i="10"/>
  <c r="F68" i="10"/>
  <c r="E68" i="10"/>
  <c r="D68" i="10"/>
  <c r="C68" i="10"/>
  <c r="B68" i="10"/>
  <c r="H67" i="10"/>
  <c r="G64" i="10"/>
  <c r="F64" i="10"/>
  <c r="E64" i="10"/>
  <c r="D64" i="10"/>
  <c r="C64" i="10"/>
  <c r="B64" i="10"/>
  <c r="G63" i="10"/>
  <c r="F63" i="10"/>
  <c r="E63" i="10"/>
  <c r="D63" i="10"/>
  <c r="C63" i="10"/>
  <c r="B63" i="10"/>
  <c r="G62" i="10"/>
  <c r="F62" i="10"/>
  <c r="E62" i="10"/>
  <c r="D62" i="10"/>
  <c r="C62" i="10"/>
  <c r="B62" i="10"/>
  <c r="G61" i="10"/>
  <c r="F61" i="10"/>
  <c r="E61" i="10"/>
  <c r="D61" i="10"/>
  <c r="C61" i="10"/>
  <c r="B61" i="10"/>
  <c r="G60" i="10"/>
  <c r="F60" i="10"/>
  <c r="E60" i="10"/>
  <c r="D60" i="10"/>
  <c r="C60" i="10"/>
  <c r="B60" i="10"/>
  <c r="H59" i="10"/>
  <c r="H58" i="10"/>
  <c r="S50" i="10"/>
  <c r="R50" i="10"/>
  <c r="Q50" i="10"/>
  <c r="P50" i="10"/>
  <c r="O50" i="10"/>
  <c r="N50" i="10"/>
  <c r="H50" i="10"/>
  <c r="G50" i="10"/>
  <c r="F50" i="10"/>
  <c r="E50" i="10"/>
  <c r="D50" i="10"/>
  <c r="C50" i="10"/>
  <c r="B50" i="10"/>
  <c r="S49" i="10"/>
  <c r="R49" i="10"/>
  <c r="Q49" i="10"/>
  <c r="P49" i="10"/>
  <c r="O49" i="10"/>
  <c r="N49" i="10"/>
  <c r="H49" i="10"/>
  <c r="G49" i="10"/>
  <c r="F49" i="10"/>
  <c r="E49" i="10"/>
  <c r="D49" i="10"/>
  <c r="C49" i="10"/>
  <c r="B49" i="10"/>
  <c r="T48" i="10"/>
  <c r="I48" i="10"/>
  <c r="S45" i="10"/>
  <c r="R45" i="10"/>
  <c r="Q45" i="10"/>
  <c r="P45" i="10"/>
  <c r="O45" i="10"/>
  <c r="N45" i="10"/>
  <c r="H45" i="10"/>
  <c r="G45" i="10"/>
  <c r="F45" i="10"/>
  <c r="E45" i="10"/>
  <c r="D45" i="10"/>
  <c r="C45" i="10"/>
  <c r="B45" i="10"/>
  <c r="S44" i="10"/>
  <c r="R44" i="10"/>
  <c r="Q44" i="10"/>
  <c r="P44" i="10"/>
  <c r="O44" i="10"/>
  <c r="N44" i="10"/>
  <c r="H44" i="10"/>
  <c r="G44" i="10"/>
  <c r="F44" i="10"/>
  <c r="E44" i="10"/>
  <c r="D44" i="10"/>
  <c r="C44" i="10"/>
  <c r="B44" i="10"/>
  <c r="S43" i="10"/>
  <c r="R43" i="10"/>
  <c r="Q43" i="10"/>
  <c r="P43" i="10"/>
  <c r="O43" i="10"/>
  <c r="N43" i="10"/>
  <c r="I43" i="10"/>
  <c r="S42" i="10"/>
  <c r="R42" i="10"/>
  <c r="Q42" i="10"/>
  <c r="P42" i="10"/>
  <c r="O42" i="10"/>
  <c r="N42" i="10"/>
  <c r="H42" i="10"/>
  <c r="G42" i="10"/>
  <c r="F42" i="10"/>
  <c r="E42" i="10"/>
  <c r="D42" i="10"/>
  <c r="C42" i="10"/>
  <c r="B42" i="10"/>
  <c r="S41" i="10"/>
  <c r="R41" i="10"/>
  <c r="Q41" i="10"/>
  <c r="P41" i="10"/>
  <c r="O41" i="10"/>
  <c r="N41" i="10"/>
  <c r="H41" i="10"/>
  <c r="G41" i="10"/>
  <c r="F41" i="10"/>
  <c r="E41" i="10"/>
  <c r="D41" i="10"/>
  <c r="C41" i="10"/>
  <c r="B41" i="10"/>
  <c r="T40" i="10"/>
  <c r="I40" i="10"/>
  <c r="T39" i="10"/>
  <c r="I39" i="10"/>
  <c r="X29" i="10"/>
  <c r="W29" i="10"/>
  <c r="V29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D29" i="10"/>
  <c r="C29" i="10"/>
  <c r="B29" i="10"/>
  <c r="X28" i="10"/>
  <c r="W28" i="10"/>
  <c r="V28" i="10"/>
  <c r="U28" i="10"/>
  <c r="T28" i="10"/>
  <c r="S28" i="10"/>
  <c r="R28" i="10"/>
  <c r="Q28" i="10"/>
  <c r="P28" i="10"/>
  <c r="O28" i="10"/>
  <c r="N28" i="10"/>
  <c r="M28" i="10"/>
  <c r="L28" i="10"/>
  <c r="K28" i="10"/>
  <c r="J28" i="10"/>
  <c r="I28" i="10"/>
  <c r="H28" i="10"/>
  <c r="G28" i="10"/>
  <c r="F28" i="10"/>
  <c r="E28" i="10"/>
  <c r="D28" i="10"/>
  <c r="C28" i="10"/>
  <c r="B28" i="10"/>
  <c r="Y27" i="10"/>
  <c r="X24" i="10"/>
  <c r="W24" i="10"/>
  <c r="V24" i="10"/>
  <c r="U24" i="10"/>
  <c r="T24" i="10"/>
  <c r="S24" i="10"/>
  <c r="R24" i="10"/>
  <c r="Q24" i="10"/>
  <c r="P24" i="10"/>
  <c r="O24" i="10"/>
  <c r="N24" i="10"/>
  <c r="M24" i="10"/>
  <c r="L24" i="10"/>
  <c r="K24" i="10"/>
  <c r="J24" i="10"/>
  <c r="I24" i="10"/>
  <c r="H24" i="10"/>
  <c r="G24" i="10"/>
  <c r="F24" i="10"/>
  <c r="E24" i="10"/>
  <c r="D24" i="10"/>
  <c r="C24" i="10"/>
  <c r="B24" i="10"/>
  <c r="X23" i="10"/>
  <c r="W23" i="10"/>
  <c r="V23" i="10"/>
  <c r="U23" i="10"/>
  <c r="T23" i="10"/>
  <c r="S23" i="10"/>
  <c r="R23" i="10"/>
  <c r="Q23" i="10"/>
  <c r="P23" i="10"/>
  <c r="O23" i="10"/>
  <c r="N23" i="10"/>
  <c r="M23" i="10"/>
  <c r="L23" i="10"/>
  <c r="K23" i="10"/>
  <c r="J23" i="10"/>
  <c r="I23" i="10"/>
  <c r="H23" i="10"/>
  <c r="G23" i="10"/>
  <c r="F23" i="10"/>
  <c r="E23" i="10"/>
  <c r="D23" i="10"/>
  <c r="C23" i="10"/>
  <c r="B23" i="10"/>
  <c r="Y22" i="10"/>
  <c r="X21" i="10"/>
  <c r="W21" i="10"/>
  <c r="V21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D21" i="10"/>
  <c r="C21" i="10"/>
  <c r="B21" i="10"/>
  <c r="X20" i="10"/>
  <c r="W20" i="10"/>
  <c r="V20" i="10"/>
  <c r="U20" i="10"/>
  <c r="T20" i="10"/>
  <c r="S20" i="10"/>
  <c r="R20" i="10"/>
  <c r="Q20" i="10"/>
  <c r="P20" i="10"/>
  <c r="O20" i="10"/>
  <c r="N20" i="10"/>
  <c r="M20" i="10"/>
  <c r="L20" i="10"/>
  <c r="K20" i="10"/>
  <c r="J20" i="10"/>
  <c r="I20" i="10"/>
  <c r="H20" i="10"/>
  <c r="G20" i="10"/>
  <c r="F20" i="10"/>
  <c r="E20" i="10"/>
  <c r="D20" i="10"/>
  <c r="C20" i="10"/>
  <c r="B20" i="10"/>
  <c r="Y19" i="10"/>
  <c r="Y18" i="10"/>
  <c r="H48" i="9"/>
  <c r="G47" i="9"/>
  <c r="F47" i="9"/>
  <c r="E47" i="9"/>
  <c r="D47" i="9"/>
  <c r="C47" i="9"/>
  <c r="B47" i="9"/>
  <c r="H46" i="9"/>
  <c r="H45" i="9"/>
  <c r="H44" i="9"/>
  <c r="H43" i="9"/>
  <c r="H42" i="9"/>
  <c r="H41" i="9"/>
  <c r="H40" i="9"/>
  <c r="T35" i="9"/>
  <c r="I35" i="9"/>
  <c r="S34" i="9"/>
  <c r="R34" i="9"/>
  <c r="Q34" i="9"/>
  <c r="P34" i="9"/>
  <c r="O34" i="9"/>
  <c r="N34" i="9"/>
  <c r="H34" i="9"/>
  <c r="G34" i="9"/>
  <c r="F34" i="9"/>
  <c r="E34" i="9"/>
  <c r="D34" i="9"/>
  <c r="C34" i="9"/>
  <c r="B34" i="9"/>
  <c r="T33" i="9"/>
  <c r="I33" i="9"/>
  <c r="T32" i="9"/>
  <c r="I32" i="9"/>
  <c r="T31" i="9"/>
  <c r="I31" i="9"/>
  <c r="T30" i="9"/>
  <c r="I30" i="9"/>
  <c r="T29" i="9"/>
  <c r="I29" i="9"/>
  <c r="T28" i="9"/>
  <c r="I28" i="9"/>
  <c r="T27" i="9"/>
  <c r="I27" i="9"/>
  <c r="Y19" i="9"/>
  <c r="X18" i="9"/>
  <c r="W18" i="9"/>
  <c r="V18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D18" i="9"/>
  <c r="C18" i="9"/>
  <c r="B18" i="9"/>
  <c r="Y17" i="9"/>
  <c r="Y16" i="9"/>
  <c r="Y15" i="9"/>
  <c r="Y14" i="9"/>
  <c r="Y13" i="9"/>
  <c r="Y12" i="9"/>
  <c r="Y11" i="9"/>
  <c r="G69" i="8"/>
  <c r="F69" i="8"/>
  <c r="E69" i="8"/>
  <c r="D69" i="8"/>
  <c r="C69" i="8"/>
  <c r="B69" i="8"/>
  <c r="G68" i="8"/>
  <c r="F68" i="8"/>
  <c r="E68" i="8"/>
  <c r="D68" i="8"/>
  <c r="C68" i="8"/>
  <c r="B68" i="8"/>
  <c r="H67" i="8"/>
  <c r="G64" i="8"/>
  <c r="F64" i="8"/>
  <c r="E64" i="8"/>
  <c r="D64" i="8"/>
  <c r="C64" i="8"/>
  <c r="B64" i="8"/>
  <c r="G63" i="8"/>
  <c r="F63" i="8"/>
  <c r="E63" i="8"/>
  <c r="D63" i="8"/>
  <c r="C63" i="8"/>
  <c r="B63" i="8"/>
  <c r="G62" i="8"/>
  <c r="F62" i="8"/>
  <c r="E62" i="8"/>
  <c r="D62" i="8"/>
  <c r="C62" i="8"/>
  <c r="B62" i="8"/>
  <c r="G61" i="8"/>
  <c r="F61" i="8"/>
  <c r="E61" i="8"/>
  <c r="D61" i="8"/>
  <c r="C61" i="8"/>
  <c r="B61" i="8"/>
  <c r="G60" i="8"/>
  <c r="F60" i="8"/>
  <c r="E60" i="8"/>
  <c r="D60" i="8"/>
  <c r="C60" i="8"/>
  <c r="B60" i="8"/>
  <c r="H59" i="8"/>
  <c r="H58" i="8"/>
  <c r="S50" i="8"/>
  <c r="R50" i="8"/>
  <c r="Q50" i="8"/>
  <c r="P50" i="8"/>
  <c r="O50" i="8"/>
  <c r="N50" i="8"/>
  <c r="H50" i="8"/>
  <c r="G50" i="8"/>
  <c r="F50" i="8"/>
  <c r="E50" i="8"/>
  <c r="D50" i="8"/>
  <c r="C50" i="8"/>
  <c r="B50" i="8"/>
  <c r="S49" i="8"/>
  <c r="R49" i="8"/>
  <c r="Q49" i="8"/>
  <c r="P49" i="8"/>
  <c r="O49" i="8"/>
  <c r="N49" i="8"/>
  <c r="H49" i="8"/>
  <c r="G49" i="8"/>
  <c r="F49" i="8"/>
  <c r="E49" i="8"/>
  <c r="D49" i="8"/>
  <c r="C49" i="8"/>
  <c r="B49" i="8"/>
  <c r="T48" i="8"/>
  <c r="I48" i="8"/>
  <c r="S45" i="8"/>
  <c r="R45" i="8"/>
  <c r="Q45" i="8"/>
  <c r="P45" i="8"/>
  <c r="O45" i="8"/>
  <c r="N45" i="8"/>
  <c r="H45" i="8"/>
  <c r="G45" i="8"/>
  <c r="F45" i="8"/>
  <c r="E45" i="8"/>
  <c r="D45" i="8"/>
  <c r="C45" i="8"/>
  <c r="B45" i="8"/>
  <c r="S44" i="8"/>
  <c r="R44" i="8"/>
  <c r="Q44" i="8"/>
  <c r="P44" i="8"/>
  <c r="O44" i="8"/>
  <c r="N44" i="8"/>
  <c r="H44" i="8"/>
  <c r="G44" i="8"/>
  <c r="F44" i="8"/>
  <c r="E44" i="8"/>
  <c r="D44" i="8"/>
  <c r="D46" i="8" s="1"/>
  <c r="D51" i="8" s="1"/>
  <c r="C44" i="8"/>
  <c r="B44" i="8"/>
  <c r="S43" i="8"/>
  <c r="R43" i="8"/>
  <c r="Q43" i="8"/>
  <c r="P43" i="8"/>
  <c r="O43" i="8"/>
  <c r="N43" i="8"/>
  <c r="I43" i="8"/>
  <c r="S42" i="8"/>
  <c r="R42" i="8"/>
  <c r="Q42" i="8"/>
  <c r="P42" i="8"/>
  <c r="O42" i="8"/>
  <c r="N42" i="8"/>
  <c r="I42" i="8"/>
  <c r="S41" i="8"/>
  <c r="R41" i="8"/>
  <c r="Q41" i="8"/>
  <c r="P41" i="8"/>
  <c r="O41" i="8"/>
  <c r="N41" i="8"/>
  <c r="I41" i="8"/>
  <c r="T40" i="8"/>
  <c r="I40" i="8"/>
  <c r="T39" i="8"/>
  <c r="I39" i="8"/>
  <c r="X29" i="8"/>
  <c r="W29" i="8"/>
  <c r="V29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D29" i="8"/>
  <c r="C29" i="8"/>
  <c r="B29" i="8"/>
  <c r="X28" i="8"/>
  <c r="W28" i="8"/>
  <c r="V28" i="8"/>
  <c r="U28" i="8"/>
  <c r="T28" i="8"/>
  <c r="S28" i="8"/>
  <c r="R28" i="8"/>
  <c r="Q28" i="8"/>
  <c r="P28" i="8"/>
  <c r="O28" i="8"/>
  <c r="N28" i="8"/>
  <c r="M28" i="8"/>
  <c r="L28" i="8"/>
  <c r="K28" i="8"/>
  <c r="J28" i="8"/>
  <c r="I28" i="8"/>
  <c r="H28" i="8"/>
  <c r="G28" i="8"/>
  <c r="F28" i="8"/>
  <c r="E28" i="8"/>
  <c r="D28" i="8"/>
  <c r="C28" i="8"/>
  <c r="B28" i="8"/>
  <c r="Y27" i="8"/>
  <c r="X25" i="8"/>
  <c r="X30" i="8" s="1"/>
  <c r="W25" i="8"/>
  <c r="W30" i="8" s="1"/>
  <c r="V25" i="8"/>
  <c r="V30" i="8" s="1"/>
  <c r="U25" i="8"/>
  <c r="U30" i="8" s="1"/>
  <c r="T25" i="8"/>
  <c r="T30" i="8" s="1"/>
  <c r="S25" i="8"/>
  <c r="S30" i="8" s="1"/>
  <c r="R25" i="8"/>
  <c r="R30" i="8" s="1"/>
  <c r="Q25" i="8"/>
  <c r="Q30" i="8" s="1"/>
  <c r="P25" i="8"/>
  <c r="P30" i="8" s="1"/>
  <c r="O25" i="8"/>
  <c r="O30" i="8" s="1"/>
  <c r="N25" i="8"/>
  <c r="N30" i="8" s="1"/>
  <c r="M25" i="8"/>
  <c r="M30" i="8" s="1"/>
  <c r="L25" i="8"/>
  <c r="L30" i="8" s="1"/>
  <c r="K25" i="8"/>
  <c r="K30" i="8" s="1"/>
  <c r="J25" i="8"/>
  <c r="J30" i="8" s="1"/>
  <c r="I25" i="8"/>
  <c r="I30" i="8" s="1"/>
  <c r="H25" i="8"/>
  <c r="H30" i="8" s="1"/>
  <c r="G25" i="8"/>
  <c r="G30" i="8" s="1"/>
  <c r="F25" i="8"/>
  <c r="F30" i="8" s="1"/>
  <c r="E25" i="8"/>
  <c r="E30" i="8" s="1"/>
  <c r="D25" i="8"/>
  <c r="D30" i="8" s="1"/>
  <c r="C25" i="8"/>
  <c r="C30" i="8" s="1"/>
  <c r="B25" i="8"/>
  <c r="B30" i="8" s="1"/>
  <c r="Y24" i="8"/>
  <c r="Y23" i="8"/>
  <c r="Y22" i="8"/>
  <c r="Y21" i="8"/>
  <c r="Y20" i="8"/>
  <c r="Y19" i="8"/>
  <c r="Y18" i="8"/>
  <c r="H48" i="7"/>
  <c r="G47" i="7"/>
  <c r="F47" i="7"/>
  <c r="E47" i="7"/>
  <c r="D47" i="7"/>
  <c r="C47" i="7"/>
  <c r="B47" i="7"/>
  <c r="H46" i="7"/>
  <c r="H45" i="7"/>
  <c r="H44" i="7"/>
  <c r="H43" i="7"/>
  <c r="H42" i="7"/>
  <c r="H41" i="7"/>
  <c r="H40" i="7"/>
  <c r="T35" i="7"/>
  <c r="I35" i="7"/>
  <c r="S34" i="7"/>
  <c r="R34" i="7"/>
  <c r="Q34" i="7"/>
  <c r="P34" i="7"/>
  <c r="O34" i="7"/>
  <c r="N34" i="7"/>
  <c r="H34" i="7"/>
  <c r="G34" i="7"/>
  <c r="F34" i="7"/>
  <c r="E34" i="7"/>
  <c r="D34" i="7"/>
  <c r="C34" i="7"/>
  <c r="B34" i="7"/>
  <c r="T33" i="7"/>
  <c r="I33" i="7"/>
  <c r="T32" i="7"/>
  <c r="I32" i="7"/>
  <c r="T31" i="7"/>
  <c r="I31" i="7"/>
  <c r="T30" i="7"/>
  <c r="I30" i="7"/>
  <c r="T29" i="7"/>
  <c r="I29" i="7"/>
  <c r="T28" i="7"/>
  <c r="I28" i="7"/>
  <c r="T27" i="7"/>
  <c r="I27" i="7"/>
  <c r="W19" i="7"/>
  <c r="V18" i="7"/>
  <c r="U18" i="7"/>
  <c r="T18" i="7"/>
  <c r="S18" i="7"/>
  <c r="R18" i="7"/>
  <c r="Q18" i="7"/>
  <c r="P18" i="7"/>
  <c r="O18" i="7"/>
  <c r="N18" i="7"/>
  <c r="M18" i="7"/>
  <c r="L18" i="7"/>
  <c r="K18" i="7"/>
  <c r="J18" i="7"/>
  <c r="I18" i="7"/>
  <c r="H18" i="7"/>
  <c r="G18" i="7"/>
  <c r="F18" i="7"/>
  <c r="E18" i="7"/>
  <c r="D18" i="7"/>
  <c r="C18" i="7"/>
  <c r="B18" i="7"/>
  <c r="W17" i="7"/>
  <c r="W16" i="7"/>
  <c r="W15" i="7"/>
  <c r="W14" i="7"/>
  <c r="W13" i="7"/>
  <c r="W12" i="7"/>
  <c r="W11" i="7"/>
  <c r="G69" i="6"/>
  <c r="F69" i="6"/>
  <c r="E69" i="6"/>
  <c r="D69" i="6"/>
  <c r="C69" i="6"/>
  <c r="B69" i="6"/>
  <c r="G68" i="6"/>
  <c r="F68" i="6"/>
  <c r="E68" i="6"/>
  <c r="D68" i="6"/>
  <c r="C68" i="6"/>
  <c r="B68" i="6"/>
  <c r="H67" i="6"/>
  <c r="G64" i="6"/>
  <c r="F64" i="6"/>
  <c r="E64" i="6"/>
  <c r="D64" i="6"/>
  <c r="C64" i="6"/>
  <c r="B64" i="6"/>
  <c r="G63" i="6"/>
  <c r="F63" i="6"/>
  <c r="E63" i="6"/>
  <c r="D63" i="6"/>
  <c r="C63" i="6"/>
  <c r="B63" i="6"/>
  <c r="G62" i="6"/>
  <c r="F62" i="6"/>
  <c r="E62" i="6"/>
  <c r="D62" i="6"/>
  <c r="C62" i="6"/>
  <c r="B62" i="6"/>
  <c r="G61" i="6"/>
  <c r="F61" i="6"/>
  <c r="E61" i="6"/>
  <c r="D61" i="6"/>
  <c r="C61" i="6"/>
  <c r="B61" i="6"/>
  <c r="G60" i="6"/>
  <c r="F60" i="6"/>
  <c r="E60" i="6"/>
  <c r="D60" i="6"/>
  <c r="C60" i="6"/>
  <c r="B60" i="6"/>
  <c r="H59" i="6"/>
  <c r="H58" i="6"/>
  <c r="S50" i="6"/>
  <c r="R50" i="6"/>
  <c r="Q50" i="6"/>
  <c r="P50" i="6"/>
  <c r="O50" i="6"/>
  <c r="N50" i="6"/>
  <c r="H50" i="6"/>
  <c r="G50" i="6"/>
  <c r="F50" i="6"/>
  <c r="E50" i="6"/>
  <c r="D50" i="6"/>
  <c r="C50" i="6"/>
  <c r="B50" i="6"/>
  <c r="S49" i="6"/>
  <c r="R49" i="6"/>
  <c r="Q49" i="6"/>
  <c r="P49" i="6"/>
  <c r="O49" i="6"/>
  <c r="N49" i="6"/>
  <c r="H49" i="6"/>
  <c r="G49" i="6"/>
  <c r="F49" i="6"/>
  <c r="E49" i="6"/>
  <c r="D49" i="6"/>
  <c r="C49" i="6"/>
  <c r="B49" i="6"/>
  <c r="T48" i="6"/>
  <c r="I48" i="6"/>
  <c r="S45" i="6"/>
  <c r="R45" i="6"/>
  <c r="Q45" i="6"/>
  <c r="P45" i="6"/>
  <c r="O45" i="6"/>
  <c r="N45" i="6"/>
  <c r="H45" i="6"/>
  <c r="G45" i="6"/>
  <c r="F45" i="6"/>
  <c r="E45" i="6"/>
  <c r="D45" i="6"/>
  <c r="C45" i="6"/>
  <c r="B45" i="6"/>
  <c r="S44" i="6"/>
  <c r="R44" i="6"/>
  <c r="Q44" i="6"/>
  <c r="P44" i="6"/>
  <c r="O44" i="6"/>
  <c r="N44" i="6"/>
  <c r="H44" i="6"/>
  <c r="G44" i="6"/>
  <c r="F44" i="6"/>
  <c r="E44" i="6"/>
  <c r="D44" i="6"/>
  <c r="C44" i="6"/>
  <c r="B44" i="6"/>
  <c r="S43" i="6"/>
  <c r="R43" i="6"/>
  <c r="Q43" i="6"/>
  <c r="P43" i="6"/>
  <c r="O43" i="6"/>
  <c r="N43" i="6"/>
  <c r="I43" i="6"/>
  <c r="S42" i="6"/>
  <c r="R42" i="6"/>
  <c r="Q42" i="6"/>
  <c r="P42" i="6"/>
  <c r="O42" i="6"/>
  <c r="N42" i="6"/>
  <c r="I42" i="6"/>
  <c r="S41" i="6"/>
  <c r="R41" i="6"/>
  <c r="Q41" i="6"/>
  <c r="P41" i="6"/>
  <c r="O41" i="6"/>
  <c r="N41" i="6"/>
  <c r="I41" i="6"/>
  <c r="T40" i="6"/>
  <c r="I40" i="6"/>
  <c r="T39" i="6"/>
  <c r="I39" i="6"/>
  <c r="V29" i="6"/>
  <c r="U29" i="6"/>
  <c r="T29" i="6"/>
  <c r="S29" i="6"/>
  <c r="R29" i="6"/>
  <c r="Q29" i="6"/>
  <c r="P29" i="6"/>
  <c r="O29" i="6"/>
  <c r="N29" i="6"/>
  <c r="M29" i="6"/>
  <c r="L29" i="6"/>
  <c r="K29" i="6"/>
  <c r="J29" i="6"/>
  <c r="I29" i="6"/>
  <c r="H29" i="6"/>
  <c r="G29" i="6"/>
  <c r="F29" i="6"/>
  <c r="E29" i="6"/>
  <c r="D29" i="6"/>
  <c r="C29" i="6"/>
  <c r="B29" i="6"/>
  <c r="V28" i="6"/>
  <c r="U28" i="6"/>
  <c r="T28" i="6"/>
  <c r="S28" i="6"/>
  <c r="R28" i="6"/>
  <c r="Q28" i="6"/>
  <c r="P28" i="6"/>
  <c r="O28" i="6"/>
  <c r="N28" i="6"/>
  <c r="M28" i="6"/>
  <c r="L28" i="6"/>
  <c r="K28" i="6"/>
  <c r="J28" i="6"/>
  <c r="I28" i="6"/>
  <c r="H28" i="6"/>
  <c r="G28" i="6"/>
  <c r="F28" i="6"/>
  <c r="E28" i="6"/>
  <c r="D28" i="6"/>
  <c r="C28" i="6"/>
  <c r="B28" i="6"/>
  <c r="W27" i="6"/>
  <c r="V24" i="6"/>
  <c r="U24" i="6"/>
  <c r="T24" i="6"/>
  <c r="S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D24" i="6"/>
  <c r="C24" i="6"/>
  <c r="B24" i="6"/>
  <c r="V23" i="6"/>
  <c r="U23" i="6"/>
  <c r="T23" i="6"/>
  <c r="S23" i="6"/>
  <c r="R23" i="6"/>
  <c r="Q23" i="6"/>
  <c r="P23" i="6"/>
  <c r="O23" i="6"/>
  <c r="N23" i="6"/>
  <c r="M23" i="6"/>
  <c r="L23" i="6"/>
  <c r="K23" i="6"/>
  <c r="J23" i="6"/>
  <c r="I23" i="6"/>
  <c r="H23" i="6"/>
  <c r="G23" i="6"/>
  <c r="F23" i="6"/>
  <c r="E23" i="6"/>
  <c r="D23" i="6"/>
  <c r="C23" i="6"/>
  <c r="B23" i="6"/>
  <c r="V22" i="6"/>
  <c r="U22" i="6"/>
  <c r="T22" i="6"/>
  <c r="S22" i="6"/>
  <c r="R22" i="6"/>
  <c r="Q22" i="6"/>
  <c r="P22" i="6"/>
  <c r="O22" i="6"/>
  <c r="N22" i="6"/>
  <c r="M22" i="6"/>
  <c r="L22" i="6"/>
  <c r="K22" i="6"/>
  <c r="J22" i="6"/>
  <c r="I22" i="6"/>
  <c r="H22" i="6"/>
  <c r="G22" i="6"/>
  <c r="F22" i="6"/>
  <c r="E22" i="6"/>
  <c r="D22" i="6"/>
  <c r="C22" i="6"/>
  <c r="B22" i="6"/>
  <c r="V21" i="6"/>
  <c r="U21" i="6"/>
  <c r="T21" i="6"/>
  <c r="S21" i="6"/>
  <c r="R21" i="6"/>
  <c r="Q21" i="6"/>
  <c r="P21" i="6"/>
  <c r="O21" i="6"/>
  <c r="N21" i="6"/>
  <c r="M21" i="6"/>
  <c r="L21" i="6"/>
  <c r="K21" i="6"/>
  <c r="J21" i="6"/>
  <c r="I21" i="6"/>
  <c r="H21" i="6"/>
  <c r="G21" i="6"/>
  <c r="F21" i="6"/>
  <c r="E21" i="6"/>
  <c r="D21" i="6"/>
  <c r="C21" i="6"/>
  <c r="B21" i="6"/>
  <c r="V20" i="6"/>
  <c r="U20" i="6"/>
  <c r="T20" i="6"/>
  <c r="S20" i="6"/>
  <c r="R20" i="6"/>
  <c r="Q20" i="6"/>
  <c r="P20" i="6"/>
  <c r="O20" i="6"/>
  <c r="N20" i="6"/>
  <c r="M20" i="6"/>
  <c r="L20" i="6"/>
  <c r="K20" i="6"/>
  <c r="J20" i="6"/>
  <c r="I20" i="6"/>
  <c r="H20" i="6"/>
  <c r="G20" i="6"/>
  <c r="F20" i="6"/>
  <c r="E20" i="6"/>
  <c r="D20" i="6"/>
  <c r="C20" i="6"/>
  <c r="B20" i="6"/>
  <c r="W19" i="6"/>
  <c r="W18" i="6"/>
  <c r="H48" i="5"/>
  <c r="G47" i="5"/>
  <c r="F47" i="5"/>
  <c r="E47" i="5"/>
  <c r="D47" i="5"/>
  <c r="C47" i="5"/>
  <c r="B47" i="5"/>
  <c r="H46" i="5"/>
  <c r="H45" i="5"/>
  <c r="H44" i="5"/>
  <c r="H43" i="5"/>
  <c r="H42" i="5"/>
  <c r="H41" i="5"/>
  <c r="H40" i="5"/>
  <c r="T35" i="5"/>
  <c r="H35" i="5"/>
  <c r="S34" i="5"/>
  <c r="R34" i="5"/>
  <c r="Q34" i="5"/>
  <c r="P34" i="5"/>
  <c r="O34" i="5"/>
  <c r="N34" i="5"/>
  <c r="G34" i="5"/>
  <c r="F34" i="5"/>
  <c r="E34" i="5"/>
  <c r="D34" i="5"/>
  <c r="C34" i="5"/>
  <c r="B34" i="5"/>
  <c r="T33" i="5"/>
  <c r="H33" i="5"/>
  <c r="T32" i="5"/>
  <c r="H32" i="5"/>
  <c r="T31" i="5"/>
  <c r="H31" i="5"/>
  <c r="T30" i="5"/>
  <c r="H30" i="5"/>
  <c r="T29" i="5"/>
  <c r="H29" i="5"/>
  <c r="T28" i="5"/>
  <c r="H28" i="5"/>
  <c r="T27" i="5"/>
  <c r="H27" i="5"/>
  <c r="W19" i="5"/>
  <c r="V18" i="5"/>
  <c r="U18" i="5"/>
  <c r="T18" i="5"/>
  <c r="S18" i="5"/>
  <c r="R18" i="5"/>
  <c r="Q18" i="5"/>
  <c r="P18" i="5"/>
  <c r="O18" i="5"/>
  <c r="N18" i="5"/>
  <c r="M18" i="5"/>
  <c r="L18" i="5"/>
  <c r="K18" i="5"/>
  <c r="J18" i="5"/>
  <c r="I18" i="5"/>
  <c r="H18" i="5"/>
  <c r="G18" i="5"/>
  <c r="F18" i="5"/>
  <c r="E18" i="5"/>
  <c r="D18" i="5"/>
  <c r="C18" i="5"/>
  <c r="B18" i="5"/>
  <c r="W17" i="5"/>
  <c r="W16" i="5"/>
  <c r="W15" i="5"/>
  <c r="W14" i="5"/>
  <c r="W13" i="5"/>
  <c r="W12" i="5"/>
  <c r="W11" i="5"/>
  <c r="G69" i="4"/>
  <c r="F69" i="4"/>
  <c r="E69" i="4"/>
  <c r="D69" i="4"/>
  <c r="C69" i="4"/>
  <c r="B69" i="4"/>
  <c r="G68" i="4"/>
  <c r="F68" i="4"/>
  <c r="E68" i="4"/>
  <c r="D68" i="4"/>
  <c r="C68" i="4"/>
  <c r="B68" i="4"/>
  <c r="H67" i="4"/>
  <c r="G64" i="4"/>
  <c r="F64" i="4"/>
  <c r="E64" i="4"/>
  <c r="D64" i="4"/>
  <c r="C64" i="4"/>
  <c r="B64" i="4"/>
  <c r="G63" i="4"/>
  <c r="F63" i="4"/>
  <c r="E63" i="4"/>
  <c r="D63" i="4"/>
  <c r="C63" i="4"/>
  <c r="B63" i="4"/>
  <c r="G62" i="4"/>
  <c r="F62" i="4"/>
  <c r="E62" i="4"/>
  <c r="D62" i="4"/>
  <c r="C62" i="4"/>
  <c r="B62" i="4"/>
  <c r="G61" i="4"/>
  <c r="F61" i="4"/>
  <c r="E61" i="4"/>
  <c r="D61" i="4"/>
  <c r="C61" i="4"/>
  <c r="B61" i="4"/>
  <c r="G60" i="4"/>
  <c r="F60" i="4"/>
  <c r="E60" i="4"/>
  <c r="D60" i="4"/>
  <c r="C60" i="4"/>
  <c r="B60" i="4"/>
  <c r="H59" i="4"/>
  <c r="H58" i="4"/>
  <c r="S50" i="4"/>
  <c r="R50" i="4"/>
  <c r="Q50" i="4"/>
  <c r="P50" i="4"/>
  <c r="O50" i="4"/>
  <c r="N50" i="4"/>
  <c r="G50" i="4"/>
  <c r="F50" i="4"/>
  <c r="E50" i="4"/>
  <c r="D50" i="4"/>
  <c r="C50" i="4"/>
  <c r="B50" i="4"/>
  <c r="S49" i="4"/>
  <c r="R49" i="4"/>
  <c r="Q49" i="4"/>
  <c r="P49" i="4"/>
  <c r="O49" i="4"/>
  <c r="N49" i="4"/>
  <c r="G49" i="4"/>
  <c r="F49" i="4"/>
  <c r="E49" i="4"/>
  <c r="D49" i="4"/>
  <c r="C49" i="4"/>
  <c r="B49" i="4"/>
  <c r="T48" i="4"/>
  <c r="H48" i="4"/>
  <c r="S45" i="4"/>
  <c r="R45" i="4"/>
  <c r="Q45" i="4"/>
  <c r="P45" i="4"/>
  <c r="O45" i="4"/>
  <c r="N45" i="4"/>
  <c r="G45" i="4"/>
  <c r="F45" i="4"/>
  <c r="E45" i="4"/>
  <c r="D45" i="4"/>
  <c r="C45" i="4"/>
  <c r="B45" i="4"/>
  <c r="S44" i="4"/>
  <c r="R44" i="4"/>
  <c r="Q44" i="4"/>
  <c r="P44" i="4"/>
  <c r="O44" i="4"/>
  <c r="N44" i="4"/>
  <c r="G44" i="4"/>
  <c r="F44" i="4"/>
  <c r="E44" i="4"/>
  <c r="D44" i="4"/>
  <c r="C44" i="4"/>
  <c r="B44" i="4"/>
  <c r="S43" i="4"/>
  <c r="R43" i="4"/>
  <c r="Q43" i="4"/>
  <c r="P43" i="4"/>
  <c r="O43" i="4"/>
  <c r="N43" i="4"/>
  <c r="G43" i="4"/>
  <c r="F43" i="4"/>
  <c r="E43" i="4"/>
  <c r="D43" i="4"/>
  <c r="C43" i="4"/>
  <c r="B43" i="4"/>
  <c r="S42" i="4"/>
  <c r="R42" i="4"/>
  <c r="Q42" i="4"/>
  <c r="P42" i="4"/>
  <c r="O42" i="4"/>
  <c r="N42" i="4"/>
  <c r="G42" i="4"/>
  <c r="F42" i="4"/>
  <c r="E42" i="4"/>
  <c r="D42" i="4"/>
  <c r="C42" i="4"/>
  <c r="B42" i="4"/>
  <c r="S41" i="4"/>
  <c r="R41" i="4"/>
  <c r="Q41" i="4"/>
  <c r="P41" i="4"/>
  <c r="O41" i="4"/>
  <c r="N41" i="4"/>
  <c r="G41" i="4"/>
  <c r="F41" i="4"/>
  <c r="E41" i="4"/>
  <c r="D41" i="4"/>
  <c r="C41" i="4"/>
  <c r="B41" i="4"/>
  <c r="T40" i="4"/>
  <c r="H40" i="4"/>
  <c r="T39" i="4"/>
  <c r="H39" i="4"/>
  <c r="V29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B29" i="4"/>
  <c r="V28" i="4"/>
  <c r="U28" i="4"/>
  <c r="T28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B28" i="4"/>
  <c r="W27" i="4"/>
  <c r="V24" i="4"/>
  <c r="U24" i="4"/>
  <c r="T24" i="4"/>
  <c r="S24" i="4"/>
  <c r="R24" i="4"/>
  <c r="Q24" i="4"/>
  <c r="P24" i="4"/>
  <c r="O24" i="4"/>
  <c r="N24" i="4"/>
  <c r="M24" i="4"/>
  <c r="L24" i="4"/>
  <c r="K24" i="4"/>
  <c r="J24" i="4"/>
  <c r="I24" i="4"/>
  <c r="H24" i="4"/>
  <c r="G24" i="4"/>
  <c r="F24" i="4"/>
  <c r="E24" i="4"/>
  <c r="D24" i="4"/>
  <c r="C24" i="4"/>
  <c r="B24" i="4"/>
  <c r="V23" i="4"/>
  <c r="U23" i="4"/>
  <c r="T23" i="4"/>
  <c r="S23" i="4"/>
  <c r="R23" i="4"/>
  <c r="Q23" i="4"/>
  <c r="P23" i="4"/>
  <c r="O23" i="4"/>
  <c r="N23" i="4"/>
  <c r="M23" i="4"/>
  <c r="L23" i="4"/>
  <c r="K23" i="4"/>
  <c r="J23" i="4"/>
  <c r="I23" i="4"/>
  <c r="H23" i="4"/>
  <c r="G23" i="4"/>
  <c r="F23" i="4"/>
  <c r="E23" i="4"/>
  <c r="D23" i="4"/>
  <c r="C23" i="4"/>
  <c r="B23" i="4"/>
  <c r="V22" i="4"/>
  <c r="U22" i="4"/>
  <c r="T22" i="4"/>
  <c r="S22" i="4"/>
  <c r="R22" i="4"/>
  <c r="Q22" i="4"/>
  <c r="P22" i="4"/>
  <c r="O22" i="4"/>
  <c r="N22" i="4"/>
  <c r="M22" i="4"/>
  <c r="L22" i="4"/>
  <c r="K22" i="4"/>
  <c r="J22" i="4"/>
  <c r="I22" i="4"/>
  <c r="H22" i="4"/>
  <c r="G22" i="4"/>
  <c r="F22" i="4"/>
  <c r="E22" i="4"/>
  <c r="D22" i="4"/>
  <c r="C22" i="4"/>
  <c r="B22" i="4"/>
  <c r="V21" i="4"/>
  <c r="U21" i="4"/>
  <c r="T21" i="4"/>
  <c r="S21" i="4"/>
  <c r="R21" i="4"/>
  <c r="Q21" i="4"/>
  <c r="P21" i="4"/>
  <c r="O21" i="4"/>
  <c r="N21" i="4"/>
  <c r="M21" i="4"/>
  <c r="L21" i="4"/>
  <c r="K21" i="4"/>
  <c r="J21" i="4"/>
  <c r="I21" i="4"/>
  <c r="H21" i="4"/>
  <c r="G21" i="4"/>
  <c r="F21" i="4"/>
  <c r="E21" i="4"/>
  <c r="D21" i="4"/>
  <c r="C21" i="4"/>
  <c r="B21" i="4"/>
  <c r="V20" i="4"/>
  <c r="U20" i="4"/>
  <c r="T20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F20" i="4"/>
  <c r="E20" i="4"/>
  <c r="D20" i="4"/>
  <c r="C20" i="4"/>
  <c r="B20" i="4"/>
  <c r="W19" i="4"/>
  <c r="W18" i="4"/>
  <c r="G69" i="3"/>
  <c r="F69" i="3"/>
  <c r="E69" i="3"/>
  <c r="D69" i="3"/>
  <c r="C69" i="3"/>
  <c r="B69" i="3"/>
  <c r="G68" i="3"/>
  <c r="F68" i="3"/>
  <c r="E68" i="3"/>
  <c r="D68" i="3"/>
  <c r="C68" i="3"/>
  <c r="B68" i="3"/>
  <c r="H67" i="3"/>
  <c r="G64" i="3"/>
  <c r="F64" i="3"/>
  <c r="E64" i="3"/>
  <c r="D64" i="3"/>
  <c r="C64" i="3"/>
  <c r="B64" i="3"/>
  <c r="G63" i="3"/>
  <c r="F63" i="3"/>
  <c r="E63" i="3"/>
  <c r="D63" i="3"/>
  <c r="C63" i="3"/>
  <c r="B63" i="3"/>
  <c r="G62" i="3"/>
  <c r="F62" i="3"/>
  <c r="E62" i="3"/>
  <c r="D62" i="3"/>
  <c r="C62" i="3"/>
  <c r="B62" i="3"/>
  <c r="G61" i="3"/>
  <c r="F61" i="3"/>
  <c r="E61" i="3"/>
  <c r="D61" i="3"/>
  <c r="C61" i="3"/>
  <c r="B61" i="3"/>
  <c r="G60" i="3"/>
  <c r="F60" i="3"/>
  <c r="E60" i="3"/>
  <c r="D60" i="3"/>
  <c r="C60" i="3"/>
  <c r="B60" i="3"/>
  <c r="G59" i="3"/>
  <c r="F59" i="3"/>
  <c r="E59" i="3"/>
  <c r="D59" i="3"/>
  <c r="C59" i="3"/>
  <c r="B59" i="3"/>
  <c r="H58" i="3"/>
  <c r="S50" i="3"/>
  <c r="R50" i="3"/>
  <c r="Q50" i="3"/>
  <c r="P50" i="3"/>
  <c r="O50" i="3"/>
  <c r="N50" i="3"/>
  <c r="G50" i="3"/>
  <c r="F50" i="3"/>
  <c r="E50" i="3"/>
  <c r="D50" i="3"/>
  <c r="C50" i="3"/>
  <c r="B50" i="3"/>
  <c r="S49" i="3"/>
  <c r="R49" i="3"/>
  <c r="Q49" i="3"/>
  <c r="P49" i="3"/>
  <c r="O49" i="3"/>
  <c r="N49" i="3"/>
  <c r="G49" i="3"/>
  <c r="F49" i="3"/>
  <c r="E49" i="3"/>
  <c r="D49" i="3"/>
  <c r="C49" i="3"/>
  <c r="B49" i="3"/>
  <c r="T48" i="3"/>
  <c r="H48" i="3"/>
  <c r="S45" i="3"/>
  <c r="R45" i="3"/>
  <c r="Q45" i="3"/>
  <c r="P45" i="3"/>
  <c r="O45" i="3"/>
  <c r="N45" i="3"/>
  <c r="G45" i="3"/>
  <c r="F45" i="3"/>
  <c r="E45" i="3"/>
  <c r="D45" i="3"/>
  <c r="C45" i="3"/>
  <c r="B45" i="3"/>
  <c r="S44" i="3"/>
  <c r="R44" i="3"/>
  <c r="Q44" i="3"/>
  <c r="P44" i="3"/>
  <c r="O44" i="3"/>
  <c r="N44" i="3"/>
  <c r="G44" i="3"/>
  <c r="F44" i="3"/>
  <c r="E44" i="3"/>
  <c r="D44" i="3"/>
  <c r="C44" i="3"/>
  <c r="B44" i="3"/>
  <c r="S43" i="3"/>
  <c r="R43" i="3"/>
  <c r="Q43" i="3"/>
  <c r="P43" i="3"/>
  <c r="O43" i="3"/>
  <c r="N43" i="3"/>
  <c r="G43" i="3"/>
  <c r="F43" i="3"/>
  <c r="E43" i="3"/>
  <c r="D43" i="3"/>
  <c r="C43" i="3"/>
  <c r="B43" i="3"/>
  <c r="S42" i="3"/>
  <c r="R42" i="3"/>
  <c r="Q42" i="3"/>
  <c r="P42" i="3"/>
  <c r="O42" i="3"/>
  <c r="N42" i="3"/>
  <c r="G42" i="3"/>
  <c r="F42" i="3"/>
  <c r="E42" i="3"/>
  <c r="D42" i="3"/>
  <c r="C42" i="3"/>
  <c r="B42" i="3"/>
  <c r="S41" i="3"/>
  <c r="R41" i="3"/>
  <c r="Q41" i="3"/>
  <c r="P41" i="3"/>
  <c r="O41" i="3"/>
  <c r="N41" i="3"/>
  <c r="G41" i="3"/>
  <c r="F41" i="3"/>
  <c r="E41" i="3"/>
  <c r="D41" i="3"/>
  <c r="C41" i="3"/>
  <c r="B41" i="3"/>
  <c r="S40" i="3"/>
  <c r="R40" i="3"/>
  <c r="Q40" i="3"/>
  <c r="P40" i="3"/>
  <c r="O40" i="3"/>
  <c r="N40" i="3"/>
  <c r="G40" i="3"/>
  <c r="F40" i="3"/>
  <c r="E40" i="3"/>
  <c r="D40" i="3"/>
  <c r="C40" i="3"/>
  <c r="B40" i="3"/>
  <c r="T39" i="3"/>
  <c r="H39" i="3"/>
  <c r="V29" i="3"/>
  <c r="U29" i="3"/>
  <c r="T29" i="3"/>
  <c r="S29" i="3"/>
  <c r="R2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D29" i="3"/>
  <c r="C29" i="3"/>
  <c r="B29" i="3"/>
  <c r="V28" i="3"/>
  <c r="U28" i="3"/>
  <c r="T28" i="3"/>
  <c r="S28" i="3"/>
  <c r="R28" i="3"/>
  <c r="Q28" i="3"/>
  <c r="P28" i="3"/>
  <c r="O28" i="3"/>
  <c r="N28" i="3"/>
  <c r="M28" i="3"/>
  <c r="L28" i="3"/>
  <c r="K28" i="3"/>
  <c r="J28" i="3"/>
  <c r="I28" i="3"/>
  <c r="H28" i="3"/>
  <c r="G28" i="3"/>
  <c r="F28" i="3"/>
  <c r="E28" i="3"/>
  <c r="D28" i="3"/>
  <c r="C28" i="3"/>
  <c r="B28" i="3"/>
  <c r="W27" i="3"/>
  <c r="V24" i="3"/>
  <c r="U24" i="3"/>
  <c r="T24" i="3"/>
  <c r="S24" i="3"/>
  <c r="R24" i="3"/>
  <c r="Q24" i="3"/>
  <c r="P24" i="3"/>
  <c r="O24" i="3"/>
  <c r="N24" i="3"/>
  <c r="M24" i="3"/>
  <c r="L24" i="3"/>
  <c r="K24" i="3"/>
  <c r="J24" i="3"/>
  <c r="I24" i="3"/>
  <c r="H24" i="3"/>
  <c r="G24" i="3"/>
  <c r="F24" i="3"/>
  <c r="E24" i="3"/>
  <c r="D24" i="3"/>
  <c r="C24" i="3"/>
  <c r="B24" i="3"/>
  <c r="V23" i="3"/>
  <c r="U23" i="3"/>
  <c r="T23" i="3"/>
  <c r="S23" i="3"/>
  <c r="R23" i="3"/>
  <c r="Q23" i="3"/>
  <c r="P23" i="3"/>
  <c r="O23" i="3"/>
  <c r="N23" i="3"/>
  <c r="M23" i="3"/>
  <c r="L23" i="3"/>
  <c r="K23" i="3"/>
  <c r="J23" i="3"/>
  <c r="I23" i="3"/>
  <c r="H23" i="3"/>
  <c r="G23" i="3"/>
  <c r="F23" i="3"/>
  <c r="E23" i="3"/>
  <c r="D23" i="3"/>
  <c r="C23" i="3"/>
  <c r="B23" i="3"/>
  <c r="V22" i="3"/>
  <c r="U22" i="3"/>
  <c r="T22" i="3"/>
  <c r="S22" i="3"/>
  <c r="R22" i="3"/>
  <c r="Q22" i="3"/>
  <c r="P22" i="3"/>
  <c r="O22" i="3"/>
  <c r="N22" i="3"/>
  <c r="M22" i="3"/>
  <c r="L22" i="3"/>
  <c r="K22" i="3"/>
  <c r="J22" i="3"/>
  <c r="I22" i="3"/>
  <c r="H22" i="3"/>
  <c r="G22" i="3"/>
  <c r="F22" i="3"/>
  <c r="E22" i="3"/>
  <c r="D22" i="3"/>
  <c r="C22" i="3"/>
  <c r="B22" i="3"/>
  <c r="V21" i="3"/>
  <c r="U21" i="3"/>
  <c r="T21" i="3"/>
  <c r="S21" i="3"/>
  <c r="R21" i="3"/>
  <c r="Q21" i="3"/>
  <c r="P21" i="3"/>
  <c r="O21" i="3"/>
  <c r="N21" i="3"/>
  <c r="M21" i="3"/>
  <c r="L21" i="3"/>
  <c r="K21" i="3"/>
  <c r="J21" i="3"/>
  <c r="I21" i="3"/>
  <c r="H21" i="3"/>
  <c r="G21" i="3"/>
  <c r="F21" i="3"/>
  <c r="E21" i="3"/>
  <c r="D21" i="3"/>
  <c r="C21" i="3"/>
  <c r="B21" i="3"/>
  <c r="V20" i="3"/>
  <c r="U20" i="3"/>
  <c r="T20" i="3"/>
  <c r="S20" i="3"/>
  <c r="R20" i="3"/>
  <c r="Q20" i="3"/>
  <c r="P20" i="3"/>
  <c r="O20" i="3"/>
  <c r="N20" i="3"/>
  <c r="M20" i="3"/>
  <c r="L20" i="3"/>
  <c r="K20" i="3"/>
  <c r="J20" i="3"/>
  <c r="I20" i="3"/>
  <c r="H20" i="3"/>
  <c r="G20" i="3"/>
  <c r="F20" i="3"/>
  <c r="E20" i="3"/>
  <c r="D20" i="3"/>
  <c r="C20" i="3"/>
  <c r="B20" i="3"/>
  <c r="V19" i="3"/>
  <c r="U19" i="3"/>
  <c r="T19" i="3"/>
  <c r="S19" i="3"/>
  <c r="R19" i="3"/>
  <c r="Q19" i="3"/>
  <c r="P19" i="3"/>
  <c r="O19" i="3"/>
  <c r="N19" i="3"/>
  <c r="M19" i="3"/>
  <c r="L19" i="3"/>
  <c r="K19" i="3"/>
  <c r="J19" i="3"/>
  <c r="I19" i="3"/>
  <c r="H19" i="3"/>
  <c r="G19" i="3"/>
  <c r="F19" i="3"/>
  <c r="E19" i="3"/>
  <c r="D19" i="3"/>
  <c r="C19" i="3"/>
  <c r="B19" i="3"/>
  <c r="W18" i="3"/>
  <c r="G69" i="2"/>
  <c r="F69" i="2"/>
  <c r="E69" i="2"/>
  <c r="D69" i="2"/>
  <c r="C69" i="2"/>
  <c r="B69" i="2"/>
  <c r="G68" i="2"/>
  <c r="F68" i="2"/>
  <c r="E68" i="2"/>
  <c r="D68" i="2"/>
  <c r="C68" i="2"/>
  <c r="B68" i="2"/>
  <c r="H67" i="2"/>
  <c r="G64" i="2"/>
  <c r="F64" i="2"/>
  <c r="E64" i="2"/>
  <c r="D64" i="2"/>
  <c r="C64" i="2"/>
  <c r="B64" i="2"/>
  <c r="G63" i="2"/>
  <c r="F63" i="2"/>
  <c r="E63" i="2"/>
  <c r="D63" i="2"/>
  <c r="C63" i="2"/>
  <c r="B63" i="2"/>
  <c r="G62" i="2"/>
  <c r="F62" i="2"/>
  <c r="E62" i="2"/>
  <c r="D62" i="2"/>
  <c r="C62" i="2"/>
  <c r="B62" i="2"/>
  <c r="G61" i="2"/>
  <c r="F61" i="2"/>
  <c r="E61" i="2"/>
  <c r="D61" i="2"/>
  <c r="C61" i="2"/>
  <c r="B61" i="2"/>
  <c r="G60" i="2"/>
  <c r="F60" i="2"/>
  <c r="E60" i="2"/>
  <c r="D60" i="2"/>
  <c r="C60" i="2"/>
  <c r="B60" i="2"/>
  <c r="G59" i="2"/>
  <c r="F59" i="2"/>
  <c r="E59" i="2"/>
  <c r="D59" i="2"/>
  <c r="C59" i="2"/>
  <c r="B59" i="2"/>
  <c r="G58" i="2"/>
  <c r="F58" i="2"/>
  <c r="E58" i="2"/>
  <c r="D58" i="2"/>
  <c r="C58" i="2"/>
  <c r="B58" i="2"/>
  <c r="S50" i="2"/>
  <c r="R50" i="2"/>
  <c r="Q50" i="2"/>
  <c r="P50" i="2"/>
  <c r="O50" i="2"/>
  <c r="N50" i="2"/>
  <c r="G50" i="2"/>
  <c r="F50" i="2"/>
  <c r="E50" i="2"/>
  <c r="D50" i="2"/>
  <c r="C50" i="2"/>
  <c r="B50" i="2"/>
  <c r="S49" i="2"/>
  <c r="R49" i="2"/>
  <c r="Q49" i="2"/>
  <c r="P49" i="2"/>
  <c r="O49" i="2"/>
  <c r="N49" i="2"/>
  <c r="G49" i="2"/>
  <c r="F49" i="2"/>
  <c r="E49" i="2"/>
  <c r="D49" i="2"/>
  <c r="C49" i="2"/>
  <c r="B49" i="2"/>
  <c r="T48" i="2"/>
  <c r="H48" i="2"/>
  <c r="S45" i="2"/>
  <c r="R45" i="2"/>
  <c r="Q45" i="2"/>
  <c r="P45" i="2"/>
  <c r="O45" i="2"/>
  <c r="N45" i="2"/>
  <c r="G45" i="2"/>
  <c r="F45" i="2"/>
  <c r="E45" i="2"/>
  <c r="D45" i="2"/>
  <c r="C45" i="2"/>
  <c r="B45" i="2"/>
  <c r="S44" i="2"/>
  <c r="R44" i="2"/>
  <c r="Q44" i="2"/>
  <c r="P44" i="2"/>
  <c r="O44" i="2"/>
  <c r="N44" i="2"/>
  <c r="G44" i="2"/>
  <c r="F44" i="2"/>
  <c r="E44" i="2"/>
  <c r="D44" i="2"/>
  <c r="C44" i="2"/>
  <c r="B44" i="2"/>
  <c r="S43" i="2"/>
  <c r="R43" i="2"/>
  <c r="Q43" i="2"/>
  <c r="P43" i="2"/>
  <c r="O43" i="2"/>
  <c r="N43" i="2"/>
  <c r="G43" i="2"/>
  <c r="F43" i="2"/>
  <c r="E43" i="2"/>
  <c r="D43" i="2"/>
  <c r="C43" i="2"/>
  <c r="B43" i="2"/>
  <c r="S42" i="2"/>
  <c r="R42" i="2"/>
  <c r="Q42" i="2"/>
  <c r="P42" i="2"/>
  <c r="O42" i="2"/>
  <c r="N42" i="2"/>
  <c r="G42" i="2"/>
  <c r="F42" i="2"/>
  <c r="E42" i="2"/>
  <c r="D42" i="2"/>
  <c r="C42" i="2"/>
  <c r="B42" i="2"/>
  <c r="S41" i="2"/>
  <c r="R41" i="2"/>
  <c r="Q41" i="2"/>
  <c r="P41" i="2"/>
  <c r="O41" i="2"/>
  <c r="N41" i="2"/>
  <c r="G41" i="2"/>
  <c r="F41" i="2"/>
  <c r="E41" i="2"/>
  <c r="D41" i="2"/>
  <c r="C41" i="2"/>
  <c r="B41" i="2"/>
  <c r="S40" i="2"/>
  <c r="R40" i="2"/>
  <c r="Q40" i="2"/>
  <c r="P40" i="2"/>
  <c r="O40" i="2"/>
  <c r="N40" i="2"/>
  <c r="G40" i="2"/>
  <c r="F40" i="2"/>
  <c r="E40" i="2"/>
  <c r="D40" i="2"/>
  <c r="C40" i="2"/>
  <c r="B40" i="2"/>
  <c r="S39" i="2"/>
  <c r="R39" i="2"/>
  <c r="Q39" i="2"/>
  <c r="P39" i="2"/>
  <c r="O39" i="2"/>
  <c r="N39" i="2"/>
  <c r="H39" i="2"/>
  <c r="V29" i="2"/>
  <c r="U29" i="2"/>
  <c r="T29" i="2"/>
  <c r="S29" i="2"/>
  <c r="R29" i="2"/>
  <c r="Q29" i="2"/>
  <c r="P29" i="2"/>
  <c r="O29" i="2"/>
  <c r="N29" i="2"/>
  <c r="M29" i="2"/>
  <c r="L29" i="2"/>
  <c r="K29" i="2"/>
  <c r="J29" i="2"/>
  <c r="I29" i="2"/>
  <c r="H29" i="2"/>
  <c r="G29" i="2"/>
  <c r="F29" i="2"/>
  <c r="E29" i="2"/>
  <c r="D29" i="2"/>
  <c r="C29" i="2"/>
  <c r="B29" i="2"/>
  <c r="V28" i="2"/>
  <c r="U28" i="2"/>
  <c r="T28" i="2"/>
  <c r="S28" i="2"/>
  <c r="R28" i="2"/>
  <c r="Q28" i="2"/>
  <c r="P28" i="2"/>
  <c r="O28" i="2"/>
  <c r="N28" i="2"/>
  <c r="M28" i="2"/>
  <c r="L28" i="2"/>
  <c r="K28" i="2"/>
  <c r="J28" i="2"/>
  <c r="I28" i="2"/>
  <c r="H28" i="2"/>
  <c r="G28" i="2"/>
  <c r="F28" i="2"/>
  <c r="E28" i="2"/>
  <c r="D28" i="2"/>
  <c r="C28" i="2"/>
  <c r="B28" i="2"/>
  <c r="W27" i="2"/>
  <c r="V24" i="2"/>
  <c r="U24" i="2"/>
  <c r="T24" i="2"/>
  <c r="S24" i="2"/>
  <c r="R24" i="2"/>
  <c r="Q24" i="2"/>
  <c r="P24" i="2"/>
  <c r="O24" i="2"/>
  <c r="N24" i="2"/>
  <c r="M24" i="2"/>
  <c r="L24" i="2"/>
  <c r="K24" i="2"/>
  <c r="J24" i="2"/>
  <c r="I24" i="2"/>
  <c r="H24" i="2"/>
  <c r="G24" i="2"/>
  <c r="F24" i="2"/>
  <c r="E24" i="2"/>
  <c r="D24" i="2"/>
  <c r="C24" i="2"/>
  <c r="B24" i="2"/>
  <c r="V23" i="2"/>
  <c r="U23" i="2"/>
  <c r="T23" i="2"/>
  <c r="S23" i="2"/>
  <c r="R23" i="2"/>
  <c r="Q23" i="2"/>
  <c r="P23" i="2"/>
  <c r="O23" i="2"/>
  <c r="N23" i="2"/>
  <c r="M23" i="2"/>
  <c r="L23" i="2"/>
  <c r="K23" i="2"/>
  <c r="J23" i="2"/>
  <c r="I23" i="2"/>
  <c r="H23" i="2"/>
  <c r="G23" i="2"/>
  <c r="F23" i="2"/>
  <c r="E23" i="2"/>
  <c r="D23" i="2"/>
  <c r="C23" i="2"/>
  <c r="B23" i="2"/>
  <c r="V22" i="2"/>
  <c r="U22" i="2"/>
  <c r="T22" i="2"/>
  <c r="S22" i="2"/>
  <c r="R22" i="2"/>
  <c r="Q22" i="2"/>
  <c r="P22" i="2"/>
  <c r="O22" i="2"/>
  <c r="N22" i="2"/>
  <c r="M22" i="2"/>
  <c r="L22" i="2"/>
  <c r="K22" i="2"/>
  <c r="J22" i="2"/>
  <c r="I22" i="2"/>
  <c r="H22" i="2"/>
  <c r="G22" i="2"/>
  <c r="F22" i="2"/>
  <c r="E22" i="2"/>
  <c r="D22" i="2"/>
  <c r="C22" i="2"/>
  <c r="B22" i="2"/>
  <c r="V21" i="2"/>
  <c r="U21" i="2"/>
  <c r="T21" i="2"/>
  <c r="S21" i="2"/>
  <c r="R21" i="2"/>
  <c r="Q21" i="2"/>
  <c r="P21" i="2"/>
  <c r="O21" i="2"/>
  <c r="N21" i="2"/>
  <c r="M21" i="2"/>
  <c r="L21" i="2"/>
  <c r="K21" i="2"/>
  <c r="J21" i="2"/>
  <c r="I21" i="2"/>
  <c r="H21" i="2"/>
  <c r="G21" i="2"/>
  <c r="F21" i="2"/>
  <c r="E21" i="2"/>
  <c r="D21" i="2"/>
  <c r="C21" i="2"/>
  <c r="B21" i="2"/>
  <c r="V20" i="2"/>
  <c r="U20" i="2"/>
  <c r="T20" i="2"/>
  <c r="S20" i="2"/>
  <c r="R20" i="2"/>
  <c r="Q20" i="2"/>
  <c r="P20" i="2"/>
  <c r="O20" i="2"/>
  <c r="N20" i="2"/>
  <c r="M20" i="2"/>
  <c r="L20" i="2"/>
  <c r="K20" i="2"/>
  <c r="J20" i="2"/>
  <c r="I20" i="2"/>
  <c r="H20" i="2"/>
  <c r="G20" i="2"/>
  <c r="F20" i="2"/>
  <c r="E20" i="2"/>
  <c r="D20" i="2"/>
  <c r="C20" i="2"/>
  <c r="B20" i="2"/>
  <c r="V19" i="2"/>
  <c r="U19" i="2"/>
  <c r="T19" i="2"/>
  <c r="S19" i="2"/>
  <c r="R19" i="2"/>
  <c r="Q19" i="2"/>
  <c r="P19" i="2"/>
  <c r="O19" i="2"/>
  <c r="N19" i="2"/>
  <c r="M19" i="2"/>
  <c r="L19" i="2"/>
  <c r="K19" i="2"/>
  <c r="J19" i="2"/>
  <c r="I19" i="2"/>
  <c r="H19" i="2"/>
  <c r="G19" i="2"/>
  <c r="F19" i="2"/>
  <c r="E19" i="2"/>
  <c r="D19" i="2"/>
  <c r="C19" i="2"/>
  <c r="B19" i="2"/>
  <c r="W18" i="2"/>
  <c r="G69" i="1"/>
  <c r="F69" i="1"/>
  <c r="E69" i="1"/>
  <c r="D69" i="1"/>
  <c r="C69" i="1"/>
  <c r="B69" i="1"/>
  <c r="G68" i="1"/>
  <c r="F68" i="1"/>
  <c r="E68" i="1"/>
  <c r="D68" i="1"/>
  <c r="C68" i="1"/>
  <c r="B68" i="1"/>
  <c r="H67" i="1"/>
  <c r="G64" i="1"/>
  <c r="F64" i="1"/>
  <c r="E64" i="1"/>
  <c r="D64" i="1"/>
  <c r="C64" i="1"/>
  <c r="B64" i="1"/>
  <c r="G63" i="1"/>
  <c r="F63" i="1"/>
  <c r="E63" i="1"/>
  <c r="D63" i="1"/>
  <c r="C63" i="1"/>
  <c r="B63" i="1"/>
  <c r="G62" i="1"/>
  <c r="F62" i="1"/>
  <c r="E62" i="1"/>
  <c r="D62" i="1"/>
  <c r="C62" i="1"/>
  <c r="B62" i="1"/>
  <c r="G61" i="1"/>
  <c r="F61" i="1"/>
  <c r="E61" i="1"/>
  <c r="D61" i="1"/>
  <c r="C61" i="1"/>
  <c r="B61" i="1"/>
  <c r="G60" i="1"/>
  <c r="F60" i="1"/>
  <c r="E60" i="1"/>
  <c r="D60" i="1"/>
  <c r="C60" i="1"/>
  <c r="B60" i="1"/>
  <c r="G59" i="1"/>
  <c r="F59" i="1"/>
  <c r="E59" i="1"/>
  <c r="D59" i="1"/>
  <c r="C59" i="1"/>
  <c r="B59" i="1"/>
  <c r="G58" i="1"/>
  <c r="F58" i="1"/>
  <c r="E58" i="1"/>
  <c r="D58" i="1"/>
  <c r="C58" i="1"/>
  <c r="B58" i="1"/>
  <c r="S50" i="1"/>
  <c r="R50" i="1"/>
  <c r="Q50" i="1"/>
  <c r="P50" i="1"/>
  <c r="O50" i="1"/>
  <c r="N50" i="1"/>
  <c r="G50" i="1"/>
  <c r="F50" i="1"/>
  <c r="E50" i="1"/>
  <c r="D50" i="1"/>
  <c r="C50" i="1"/>
  <c r="B50" i="1"/>
  <c r="S49" i="1"/>
  <c r="R49" i="1"/>
  <c r="Q49" i="1"/>
  <c r="P49" i="1"/>
  <c r="O49" i="1"/>
  <c r="N49" i="1"/>
  <c r="G49" i="1"/>
  <c r="F49" i="1"/>
  <c r="E49" i="1"/>
  <c r="D49" i="1"/>
  <c r="C49" i="1"/>
  <c r="B49" i="1"/>
  <c r="T48" i="1"/>
  <c r="H48" i="1"/>
  <c r="S45" i="1"/>
  <c r="R45" i="1"/>
  <c r="Q45" i="1"/>
  <c r="P45" i="1"/>
  <c r="O45" i="1"/>
  <c r="N45" i="1"/>
  <c r="G45" i="1"/>
  <c r="F45" i="1"/>
  <c r="E45" i="1"/>
  <c r="D45" i="1"/>
  <c r="C45" i="1"/>
  <c r="B45" i="1"/>
  <c r="S44" i="1"/>
  <c r="R44" i="1"/>
  <c r="Q44" i="1"/>
  <c r="P44" i="1"/>
  <c r="O44" i="1"/>
  <c r="N44" i="1"/>
  <c r="G44" i="1"/>
  <c r="F44" i="1"/>
  <c r="E44" i="1"/>
  <c r="D44" i="1"/>
  <c r="C44" i="1"/>
  <c r="B44" i="1"/>
  <c r="S43" i="1"/>
  <c r="R43" i="1"/>
  <c r="Q43" i="1"/>
  <c r="P43" i="1"/>
  <c r="O43" i="1"/>
  <c r="N43" i="1"/>
  <c r="G43" i="1"/>
  <c r="F43" i="1"/>
  <c r="E43" i="1"/>
  <c r="D43" i="1"/>
  <c r="C43" i="1"/>
  <c r="B43" i="1"/>
  <c r="S42" i="1"/>
  <c r="R42" i="1"/>
  <c r="Q42" i="1"/>
  <c r="P42" i="1"/>
  <c r="O42" i="1"/>
  <c r="N42" i="1"/>
  <c r="G42" i="1"/>
  <c r="F42" i="1"/>
  <c r="E42" i="1"/>
  <c r="D42" i="1"/>
  <c r="C42" i="1"/>
  <c r="B42" i="1"/>
  <c r="S41" i="1"/>
  <c r="R41" i="1"/>
  <c r="Q41" i="1"/>
  <c r="P41" i="1"/>
  <c r="O41" i="1"/>
  <c r="N41" i="1"/>
  <c r="G41" i="1"/>
  <c r="F41" i="1"/>
  <c r="E41" i="1"/>
  <c r="D41" i="1"/>
  <c r="C41" i="1"/>
  <c r="B41" i="1"/>
  <c r="S40" i="1"/>
  <c r="R40" i="1"/>
  <c r="Q40" i="1"/>
  <c r="P40" i="1"/>
  <c r="O40" i="1"/>
  <c r="N40" i="1"/>
  <c r="G40" i="1"/>
  <c r="F40" i="1"/>
  <c r="E40" i="1"/>
  <c r="D40" i="1"/>
  <c r="C40" i="1"/>
  <c r="B40" i="1"/>
  <c r="S39" i="1"/>
  <c r="R39" i="1"/>
  <c r="Q39" i="1"/>
  <c r="P39" i="1"/>
  <c r="O39" i="1"/>
  <c r="N39" i="1"/>
  <c r="H39" i="1"/>
  <c r="U29" i="1"/>
  <c r="T29" i="1"/>
  <c r="S29" i="1"/>
  <c r="R29" i="1"/>
  <c r="Q29" i="1"/>
  <c r="P29" i="1"/>
  <c r="O29" i="1"/>
  <c r="N29" i="1"/>
  <c r="M29" i="1"/>
  <c r="L29" i="1"/>
  <c r="K29" i="1"/>
  <c r="J29" i="1"/>
  <c r="I29" i="1"/>
  <c r="H29" i="1"/>
  <c r="G29" i="1"/>
  <c r="F29" i="1"/>
  <c r="E29" i="1"/>
  <c r="D29" i="1"/>
  <c r="C29" i="1"/>
  <c r="B29" i="1"/>
  <c r="U28" i="1"/>
  <c r="T28" i="1"/>
  <c r="S28" i="1"/>
  <c r="R28" i="1"/>
  <c r="Q28" i="1"/>
  <c r="P28" i="1"/>
  <c r="O28" i="1"/>
  <c r="N28" i="1"/>
  <c r="M28" i="1"/>
  <c r="L28" i="1"/>
  <c r="K28" i="1"/>
  <c r="J28" i="1"/>
  <c r="I28" i="1"/>
  <c r="H28" i="1"/>
  <c r="G28" i="1"/>
  <c r="F28" i="1"/>
  <c r="E28" i="1"/>
  <c r="D28" i="1"/>
  <c r="C28" i="1"/>
  <c r="B28" i="1"/>
  <c r="V27" i="1"/>
  <c r="U24" i="1"/>
  <c r="T24" i="1"/>
  <c r="S24" i="1"/>
  <c r="R24" i="1"/>
  <c r="Q24" i="1"/>
  <c r="P24" i="1"/>
  <c r="O24" i="1"/>
  <c r="N24" i="1"/>
  <c r="M24" i="1"/>
  <c r="L24" i="1"/>
  <c r="K24" i="1"/>
  <c r="J24" i="1"/>
  <c r="I24" i="1"/>
  <c r="H24" i="1"/>
  <c r="G24" i="1"/>
  <c r="F24" i="1"/>
  <c r="E24" i="1"/>
  <c r="D24" i="1"/>
  <c r="C24" i="1"/>
  <c r="B24" i="1"/>
  <c r="U23" i="1"/>
  <c r="T23" i="1"/>
  <c r="S23" i="1"/>
  <c r="R23" i="1"/>
  <c r="Q23" i="1"/>
  <c r="P23" i="1"/>
  <c r="O23" i="1"/>
  <c r="N23" i="1"/>
  <c r="M23" i="1"/>
  <c r="L23" i="1"/>
  <c r="K23" i="1"/>
  <c r="J23" i="1"/>
  <c r="I23" i="1"/>
  <c r="H23" i="1"/>
  <c r="G23" i="1"/>
  <c r="F23" i="1"/>
  <c r="E23" i="1"/>
  <c r="D23" i="1"/>
  <c r="C23" i="1"/>
  <c r="B23" i="1"/>
  <c r="U22" i="1"/>
  <c r="T22" i="1"/>
  <c r="S22" i="1"/>
  <c r="R22" i="1"/>
  <c r="Q22" i="1"/>
  <c r="P22" i="1"/>
  <c r="O22" i="1"/>
  <c r="N22" i="1"/>
  <c r="M22" i="1"/>
  <c r="L22" i="1"/>
  <c r="K22" i="1"/>
  <c r="J22" i="1"/>
  <c r="I22" i="1"/>
  <c r="H22" i="1"/>
  <c r="G22" i="1"/>
  <c r="F22" i="1"/>
  <c r="E22" i="1"/>
  <c r="D22" i="1"/>
  <c r="C22" i="1"/>
  <c r="B22" i="1"/>
  <c r="U21" i="1"/>
  <c r="T21" i="1"/>
  <c r="S21" i="1"/>
  <c r="R21" i="1"/>
  <c r="Q21" i="1"/>
  <c r="P21" i="1"/>
  <c r="O21" i="1"/>
  <c r="N21" i="1"/>
  <c r="M21" i="1"/>
  <c r="L21" i="1"/>
  <c r="K21" i="1"/>
  <c r="J21" i="1"/>
  <c r="I21" i="1"/>
  <c r="H21" i="1"/>
  <c r="G21" i="1"/>
  <c r="F21" i="1"/>
  <c r="E21" i="1"/>
  <c r="D21" i="1"/>
  <c r="C21" i="1"/>
  <c r="B21" i="1"/>
  <c r="U20" i="1"/>
  <c r="T20" i="1"/>
  <c r="S20" i="1"/>
  <c r="R20" i="1"/>
  <c r="Q20" i="1"/>
  <c r="P20" i="1"/>
  <c r="O20" i="1"/>
  <c r="N20" i="1"/>
  <c r="M20" i="1"/>
  <c r="L20" i="1"/>
  <c r="K20" i="1"/>
  <c r="J20" i="1"/>
  <c r="I20" i="1"/>
  <c r="H20" i="1"/>
  <c r="G20" i="1"/>
  <c r="F20" i="1"/>
  <c r="E20" i="1"/>
  <c r="D20" i="1"/>
  <c r="C20" i="1"/>
  <c r="B20" i="1"/>
  <c r="U19" i="1"/>
  <c r="T19" i="1"/>
  <c r="S19" i="1"/>
  <c r="R19" i="1"/>
  <c r="Q19" i="1"/>
  <c r="P19" i="1"/>
  <c r="O19" i="1"/>
  <c r="N19" i="1"/>
  <c r="M19" i="1"/>
  <c r="L19" i="1"/>
  <c r="K19" i="1"/>
  <c r="J19" i="1"/>
  <c r="I19" i="1"/>
  <c r="H19" i="1"/>
  <c r="G19" i="1"/>
  <c r="F19" i="1"/>
  <c r="E19" i="1"/>
  <c r="D19" i="1"/>
  <c r="C19" i="1"/>
  <c r="B19" i="1"/>
  <c r="U18" i="1"/>
  <c r="T18" i="1"/>
  <c r="S18" i="1"/>
  <c r="R18" i="1"/>
  <c r="Q18" i="1"/>
  <c r="P18" i="1"/>
  <c r="O18" i="1"/>
  <c r="N18" i="1"/>
  <c r="M18" i="1"/>
  <c r="L18" i="1"/>
  <c r="K18" i="1"/>
  <c r="J18" i="1"/>
  <c r="I18" i="1"/>
  <c r="H18" i="1"/>
  <c r="G18" i="1"/>
  <c r="F18" i="1"/>
  <c r="E18" i="1"/>
  <c r="D18" i="1"/>
  <c r="C18" i="1"/>
  <c r="B18" i="1"/>
  <c r="H50" i="32" l="1"/>
  <c r="I30" i="56"/>
  <c r="P49" i="61"/>
  <c r="X48" i="83"/>
  <c r="I31" i="17"/>
  <c r="N67" i="43"/>
  <c r="D49" i="71"/>
  <c r="C31" i="25"/>
  <c r="L31" i="33"/>
  <c r="C31" i="38"/>
  <c r="S31" i="38"/>
  <c r="T31" i="35"/>
  <c r="C69" i="36"/>
  <c r="X31" i="20"/>
  <c r="E67" i="42"/>
  <c r="U67" i="42"/>
  <c r="Q67" i="59"/>
  <c r="P31" i="14"/>
  <c r="D67" i="50"/>
  <c r="B69" i="25"/>
  <c r="D67" i="44"/>
  <c r="I31" i="13"/>
  <c r="B31" i="14"/>
  <c r="R31" i="14"/>
  <c r="H50" i="29"/>
  <c r="G67" i="44"/>
  <c r="M67" i="56"/>
  <c r="B49" i="49"/>
  <c r="M67" i="65"/>
  <c r="D31" i="28"/>
  <c r="T31" i="28"/>
  <c r="J30" i="73"/>
  <c r="O30" i="43"/>
  <c r="Q49" i="47"/>
  <c r="G49" i="60"/>
  <c r="L30" i="65"/>
  <c r="J30" i="66"/>
  <c r="L30" i="70"/>
  <c r="X53" i="83"/>
  <c r="T67" i="50"/>
  <c r="I67" i="52"/>
  <c r="N67" i="74"/>
  <c r="C49" i="50"/>
  <c r="B50" i="17"/>
  <c r="F50" i="20"/>
  <c r="T67" i="65"/>
  <c r="F69" i="27"/>
  <c r="C31" i="41"/>
  <c r="S31" i="41"/>
  <c r="P50" i="41"/>
  <c r="F61" i="83"/>
  <c r="V61" i="83"/>
  <c r="X11" i="79"/>
  <c r="H50" i="17"/>
  <c r="G31" i="15"/>
  <c r="D31" i="22"/>
  <c r="T31" i="22"/>
  <c r="G31" i="31"/>
  <c r="W31" i="31"/>
  <c r="L31" i="32"/>
  <c r="R31" i="37"/>
  <c r="Z51" i="84"/>
  <c r="G50" i="32"/>
  <c r="M67" i="49"/>
  <c r="Q30" i="53"/>
  <c r="E20" i="82"/>
  <c r="R31" i="22"/>
  <c r="H31" i="24"/>
  <c r="X31" i="24"/>
  <c r="E50" i="26"/>
  <c r="D31" i="29"/>
  <c r="T31" i="29"/>
  <c r="C69" i="29"/>
  <c r="I31" i="30"/>
  <c r="Y31" i="30"/>
  <c r="N67" i="49"/>
  <c r="D49" i="53"/>
  <c r="N50" i="32"/>
  <c r="E30" i="43"/>
  <c r="U30" i="43"/>
  <c r="H30" i="52"/>
  <c r="F69" i="18"/>
  <c r="U30" i="50"/>
  <c r="F49" i="53"/>
  <c r="C30" i="58"/>
  <c r="S30" i="58"/>
  <c r="G30" i="62"/>
  <c r="J67" i="63"/>
  <c r="E49" i="67"/>
  <c r="B30" i="46"/>
  <c r="F30" i="50"/>
  <c r="V30" i="50"/>
  <c r="H30" i="62"/>
  <c r="B30" i="65"/>
  <c r="R30" i="65"/>
  <c r="O67" i="69"/>
  <c r="O49" i="74"/>
  <c r="M20" i="79"/>
  <c r="G65" i="8"/>
  <c r="G70" i="8" s="1"/>
  <c r="B50" i="18"/>
  <c r="Q31" i="19"/>
  <c r="X31" i="31"/>
  <c r="O59" i="82"/>
  <c r="O60" i="82" s="1"/>
  <c r="O61" i="82" s="1"/>
  <c r="U25" i="1"/>
  <c r="U30" i="1" s="1"/>
  <c r="C46" i="6"/>
  <c r="C51" i="6" s="1"/>
  <c r="B46" i="8"/>
  <c r="P50" i="19"/>
  <c r="J67" i="67"/>
  <c r="T49" i="75"/>
  <c r="D30" i="77"/>
  <c r="P67" i="50"/>
  <c r="J67" i="65"/>
  <c r="E46" i="6"/>
  <c r="E51" i="6" s="1"/>
  <c r="K31" i="31"/>
  <c r="Q67" i="62"/>
  <c r="L67" i="67"/>
  <c r="Q67" i="75"/>
  <c r="E50" i="31"/>
  <c r="B69" i="39"/>
  <c r="E67" i="44"/>
  <c r="C30" i="48"/>
  <c r="S30" i="48"/>
  <c r="T49" i="66"/>
  <c r="Q50" i="39"/>
  <c r="E50" i="40"/>
  <c r="K40" i="13"/>
  <c r="D30" i="62"/>
  <c r="S41" i="83"/>
  <c r="S42" i="83" s="1"/>
  <c r="S43" i="83" s="1"/>
  <c r="H46" i="8"/>
  <c r="H51" i="8" s="1"/>
  <c r="G31" i="28"/>
  <c r="W31" i="28"/>
  <c r="P31" i="34"/>
  <c r="R49" i="68"/>
  <c r="F31" i="16"/>
  <c r="V31" i="16"/>
  <c r="N50" i="23"/>
  <c r="C31" i="34"/>
  <c r="S31" i="34"/>
  <c r="F67" i="49"/>
  <c r="K67" i="57"/>
  <c r="E30" i="62"/>
  <c r="B30" i="68"/>
  <c r="R30" i="68"/>
  <c r="F69" i="25"/>
  <c r="C69" i="28"/>
  <c r="N30" i="42"/>
  <c r="C49" i="43"/>
  <c r="B67" i="45"/>
  <c r="R67" i="45"/>
  <c r="N30" i="55"/>
  <c r="D30" i="60"/>
  <c r="T30" i="60"/>
  <c r="R30" i="60"/>
  <c r="C67" i="61"/>
  <c r="S67" i="61"/>
  <c r="B67" i="61"/>
  <c r="K67" i="67"/>
  <c r="P67" i="74"/>
  <c r="I33" i="83"/>
  <c r="O30" i="42"/>
  <c r="D49" i="43"/>
  <c r="F30" i="51"/>
  <c r="V30" i="51"/>
  <c r="P30" i="52"/>
  <c r="D30" i="54"/>
  <c r="T30" i="68"/>
  <c r="G49" i="68"/>
  <c r="X11" i="83"/>
  <c r="X51" i="83"/>
  <c r="Z53" i="84"/>
  <c r="C69" i="17"/>
  <c r="B49" i="18"/>
  <c r="B69" i="35"/>
  <c r="P49" i="51"/>
  <c r="S67" i="52"/>
  <c r="F50" i="18"/>
  <c r="H31" i="25"/>
  <c r="X31" i="25"/>
  <c r="B31" i="26"/>
  <c r="M31" i="33"/>
  <c r="G30" i="44"/>
  <c r="C67" i="46"/>
  <c r="S67" i="46"/>
  <c r="G30" i="48"/>
  <c r="G67" i="63"/>
  <c r="V30" i="68"/>
  <c r="X49" i="79"/>
  <c r="O31" i="21"/>
  <c r="D69" i="28"/>
  <c r="L30" i="42"/>
  <c r="S49" i="44"/>
  <c r="N67" i="51"/>
  <c r="I30" i="58"/>
  <c r="F49" i="59"/>
  <c r="N30" i="66"/>
  <c r="S67" i="66"/>
  <c r="G49" i="44"/>
  <c r="T67" i="47"/>
  <c r="C67" i="65"/>
  <c r="S67" i="65"/>
  <c r="M66" i="65"/>
  <c r="B49" i="66"/>
  <c r="T67" i="66"/>
  <c r="B67" i="75"/>
  <c r="R67" i="75"/>
  <c r="O49" i="77"/>
  <c r="X51" i="79"/>
  <c r="E50" i="20"/>
  <c r="D50" i="31"/>
  <c r="B69" i="31"/>
  <c r="F69" i="35"/>
  <c r="G31" i="41"/>
  <c r="W31" i="41"/>
  <c r="K67" i="46"/>
  <c r="U67" i="47"/>
  <c r="O30" i="48"/>
  <c r="R30" i="50"/>
  <c r="F48" i="59"/>
  <c r="M30" i="67"/>
  <c r="M67" i="68"/>
  <c r="H30" i="77"/>
  <c r="C69" i="30"/>
  <c r="C69" i="31"/>
  <c r="F30" i="63"/>
  <c r="V30" i="63"/>
  <c r="J67" i="72"/>
  <c r="X52" i="79"/>
  <c r="N31" i="20"/>
  <c r="F50" i="25"/>
  <c r="P49" i="63"/>
  <c r="G30" i="65"/>
  <c r="E67" i="75"/>
  <c r="T61" i="83"/>
  <c r="T62" i="83" s="1"/>
  <c r="T63" i="83" s="1"/>
  <c r="Q41" i="84"/>
  <c r="Q42" i="84" s="1"/>
  <c r="Q43" i="84" s="1"/>
  <c r="B69" i="16"/>
  <c r="F50" i="17"/>
  <c r="G50" i="24"/>
  <c r="I31" i="41"/>
  <c r="B69" i="41"/>
  <c r="N67" i="46"/>
  <c r="E49" i="58"/>
  <c r="P30" i="67"/>
  <c r="C49" i="67"/>
  <c r="Q67" i="72"/>
  <c r="I67" i="74"/>
  <c r="Q30" i="75"/>
  <c r="S49" i="77"/>
  <c r="E61" i="83"/>
  <c r="U61" i="83"/>
  <c r="U62" i="83" s="1"/>
  <c r="U63" i="83" s="1"/>
  <c r="F31" i="15"/>
  <c r="V31" i="15"/>
  <c r="E31" i="21"/>
  <c r="U31" i="21"/>
  <c r="F31" i="24"/>
  <c r="V31" i="24"/>
  <c r="P31" i="29"/>
  <c r="E31" i="30"/>
  <c r="U31" i="30"/>
  <c r="N31" i="31"/>
  <c r="J31" i="32"/>
  <c r="Q30" i="67"/>
  <c r="K61" i="83"/>
  <c r="Y20" i="10"/>
  <c r="Q49" i="71"/>
  <c r="K67" i="74"/>
  <c r="T41" i="83"/>
  <c r="T42" i="83" s="1"/>
  <c r="T43" i="83" s="1"/>
  <c r="L61" i="83"/>
  <c r="V34" i="84"/>
  <c r="E31" i="13"/>
  <c r="M31" i="17"/>
  <c r="K67" i="66"/>
  <c r="E30" i="70"/>
  <c r="U30" i="70"/>
  <c r="B49" i="72"/>
  <c r="D67" i="72"/>
  <c r="T67" i="72"/>
  <c r="L67" i="74"/>
  <c r="F67" i="76"/>
  <c r="V67" i="76"/>
  <c r="R41" i="83"/>
  <c r="B50" i="15"/>
  <c r="L31" i="26"/>
  <c r="E50" i="27"/>
  <c r="B69" i="29"/>
  <c r="H31" i="30"/>
  <c r="X31" i="30"/>
  <c r="V30" i="70"/>
  <c r="B67" i="70"/>
  <c r="C49" i="72"/>
  <c r="G59" i="79"/>
  <c r="C20" i="82"/>
  <c r="C21" i="82" s="1"/>
  <c r="C22" i="82" s="1"/>
  <c r="S20" i="82"/>
  <c r="S21" i="82" s="1"/>
  <c r="S22" i="82" s="1"/>
  <c r="F40" i="82"/>
  <c r="F41" i="82" s="1"/>
  <c r="F42" i="82" s="1"/>
  <c r="N61" i="83"/>
  <c r="V29" i="84"/>
  <c r="Z49" i="84"/>
  <c r="S25" i="6"/>
  <c r="S30" i="6" s="1"/>
  <c r="E65" i="3"/>
  <c r="E70" i="3" s="1"/>
  <c r="H25" i="4"/>
  <c r="H30" i="4" s="1"/>
  <c r="T25" i="6"/>
  <c r="T30" i="6" s="1"/>
  <c r="G46" i="6"/>
  <c r="G51" i="6" s="1"/>
  <c r="AA19" i="13"/>
  <c r="K31" i="17"/>
  <c r="G50" i="17"/>
  <c r="B50" i="19"/>
  <c r="C50" i="24"/>
  <c r="P50" i="26"/>
  <c r="N50" i="30"/>
  <c r="H50" i="35"/>
  <c r="C30" i="41"/>
  <c r="N67" i="44"/>
  <c r="D49" i="46"/>
  <c r="L67" i="46"/>
  <c r="C30" i="61"/>
  <c r="S30" i="61"/>
  <c r="S49" i="66"/>
  <c r="O67" i="70"/>
  <c r="F67" i="73"/>
  <c r="V67" i="73"/>
  <c r="N30" i="74"/>
  <c r="K30" i="75"/>
  <c r="O67" i="75"/>
  <c r="E67" i="77"/>
  <c r="U67" i="77"/>
  <c r="I61" i="83"/>
  <c r="H30" i="20"/>
  <c r="J25" i="3"/>
  <c r="J30" i="3" s="1"/>
  <c r="I25" i="4"/>
  <c r="I30" i="4" s="1"/>
  <c r="H46" i="6"/>
  <c r="H51" i="6" s="1"/>
  <c r="G46" i="10"/>
  <c r="G51" i="10" s="1"/>
  <c r="H50" i="15"/>
  <c r="I31" i="19"/>
  <c r="D50" i="20"/>
  <c r="R31" i="23"/>
  <c r="K31" i="26"/>
  <c r="O31" i="29"/>
  <c r="R31" i="35"/>
  <c r="G31" i="39"/>
  <c r="W31" i="39"/>
  <c r="F30" i="42"/>
  <c r="V30" i="42"/>
  <c r="B67" i="47"/>
  <c r="L67" i="48"/>
  <c r="C30" i="49"/>
  <c r="B30" i="55"/>
  <c r="J30" i="56"/>
  <c r="K30" i="66"/>
  <c r="B49" i="70"/>
  <c r="P67" i="70"/>
  <c r="F49" i="73"/>
  <c r="G67" i="73"/>
  <c r="O30" i="74"/>
  <c r="P67" i="75"/>
  <c r="X21" i="77"/>
  <c r="K20" i="79"/>
  <c r="K21" i="79" s="1"/>
  <c r="K22" i="79" s="1"/>
  <c r="I29" i="79"/>
  <c r="L59" i="79"/>
  <c r="V33" i="82"/>
  <c r="X51" i="82"/>
  <c r="J61" i="83"/>
  <c r="F46" i="4"/>
  <c r="F51" i="4" s="1"/>
  <c r="M32" i="12"/>
  <c r="G53" i="12"/>
  <c r="O52" i="14"/>
  <c r="E49" i="20"/>
  <c r="E50" i="22"/>
  <c r="R44" i="29"/>
  <c r="R47" i="29" s="1"/>
  <c r="B49" i="53"/>
  <c r="H67" i="63"/>
  <c r="L30" i="66"/>
  <c r="B67" i="68"/>
  <c r="R67" i="68"/>
  <c r="H67" i="73"/>
  <c r="P30" i="74"/>
  <c r="X22" i="77"/>
  <c r="V29" i="79"/>
  <c r="X11" i="82"/>
  <c r="N31" i="17"/>
  <c r="Q49" i="55"/>
  <c r="T49" i="61"/>
  <c r="I67" i="63"/>
  <c r="M30" i="66"/>
  <c r="Q30" i="68"/>
  <c r="J30" i="69"/>
  <c r="D49" i="70"/>
  <c r="T49" i="72"/>
  <c r="O67" i="72"/>
  <c r="I67" i="73"/>
  <c r="M21" i="79"/>
  <c r="M22" i="79" s="1"/>
  <c r="I30" i="79"/>
  <c r="U35" i="83"/>
  <c r="U36" i="83" s="1"/>
  <c r="Z54" i="84"/>
  <c r="G25" i="4"/>
  <c r="G30" i="4" s="1"/>
  <c r="B50" i="16"/>
  <c r="Q31" i="21"/>
  <c r="G50" i="26"/>
  <c r="P50" i="29"/>
  <c r="F31" i="30"/>
  <c r="V31" i="30"/>
  <c r="E69" i="30"/>
  <c r="M31" i="31"/>
  <c r="H31" i="32"/>
  <c r="X31" i="32"/>
  <c r="L31" i="34"/>
  <c r="B67" i="43"/>
  <c r="R67" i="43"/>
  <c r="M67" i="43"/>
  <c r="T49" i="44"/>
  <c r="G30" i="46"/>
  <c r="T29" i="47"/>
  <c r="E67" i="47"/>
  <c r="B48" i="49"/>
  <c r="S30" i="53"/>
  <c r="J31" i="17"/>
  <c r="M25" i="4"/>
  <c r="M30" i="4" s="1"/>
  <c r="G31" i="27"/>
  <c r="W31" i="27"/>
  <c r="C31" i="29"/>
  <c r="S31" i="29"/>
  <c r="G50" i="36"/>
  <c r="B31" i="38"/>
  <c r="R31" i="38"/>
  <c r="P49" i="46"/>
  <c r="K67" i="49"/>
  <c r="F25" i="11"/>
  <c r="F30" i="11" s="1"/>
  <c r="V25" i="11"/>
  <c r="V30" i="11" s="1"/>
  <c r="C50" i="18"/>
  <c r="H50" i="36"/>
  <c r="R49" i="47"/>
  <c r="V67" i="48"/>
  <c r="V30" i="52"/>
  <c r="S67" i="56"/>
  <c r="F67" i="56"/>
  <c r="R49" i="57"/>
  <c r="L25" i="1"/>
  <c r="L30" i="1" s="1"/>
  <c r="T41" i="6"/>
  <c r="D65" i="10"/>
  <c r="D70" i="10" s="1"/>
  <c r="B53" i="12"/>
  <c r="U31" i="14"/>
  <c r="B49" i="16"/>
  <c r="B69" i="17"/>
  <c r="P31" i="19"/>
  <c r="C31" i="24"/>
  <c r="S31" i="24"/>
  <c r="Q31" i="26"/>
  <c r="K31" i="32"/>
  <c r="B69" i="32"/>
  <c r="O31" i="34"/>
  <c r="D31" i="40"/>
  <c r="T31" i="40"/>
  <c r="L67" i="42"/>
  <c r="E67" i="43"/>
  <c r="U67" i="43"/>
  <c r="U67" i="45"/>
  <c r="S49" i="47"/>
  <c r="B30" i="52"/>
  <c r="C30" i="52"/>
  <c r="U67" i="54"/>
  <c r="M67" i="57"/>
  <c r="J67" i="60"/>
  <c r="J30" i="61"/>
  <c r="P67" i="62"/>
  <c r="E30" i="65"/>
  <c r="E30" i="68"/>
  <c r="V67" i="70"/>
  <c r="B30" i="75"/>
  <c r="R30" i="75"/>
  <c r="I32" i="79"/>
  <c r="B40" i="79"/>
  <c r="B41" i="79" s="1"/>
  <c r="B42" i="79" s="1"/>
  <c r="B59" i="79"/>
  <c r="K59" i="82"/>
  <c r="K60" i="82" s="1"/>
  <c r="K61" i="82" s="1"/>
  <c r="Q21" i="83"/>
  <c r="Q22" i="83" s="1"/>
  <c r="Q23" i="83" s="1"/>
  <c r="P50" i="30"/>
  <c r="B69" i="36"/>
  <c r="T49" i="47"/>
  <c r="S67" i="48"/>
  <c r="E67" i="52"/>
  <c r="K67" i="55"/>
  <c r="Q49" i="57"/>
  <c r="X10" i="79"/>
  <c r="B20" i="79"/>
  <c r="B21" i="79" s="1"/>
  <c r="B22" i="79" s="1"/>
  <c r="S40" i="82"/>
  <c r="S41" i="82" s="1"/>
  <c r="S42" i="82" s="1"/>
  <c r="L59" i="82"/>
  <c r="B21" i="83"/>
  <c r="B22" i="83" s="1"/>
  <c r="B23" i="83" s="1"/>
  <c r="R21" i="83"/>
  <c r="R22" i="83" s="1"/>
  <c r="R23" i="83" s="1"/>
  <c r="Q25" i="1"/>
  <c r="Q30" i="1" s="1"/>
  <c r="I25" i="11"/>
  <c r="I30" i="11" s="1"/>
  <c r="AA24" i="13"/>
  <c r="C49" i="18"/>
  <c r="C69" i="19"/>
  <c r="Q31" i="22"/>
  <c r="T31" i="25"/>
  <c r="K31" i="27"/>
  <c r="Q31" i="27"/>
  <c r="B50" i="30"/>
  <c r="D31" i="41"/>
  <c r="T31" i="41"/>
  <c r="D49" i="45"/>
  <c r="O49" i="47"/>
  <c r="B49" i="47"/>
  <c r="B30" i="50"/>
  <c r="R67" i="52"/>
  <c r="M30" i="53"/>
  <c r="B30" i="56"/>
  <c r="K30" i="56"/>
  <c r="O67" i="56"/>
  <c r="C30" i="60"/>
  <c r="S30" i="60"/>
  <c r="B67" i="62"/>
  <c r="R67" i="62"/>
  <c r="L67" i="64"/>
  <c r="V29" i="82"/>
  <c r="C21" i="83"/>
  <c r="C22" i="83" s="1"/>
  <c r="C23" i="83" s="1"/>
  <c r="S21" i="83"/>
  <c r="S22" i="83" s="1"/>
  <c r="S23" i="83" s="1"/>
  <c r="O41" i="85"/>
  <c r="Q46" i="2"/>
  <c r="Q51" i="2" s="1"/>
  <c r="C25" i="6"/>
  <c r="C30" i="6" s="1"/>
  <c r="C25" i="3"/>
  <c r="C30" i="3" s="1"/>
  <c r="P46" i="8"/>
  <c r="P51" i="8" s="1"/>
  <c r="C25" i="11"/>
  <c r="C30" i="11" s="1"/>
  <c r="C72" i="12"/>
  <c r="E69" i="17"/>
  <c r="Q50" i="27"/>
  <c r="P50" i="28"/>
  <c r="J30" i="54"/>
  <c r="M67" i="64"/>
  <c r="E49" i="65"/>
  <c r="Q67" i="70"/>
  <c r="M67" i="74"/>
  <c r="P30" i="76"/>
  <c r="C49" i="76"/>
  <c r="E67" i="76"/>
  <c r="T21" i="83"/>
  <c r="K43" i="13"/>
  <c r="D31" i="19"/>
  <c r="T31" i="19"/>
  <c r="G31" i="20"/>
  <c r="W31" i="20"/>
  <c r="G31" i="21"/>
  <c r="G31" i="24"/>
  <c r="W31" i="24"/>
  <c r="K31" i="35"/>
  <c r="Q31" i="39"/>
  <c r="U67" i="52"/>
  <c r="Q67" i="55"/>
  <c r="N67" i="57"/>
  <c r="J67" i="70"/>
  <c r="P30" i="71"/>
  <c r="E49" i="76"/>
  <c r="G67" i="76"/>
  <c r="X48" i="82"/>
  <c r="P59" i="82"/>
  <c r="P60" i="82" s="1"/>
  <c r="P61" i="82" s="1"/>
  <c r="V21" i="83"/>
  <c r="O41" i="84"/>
  <c r="O42" i="84" s="1"/>
  <c r="O43" i="84" s="1"/>
  <c r="M25" i="11"/>
  <c r="M30" i="11" s="1"/>
  <c r="E31" i="15"/>
  <c r="U31" i="15"/>
  <c r="H31" i="17"/>
  <c r="X31" i="17"/>
  <c r="D50" i="17"/>
  <c r="D69" i="19"/>
  <c r="E31" i="22"/>
  <c r="U31" i="22"/>
  <c r="E31" i="28"/>
  <c r="U31" i="28"/>
  <c r="F50" i="30"/>
  <c r="F31" i="31"/>
  <c r="V31" i="31"/>
  <c r="N29" i="42"/>
  <c r="I67" i="42"/>
  <c r="B49" i="43"/>
  <c r="D48" i="45"/>
  <c r="J67" i="52"/>
  <c r="E49" i="56"/>
  <c r="P67" i="57"/>
  <c r="K67" i="58"/>
  <c r="D67" i="61"/>
  <c r="T67" i="61"/>
  <c r="M67" i="61"/>
  <c r="C67" i="63"/>
  <c r="F67" i="69"/>
  <c r="C30" i="76"/>
  <c r="S30" i="76"/>
  <c r="H67" i="76"/>
  <c r="D31" i="39"/>
  <c r="T31" i="39"/>
  <c r="H30" i="42"/>
  <c r="I30" i="42"/>
  <c r="E49" i="42"/>
  <c r="B67" i="44"/>
  <c r="U67" i="61"/>
  <c r="P30" i="63"/>
  <c r="H30" i="66"/>
  <c r="B30" i="67"/>
  <c r="N67" i="68"/>
  <c r="D30" i="76"/>
  <c r="T30" i="76"/>
  <c r="P40" i="79"/>
  <c r="B40" i="82"/>
  <c r="B41" i="82" s="1"/>
  <c r="B42" i="82" s="1"/>
  <c r="I30" i="84"/>
  <c r="I30" i="45"/>
  <c r="E48" i="48"/>
  <c r="F30" i="59"/>
  <c r="V30" i="59"/>
  <c r="J67" i="59"/>
  <c r="I29" i="61"/>
  <c r="M67" i="66"/>
  <c r="O67" i="68"/>
  <c r="P20" i="82"/>
  <c r="P21" i="82" s="1"/>
  <c r="P22" i="82" s="1"/>
  <c r="C40" i="82"/>
  <c r="H61" i="83"/>
  <c r="U60" i="83"/>
  <c r="V30" i="84"/>
  <c r="W16" i="86"/>
  <c r="J29" i="58"/>
  <c r="J30" i="58"/>
  <c r="E67" i="61"/>
  <c r="E66" i="61"/>
  <c r="D68" i="33"/>
  <c r="D69" i="33"/>
  <c r="F69" i="21"/>
  <c r="F68" i="21"/>
  <c r="F69" i="39"/>
  <c r="F68" i="39"/>
  <c r="E48" i="49"/>
  <c r="E49" i="49"/>
  <c r="B67" i="55"/>
  <c r="B66" i="55"/>
  <c r="R67" i="55"/>
  <c r="R66" i="55"/>
  <c r="H44" i="1"/>
  <c r="D25" i="2"/>
  <c r="D30" i="2" s="1"/>
  <c r="C68" i="33"/>
  <c r="C69" i="33"/>
  <c r="J31" i="34"/>
  <c r="B67" i="53"/>
  <c r="B66" i="53"/>
  <c r="R66" i="53"/>
  <c r="R67" i="53"/>
  <c r="S66" i="55"/>
  <c r="S67" i="55"/>
  <c r="B25" i="1"/>
  <c r="R25" i="1"/>
  <c r="R30" i="1" s="1"/>
  <c r="O46" i="1"/>
  <c r="O51" i="1" s="1"/>
  <c r="W31" i="14"/>
  <c r="W30" i="14"/>
  <c r="E49" i="18"/>
  <c r="E50" i="18"/>
  <c r="O31" i="36"/>
  <c r="L66" i="70"/>
  <c r="L67" i="70"/>
  <c r="T39" i="2"/>
  <c r="D46" i="2"/>
  <c r="D51" i="2" s="1"/>
  <c r="G63" i="15"/>
  <c r="X8" i="82"/>
  <c r="G46" i="1"/>
  <c r="G51" i="1" s="1"/>
  <c r="E65" i="1"/>
  <c r="E70" i="1" s="1"/>
  <c r="O46" i="2"/>
  <c r="O51" i="2" s="1"/>
  <c r="C67" i="48"/>
  <c r="C66" i="48"/>
  <c r="U66" i="57"/>
  <c r="U67" i="57"/>
  <c r="E25" i="1"/>
  <c r="E30" i="1" s="1"/>
  <c r="H64" i="1"/>
  <c r="H41" i="2"/>
  <c r="H45" i="2"/>
  <c r="H31" i="33"/>
  <c r="X31" i="33"/>
  <c r="B67" i="56"/>
  <c r="B66" i="56"/>
  <c r="F66" i="57"/>
  <c r="F67" i="57"/>
  <c r="V66" i="57"/>
  <c r="V67" i="57"/>
  <c r="V29" i="61"/>
  <c r="V30" i="61"/>
  <c r="I31" i="33"/>
  <c r="I30" i="33"/>
  <c r="Y31" i="33"/>
  <c r="Y30" i="33"/>
  <c r="C67" i="77"/>
  <c r="G25" i="1"/>
  <c r="G30" i="1" s="1"/>
  <c r="S25" i="1"/>
  <c r="S30" i="1" s="1"/>
  <c r="K25" i="1"/>
  <c r="K30" i="1" s="1"/>
  <c r="X30" i="38"/>
  <c r="X31" i="38"/>
  <c r="N30" i="43"/>
  <c r="N29" i="43"/>
  <c r="Q25" i="2"/>
  <c r="Q30" i="2" s="1"/>
  <c r="B25" i="2"/>
  <c r="R25" i="2"/>
  <c r="R30" i="2" s="1"/>
  <c r="I45" i="8"/>
  <c r="H66" i="45"/>
  <c r="H67" i="45"/>
  <c r="E46" i="10"/>
  <c r="E51" i="10" s="1"/>
  <c r="G30" i="45"/>
  <c r="G29" i="45"/>
  <c r="F49" i="48"/>
  <c r="F48" i="48"/>
  <c r="Q67" i="51"/>
  <c r="H43" i="67"/>
  <c r="H46" i="67" s="1"/>
  <c r="H45" i="3"/>
  <c r="T43" i="4"/>
  <c r="T45" i="6"/>
  <c r="G49" i="48"/>
  <c r="G48" i="48"/>
  <c r="S29" i="65"/>
  <c r="S30" i="65"/>
  <c r="H45" i="1"/>
  <c r="E25" i="2"/>
  <c r="E30" i="2" s="1"/>
  <c r="U25" i="2"/>
  <c r="U30" i="2" s="1"/>
  <c r="E46" i="2"/>
  <c r="E51" i="2" s="1"/>
  <c r="E49" i="26"/>
  <c r="U67" i="49"/>
  <c r="U66" i="49"/>
  <c r="M25" i="1"/>
  <c r="M30" i="1" s="1"/>
  <c r="F46" i="2"/>
  <c r="F51" i="2" s="1"/>
  <c r="T45" i="2"/>
  <c r="D31" i="37"/>
  <c r="N31" i="40"/>
  <c r="N30" i="40"/>
  <c r="N67" i="64"/>
  <c r="N66" i="64"/>
  <c r="T43" i="3"/>
  <c r="F65" i="10"/>
  <c r="F70" i="10" s="1"/>
  <c r="H46" i="11"/>
  <c r="H51" i="11" s="1"/>
  <c r="D50" i="15"/>
  <c r="J30" i="16"/>
  <c r="E69" i="16"/>
  <c r="B49" i="17"/>
  <c r="L31" i="18"/>
  <c r="Q30" i="19"/>
  <c r="G69" i="19"/>
  <c r="P50" i="21"/>
  <c r="E30" i="22"/>
  <c r="I30" i="25"/>
  <c r="N31" i="26"/>
  <c r="C31" i="26"/>
  <c r="D69" i="26"/>
  <c r="M31" i="28"/>
  <c r="Y30" i="31"/>
  <c r="D31" i="38"/>
  <c r="T31" i="38"/>
  <c r="J30" i="45"/>
  <c r="S30" i="49"/>
  <c r="F29" i="50"/>
  <c r="G49" i="52"/>
  <c r="C30" i="53"/>
  <c r="N67" i="54"/>
  <c r="M30" i="58"/>
  <c r="O67" i="59"/>
  <c r="I30" i="63"/>
  <c r="I30" i="66"/>
  <c r="N30" i="71"/>
  <c r="T49" i="71"/>
  <c r="N67" i="72"/>
  <c r="D49" i="73"/>
  <c r="D67" i="73"/>
  <c r="T67" i="73"/>
  <c r="P49" i="74"/>
  <c r="B67" i="76"/>
  <c r="R67" i="76"/>
  <c r="X23" i="77"/>
  <c r="I30" i="82"/>
  <c r="O22" i="83"/>
  <c r="O23" i="83" s="1"/>
  <c r="I30" i="83"/>
  <c r="I25" i="6"/>
  <c r="I30" i="6" s="1"/>
  <c r="D25" i="6"/>
  <c r="D30" i="6" s="1"/>
  <c r="G65" i="10"/>
  <c r="G70" i="10" s="1"/>
  <c r="C70" i="12"/>
  <c r="V30" i="16"/>
  <c r="P50" i="16"/>
  <c r="F69" i="19"/>
  <c r="R30" i="22"/>
  <c r="J31" i="24"/>
  <c r="O31" i="26"/>
  <c r="D31" i="26"/>
  <c r="M31" i="27"/>
  <c r="Q50" i="29"/>
  <c r="F30" i="30"/>
  <c r="P50" i="31"/>
  <c r="I31" i="34"/>
  <c r="Y31" i="34"/>
  <c r="C31" i="37"/>
  <c r="F31" i="38"/>
  <c r="V31" i="38"/>
  <c r="M31" i="40"/>
  <c r="T67" i="45"/>
  <c r="D67" i="47"/>
  <c r="S29" i="50"/>
  <c r="D30" i="52"/>
  <c r="T30" i="52"/>
  <c r="Q49" i="52"/>
  <c r="N30" i="53"/>
  <c r="G30" i="54"/>
  <c r="L30" i="67"/>
  <c r="I67" i="67"/>
  <c r="K67" i="71"/>
  <c r="E49" i="73"/>
  <c r="J30" i="74"/>
  <c r="J67" i="74"/>
  <c r="U43" i="75"/>
  <c r="N67" i="75"/>
  <c r="B49" i="76"/>
  <c r="C67" i="76"/>
  <c r="S67" i="76"/>
  <c r="J20" i="79"/>
  <c r="J21" i="79" s="1"/>
  <c r="J22" i="79" s="1"/>
  <c r="V28" i="79"/>
  <c r="J59" i="79"/>
  <c r="V30" i="82"/>
  <c r="V28" i="84"/>
  <c r="V25" i="6"/>
  <c r="V30" i="6" s="1"/>
  <c r="H62" i="6"/>
  <c r="O52" i="13"/>
  <c r="G30" i="15"/>
  <c r="X30" i="20"/>
  <c r="P50" i="20"/>
  <c r="R31" i="28"/>
  <c r="X30" i="30"/>
  <c r="P49" i="59"/>
  <c r="B65" i="3"/>
  <c r="J31" i="13"/>
  <c r="H50" i="16"/>
  <c r="C31" i="17"/>
  <c r="B50" i="26"/>
  <c r="O31" i="35"/>
  <c r="S31" i="35"/>
  <c r="B31" i="36"/>
  <c r="R31" i="36"/>
  <c r="I31" i="39"/>
  <c r="R67" i="44"/>
  <c r="P48" i="46"/>
  <c r="P49" i="47"/>
  <c r="M66" i="49"/>
  <c r="E30" i="52"/>
  <c r="D30" i="55"/>
  <c r="C49" i="55"/>
  <c r="L30" i="56"/>
  <c r="E67" i="56"/>
  <c r="U67" i="56"/>
  <c r="S49" i="57"/>
  <c r="P66" i="57"/>
  <c r="S48" i="58"/>
  <c r="O48" i="61"/>
  <c r="M67" i="67"/>
  <c r="P67" i="68"/>
  <c r="H30" i="70"/>
  <c r="B49" i="71"/>
  <c r="O67" i="71"/>
  <c r="C67" i="72"/>
  <c r="S67" i="72"/>
  <c r="H30" i="73"/>
  <c r="L62" i="83"/>
  <c r="L63" i="83" s="1"/>
  <c r="K61" i="84"/>
  <c r="K62" i="84" s="1"/>
  <c r="K63" i="84" s="1"/>
  <c r="C46" i="3"/>
  <c r="C51" i="3" s="1"/>
  <c r="C65" i="3"/>
  <c r="C70" i="3" s="1"/>
  <c r="F65" i="4"/>
  <c r="F70" i="4" s="1"/>
  <c r="S30" i="13"/>
  <c r="F71" i="13"/>
  <c r="I44" i="20"/>
  <c r="I47" i="20" s="1"/>
  <c r="D49" i="20"/>
  <c r="P30" i="21"/>
  <c r="O50" i="26"/>
  <c r="C50" i="28"/>
  <c r="O31" i="30"/>
  <c r="E50" i="30"/>
  <c r="J30" i="33"/>
  <c r="G31" i="37"/>
  <c r="W31" i="37"/>
  <c r="M31" i="39"/>
  <c r="C30" i="46"/>
  <c r="S30" i="46"/>
  <c r="F67" i="48"/>
  <c r="F30" i="52"/>
  <c r="O49" i="52"/>
  <c r="F48" i="53"/>
  <c r="M67" i="53"/>
  <c r="F67" i="55"/>
  <c r="V67" i="55"/>
  <c r="V67" i="56"/>
  <c r="E66" i="56"/>
  <c r="T49" i="57"/>
  <c r="L67" i="57"/>
  <c r="C49" i="58"/>
  <c r="L67" i="60"/>
  <c r="P48" i="61"/>
  <c r="K67" i="62"/>
  <c r="Q49" i="63"/>
  <c r="P67" i="65"/>
  <c r="B49" i="68"/>
  <c r="Q67" i="68"/>
  <c r="I30" i="70"/>
  <c r="F49" i="70"/>
  <c r="D30" i="71"/>
  <c r="T30" i="71"/>
  <c r="O48" i="74"/>
  <c r="D30" i="75"/>
  <c r="C67" i="75"/>
  <c r="S67" i="75"/>
  <c r="Q49" i="77"/>
  <c r="V30" i="79"/>
  <c r="I33" i="82"/>
  <c r="D40" i="82"/>
  <c r="D41" i="82" s="1"/>
  <c r="D42" i="82" s="1"/>
  <c r="X14" i="83"/>
  <c r="E21" i="83"/>
  <c r="E22" i="83" s="1"/>
  <c r="E23" i="83" s="1"/>
  <c r="U21" i="83"/>
  <c r="U22" i="83" s="1"/>
  <c r="U23" i="83" s="1"/>
  <c r="M61" i="83"/>
  <c r="X8" i="84"/>
  <c r="R41" i="84"/>
  <c r="R42" i="84" s="1"/>
  <c r="R43" i="84" s="1"/>
  <c r="Z50" i="84"/>
  <c r="X8" i="85"/>
  <c r="T43" i="6"/>
  <c r="D65" i="6"/>
  <c r="D70" i="6" s="1"/>
  <c r="H63" i="6"/>
  <c r="V30" i="15"/>
  <c r="R31" i="16"/>
  <c r="Q30" i="21"/>
  <c r="H31" i="23"/>
  <c r="X31" i="23"/>
  <c r="Q50" i="28"/>
  <c r="N50" i="36"/>
  <c r="M30" i="47"/>
  <c r="D49" i="48"/>
  <c r="M67" i="48"/>
  <c r="H67" i="48"/>
  <c r="O30" i="49"/>
  <c r="C49" i="49"/>
  <c r="S30" i="52"/>
  <c r="N67" i="53"/>
  <c r="W67" i="55"/>
  <c r="W66" i="55"/>
  <c r="S49" i="61"/>
  <c r="D67" i="62"/>
  <c r="T67" i="62"/>
  <c r="R49" i="63"/>
  <c r="B30" i="64"/>
  <c r="R30" i="64"/>
  <c r="O29" i="64"/>
  <c r="H30" i="65"/>
  <c r="F67" i="65"/>
  <c r="V67" i="65"/>
  <c r="R30" i="67"/>
  <c r="U30" i="68"/>
  <c r="G49" i="70"/>
  <c r="C67" i="70"/>
  <c r="Q67" i="71"/>
  <c r="E30" i="72"/>
  <c r="U30" i="72"/>
  <c r="I67" i="76"/>
  <c r="R49" i="77"/>
  <c r="P59" i="79"/>
  <c r="E40" i="82"/>
  <c r="E41" i="82" s="1"/>
  <c r="E42" i="82" s="1"/>
  <c r="F21" i="83"/>
  <c r="N62" i="83"/>
  <c r="N63" i="83" s="1"/>
  <c r="T42" i="3"/>
  <c r="N25" i="4"/>
  <c r="N30" i="4" s="1"/>
  <c r="H46" i="10"/>
  <c r="H51" i="10" s="1"/>
  <c r="E53" i="12"/>
  <c r="AA22" i="13"/>
  <c r="D31" i="13"/>
  <c r="U31" i="19"/>
  <c r="N31" i="21"/>
  <c r="F31" i="21"/>
  <c r="E50" i="24"/>
  <c r="E31" i="26"/>
  <c r="U31" i="26"/>
  <c r="F69" i="32"/>
  <c r="P67" i="44"/>
  <c r="S49" i="45"/>
  <c r="M67" i="45"/>
  <c r="H30" i="51"/>
  <c r="C49" i="51"/>
  <c r="C49" i="53"/>
  <c r="O67" i="53"/>
  <c r="P49" i="54"/>
  <c r="P48" i="54"/>
  <c r="N66" i="54"/>
  <c r="K67" i="56"/>
  <c r="M66" i="56"/>
  <c r="M29" i="57"/>
  <c r="O30" i="58"/>
  <c r="C30" i="59"/>
  <c r="N30" i="60"/>
  <c r="Q30" i="62"/>
  <c r="S49" i="63"/>
  <c r="S67" i="63"/>
  <c r="C30" i="64"/>
  <c r="S30" i="64"/>
  <c r="I30" i="65"/>
  <c r="C30" i="67"/>
  <c r="S30" i="67"/>
  <c r="B49" i="67"/>
  <c r="F30" i="68"/>
  <c r="D49" i="69"/>
  <c r="E67" i="69"/>
  <c r="U67" i="69"/>
  <c r="F30" i="70"/>
  <c r="Q30" i="71"/>
  <c r="R67" i="71"/>
  <c r="K30" i="73"/>
  <c r="Q30" i="74"/>
  <c r="F30" i="75"/>
  <c r="V30" i="75"/>
  <c r="U67" i="75"/>
  <c r="H30" i="76"/>
  <c r="P49" i="76"/>
  <c r="J67" i="76"/>
  <c r="F20" i="82"/>
  <c r="F21" i="82" s="1"/>
  <c r="F22" i="82" s="1"/>
  <c r="V20" i="82"/>
  <c r="V21" i="82" s="1"/>
  <c r="V22" i="82" s="1"/>
  <c r="X52" i="82"/>
  <c r="D59" i="82"/>
  <c r="D60" i="82" s="1"/>
  <c r="D61" i="82" s="1"/>
  <c r="T59" i="82"/>
  <c r="T60" i="82" s="1"/>
  <c r="T61" i="82" s="1"/>
  <c r="G21" i="83"/>
  <c r="O62" i="83"/>
  <c r="O63" i="83" s="1"/>
  <c r="K25" i="6"/>
  <c r="K30" i="6" s="1"/>
  <c r="P52" i="14"/>
  <c r="L31" i="15"/>
  <c r="J31" i="23"/>
  <c r="N50" i="25"/>
  <c r="H31" i="29"/>
  <c r="X31" i="29"/>
  <c r="F69" i="31"/>
  <c r="O29" i="43"/>
  <c r="K67" i="43"/>
  <c r="Q67" i="44"/>
  <c r="T49" i="45"/>
  <c r="C49" i="45"/>
  <c r="Q67" i="46"/>
  <c r="T49" i="48"/>
  <c r="I30" i="51"/>
  <c r="E49" i="52"/>
  <c r="Q49" i="54"/>
  <c r="S49" i="54"/>
  <c r="C48" i="55"/>
  <c r="D67" i="55"/>
  <c r="M30" i="56"/>
  <c r="B49" i="56"/>
  <c r="L67" i="56"/>
  <c r="E30" i="57"/>
  <c r="U30" i="57"/>
  <c r="G67" i="60"/>
  <c r="P67" i="61"/>
  <c r="M30" i="63"/>
  <c r="D30" i="64"/>
  <c r="T30" i="64"/>
  <c r="G67" i="64"/>
  <c r="J30" i="65"/>
  <c r="O49" i="65"/>
  <c r="D30" i="67"/>
  <c r="T30" i="67"/>
  <c r="G30" i="68"/>
  <c r="G30" i="69"/>
  <c r="V67" i="69"/>
  <c r="P49" i="70"/>
  <c r="G30" i="72"/>
  <c r="L30" i="73"/>
  <c r="B30" i="74"/>
  <c r="R30" i="74"/>
  <c r="G30" i="75"/>
  <c r="I30" i="76"/>
  <c r="M30" i="77"/>
  <c r="N67" i="77"/>
  <c r="R20" i="79"/>
  <c r="R21" i="79" s="1"/>
  <c r="R22" i="79" s="1"/>
  <c r="R59" i="79"/>
  <c r="E59" i="82"/>
  <c r="U59" i="82"/>
  <c r="H21" i="83"/>
  <c r="H22" i="83" s="1"/>
  <c r="H23" i="83" s="1"/>
  <c r="X49" i="83"/>
  <c r="B25" i="3"/>
  <c r="B30" i="3" s="1"/>
  <c r="R25" i="3"/>
  <c r="R30" i="3" s="1"/>
  <c r="P25" i="4"/>
  <c r="P30" i="4" s="1"/>
  <c r="K25" i="4"/>
  <c r="K30" i="4" s="1"/>
  <c r="Q50" i="19"/>
  <c r="H50" i="20"/>
  <c r="K31" i="23"/>
  <c r="G30" i="32"/>
  <c r="E50" i="33"/>
  <c r="F31" i="36"/>
  <c r="V31" i="36"/>
  <c r="F30" i="37"/>
  <c r="V30" i="38"/>
  <c r="E31" i="40"/>
  <c r="U31" i="40"/>
  <c r="D50" i="40"/>
  <c r="H30" i="43"/>
  <c r="M67" i="44"/>
  <c r="O30" i="45"/>
  <c r="O67" i="45"/>
  <c r="C48" i="50"/>
  <c r="C66" i="50"/>
  <c r="J67" i="51"/>
  <c r="F49" i="52"/>
  <c r="T49" i="54"/>
  <c r="E67" i="54"/>
  <c r="K30" i="57"/>
  <c r="I30" i="57"/>
  <c r="Q30" i="58"/>
  <c r="P30" i="60"/>
  <c r="C48" i="60"/>
  <c r="Q67" i="61"/>
  <c r="N30" i="63"/>
  <c r="J30" i="64"/>
  <c r="J67" i="64"/>
  <c r="O48" i="65"/>
  <c r="D49" i="67"/>
  <c r="H30" i="68"/>
  <c r="F49" i="68"/>
  <c r="H30" i="69"/>
  <c r="M30" i="70"/>
  <c r="Q49" i="70"/>
  <c r="Q29" i="71"/>
  <c r="H30" i="72"/>
  <c r="C30" i="74"/>
  <c r="S30" i="74"/>
  <c r="C49" i="74"/>
  <c r="H30" i="75"/>
  <c r="G49" i="75"/>
  <c r="J30" i="76"/>
  <c r="O67" i="77"/>
  <c r="C20" i="79"/>
  <c r="C21" i="79" s="1"/>
  <c r="C22" i="79" s="1"/>
  <c r="S20" i="79"/>
  <c r="S21" i="79" s="1"/>
  <c r="S22" i="79" s="1"/>
  <c r="C40" i="79"/>
  <c r="C41" i="79" s="1"/>
  <c r="C42" i="79" s="1"/>
  <c r="C59" i="79"/>
  <c r="S59" i="79"/>
  <c r="H20" i="82"/>
  <c r="H21" i="82" s="1"/>
  <c r="H22" i="82" s="1"/>
  <c r="F59" i="82"/>
  <c r="F60" i="82" s="1"/>
  <c r="F61" i="82" s="1"/>
  <c r="D21" i="83"/>
  <c r="D22" i="83" s="1"/>
  <c r="D23" i="83" s="1"/>
  <c r="I21" i="83"/>
  <c r="I22" i="83" s="1"/>
  <c r="I23" i="83" s="1"/>
  <c r="E41" i="83"/>
  <c r="Q61" i="83"/>
  <c r="Q62" i="83" s="1"/>
  <c r="Q63" i="83" s="1"/>
  <c r="O46" i="4"/>
  <c r="O51" i="4" s="1"/>
  <c r="H60" i="8"/>
  <c r="L25" i="10"/>
  <c r="L30" i="10" s="1"/>
  <c r="C46" i="11"/>
  <c r="C51" i="11" s="1"/>
  <c r="N32" i="12"/>
  <c r="P52" i="13"/>
  <c r="Y31" i="14"/>
  <c r="H30" i="17"/>
  <c r="F68" i="25"/>
  <c r="H50" i="28"/>
  <c r="C68" i="30"/>
  <c r="D69" i="31"/>
  <c r="K30" i="32"/>
  <c r="P31" i="33"/>
  <c r="B31" i="34"/>
  <c r="R31" i="34"/>
  <c r="O31" i="38"/>
  <c r="S29" i="48"/>
  <c r="D49" i="50"/>
  <c r="D66" i="50"/>
  <c r="D67" i="52"/>
  <c r="T67" i="55"/>
  <c r="V66" i="56"/>
  <c r="J30" i="57"/>
  <c r="L30" i="58"/>
  <c r="E49" i="60"/>
  <c r="R67" i="61"/>
  <c r="F49" i="62"/>
  <c r="K67" i="64"/>
  <c r="S49" i="65"/>
  <c r="O67" i="65"/>
  <c r="D49" i="66"/>
  <c r="C67" i="66"/>
  <c r="I30" i="68"/>
  <c r="I30" i="69"/>
  <c r="G67" i="70"/>
  <c r="W67" i="70"/>
  <c r="E67" i="71"/>
  <c r="U67" i="71"/>
  <c r="I30" i="72"/>
  <c r="N30" i="73"/>
  <c r="T30" i="74"/>
  <c r="D49" i="74"/>
  <c r="D67" i="74"/>
  <c r="T67" i="74"/>
  <c r="I30" i="75"/>
  <c r="O49" i="75"/>
  <c r="K30" i="76"/>
  <c r="D20" i="79"/>
  <c r="D21" i="79" s="1"/>
  <c r="D22" i="79" s="1"/>
  <c r="T20" i="79"/>
  <c r="T21" i="79" s="1"/>
  <c r="T22" i="79" s="1"/>
  <c r="I33" i="79"/>
  <c r="G59" i="82"/>
  <c r="G60" i="82" s="1"/>
  <c r="G61" i="82" s="1"/>
  <c r="J21" i="83"/>
  <c r="J22" i="83" s="1"/>
  <c r="J23" i="83" s="1"/>
  <c r="F41" i="83"/>
  <c r="X50" i="83"/>
  <c r="R61" i="83"/>
  <c r="R62" i="83" s="1"/>
  <c r="R63" i="83" s="1"/>
  <c r="P46" i="4"/>
  <c r="P51" i="4" s="1"/>
  <c r="Q46" i="6"/>
  <c r="Q51" i="6" s="1"/>
  <c r="B65" i="10"/>
  <c r="B70" i="10" s="1"/>
  <c r="Q32" i="12"/>
  <c r="Q31" i="13"/>
  <c r="I30" i="17"/>
  <c r="G50" i="21"/>
  <c r="E31" i="24"/>
  <c r="U31" i="24"/>
  <c r="Q44" i="24"/>
  <c r="Q45" i="24" s="1"/>
  <c r="E69" i="25"/>
  <c r="N50" i="28"/>
  <c r="F31" i="29"/>
  <c r="E69" i="29"/>
  <c r="B68" i="29"/>
  <c r="O50" i="32"/>
  <c r="G31" i="40"/>
  <c r="W31" i="40"/>
  <c r="Q50" i="40"/>
  <c r="Q30" i="45"/>
  <c r="D29" i="47"/>
  <c r="F67" i="47"/>
  <c r="V67" i="47"/>
  <c r="B30" i="48"/>
  <c r="E49" i="50"/>
  <c r="T49" i="51"/>
  <c r="K67" i="51"/>
  <c r="W67" i="51"/>
  <c r="O67" i="57"/>
  <c r="H43" i="58"/>
  <c r="M30" i="60"/>
  <c r="F49" i="60"/>
  <c r="J66" i="63"/>
  <c r="D67" i="66"/>
  <c r="F49" i="67"/>
  <c r="O49" i="68"/>
  <c r="O49" i="69"/>
  <c r="O30" i="70"/>
  <c r="H67" i="70"/>
  <c r="J30" i="71"/>
  <c r="O30" i="73"/>
  <c r="P67" i="73"/>
  <c r="T30" i="75"/>
  <c r="P49" i="75"/>
  <c r="L30" i="76"/>
  <c r="E20" i="79"/>
  <c r="E21" i="79" s="1"/>
  <c r="E22" i="79" s="1"/>
  <c r="U20" i="79"/>
  <c r="U21" i="79" s="1"/>
  <c r="U22" i="79" s="1"/>
  <c r="E40" i="79"/>
  <c r="E41" i="79" s="1"/>
  <c r="E42" i="79" s="1"/>
  <c r="H59" i="82"/>
  <c r="H60" i="82" s="1"/>
  <c r="H61" i="82" s="1"/>
  <c r="K21" i="83"/>
  <c r="K22" i="83" s="1"/>
  <c r="K23" i="83" s="1"/>
  <c r="G41" i="83"/>
  <c r="G42" i="83" s="1"/>
  <c r="G43" i="83" s="1"/>
  <c r="C61" i="83"/>
  <c r="C62" i="83" s="1"/>
  <c r="C63" i="83" s="1"/>
  <c r="S61" i="83"/>
  <c r="S62" i="83" s="1"/>
  <c r="S63" i="83" s="1"/>
  <c r="C61" i="84"/>
  <c r="C62" i="84" s="1"/>
  <c r="C63" i="84" s="1"/>
  <c r="S61" i="84"/>
  <c r="S62" i="84" s="1"/>
  <c r="S63" i="84" s="1"/>
  <c r="H62" i="3"/>
  <c r="J25" i="6"/>
  <c r="J30" i="6" s="1"/>
  <c r="E25" i="6"/>
  <c r="E30" i="6" s="1"/>
  <c r="U25" i="6"/>
  <c r="U30" i="6" s="1"/>
  <c r="C65" i="10"/>
  <c r="C70" i="10" s="1"/>
  <c r="E25" i="11"/>
  <c r="E30" i="11" s="1"/>
  <c r="O51" i="13"/>
  <c r="I30" i="18"/>
  <c r="H50" i="21"/>
  <c r="B30" i="26"/>
  <c r="E30" i="28"/>
  <c r="E69" i="28"/>
  <c r="G31" i="29"/>
  <c r="F69" i="29"/>
  <c r="C68" i="29"/>
  <c r="E68" i="30"/>
  <c r="Q31" i="32"/>
  <c r="C50" i="32"/>
  <c r="H50" i="33"/>
  <c r="H50" i="34"/>
  <c r="C69" i="35"/>
  <c r="U67" i="44"/>
  <c r="J66" i="45"/>
  <c r="P30" i="48"/>
  <c r="G49" i="50"/>
  <c r="T66" i="50"/>
  <c r="Q29" i="53"/>
  <c r="B49" i="55"/>
  <c r="V30" i="57"/>
  <c r="D30" i="59"/>
  <c r="O49" i="59"/>
  <c r="O49" i="62"/>
  <c r="L67" i="65"/>
  <c r="E67" i="66"/>
  <c r="U67" i="66"/>
  <c r="G49" i="67"/>
  <c r="E67" i="67"/>
  <c r="U67" i="67"/>
  <c r="P49" i="68"/>
  <c r="J67" i="69"/>
  <c r="P30" i="70"/>
  <c r="K30" i="71"/>
  <c r="K30" i="72"/>
  <c r="S49" i="72"/>
  <c r="F30" i="74"/>
  <c r="V30" i="74"/>
  <c r="F49" i="74"/>
  <c r="Q49" i="75"/>
  <c r="M30" i="76"/>
  <c r="X20" i="77"/>
  <c r="F20" i="79"/>
  <c r="F21" i="79" s="1"/>
  <c r="F22" i="79" s="1"/>
  <c r="V20" i="79"/>
  <c r="V21" i="79" s="1"/>
  <c r="V22" i="79" s="1"/>
  <c r="F59" i="79"/>
  <c r="V59" i="79"/>
  <c r="I59" i="82"/>
  <c r="I60" i="82" s="1"/>
  <c r="I61" i="82" s="1"/>
  <c r="O41" i="83"/>
  <c r="D61" i="83"/>
  <c r="D62" i="83" s="1"/>
  <c r="D63" i="83" s="1"/>
  <c r="G65" i="3"/>
  <c r="G70" i="3" s="1"/>
  <c r="R46" i="4"/>
  <c r="R51" i="4" s="1"/>
  <c r="T44" i="4"/>
  <c r="N25" i="10"/>
  <c r="N30" i="10" s="1"/>
  <c r="S46" i="10"/>
  <c r="S51" i="10" s="1"/>
  <c r="T43" i="10"/>
  <c r="W25" i="11"/>
  <c r="W30" i="11" s="1"/>
  <c r="K41" i="13"/>
  <c r="V30" i="18"/>
  <c r="D31" i="21"/>
  <c r="T31" i="21"/>
  <c r="H31" i="22"/>
  <c r="X31" i="22"/>
  <c r="Y31" i="25"/>
  <c r="L30" i="26"/>
  <c r="E69" i="26"/>
  <c r="R30" i="28"/>
  <c r="W31" i="29"/>
  <c r="G30" i="31"/>
  <c r="C31" i="33"/>
  <c r="S31" i="33"/>
  <c r="O29" i="45"/>
  <c r="M66" i="45"/>
  <c r="D30" i="46"/>
  <c r="O49" i="46"/>
  <c r="I30" i="47"/>
  <c r="F30" i="47"/>
  <c r="R30" i="48"/>
  <c r="R30" i="56"/>
  <c r="T30" i="59"/>
  <c r="G49" i="61"/>
  <c r="D67" i="63"/>
  <c r="G30" i="66"/>
  <c r="F67" i="66"/>
  <c r="V67" i="66"/>
  <c r="O49" i="67"/>
  <c r="F67" i="67"/>
  <c r="V67" i="67"/>
  <c r="Q49" i="68"/>
  <c r="Q49" i="69"/>
  <c r="K67" i="69"/>
  <c r="Q30" i="70"/>
  <c r="U49" i="70"/>
  <c r="L30" i="71"/>
  <c r="L30" i="72"/>
  <c r="B49" i="73"/>
  <c r="B67" i="73"/>
  <c r="R67" i="73"/>
  <c r="G49" i="74"/>
  <c r="R49" i="75"/>
  <c r="S67" i="77"/>
  <c r="P41" i="83"/>
  <c r="P42" i="83" s="1"/>
  <c r="P43" i="83" s="1"/>
  <c r="V31" i="84"/>
  <c r="I29" i="85"/>
  <c r="R46" i="3"/>
  <c r="R51" i="3" s="1"/>
  <c r="E25" i="4"/>
  <c r="E30" i="4" s="1"/>
  <c r="U25" i="4"/>
  <c r="U30" i="4" s="1"/>
  <c r="C50" i="15"/>
  <c r="Q50" i="17"/>
  <c r="M31" i="18"/>
  <c r="N50" i="19"/>
  <c r="D68" i="19"/>
  <c r="Y31" i="22"/>
  <c r="C69" i="26"/>
  <c r="H30" i="27"/>
  <c r="L31" i="28"/>
  <c r="F68" i="29"/>
  <c r="P50" i="36"/>
  <c r="D66" i="44"/>
  <c r="R30" i="46"/>
  <c r="C66" i="46"/>
  <c r="G30" i="47"/>
  <c r="Q67" i="50"/>
  <c r="F48" i="52"/>
  <c r="J66" i="52"/>
  <c r="S29" i="53"/>
  <c r="T30" i="55"/>
  <c r="R67" i="56"/>
  <c r="E67" i="57"/>
  <c r="D49" i="59"/>
  <c r="T30" i="61"/>
  <c r="J30" i="63"/>
  <c r="Q67" i="63"/>
  <c r="F49" i="64"/>
  <c r="G67" i="66"/>
  <c r="M30" i="69"/>
  <c r="H43" i="69"/>
  <c r="R49" i="69"/>
  <c r="M67" i="72"/>
  <c r="C49" i="73"/>
  <c r="C67" i="73"/>
  <c r="S67" i="73"/>
  <c r="H67" i="74"/>
  <c r="S49" i="75"/>
  <c r="C49" i="77"/>
  <c r="D67" i="77"/>
  <c r="T67" i="77"/>
  <c r="T40" i="82"/>
  <c r="T41" i="82" s="1"/>
  <c r="T42" i="82" s="1"/>
  <c r="N21" i="83"/>
  <c r="N22" i="83" s="1"/>
  <c r="N23" i="83" s="1"/>
  <c r="V29" i="83"/>
  <c r="Q41" i="83"/>
  <c r="Q42" i="83" s="1"/>
  <c r="Q43" i="83" s="1"/>
  <c r="G61" i="85"/>
  <c r="G62" i="85" s="1"/>
  <c r="G63" i="85" s="1"/>
  <c r="C25" i="2"/>
  <c r="C30" i="2" s="1"/>
  <c r="S25" i="2"/>
  <c r="S30" i="2" s="1"/>
  <c r="T45" i="3"/>
  <c r="H64" i="3"/>
  <c r="G46" i="4"/>
  <c r="G51" i="4" s="1"/>
  <c r="B65" i="4"/>
  <c r="B70" i="4" s="1"/>
  <c r="H64" i="6"/>
  <c r="I34" i="7"/>
  <c r="D65" i="8"/>
  <c r="D70" i="8" s="1"/>
  <c r="T34" i="9"/>
  <c r="M25" i="10"/>
  <c r="M30" i="10" s="1"/>
  <c r="F30" i="13"/>
  <c r="F31" i="13"/>
  <c r="V30" i="13"/>
  <c r="V31" i="13"/>
  <c r="W30" i="16"/>
  <c r="O25" i="1"/>
  <c r="O30" i="1" s="1"/>
  <c r="C46" i="1"/>
  <c r="C51" i="1" s="1"/>
  <c r="H62" i="1"/>
  <c r="T25" i="2"/>
  <c r="T30" i="2" s="1"/>
  <c r="B46" i="2"/>
  <c r="H60" i="2"/>
  <c r="F25" i="3"/>
  <c r="F30" i="3" s="1"/>
  <c r="V25" i="3"/>
  <c r="V30" i="3" s="1"/>
  <c r="O46" i="3"/>
  <c r="O51" i="3" s="1"/>
  <c r="T44" i="3"/>
  <c r="L25" i="4"/>
  <c r="L30" i="4" s="1"/>
  <c r="W22" i="4"/>
  <c r="H60" i="4"/>
  <c r="O25" i="6"/>
  <c r="O30" i="6" s="1"/>
  <c r="T34" i="7"/>
  <c r="O46" i="10"/>
  <c r="O51" i="10" s="1"/>
  <c r="N51" i="13"/>
  <c r="Q46" i="13"/>
  <c r="Q47" i="13" s="1"/>
  <c r="D49" i="18"/>
  <c r="D50" i="18"/>
  <c r="D25" i="1"/>
  <c r="D30" i="1" s="1"/>
  <c r="T25" i="1"/>
  <c r="T30" i="1" s="1"/>
  <c r="P25" i="1"/>
  <c r="P30" i="1" s="1"/>
  <c r="V22" i="1"/>
  <c r="P25" i="2"/>
  <c r="P30" i="2" s="1"/>
  <c r="H44" i="2"/>
  <c r="W19" i="3"/>
  <c r="W20" i="3"/>
  <c r="P46" i="3"/>
  <c r="P51" i="3" s="1"/>
  <c r="H42" i="3"/>
  <c r="D65" i="4"/>
  <c r="D70" i="4" s="1"/>
  <c r="F25" i="6"/>
  <c r="F30" i="6" s="1"/>
  <c r="F65" i="8"/>
  <c r="F70" i="8" s="1"/>
  <c r="O25" i="10"/>
  <c r="O30" i="10" s="1"/>
  <c r="E50" i="16"/>
  <c r="E46" i="1"/>
  <c r="E51" i="1" s="1"/>
  <c r="H60" i="1"/>
  <c r="H25" i="3"/>
  <c r="H30" i="3" s="1"/>
  <c r="S25" i="3"/>
  <c r="S30" i="3" s="1"/>
  <c r="H59" i="3"/>
  <c r="Q25" i="6"/>
  <c r="Q30" i="6" s="1"/>
  <c r="W23" i="6"/>
  <c r="R25" i="6"/>
  <c r="R30" i="6" s="1"/>
  <c r="O46" i="6"/>
  <c r="O51" i="6" s="1"/>
  <c r="R46" i="8"/>
  <c r="R51" i="8" s="1"/>
  <c r="H63" i="8"/>
  <c r="P25" i="10"/>
  <c r="P30" i="10" s="1"/>
  <c r="Q46" i="10"/>
  <c r="Q51" i="10" s="1"/>
  <c r="O25" i="11"/>
  <c r="O30" i="11" s="1"/>
  <c r="F50" i="16"/>
  <c r="F49" i="16"/>
  <c r="N25" i="1"/>
  <c r="N30" i="1" s="1"/>
  <c r="H43" i="1"/>
  <c r="C65" i="1"/>
  <c r="C70" i="1" s="1"/>
  <c r="G25" i="2"/>
  <c r="G30" i="2" s="1"/>
  <c r="T41" i="2"/>
  <c r="I25" i="3"/>
  <c r="I30" i="3" s="1"/>
  <c r="O25" i="4"/>
  <c r="O30" i="4" s="1"/>
  <c r="J25" i="4"/>
  <c r="J30" i="4" s="1"/>
  <c r="C46" i="4"/>
  <c r="C51" i="4" s="1"/>
  <c r="B25" i="6"/>
  <c r="B30" i="6" s="1"/>
  <c r="P46" i="6"/>
  <c r="P51" i="6" s="1"/>
  <c r="T44" i="6"/>
  <c r="C65" i="6"/>
  <c r="C70" i="6" s="1"/>
  <c r="S46" i="8"/>
  <c r="S51" i="8" s="1"/>
  <c r="C46" i="8"/>
  <c r="C51" i="8" s="1"/>
  <c r="Y23" i="10"/>
  <c r="R25" i="10"/>
  <c r="R30" i="10" s="1"/>
  <c r="R46" i="10"/>
  <c r="R51" i="10" s="1"/>
  <c r="P25" i="11"/>
  <c r="P30" i="11" s="1"/>
  <c r="Q25" i="11"/>
  <c r="Q30" i="11" s="1"/>
  <c r="I42" i="11"/>
  <c r="N30" i="15"/>
  <c r="N31" i="15"/>
  <c r="H25" i="1"/>
  <c r="H30" i="1" s="1"/>
  <c r="I25" i="2"/>
  <c r="I30" i="2" s="1"/>
  <c r="C65" i="2"/>
  <c r="C70" i="2" s="1"/>
  <c r="H41" i="3"/>
  <c r="Q25" i="4"/>
  <c r="Q30" i="4" s="1"/>
  <c r="E46" i="4"/>
  <c r="E51" i="4" s="1"/>
  <c r="H45" i="4"/>
  <c r="E46" i="8"/>
  <c r="E51" i="8" s="1"/>
  <c r="H64" i="8"/>
  <c r="H62" i="10"/>
  <c r="B25" i="11"/>
  <c r="B30" i="11" s="1"/>
  <c r="R25" i="11"/>
  <c r="R30" i="11" s="1"/>
  <c r="S25" i="11"/>
  <c r="S30" i="11" s="1"/>
  <c r="L30" i="13"/>
  <c r="L31" i="13"/>
  <c r="B31" i="16"/>
  <c r="J25" i="2"/>
  <c r="J30" i="2" s="1"/>
  <c r="T44" i="2"/>
  <c r="F65" i="2"/>
  <c r="F70" i="2" s="1"/>
  <c r="L25" i="3"/>
  <c r="L30" i="3" s="1"/>
  <c r="B25" i="4"/>
  <c r="B30" i="4" s="1"/>
  <c r="R25" i="4"/>
  <c r="R30" i="4" s="1"/>
  <c r="W23" i="4"/>
  <c r="H63" i="4"/>
  <c r="H34" i="5"/>
  <c r="S46" i="6"/>
  <c r="S51" i="6" s="1"/>
  <c r="D46" i="6"/>
  <c r="D51" i="6" s="1"/>
  <c r="F65" i="6"/>
  <c r="F70" i="6" s="1"/>
  <c r="T45" i="8"/>
  <c r="T44" i="10"/>
  <c r="F53" i="12"/>
  <c r="E70" i="13"/>
  <c r="E71" i="13"/>
  <c r="V20" i="1"/>
  <c r="T44" i="1"/>
  <c r="K25" i="2"/>
  <c r="K30" i="2" s="1"/>
  <c r="E65" i="2"/>
  <c r="E70" i="2" s="1"/>
  <c r="I44" i="6"/>
  <c r="G46" i="8"/>
  <c r="G51" i="8" s="1"/>
  <c r="O46" i="8"/>
  <c r="O51" i="8" s="1"/>
  <c r="I34" i="9"/>
  <c r="B46" i="10"/>
  <c r="I45" i="10"/>
  <c r="D25" i="11"/>
  <c r="D30" i="11" s="1"/>
  <c r="T25" i="11"/>
  <c r="T30" i="11" s="1"/>
  <c r="F65" i="1"/>
  <c r="F70" i="1" s="1"/>
  <c r="H61" i="1"/>
  <c r="L25" i="2"/>
  <c r="L30" i="2" s="1"/>
  <c r="T40" i="2"/>
  <c r="D65" i="2"/>
  <c r="D70" i="2" s="1"/>
  <c r="H64" i="2"/>
  <c r="N25" i="3"/>
  <c r="N30" i="3" s="1"/>
  <c r="D25" i="4"/>
  <c r="D30" i="4" s="1"/>
  <c r="T25" i="4"/>
  <c r="T30" i="4" s="1"/>
  <c r="G25" i="6"/>
  <c r="G30" i="6" s="1"/>
  <c r="T42" i="8"/>
  <c r="D46" i="11"/>
  <c r="D51" i="11" s="1"/>
  <c r="H31" i="18"/>
  <c r="H30" i="18"/>
  <c r="X31" i="18"/>
  <c r="X30" i="18"/>
  <c r="G65" i="1"/>
  <c r="G70" i="1" s="1"/>
  <c r="M25" i="2"/>
  <c r="M30" i="2" s="1"/>
  <c r="H40" i="3"/>
  <c r="T42" i="4"/>
  <c r="T45" i="4"/>
  <c r="T42" i="6"/>
  <c r="D46" i="10"/>
  <c r="D51" i="10" s="1"/>
  <c r="B72" i="12"/>
  <c r="B71" i="12"/>
  <c r="P30" i="13"/>
  <c r="P31" i="13"/>
  <c r="H59" i="1"/>
  <c r="N25" i="2"/>
  <c r="N30" i="2" s="1"/>
  <c r="R46" i="2"/>
  <c r="R51" i="2" s="1"/>
  <c r="H59" i="2"/>
  <c r="P25" i="3"/>
  <c r="P30" i="3" s="1"/>
  <c r="F46" i="3"/>
  <c r="F51" i="3" s="1"/>
  <c r="F65" i="3"/>
  <c r="F70" i="3" s="1"/>
  <c r="H63" i="3"/>
  <c r="F25" i="4"/>
  <c r="F30" i="4" s="1"/>
  <c r="V25" i="4"/>
  <c r="V30" i="4" s="1"/>
  <c r="W24" i="4"/>
  <c r="H47" i="5"/>
  <c r="H61" i="6"/>
  <c r="H62" i="8"/>
  <c r="H25" i="10"/>
  <c r="H30" i="10" s="1"/>
  <c r="X25" i="10"/>
  <c r="X30" i="10" s="1"/>
  <c r="Q25" i="10"/>
  <c r="Q30" i="10" s="1"/>
  <c r="H61" i="10"/>
  <c r="G25" i="11"/>
  <c r="G30" i="11" s="1"/>
  <c r="D31" i="15"/>
  <c r="D30" i="15"/>
  <c r="T31" i="15"/>
  <c r="T30" i="15"/>
  <c r="G31" i="16"/>
  <c r="G30" i="16"/>
  <c r="B68" i="17"/>
  <c r="V21" i="1"/>
  <c r="H41" i="1"/>
  <c r="O25" i="2"/>
  <c r="O30" i="2" s="1"/>
  <c r="Q25" i="3"/>
  <c r="Q30" i="3" s="1"/>
  <c r="W21" i="4"/>
  <c r="H62" i="4"/>
  <c r="T34" i="5"/>
  <c r="F46" i="6"/>
  <c r="F51" i="6" s="1"/>
  <c r="I25" i="10"/>
  <c r="I30" i="10" s="1"/>
  <c r="J25" i="10"/>
  <c r="J30" i="10" s="1"/>
  <c r="I42" i="10"/>
  <c r="C46" i="10"/>
  <c r="C51" i="10" s="1"/>
  <c r="F46" i="10"/>
  <c r="F51" i="10" s="1"/>
  <c r="H25" i="11"/>
  <c r="H30" i="11" s="1"/>
  <c r="X25" i="11"/>
  <c r="X30" i="11" s="1"/>
  <c r="O32" i="12"/>
  <c r="O30" i="12"/>
  <c r="Q46" i="1"/>
  <c r="Q51" i="1" s="1"/>
  <c r="E46" i="3"/>
  <c r="E51" i="3" s="1"/>
  <c r="T43" i="8"/>
  <c r="H64" i="10"/>
  <c r="T43" i="1"/>
  <c r="H62" i="2"/>
  <c r="S46" i="4"/>
  <c r="S51" i="4" s="1"/>
  <c r="K25" i="10"/>
  <c r="K30" i="10" s="1"/>
  <c r="E69" i="19"/>
  <c r="E68" i="19"/>
  <c r="S46" i="1"/>
  <c r="S51" i="1" s="1"/>
  <c r="T42" i="1"/>
  <c r="W19" i="2"/>
  <c r="S46" i="2"/>
  <c r="S51" i="2" s="1"/>
  <c r="T42" i="2"/>
  <c r="D25" i="3"/>
  <c r="D30" i="3" s="1"/>
  <c r="T25" i="3"/>
  <c r="T30" i="3" s="1"/>
  <c r="W22" i="3"/>
  <c r="U25" i="3"/>
  <c r="U30" i="3" s="1"/>
  <c r="G46" i="3"/>
  <c r="G51" i="3" s="1"/>
  <c r="H42" i="4"/>
  <c r="M25" i="6"/>
  <c r="M30" i="6" s="1"/>
  <c r="T41" i="8"/>
  <c r="I41" i="10"/>
  <c r="T45" i="10"/>
  <c r="N52" i="14"/>
  <c r="Q46" i="14"/>
  <c r="Q47" i="14" s="1"/>
  <c r="E50" i="17"/>
  <c r="E49" i="17"/>
  <c r="Q44" i="21"/>
  <c r="O49" i="21"/>
  <c r="N49" i="29"/>
  <c r="D68" i="31"/>
  <c r="S31" i="37"/>
  <c r="S30" i="37"/>
  <c r="Q31" i="40"/>
  <c r="Q30" i="40"/>
  <c r="J30" i="41"/>
  <c r="J31" i="41"/>
  <c r="L29" i="43"/>
  <c r="L30" i="43"/>
  <c r="S67" i="43"/>
  <c r="S66" i="43"/>
  <c r="B49" i="46"/>
  <c r="B48" i="46"/>
  <c r="S30" i="47"/>
  <c r="S29" i="47"/>
  <c r="R29" i="55"/>
  <c r="R30" i="55"/>
  <c r="Q30" i="56"/>
  <c r="Q29" i="56"/>
  <c r="Q67" i="56"/>
  <c r="Q66" i="56"/>
  <c r="G31" i="13"/>
  <c r="W31" i="13"/>
  <c r="C52" i="14"/>
  <c r="H31" i="16"/>
  <c r="X31" i="16"/>
  <c r="F31" i="17"/>
  <c r="V31" i="17"/>
  <c r="C68" i="17"/>
  <c r="J31" i="19"/>
  <c r="Q31" i="20"/>
  <c r="N50" i="20"/>
  <c r="F69" i="28"/>
  <c r="I31" i="29"/>
  <c r="Y31" i="29"/>
  <c r="O49" i="29"/>
  <c r="Y30" i="30"/>
  <c r="D49" i="31"/>
  <c r="E69" i="31"/>
  <c r="E68" i="31"/>
  <c r="R31" i="32"/>
  <c r="C49" i="32"/>
  <c r="B31" i="35"/>
  <c r="R30" i="35"/>
  <c r="O30" i="36"/>
  <c r="P31" i="38"/>
  <c r="P30" i="38"/>
  <c r="Z25" i="39"/>
  <c r="Z26" i="39" s="1"/>
  <c r="S31" i="39"/>
  <c r="S30" i="39"/>
  <c r="M30" i="43"/>
  <c r="M29" i="43"/>
  <c r="I29" i="44"/>
  <c r="I30" i="44"/>
  <c r="C67" i="44"/>
  <c r="C66" i="44"/>
  <c r="S67" i="44"/>
  <c r="S66" i="44"/>
  <c r="D66" i="45"/>
  <c r="D67" i="45"/>
  <c r="J66" i="48"/>
  <c r="J67" i="48"/>
  <c r="T67" i="49"/>
  <c r="D67" i="53"/>
  <c r="D66" i="53"/>
  <c r="T66" i="53"/>
  <c r="T67" i="53"/>
  <c r="C29" i="55"/>
  <c r="C30" i="55"/>
  <c r="S29" i="55"/>
  <c r="S30" i="55"/>
  <c r="N30" i="57"/>
  <c r="N29" i="57"/>
  <c r="I44" i="11"/>
  <c r="E51" i="12"/>
  <c r="AA20" i="13"/>
  <c r="H31" i="13"/>
  <c r="X31" i="13"/>
  <c r="C30" i="13"/>
  <c r="B71" i="13"/>
  <c r="Q30" i="14"/>
  <c r="P31" i="15"/>
  <c r="B49" i="15"/>
  <c r="C69" i="15"/>
  <c r="I31" i="16"/>
  <c r="F30" i="16"/>
  <c r="G31" i="17"/>
  <c r="W31" i="17"/>
  <c r="D49" i="17"/>
  <c r="K31" i="19"/>
  <c r="P49" i="19"/>
  <c r="B31" i="20"/>
  <c r="R31" i="20"/>
  <c r="B50" i="20"/>
  <c r="I31" i="22"/>
  <c r="V30" i="24"/>
  <c r="N50" i="24"/>
  <c r="R31" i="26"/>
  <c r="N31" i="27"/>
  <c r="P49" i="28"/>
  <c r="P49" i="29"/>
  <c r="G69" i="29"/>
  <c r="M31" i="30"/>
  <c r="B49" i="30"/>
  <c r="D69" i="30"/>
  <c r="F50" i="31"/>
  <c r="E49" i="31"/>
  <c r="D50" i="32"/>
  <c r="D49" i="32"/>
  <c r="E69" i="32"/>
  <c r="C69" i="32"/>
  <c r="L30" i="34"/>
  <c r="C31" i="35"/>
  <c r="C31" i="36"/>
  <c r="S31" i="36"/>
  <c r="R30" i="36"/>
  <c r="T31" i="37"/>
  <c r="T67" i="44"/>
  <c r="T66" i="44"/>
  <c r="Q29" i="48"/>
  <c r="Q30" i="48"/>
  <c r="E67" i="53"/>
  <c r="E66" i="53"/>
  <c r="U67" i="53"/>
  <c r="U66" i="53"/>
  <c r="F29" i="54"/>
  <c r="F30" i="54"/>
  <c r="V29" i="54"/>
  <c r="V30" i="54"/>
  <c r="R49" i="58"/>
  <c r="R48" i="58"/>
  <c r="W31" i="15"/>
  <c r="I44" i="16"/>
  <c r="C49" i="16"/>
  <c r="B68" i="16"/>
  <c r="F30" i="17"/>
  <c r="I44" i="17"/>
  <c r="I47" i="17" s="1"/>
  <c r="K31" i="18"/>
  <c r="F30" i="18"/>
  <c r="D30" i="19"/>
  <c r="Q49" i="19"/>
  <c r="C31" i="20"/>
  <c r="S31" i="20"/>
  <c r="P31" i="20"/>
  <c r="C50" i="20"/>
  <c r="L31" i="22"/>
  <c r="P50" i="22"/>
  <c r="F30" i="23"/>
  <c r="W30" i="24"/>
  <c r="C69" i="24"/>
  <c r="Q44" i="25"/>
  <c r="Q45" i="25" s="1"/>
  <c r="S31" i="26"/>
  <c r="O31" i="27"/>
  <c r="W30" i="27"/>
  <c r="O30" i="29"/>
  <c r="N50" i="29"/>
  <c r="H63" i="29"/>
  <c r="H64" i="29" s="1"/>
  <c r="N31" i="30"/>
  <c r="C50" i="30"/>
  <c r="C49" i="30"/>
  <c r="B69" i="30"/>
  <c r="G50" i="31"/>
  <c r="F49" i="31"/>
  <c r="G63" i="31"/>
  <c r="G66" i="31" s="1"/>
  <c r="E50" i="32"/>
  <c r="E49" i="32"/>
  <c r="D69" i="32"/>
  <c r="Z25" i="34"/>
  <c r="D31" i="35"/>
  <c r="T30" i="35"/>
  <c r="B68" i="35"/>
  <c r="D31" i="36"/>
  <c r="T31" i="36"/>
  <c r="B68" i="36"/>
  <c r="E31" i="37"/>
  <c r="U31" i="37"/>
  <c r="F66" i="45"/>
  <c r="F67" i="45"/>
  <c r="V66" i="45"/>
  <c r="V67" i="45"/>
  <c r="E49" i="46"/>
  <c r="E48" i="46"/>
  <c r="Q66" i="47"/>
  <c r="Q67" i="47"/>
  <c r="S67" i="50"/>
  <c r="S66" i="50"/>
  <c r="G66" i="57"/>
  <c r="G67" i="57"/>
  <c r="W66" i="57"/>
  <c r="W67" i="57"/>
  <c r="J25" i="11"/>
  <c r="J30" i="11" s="1"/>
  <c r="F46" i="11"/>
  <c r="F51" i="11" s="1"/>
  <c r="E30" i="13"/>
  <c r="T31" i="13"/>
  <c r="K44" i="13"/>
  <c r="D31" i="14"/>
  <c r="T31" i="14"/>
  <c r="C31" i="14"/>
  <c r="S31" i="14"/>
  <c r="T30" i="14"/>
  <c r="H31" i="15"/>
  <c r="X31" i="15"/>
  <c r="E69" i="15"/>
  <c r="K31" i="16"/>
  <c r="H30" i="16"/>
  <c r="E68" i="16"/>
  <c r="G30" i="17"/>
  <c r="E30" i="19"/>
  <c r="G68" i="19"/>
  <c r="D31" i="20"/>
  <c r="B31" i="21"/>
  <c r="R31" i="21"/>
  <c r="T30" i="21"/>
  <c r="G31" i="22"/>
  <c r="W31" i="22"/>
  <c r="P31" i="23"/>
  <c r="Y31" i="24"/>
  <c r="I31" i="24"/>
  <c r="B50" i="24"/>
  <c r="L31" i="25"/>
  <c r="H30" i="25"/>
  <c r="T31" i="26"/>
  <c r="P31" i="27"/>
  <c r="X30" i="27"/>
  <c r="H31" i="28"/>
  <c r="X31" i="28"/>
  <c r="B50" i="28"/>
  <c r="P30" i="29"/>
  <c r="E68" i="29"/>
  <c r="G31" i="30"/>
  <c r="W31" i="30"/>
  <c r="D50" i="30"/>
  <c r="D49" i="30"/>
  <c r="F69" i="30"/>
  <c r="J31" i="31"/>
  <c r="H50" i="31"/>
  <c r="I31" i="32"/>
  <c r="Y31" i="32"/>
  <c r="F50" i="32"/>
  <c r="F49" i="32"/>
  <c r="K31" i="33"/>
  <c r="H30" i="33"/>
  <c r="Q31" i="34"/>
  <c r="G63" i="34"/>
  <c r="G64" i="34" s="1"/>
  <c r="B69" i="34"/>
  <c r="E31" i="35"/>
  <c r="F68" i="35"/>
  <c r="E31" i="36"/>
  <c r="U31" i="36"/>
  <c r="I44" i="36"/>
  <c r="I45" i="36" s="1"/>
  <c r="C68" i="36"/>
  <c r="V31" i="37"/>
  <c r="R44" i="39"/>
  <c r="N49" i="39"/>
  <c r="H30" i="47"/>
  <c r="R66" i="47"/>
  <c r="R67" i="47"/>
  <c r="G30" i="52"/>
  <c r="G29" i="52"/>
  <c r="H29" i="54"/>
  <c r="H30" i="54"/>
  <c r="D49" i="55"/>
  <c r="D48" i="55"/>
  <c r="D49" i="56"/>
  <c r="D48" i="56"/>
  <c r="I31" i="15"/>
  <c r="Y31" i="15"/>
  <c r="D69" i="16"/>
  <c r="O50" i="19"/>
  <c r="B69" i="19"/>
  <c r="C31" i="21"/>
  <c r="S31" i="21"/>
  <c r="Q31" i="23"/>
  <c r="C69" i="23"/>
  <c r="K31" i="24"/>
  <c r="G63" i="25"/>
  <c r="G64" i="25" s="1"/>
  <c r="I44" i="26"/>
  <c r="I45" i="26" s="1"/>
  <c r="I31" i="28"/>
  <c r="Y31" i="28"/>
  <c r="N31" i="29"/>
  <c r="E49" i="30"/>
  <c r="F30" i="31"/>
  <c r="I44" i="31"/>
  <c r="G49" i="32"/>
  <c r="C69" i="34"/>
  <c r="D69" i="36"/>
  <c r="O50" i="39"/>
  <c r="O49" i="39"/>
  <c r="F30" i="40"/>
  <c r="F31" i="40"/>
  <c r="M66" i="42"/>
  <c r="M67" i="42"/>
  <c r="P30" i="49"/>
  <c r="P29" i="49"/>
  <c r="E67" i="50"/>
  <c r="E66" i="50"/>
  <c r="U67" i="50"/>
  <c r="U66" i="50"/>
  <c r="U48" i="58"/>
  <c r="U49" i="58"/>
  <c r="P29" i="64"/>
  <c r="P30" i="64"/>
  <c r="R30" i="23"/>
  <c r="D69" i="34"/>
  <c r="D69" i="35"/>
  <c r="E69" i="36"/>
  <c r="B68" i="39"/>
  <c r="N66" i="42"/>
  <c r="N67" i="42"/>
  <c r="N30" i="44"/>
  <c r="N29" i="44"/>
  <c r="P49" i="44"/>
  <c r="H43" i="48"/>
  <c r="H44" i="48" s="1"/>
  <c r="B49" i="48"/>
  <c r="F67" i="50"/>
  <c r="F66" i="50"/>
  <c r="V67" i="50"/>
  <c r="V66" i="50"/>
  <c r="I30" i="52"/>
  <c r="I29" i="52"/>
  <c r="F49" i="55"/>
  <c r="F48" i="55"/>
  <c r="J66" i="57"/>
  <c r="J67" i="57"/>
  <c r="K30" i="61"/>
  <c r="K29" i="61"/>
  <c r="L32" i="12"/>
  <c r="C53" i="12"/>
  <c r="N31" i="13"/>
  <c r="H30" i="13"/>
  <c r="N52" i="13"/>
  <c r="G65" i="13"/>
  <c r="B70" i="13"/>
  <c r="F31" i="14"/>
  <c r="V31" i="14"/>
  <c r="E31" i="14"/>
  <c r="J31" i="15"/>
  <c r="E50" i="15"/>
  <c r="K30" i="16"/>
  <c r="F69" i="16"/>
  <c r="L31" i="17"/>
  <c r="J30" i="17"/>
  <c r="J30" i="18"/>
  <c r="B49" i="20"/>
  <c r="V31" i="21"/>
  <c r="J31" i="22"/>
  <c r="L31" i="24"/>
  <c r="C69" i="25"/>
  <c r="J31" i="28"/>
  <c r="H30" i="31"/>
  <c r="H30" i="32"/>
  <c r="I44" i="32"/>
  <c r="I45" i="32" s="1"/>
  <c r="P50" i="32"/>
  <c r="G63" i="33"/>
  <c r="G64" i="33" s="1"/>
  <c r="T31" i="34"/>
  <c r="Y30" i="34"/>
  <c r="I44" i="34"/>
  <c r="I47" i="34" s="1"/>
  <c r="E69" i="34"/>
  <c r="I44" i="35"/>
  <c r="I47" i="35" s="1"/>
  <c r="E69" i="35"/>
  <c r="G49" i="36"/>
  <c r="F69" i="36"/>
  <c r="E31" i="38"/>
  <c r="U31" i="38"/>
  <c r="Q31" i="41"/>
  <c r="Q30" i="41"/>
  <c r="Q48" i="44"/>
  <c r="Q49" i="44"/>
  <c r="I67" i="44"/>
  <c r="T48" i="45"/>
  <c r="J29" i="47"/>
  <c r="J30" i="47"/>
  <c r="C48" i="48"/>
  <c r="C49" i="48"/>
  <c r="R29" i="49"/>
  <c r="R30" i="49"/>
  <c r="J30" i="52"/>
  <c r="J29" i="52"/>
  <c r="G66" i="54"/>
  <c r="G67" i="54"/>
  <c r="W66" i="54"/>
  <c r="W67" i="54"/>
  <c r="G48" i="55"/>
  <c r="G49" i="55"/>
  <c r="N66" i="59"/>
  <c r="N67" i="59"/>
  <c r="D53" i="12"/>
  <c r="AA23" i="13"/>
  <c r="C71" i="13"/>
  <c r="D71" i="13"/>
  <c r="G31" i="14"/>
  <c r="I31" i="14"/>
  <c r="K31" i="15"/>
  <c r="F30" i="15"/>
  <c r="I44" i="15"/>
  <c r="G50" i="15"/>
  <c r="R44" i="16"/>
  <c r="K30" i="17"/>
  <c r="O31" i="18"/>
  <c r="G50" i="18"/>
  <c r="R31" i="19"/>
  <c r="I31" i="20"/>
  <c r="Y31" i="20"/>
  <c r="C49" i="20"/>
  <c r="W31" i="21"/>
  <c r="G49" i="21"/>
  <c r="E69" i="21"/>
  <c r="D31" i="23"/>
  <c r="T31" i="23"/>
  <c r="C31" i="23"/>
  <c r="S31" i="23"/>
  <c r="T30" i="23"/>
  <c r="L30" i="25"/>
  <c r="D69" i="25"/>
  <c r="F50" i="26"/>
  <c r="C49" i="26"/>
  <c r="K31" i="28"/>
  <c r="B69" i="28"/>
  <c r="Q31" i="29"/>
  <c r="V31" i="29"/>
  <c r="K31" i="30"/>
  <c r="E30" i="30"/>
  <c r="O50" i="30"/>
  <c r="I30" i="31"/>
  <c r="M31" i="32"/>
  <c r="I30" i="32"/>
  <c r="O31" i="33"/>
  <c r="L30" i="33"/>
  <c r="B69" i="33"/>
  <c r="D31" i="34"/>
  <c r="F69" i="34"/>
  <c r="J31" i="35"/>
  <c r="U31" i="35"/>
  <c r="H49" i="36"/>
  <c r="C30" i="37"/>
  <c r="N50" i="37"/>
  <c r="N49" i="37"/>
  <c r="D69" i="39"/>
  <c r="I30" i="40"/>
  <c r="I31" i="40"/>
  <c r="Y30" i="40"/>
  <c r="Y31" i="40"/>
  <c r="R31" i="41"/>
  <c r="R30" i="41"/>
  <c r="H49" i="42"/>
  <c r="H48" i="42"/>
  <c r="R48" i="44"/>
  <c r="R49" i="44"/>
  <c r="K67" i="45"/>
  <c r="K30" i="47"/>
  <c r="K29" i="47"/>
  <c r="Q66" i="52"/>
  <c r="Q67" i="52"/>
  <c r="T49" i="53"/>
  <c r="T48" i="53"/>
  <c r="I46" i="13"/>
  <c r="I47" i="13" s="1"/>
  <c r="I46" i="14"/>
  <c r="G50" i="16"/>
  <c r="C31" i="19"/>
  <c r="S31" i="19"/>
  <c r="T30" i="19"/>
  <c r="J31" i="20"/>
  <c r="B69" i="20"/>
  <c r="X31" i="21"/>
  <c r="D30" i="22"/>
  <c r="E31" i="23"/>
  <c r="U31" i="23"/>
  <c r="U30" i="23"/>
  <c r="F30" i="24"/>
  <c r="J31" i="26"/>
  <c r="D49" i="26"/>
  <c r="F31" i="27"/>
  <c r="V31" i="27"/>
  <c r="D30" i="28"/>
  <c r="B31" i="29"/>
  <c r="R31" i="29"/>
  <c r="L31" i="30"/>
  <c r="N31" i="32"/>
  <c r="J30" i="32"/>
  <c r="X30" i="33"/>
  <c r="H49" i="35"/>
  <c r="K31" i="36"/>
  <c r="B30" i="36"/>
  <c r="L31" i="37"/>
  <c r="L30" i="37"/>
  <c r="D30" i="37"/>
  <c r="E69" i="39"/>
  <c r="AA39" i="41"/>
  <c r="AB39" i="41" s="1"/>
  <c r="L66" i="43"/>
  <c r="L67" i="43"/>
  <c r="K67" i="44"/>
  <c r="K66" i="44"/>
  <c r="J66" i="46"/>
  <c r="J67" i="46"/>
  <c r="O48" i="47"/>
  <c r="G66" i="47"/>
  <c r="G67" i="47"/>
  <c r="D48" i="49"/>
  <c r="D49" i="49"/>
  <c r="I66" i="54"/>
  <c r="I67" i="54"/>
  <c r="H50" i="22"/>
  <c r="V30" i="23"/>
  <c r="C68" i="26"/>
  <c r="V30" i="31"/>
  <c r="I44" i="33"/>
  <c r="E50" i="34"/>
  <c r="N50" i="40"/>
  <c r="N49" i="40"/>
  <c r="N29" i="45"/>
  <c r="N30" i="45"/>
  <c r="P29" i="46"/>
  <c r="P30" i="46"/>
  <c r="I30" i="48"/>
  <c r="I29" i="48"/>
  <c r="D66" i="49"/>
  <c r="D67" i="49"/>
  <c r="J29" i="51"/>
  <c r="J30" i="51"/>
  <c r="R48" i="52"/>
  <c r="R49" i="52"/>
  <c r="O51" i="14"/>
  <c r="P50" i="15"/>
  <c r="X30" i="16"/>
  <c r="O50" i="16"/>
  <c r="W30" i="17"/>
  <c r="L31" i="20"/>
  <c r="I30" i="20"/>
  <c r="F49" i="20"/>
  <c r="H31" i="21"/>
  <c r="P49" i="21"/>
  <c r="I31" i="23"/>
  <c r="N49" i="23"/>
  <c r="F49" i="25"/>
  <c r="J30" i="26"/>
  <c r="D68" i="26"/>
  <c r="C50" i="27"/>
  <c r="H30" i="30"/>
  <c r="W30" i="31"/>
  <c r="W30" i="32"/>
  <c r="Q31" i="33"/>
  <c r="E49" i="33"/>
  <c r="F69" i="33"/>
  <c r="E69" i="33"/>
  <c r="F50" i="34"/>
  <c r="L31" i="35"/>
  <c r="F50" i="35"/>
  <c r="L31" i="36"/>
  <c r="M31" i="37"/>
  <c r="C69" i="37"/>
  <c r="C68" i="37"/>
  <c r="G63" i="37"/>
  <c r="M30" i="42"/>
  <c r="M29" i="42"/>
  <c r="C67" i="42"/>
  <c r="S67" i="42"/>
  <c r="S66" i="42"/>
  <c r="Q29" i="46"/>
  <c r="Q30" i="46"/>
  <c r="L67" i="58"/>
  <c r="L66" i="58"/>
  <c r="Y23" i="11"/>
  <c r="P32" i="12"/>
  <c r="D30" i="14"/>
  <c r="O31" i="15"/>
  <c r="X30" i="17"/>
  <c r="D31" i="18"/>
  <c r="T31" i="18"/>
  <c r="Y30" i="18"/>
  <c r="F31" i="19"/>
  <c r="V31" i="19"/>
  <c r="H31" i="19"/>
  <c r="M31" i="20"/>
  <c r="J30" i="20"/>
  <c r="B68" i="20"/>
  <c r="I31" i="21"/>
  <c r="Y31" i="21"/>
  <c r="P31" i="22"/>
  <c r="Q30" i="22"/>
  <c r="L31" i="23"/>
  <c r="C50" i="23"/>
  <c r="R31" i="24"/>
  <c r="O50" i="24"/>
  <c r="E50" i="25"/>
  <c r="M31" i="26"/>
  <c r="K30" i="26"/>
  <c r="I31" i="27"/>
  <c r="Y31" i="27"/>
  <c r="D50" i="27"/>
  <c r="E31" i="29"/>
  <c r="U31" i="29"/>
  <c r="E50" i="29"/>
  <c r="I30" i="30"/>
  <c r="Q31" i="31"/>
  <c r="X30" i="31"/>
  <c r="X30" i="32"/>
  <c r="B31" i="33"/>
  <c r="R31" i="33"/>
  <c r="D50" i="33"/>
  <c r="G50" i="34"/>
  <c r="P50" i="34"/>
  <c r="N31" i="35"/>
  <c r="G50" i="35"/>
  <c r="N31" i="36"/>
  <c r="M31" i="36"/>
  <c r="O50" i="36"/>
  <c r="O31" i="37"/>
  <c r="N31" i="37"/>
  <c r="D69" i="37"/>
  <c r="D68" i="37"/>
  <c r="V31" i="40"/>
  <c r="H30" i="44"/>
  <c r="V66" i="49"/>
  <c r="V67" i="49"/>
  <c r="L29" i="51"/>
  <c r="L30" i="51"/>
  <c r="M67" i="51"/>
  <c r="M66" i="51"/>
  <c r="K30" i="20"/>
  <c r="F69" i="20"/>
  <c r="D50" i="21"/>
  <c r="F69" i="26"/>
  <c r="B50" i="27"/>
  <c r="T30" i="28"/>
  <c r="P31" i="37"/>
  <c r="P30" i="37"/>
  <c r="K31" i="39"/>
  <c r="G67" i="49"/>
  <c r="W66" i="49"/>
  <c r="W67" i="49"/>
  <c r="E30" i="50"/>
  <c r="E29" i="50"/>
  <c r="U29" i="50"/>
  <c r="M30" i="51"/>
  <c r="M29" i="51"/>
  <c r="U43" i="52"/>
  <c r="N29" i="56"/>
  <c r="N30" i="56"/>
  <c r="N66" i="56"/>
  <c r="N67" i="56"/>
  <c r="N53" i="12"/>
  <c r="W30" i="13"/>
  <c r="G52" i="13"/>
  <c r="M31" i="14"/>
  <c r="E31" i="16"/>
  <c r="U31" i="16"/>
  <c r="D50" i="16"/>
  <c r="T31" i="17"/>
  <c r="C50" i="17"/>
  <c r="N31" i="18"/>
  <c r="Y31" i="19"/>
  <c r="L30" i="20"/>
  <c r="C30" i="21"/>
  <c r="Y31" i="23"/>
  <c r="R30" i="24"/>
  <c r="G50" i="25"/>
  <c r="M30" i="26"/>
  <c r="H50" i="26"/>
  <c r="G63" i="26"/>
  <c r="G66" i="26" s="1"/>
  <c r="F30" i="27"/>
  <c r="P50" i="27"/>
  <c r="F50" i="27"/>
  <c r="U30" i="28"/>
  <c r="G50" i="29"/>
  <c r="G49" i="29"/>
  <c r="P31" i="30"/>
  <c r="V30" i="30"/>
  <c r="O31" i="31"/>
  <c r="B50" i="31"/>
  <c r="B31" i="32"/>
  <c r="O31" i="32"/>
  <c r="F50" i="33"/>
  <c r="H49" i="33"/>
  <c r="M31" i="34"/>
  <c r="K31" i="34"/>
  <c r="N50" i="34"/>
  <c r="P31" i="35"/>
  <c r="N50" i="35"/>
  <c r="P31" i="36"/>
  <c r="Q44" i="36"/>
  <c r="Q31" i="37"/>
  <c r="M31" i="38"/>
  <c r="M30" i="38"/>
  <c r="Q67" i="43"/>
  <c r="Q66" i="43"/>
  <c r="G66" i="48"/>
  <c r="G67" i="48"/>
  <c r="O67" i="51"/>
  <c r="O66" i="51"/>
  <c r="P29" i="55"/>
  <c r="P30" i="55"/>
  <c r="U25" i="11"/>
  <c r="U30" i="11" s="1"/>
  <c r="U31" i="13"/>
  <c r="H52" i="13"/>
  <c r="O31" i="14"/>
  <c r="N31" i="14"/>
  <c r="C31" i="15"/>
  <c r="S31" i="15"/>
  <c r="X30" i="15"/>
  <c r="G31" i="18"/>
  <c r="W31" i="18"/>
  <c r="P31" i="18"/>
  <c r="X31" i="19"/>
  <c r="O31" i="20"/>
  <c r="M30" i="20"/>
  <c r="G50" i="20"/>
  <c r="D30" i="21"/>
  <c r="C31" i="22"/>
  <c r="S31" i="22"/>
  <c r="T30" i="22"/>
  <c r="C69" i="22"/>
  <c r="D31" i="24"/>
  <c r="T31" i="24"/>
  <c r="S30" i="24"/>
  <c r="H50" i="25"/>
  <c r="P31" i="26"/>
  <c r="N50" i="26"/>
  <c r="L31" i="27"/>
  <c r="G30" i="27"/>
  <c r="G50" i="27"/>
  <c r="C31" i="28"/>
  <c r="S31" i="28"/>
  <c r="H49" i="29"/>
  <c r="D69" i="29"/>
  <c r="W30" i="30"/>
  <c r="P31" i="31"/>
  <c r="C50" i="31"/>
  <c r="B49" i="31"/>
  <c r="P31" i="32"/>
  <c r="G63" i="32"/>
  <c r="G64" i="32" s="1"/>
  <c r="E68" i="32"/>
  <c r="G50" i="33"/>
  <c r="O50" i="33"/>
  <c r="N31" i="34"/>
  <c r="I30" i="34"/>
  <c r="Q31" i="35"/>
  <c r="M30" i="35"/>
  <c r="O50" i="35"/>
  <c r="Q31" i="36"/>
  <c r="B31" i="37"/>
  <c r="P31" i="40"/>
  <c r="Y30" i="41"/>
  <c r="Y31" i="41"/>
  <c r="C66" i="43"/>
  <c r="C30" i="45"/>
  <c r="C29" i="45"/>
  <c r="S30" i="45"/>
  <c r="B49" i="45"/>
  <c r="C29" i="47"/>
  <c r="N29" i="48"/>
  <c r="N30" i="48"/>
  <c r="P67" i="51"/>
  <c r="P66" i="51"/>
  <c r="I30" i="54"/>
  <c r="P30" i="56"/>
  <c r="P29" i="56"/>
  <c r="P66" i="56"/>
  <c r="P67" i="56"/>
  <c r="E49" i="59"/>
  <c r="E48" i="59"/>
  <c r="Q29" i="60"/>
  <c r="Q30" i="60"/>
  <c r="I44" i="37"/>
  <c r="I45" i="37" s="1"/>
  <c r="E69" i="37"/>
  <c r="H31" i="38"/>
  <c r="E31" i="41"/>
  <c r="U31" i="41"/>
  <c r="Q30" i="42"/>
  <c r="Q67" i="42"/>
  <c r="L30" i="44"/>
  <c r="B48" i="45"/>
  <c r="G67" i="45"/>
  <c r="B66" i="45"/>
  <c r="G49" i="46"/>
  <c r="M67" i="46"/>
  <c r="M29" i="47"/>
  <c r="M30" i="48"/>
  <c r="L66" i="48"/>
  <c r="O67" i="50"/>
  <c r="K30" i="51"/>
  <c r="H67" i="51"/>
  <c r="L67" i="52"/>
  <c r="C67" i="52"/>
  <c r="K67" i="53"/>
  <c r="R49" i="54"/>
  <c r="H43" i="55"/>
  <c r="P49" i="55"/>
  <c r="I67" i="55"/>
  <c r="I66" i="55"/>
  <c r="O30" i="56"/>
  <c r="G30" i="57"/>
  <c r="P49" i="58"/>
  <c r="Q30" i="59"/>
  <c r="M67" i="59"/>
  <c r="Q66" i="60"/>
  <c r="F30" i="61"/>
  <c r="G67" i="61"/>
  <c r="L67" i="61"/>
  <c r="U66" i="61"/>
  <c r="T30" i="62"/>
  <c r="P66" i="62"/>
  <c r="F30" i="66"/>
  <c r="V30" i="66"/>
  <c r="G49" i="69"/>
  <c r="N67" i="69"/>
  <c r="S30" i="70"/>
  <c r="K67" i="73"/>
  <c r="O48" i="75"/>
  <c r="X18" i="77"/>
  <c r="P21" i="83"/>
  <c r="P22" i="83" s="1"/>
  <c r="P23" i="83" s="1"/>
  <c r="F69" i="37"/>
  <c r="W31" i="38"/>
  <c r="F31" i="41"/>
  <c r="V31" i="41"/>
  <c r="B67" i="42"/>
  <c r="R67" i="42"/>
  <c r="B66" i="42"/>
  <c r="Q30" i="43"/>
  <c r="M30" i="44"/>
  <c r="O30" i="44"/>
  <c r="C67" i="45"/>
  <c r="S67" i="45"/>
  <c r="M30" i="46"/>
  <c r="I67" i="46"/>
  <c r="H43" i="49"/>
  <c r="H44" i="49" s="1"/>
  <c r="E67" i="49"/>
  <c r="D30" i="50"/>
  <c r="T30" i="50"/>
  <c r="I67" i="51"/>
  <c r="D30" i="53"/>
  <c r="T30" i="53"/>
  <c r="D29" i="53"/>
  <c r="D48" i="53"/>
  <c r="Q67" i="53"/>
  <c r="L67" i="53"/>
  <c r="E30" i="54"/>
  <c r="U30" i="54"/>
  <c r="O30" i="55"/>
  <c r="J67" i="55"/>
  <c r="J66" i="55"/>
  <c r="S66" i="56"/>
  <c r="H30" i="57"/>
  <c r="B49" i="57"/>
  <c r="Q49" i="58"/>
  <c r="J30" i="59"/>
  <c r="S30" i="59"/>
  <c r="H67" i="60"/>
  <c r="G30" i="61"/>
  <c r="R49" i="61"/>
  <c r="U30" i="62"/>
  <c r="C48" i="62"/>
  <c r="C49" i="62"/>
  <c r="W24" i="66"/>
  <c r="W27" i="66" s="1"/>
  <c r="B29" i="66"/>
  <c r="B66" i="71"/>
  <c r="B67" i="71"/>
  <c r="X9" i="82"/>
  <c r="X10" i="82"/>
  <c r="H30" i="61"/>
  <c r="D49" i="62"/>
  <c r="D48" i="62"/>
  <c r="O40" i="84"/>
  <c r="B31" i="39"/>
  <c r="R31" i="39"/>
  <c r="J31" i="39"/>
  <c r="C69" i="39"/>
  <c r="D69" i="40"/>
  <c r="H31" i="41"/>
  <c r="X31" i="41"/>
  <c r="R49" i="41"/>
  <c r="O29" i="42"/>
  <c r="P49" i="42"/>
  <c r="B66" i="43"/>
  <c r="K66" i="45"/>
  <c r="O30" i="46"/>
  <c r="T30" i="46"/>
  <c r="C49" i="46"/>
  <c r="S66" i="48"/>
  <c r="E49" i="55"/>
  <c r="V66" i="55"/>
  <c r="P30" i="58"/>
  <c r="U30" i="59"/>
  <c r="C49" i="59"/>
  <c r="C29" i="60"/>
  <c r="K67" i="60"/>
  <c r="N67" i="61"/>
  <c r="E49" i="62"/>
  <c r="E48" i="62"/>
  <c r="Q48" i="63"/>
  <c r="N30" i="67"/>
  <c r="D30" i="68"/>
  <c r="R67" i="70"/>
  <c r="R49" i="71"/>
  <c r="X13" i="79"/>
  <c r="B66" i="66"/>
  <c r="B67" i="66"/>
  <c r="R66" i="66"/>
  <c r="R67" i="66"/>
  <c r="H50" i="37"/>
  <c r="N31" i="38"/>
  <c r="E31" i="39"/>
  <c r="U31" i="39"/>
  <c r="Y31" i="39"/>
  <c r="B50" i="40"/>
  <c r="D69" i="41"/>
  <c r="G30" i="42"/>
  <c r="J30" i="42"/>
  <c r="B49" i="42"/>
  <c r="O67" i="44"/>
  <c r="Q29" i="45"/>
  <c r="R66" i="45"/>
  <c r="L30" i="47"/>
  <c r="K67" i="47"/>
  <c r="V29" i="50"/>
  <c r="F49" i="50"/>
  <c r="G67" i="50"/>
  <c r="W67" i="50"/>
  <c r="N30" i="51"/>
  <c r="C48" i="51"/>
  <c r="R30" i="52"/>
  <c r="T67" i="52"/>
  <c r="L30" i="53"/>
  <c r="F67" i="53"/>
  <c r="V67" i="53"/>
  <c r="C66" i="53"/>
  <c r="K67" i="54"/>
  <c r="F67" i="54"/>
  <c r="B48" i="55"/>
  <c r="C67" i="55"/>
  <c r="B29" i="56"/>
  <c r="H43" i="56"/>
  <c r="T49" i="56"/>
  <c r="C67" i="56"/>
  <c r="K30" i="58"/>
  <c r="B49" i="58"/>
  <c r="B67" i="59"/>
  <c r="R67" i="59"/>
  <c r="B66" i="59"/>
  <c r="E30" i="60"/>
  <c r="U30" i="60"/>
  <c r="S29" i="60"/>
  <c r="L30" i="61"/>
  <c r="F48" i="62"/>
  <c r="Q29" i="64"/>
  <c r="Q30" i="64"/>
  <c r="D69" i="38"/>
  <c r="C49" i="42"/>
  <c r="G30" i="43"/>
  <c r="C30" i="44"/>
  <c r="S30" i="44"/>
  <c r="M30" i="45"/>
  <c r="I67" i="45"/>
  <c r="O67" i="46"/>
  <c r="C29" i="48"/>
  <c r="I67" i="49"/>
  <c r="J30" i="50"/>
  <c r="H67" i="50"/>
  <c r="O30" i="51"/>
  <c r="P48" i="51"/>
  <c r="B67" i="51"/>
  <c r="R67" i="51"/>
  <c r="J30" i="53"/>
  <c r="E49" i="53"/>
  <c r="K30" i="54"/>
  <c r="L67" i="54"/>
  <c r="E30" i="55"/>
  <c r="U30" i="55"/>
  <c r="S30" i="56"/>
  <c r="W66" i="58"/>
  <c r="P30" i="59"/>
  <c r="C67" i="59"/>
  <c r="S67" i="59"/>
  <c r="C66" i="59"/>
  <c r="V30" i="60"/>
  <c r="M30" i="61"/>
  <c r="F49" i="61"/>
  <c r="P48" i="62"/>
  <c r="P49" i="62"/>
  <c r="U43" i="63"/>
  <c r="U46" i="63" s="1"/>
  <c r="F29" i="65"/>
  <c r="F30" i="65"/>
  <c r="V29" i="65"/>
  <c r="V30" i="65"/>
  <c r="K30" i="69"/>
  <c r="P66" i="77"/>
  <c r="P67" i="77"/>
  <c r="O50" i="37"/>
  <c r="N50" i="38"/>
  <c r="S44" i="41"/>
  <c r="D50" i="41"/>
  <c r="D49" i="42"/>
  <c r="I30" i="43"/>
  <c r="G67" i="43"/>
  <c r="R66" i="43"/>
  <c r="M29" i="44"/>
  <c r="F49" i="44"/>
  <c r="K30" i="45"/>
  <c r="F49" i="45"/>
  <c r="E67" i="45"/>
  <c r="G29" i="46"/>
  <c r="P67" i="46"/>
  <c r="V30" i="47"/>
  <c r="M67" i="47"/>
  <c r="F30" i="49"/>
  <c r="V30" i="49"/>
  <c r="F49" i="49"/>
  <c r="J67" i="49"/>
  <c r="K66" i="49"/>
  <c r="N30" i="50"/>
  <c r="P30" i="51"/>
  <c r="Q49" i="51"/>
  <c r="Q48" i="51"/>
  <c r="K30" i="53"/>
  <c r="L30" i="54"/>
  <c r="M67" i="54"/>
  <c r="H67" i="54"/>
  <c r="F30" i="55"/>
  <c r="V30" i="55"/>
  <c r="U29" i="55"/>
  <c r="G67" i="55"/>
  <c r="D67" i="56"/>
  <c r="T67" i="56"/>
  <c r="D49" i="58"/>
  <c r="D48" i="59"/>
  <c r="D67" i="59"/>
  <c r="T67" i="59"/>
  <c r="D66" i="59"/>
  <c r="G30" i="60"/>
  <c r="B30" i="60"/>
  <c r="H29" i="62"/>
  <c r="Q48" i="62"/>
  <c r="Q49" i="62"/>
  <c r="B49" i="64"/>
  <c r="E67" i="65"/>
  <c r="E66" i="65"/>
  <c r="U67" i="65"/>
  <c r="U66" i="65"/>
  <c r="H67" i="68"/>
  <c r="C30" i="70"/>
  <c r="P30" i="72"/>
  <c r="C30" i="73"/>
  <c r="S30" i="73"/>
  <c r="E59" i="79"/>
  <c r="Q44" i="37"/>
  <c r="Q47" i="37" s="1"/>
  <c r="G49" i="42"/>
  <c r="J67" i="42"/>
  <c r="J30" i="43"/>
  <c r="B48" i="43"/>
  <c r="E30" i="44"/>
  <c r="U30" i="44"/>
  <c r="L30" i="45"/>
  <c r="E30" i="46"/>
  <c r="U30" i="46"/>
  <c r="M29" i="46"/>
  <c r="C48" i="46"/>
  <c r="C67" i="47"/>
  <c r="S67" i="47"/>
  <c r="P67" i="47"/>
  <c r="E30" i="48"/>
  <c r="U30" i="48"/>
  <c r="K67" i="48"/>
  <c r="L30" i="50"/>
  <c r="O30" i="50"/>
  <c r="R49" i="51"/>
  <c r="R48" i="51"/>
  <c r="U30" i="52"/>
  <c r="P49" i="52"/>
  <c r="O30" i="53"/>
  <c r="Q66" i="53"/>
  <c r="M30" i="54"/>
  <c r="G30" i="55"/>
  <c r="V29" i="55"/>
  <c r="E48" i="55"/>
  <c r="P67" i="55"/>
  <c r="G49" i="57"/>
  <c r="H67" i="57"/>
  <c r="N30" i="58"/>
  <c r="F49" i="58"/>
  <c r="F29" i="59"/>
  <c r="M67" i="60"/>
  <c r="H43" i="66"/>
  <c r="H44" i="66" s="1"/>
  <c r="O30" i="67"/>
  <c r="L30" i="69"/>
  <c r="D67" i="70"/>
  <c r="T67" i="70"/>
  <c r="C30" i="71"/>
  <c r="S30" i="71"/>
  <c r="D30" i="74"/>
  <c r="I28" i="79"/>
  <c r="I27" i="79"/>
  <c r="Q58" i="79"/>
  <c r="Q59" i="79"/>
  <c r="Q30" i="38"/>
  <c r="Q49" i="39"/>
  <c r="F69" i="40"/>
  <c r="K67" i="42"/>
  <c r="P67" i="42"/>
  <c r="C48" i="43"/>
  <c r="I67" i="43"/>
  <c r="U66" i="43"/>
  <c r="K30" i="44"/>
  <c r="O49" i="44"/>
  <c r="F48" i="44"/>
  <c r="F30" i="46"/>
  <c r="V30" i="46"/>
  <c r="Q49" i="46"/>
  <c r="O67" i="47"/>
  <c r="O67" i="48"/>
  <c r="L67" i="49"/>
  <c r="M30" i="50"/>
  <c r="P30" i="50"/>
  <c r="S49" i="51"/>
  <c r="S48" i="51"/>
  <c r="C49" i="52"/>
  <c r="H66" i="52"/>
  <c r="P30" i="53"/>
  <c r="H43" i="53"/>
  <c r="G49" i="54"/>
  <c r="O67" i="54"/>
  <c r="H30" i="55"/>
  <c r="D30" i="57"/>
  <c r="T30" i="57"/>
  <c r="O49" i="57"/>
  <c r="I67" i="57"/>
  <c r="N67" i="60"/>
  <c r="F48" i="61"/>
  <c r="E30" i="64"/>
  <c r="U30" i="64"/>
  <c r="E67" i="70"/>
  <c r="U67" i="70"/>
  <c r="F69" i="38"/>
  <c r="O31" i="40"/>
  <c r="C50" i="40"/>
  <c r="S30" i="41"/>
  <c r="P49" i="43"/>
  <c r="O67" i="43"/>
  <c r="U29" i="44"/>
  <c r="G48" i="44"/>
  <c r="N66" i="49"/>
  <c r="Q30" i="50"/>
  <c r="B49" i="50"/>
  <c r="N29" i="51"/>
  <c r="N66" i="51"/>
  <c r="D49" i="52"/>
  <c r="G67" i="52"/>
  <c r="W67" i="52"/>
  <c r="I66" i="52"/>
  <c r="S66" i="53"/>
  <c r="O49" i="54"/>
  <c r="G48" i="54"/>
  <c r="P67" i="54"/>
  <c r="V67" i="54"/>
  <c r="C49" i="56"/>
  <c r="D66" i="56"/>
  <c r="P49" i="57"/>
  <c r="G48" i="57"/>
  <c r="H30" i="58"/>
  <c r="T49" i="58"/>
  <c r="J29" i="59"/>
  <c r="P66" i="59"/>
  <c r="B49" i="60"/>
  <c r="O67" i="60"/>
  <c r="C66" i="61"/>
  <c r="F30" i="62"/>
  <c r="V30" i="62"/>
  <c r="C30" i="62"/>
  <c r="M67" i="62"/>
  <c r="B48" i="63"/>
  <c r="H43" i="63"/>
  <c r="H46" i="63" s="1"/>
  <c r="F66" i="64"/>
  <c r="F67" i="64"/>
  <c r="V66" i="64"/>
  <c r="V67" i="64"/>
  <c r="Q49" i="76"/>
  <c r="V29" i="59"/>
  <c r="U66" i="76"/>
  <c r="U67" i="76"/>
  <c r="U59" i="79"/>
  <c r="F66" i="55"/>
  <c r="L30" i="57"/>
  <c r="U43" i="65"/>
  <c r="Q49" i="65"/>
  <c r="P30" i="69"/>
  <c r="G39" i="82"/>
  <c r="H34" i="82"/>
  <c r="H37" i="82" s="1"/>
  <c r="P50" i="39"/>
  <c r="P67" i="43"/>
  <c r="P48" i="47"/>
  <c r="M67" i="50"/>
  <c r="H29" i="52"/>
  <c r="K29" i="54"/>
  <c r="Q48" i="54"/>
  <c r="Q30" i="55"/>
  <c r="Q48" i="57"/>
  <c r="H67" i="58"/>
  <c r="X67" i="58"/>
  <c r="G66" i="58"/>
  <c r="Q49" i="59"/>
  <c r="M29" i="61"/>
  <c r="N30" i="76"/>
  <c r="G31" i="38"/>
  <c r="R30" i="39"/>
  <c r="K31" i="41"/>
  <c r="J30" i="44"/>
  <c r="P30" i="45"/>
  <c r="Q67" i="45"/>
  <c r="K30" i="46"/>
  <c r="F49" i="46"/>
  <c r="G67" i="46"/>
  <c r="E30" i="47"/>
  <c r="U30" i="47"/>
  <c r="L29" i="47"/>
  <c r="Q48" i="47"/>
  <c r="K30" i="48"/>
  <c r="L30" i="48"/>
  <c r="T48" i="48"/>
  <c r="D67" i="48"/>
  <c r="T67" i="48"/>
  <c r="I67" i="48"/>
  <c r="M30" i="49"/>
  <c r="C67" i="49"/>
  <c r="C29" i="50"/>
  <c r="N67" i="50"/>
  <c r="G30" i="51"/>
  <c r="G67" i="51"/>
  <c r="K67" i="52"/>
  <c r="B67" i="52"/>
  <c r="B30" i="53"/>
  <c r="R30" i="53"/>
  <c r="B29" i="53"/>
  <c r="L29" i="54"/>
  <c r="O49" i="55"/>
  <c r="H67" i="55"/>
  <c r="H66" i="55"/>
  <c r="F30" i="57"/>
  <c r="H66" i="58"/>
  <c r="H30" i="59"/>
  <c r="E30" i="59"/>
  <c r="K67" i="59"/>
  <c r="O66" i="60"/>
  <c r="D30" i="61"/>
  <c r="U43" i="61"/>
  <c r="U46" i="61" s="1"/>
  <c r="F67" i="61"/>
  <c r="S66" i="61"/>
  <c r="J30" i="62"/>
  <c r="S30" i="62"/>
  <c r="G29" i="63"/>
  <c r="G30" i="63"/>
  <c r="F67" i="63"/>
  <c r="F66" i="63"/>
  <c r="V67" i="63"/>
  <c r="V66" i="63"/>
  <c r="S48" i="68"/>
  <c r="S49" i="68"/>
  <c r="T49" i="68"/>
  <c r="F67" i="72"/>
  <c r="V67" i="72"/>
  <c r="S49" i="74"/>
  <c r="M67" i="77"/>
  <c r="Q20" i="79"/>
  <c r="Q21" i="79" s="1"/>
  <c r="Q22" i="79" s="1"/>
  <c r="B60" i="83"/>
  <c r="B61" i="83"/>
  <c r="B62" i="83" s="1"/>
  <c r="B63" i="83" s="1"/>
  <c r="G61" i="83"/>
  <c r="G62" i="83" s="1"/>
  <c r="G63" i="83" s="1"/>
  <c r="E21" i="82"/>
  <c r="E22" i="82" s="1"/>
  <c r="L60" i="82"/>
  <c r="L61" i="82" s="1"/>
  <c r="F22" i="83"/>
  <c r="F23" i="83" s="1"/>
  <c r="V22" i="83"/>
  <c r="V23" i="83" s="1"/>
  <c r="T22" i="83"/>
  <c r="T23" i="83" s="1"/>
  <c r="E42" i="83"/>
  <c r="E43" i="83" s="1"/>
  <c r="H62" i="83"/>
  <c r="H63" i="83" s="1"/>
  <c r="P40" i="84"/>
  <c r="B66" i="62"/>
  <c r="R48" i="63"/>
  <c r="B29" i="64"/>
  <c r="J29" i="65"/>
  <c r="H67" i="66"/>
  <c r="G67" i="67"/>
  <c r="C30" i="68"/>
  <c r="S30" i="68"/>
  <c r="C49" i="68"/>
  <c r="B30" i="69"/>
  <c r="R30" i="69"/>
  <c r="E49" i="69"/>
  <c r="P67" i="69"/>
  <c r="H67" i="69"/>
  <c r="J30" i="70"/>
  <c r="R49" i="70"/>
  <c r="E30" i="71"/>
  <c r="U30" i="71"/>
  <c r="F67" i="71"/>
  <c r="V67" i="71"/>
  <c r="B30" i="72"/>
  <c r="R30" i="72"/>
  <c r="H67" i="72"/>
  <c r="E30" i="73"/>
  <c r="U30" i="73"/>
  <c r="M67" i="73"/>
  <c r="C30" i="75"/>
  <c r="S30" i="75"/>
  <c r="E30" i="76"/>
  <c r="U30" i="76"/>
  <c r="R49" i="76"/>
  <c r="D67" i="76"/>
  <c r="T67" i="76"/>
  <c r="I30" i="77"/>
  <c r="E49" i="77"/>
  <c r="G20" i="79"/>
  <c r="G21" i="79" s="1"/>
  <c r="G22" i="79" s="1"/>
  <c r="Q59" i="82"/>
  <c r="Q60" i="82" s="1"/>
  <c r="Q61" i="82" s="1"/>
  <c r="V59" i="82"/>
  <c r="V60" i="82" s="1"/>
  <c r="V61" i="82" s="1"/>
  <c r="G22" i="83"/>
  <c r="G23" i="83" s="1"/>
  <c r="I28" i="83"/>
  <c r="F42" i="83"/>
  <c r="F43" i="83" s="1"/>
  <c r="I62" i="83"/>
  <c r="I63" i="83" s="1"/>
  <c r="E60" i="83"/>
  <c r="H67" i="62"/>
  <c r="D66" i="62"/>
  <c r="S48" i="63"/>
  <c r="D29" i="64"/>
  <c r="D49" i="64"/>
  <c r="L29" i="65"/>
  <c r="T66" i="65"/>
  <c r="J29" i="66"/>
  <c r="I67" i="66"/>
  <c r="H67" i="67"/>
  <c r="D49" i="68"/>
  <c r="K67" i="68"/>
  <c r="F49" i="69"/>
  <c r="Q67" i="69"/>
  <c r="K30" i="70"/>
  <c r="S49" i="70"/>
  <c r="S67" i="70"/>
  <c r="F67" i="70"/>
  <c r="D67" i="71"/>
  <c r="T67" i="71"/>
  <c r="G67" i="71"/>
  <c r="W67" i="71"/>
  <c r="V43" i="72"/>
  <c r="L30" i="74"/>
  <c r="F67" i="74"/>
  <c r="V67" i="74"/>
  <c r="F30" i="76"/>
  <c r="V30" i="76"/>
  <c r="S49" i="76"/>
  <c r="J30" i="77"/>
  <c r="H20" i="79"/>
  <c r="H21" i="79" s="1"/>
  <c r="H22" i="79" s="1"/>
  <c r="V33" i="79"/>
  <c r="D40" i="79"/>
  <c r="D41" i="79" s="1"/>
  <c r="D42" i="79" s="1"/>
  <c r="I21" i="82"/>
  <c r="I22" i="82" s="1"/>
  <c r="I31" i="82"/>
  <c r="B59" i="82"/>
  <c r="B60" i="82" s="1"/>
  <c r="B61" i="82" s="1"/>
  <c r="R59" i="82"/>
  <c r="R60" i="82" s="1"/>
  <c r="R61" i="82" s="1"/>
  <c r="D20" i="83"/>
  <c r="V28" i="83"/>
  <c r="R42" i="83"/>
  <c r="R43" i="83" s="1"/>
  <c r="E62" i="83"/>
  <c r="E63" i="83" s="1"/>
  <c r="J62" i="83"/>
  <c r="J63" i="83" s="1"/>
  <c r="R40" i="84"/>
  <c r="F61" i="84"/>
  <c r="V61" i="84"/>
  <c r="V62" i="84" s="1"/>
  <c r="V63" i="84" s="1"/>
  <c r="M66" i="62"/>
  <c r="N29" i="63"/>
  <c r="O67" i="63"/>
  <c r="E49" i="64"/>
  <c r="C30" i="65"/>
  <c r="R49" i="65"/>
  <c r="J67" i="66"/>
  <c r="L67" i="68"/>
  <c r="B67" i="69"/>
  <c r="R67" i="69"/>
  <c r="G30" i="71"/>
  <c r="U49" i="71"/>
  <c r="H67" i="71"/>
  <c r="D30" i="72"/>
  <c r="T30" i="72"/>
  <c r="G30" i="73"/>
  <c r="O67" i="73"/>
  <c r="M30" i="74"/>
  <c r="G67" i="74"/>
  <c r="E30" i="75"/>
  <c r="U30" i="75"/>
  <c r="G30" i="76"/>
  <c r="T49" i="76"/>
  <c r="G49" i="77"/>
  <c r="I20" i="79"/>
  <c r="I21" i="79" s="1"/>
  <c r="I22" i="79" s="1"/>
  <c r="G58" i="79"/>
  <c r="O20" i="82"/>
  <c r="O21" i="82" s="1"/>
  <c r="O22" i="82" s="1"/>
  <c r="C59" i="82"/>
  <c r="C60" i="82" s="1"/>
  <c r="C61" i="82" s="1"/>
  <c r="S59" i="82"/>
  <c r="S60" i="82" s="1"/>
  <c r="S61" i="82" s="1"/>
  <c r="I29" i="83"/>
  <c r="O42" i="83"/>
  <c r="O43" i="83" s="1"/>
  <c r="F62" i="83"/>
  <c r="F63" i="83" s="1"/>
  <c r="V62" i="83"/>
  <c r="V63" i="83" s="1"/>
  <c r="K62" i="83"/>
  <c r="K63" i="83" s="1"/>
  <c r="T60" i="83"/>
  <c r="R66" i="62"/>
  <c r="E67" i="63"/>
  <c r="F30" i="64"/>
  <c r="V30" i="64"/>
  <c r="R29" i="64"/>
  <c r="P67" i="64"/>
  <c r="I67" i="64"/>
  <c r="L67" i="66"/>
  <c r="F30" i="69"/>
  <c r="V30" i="69"/>
  <c r="P49" i="69"/>
  <c r="D67" i="69"/>
  <c r="T67" i="69"/>
  <c r="I30" i="71"/>
  <c r="J67" i="71"/>
  <c r="F30" i="72"/>
  <c r="V30" i="72"/>
  <c r="L67" i="72"/>
  <c r="I30" i="73"/>
  <c r="Q67" i="73"/>
  <c r="B49" i="74"/>
  <c r="W24" i="75"/>
  <c r="D67" i="75"/>
  <c r="T67" i="75"/>
  <c r="Q20" i="82"/>
  <c r="Q21" i="82" s="1"/>
  <c r="Q22" i="82" s="1"/>
  <c r="U20" i="82"/>
  <c r="U21" i="82" s="1"/>
  <c r="U22" i="82" s="1"/>
  <c r="V32" i="82"/>
  <c r="C41" i="82"/>
  <c r="C42" i="82" s="1"/>
  <c r="E60" i="82"/>
  <c r="E61" i="82" s="1"/>
  <c r="U60" i="82"/>
  <c r="U61" i="82" s="1"/>
  <c r="M62" i="83"/>
  <c r="M63" i="83" s="1"/>
  <c r="B20" i="82"/>
  <c r="B21" i="82" s="1"/>
  <c r="B22" i="82" s="1"/>
  <c r="R20" i="82"/>
  <c r="R21" i="82" s="1"/>
  <c r="R22" i="82" s="1"/>
  <c r="L21" i="83"/>
  <c r="L22" i="83" s="1"/>
  <c r="L23" i="83" s="1"/>
  <c r="I61" i="84"/>
  <c r="M21" i="83"/>
  <c r="M22" i="83" s="1"/>
  <c r="M23" i="83" s="1"/>
  <c r="J61" i="84"/>
  <c r="K60" i="84"/>
  <c r="K30" i="63"/>
  <c r="T67" i="63"/>
  <c r="M30" i="64"/>
  <c r="U30" i="65"/>
  <c r="Q67" i="65"/>
  <c r="O30" i="66"/>
  <c r="E49" i="66"/>
  <c r="O67" i="66"/>
  <c r="E30" i="67"/>
  <c r="U30" i="67"/>
  <c r="N67" i="67"/>
  <c r="J30" i="68"/>
  <c r="S49" i="69"/>
  <c r="G67" i="69"/>
  <c r="I67" i="70"/>
  <c r="C49" i="71"/>
  <c r="M67" i="71"/>
  <c r="D49" i="72"/>
  <c r="E49" i="74"/>
  <c r="J30" i="75"/>
  <c r="G67" i="75"/>
  <c r="F67" i="77"/>
  <c r="V67" i="77"/>
  <c r="X8" i="79"/>
  <c r="N20" i="79"/>
  <c r="N21" i="79" s="1"/>
  <c r="N22" i="79" s="1"/>
  <c r="X47" i="79"/>
  <c r="N59" i="79"/>
  <c r="F15" i="84"/>
  <c r="I29" i="84"/>
  <c r="R21" i="85"/>
  <c r="R22" i="85" s="1"/>
  <c r="R23" i="85" s="1"/>
  <c r="J67" i="62"/>
  <c r="N67" i="62"/>
  <c r="O49" i="63"/>
  <c r="P67" i="63"/>
  <c r="U67" i="63"/>
  <c r="D67" i="64"/>
  <c r="T67" i="64"/>
  <c r="P30" i="66"/>
  <c r="F49" i="66"/>
  <c r="P67" i="66"/>
  <c r="F30" i="67"/>
  <c r="V30" i="67"/>
  <c r="O67" i="67"/>
  <c r="K30" i="68"/>
  <c r="B30" i="70"/>
  <c r="R30" i="70"/>
  <c r="M30" i="71"/>
  <c r="N67" i="71"/>
  <c r="J30" i="72"/>
  <c r="P67" i="72"/>
  <c r="E67" i="73"/>
  <c r="U67" i="73"/>
  <c r="H67" i="75"/>
  <c r="L67" i="76"/>
  <c r="O20" i="79"/>
  <c r="O21" i="79" s="1"/>
  <c r="O22" i="79" s="1"/>
  <c r="R40" i="79"/>
  <c r="O59" i="79"/>
  <c r="V32" i="84"/>
  <c r="L61" i="84"/>
  <c r="L62" i="84" s="1"/>
  <c r="L63" i="84" s="1"/>
  <c r="M61" i="84"/>
  <c r="M62" i="84" s="1"/>
  <c r="M63" i="84" s="1"/>
  <c r="O67" i="62"/>
  <c r="H43" i="64"/>
  <c r="H44" i="64" s="1"/>
  <c r="Q30" i="66"/>
  <c r="G49" i="66"/>
  <c r="Q67" i="66"/>
  <c r="Q49" i="67"/>
  <c r="P67" i="67"/>
  <c r="L30" i="68"/>
  <c r="C67" i="68"/>
  <c r="S67" i="68"/>
  <c r="U49" i="69"/>
  <c r="I67" i="69"/>
  <c r="E49" i="71"/>
  <c r="L67" i="71"/>
  <c r="F49" i="72"/>
  <c r="P49" i="73"/>
  <c r="B49" i="75"/>
  <c r="I67" i="75"/>
  <c r="D49" i="76"/>
  <c r="H67" i="77"/>
  <c r="P20" i="79"/>
  <c r="P21" i="79" s="1"/>
  <c r="P22" i="79" s="1"/>
  <c r="S40" i="79"/>
  <c r="X48" i="79"/>
  <c r="G40" i="82"/>
  <c r="G41" i="82" s="1"/>
  <c r="G42" i="82" s="1"/>
  <c r="P61" i="83"/>
  <c r="P62" i="83" s="1"/>
  <c r="P63" i="83" s="1"/>
  <c r="N61" i="84"/>
  <c r="N62" i="84" s="1"/>
  <c r="N63" i="84" s="1"/>
  <c r="B67" i="63"/>
  <c r="R67" i="63"/>
  <c r="B66" i="63"/>
  <c r="L30" i="64"/>
  <c r="B30" i="66"/>
  <c r="R30" i="66"/>
  <c r="H30" i="67"/>
  <c r="R49" i="67"/>
  <c r="Q67" i="67"/>
  <c r="M30" i="68"/>
  <c r="D67" i="68"/>
  <c r="T67" i="68"/>
  <c r="D30" i="70"/>
  <c r="T30" i="70"/>
  <c r="E49" i="70"/>
  <c r="O30" i="71"/>
  <c r="F49" i="71"/>
  <c r="P67" i="71"/>
  <c r="B67" i="72"/>
  <c r="R67" i="72"/>
  <c r="E30" i="74"/>
  <c r="U30" i="74"/>
  <c r="H43" i="74"/>
  <c r="O67" i="74"/>
  <c r="M30" i="75"/>
  <c r="C49" i="75"/>
  <c r="O30" i="76"/>
  <c r="N67" i="76"/>
  <c r="I67" i="77"/>
  <c r="H34" i="79"/>
  <c r="H35" i="79" s="1"/>
  <c r="T40" i="79"/>
  <c r="X50" i="79"/>
  <c r="G20" i="82"/>
  <c r="G21" i="82" s="1"/>
  <c r="G22" i="82" s="1"/>
  <c r="O40" i="82"/>
  <c r="O41" i="82" s="1"/>
  <c r="O42" i="82" s="1"/>
  <c r="X10" i="83"/>
  <c r="Z52" i="84"/>
  <c r="O61" i="84"/>
  <c r="L30" i="63"/>
  <c r="F49" i="65"/>
  <c r="B67" i="65"/>
  <c r="R67" i="65"/>
  <c r="B66" i="65"/>
  <c r="S49" i="67"/>
  <c r="B67" i="67"/>
  <c r="R67" i="67"/>
  <c r="N30" i="68"/>
  <c r="E67" i="68"/>
  <c r="U67" i="68"/>
  <c r="M67" i="70"/>
  <c r="G49" i="71"/>
  <c r="M30" i="72"/>
  <c r="O49" i="72"/>
  <c r="P30" i="73"/>
  <c r="R49" i="73"/>
  <c r="D49" i="75"/>
  <c r="K67" i="75"/>
  <c r="F49" i="76"/>
  <c r="T30" i="77"/>
  <c r="J67" i="77"/>
  <c r="I19" i="82"/>
  <c r="V28" i="82"/>
  <c r="P40" i="82"/>
  <c r="P41" i="82" s="1"/>
  <c r="P42" i="82" s="1"/>
  <c r="O40" i="83"/>
  <c r="P61" i="84"/>
  <c r="P62" i="84" s="1"/>
  <c r="P63" i="84" s="1"/>
  <c r="H66" i="63"/>
  <c r="G49" i="65"/>
  <c r="D66" i="65"/>
  <c r="Q49" i="66"/>
  <c r="T49" i="67"/>
  <c r="C67" i="67"/>
  <c r="S67" i="67"/>
  <c r="F67" i="68"/>
  <c r="V67" i="68"/>
  <c r="N30" i="69"/>
  <c r="L67" i="69"/>
  <c r="N67" i="70"/>
  <c r="O49" i="71"/>
  <c r="N30" i="72"/>
  <c r="P49" i="72"/>
  <c r="Q30" i="73"/>
  <c r="S49" i="73"/>
  <c r="Q49" i="74"/>
  <c r="O30" i="75"/>
  <c r="L67" i="75"/>
  <c r="G49" i="76"/>
  <c r="P67" i="76"/>
  <c r="E30" i="77"/>
  <c r="U30" i="77"/>
  <c r="I29" i="82"/>
  <c r="Q40" i="82"/>
  <c r="Q41" i="82" s="1"/>
  <c r="Q42" i="82" s="1"/>
  <c r="M59" i="82"/>
  <c r="M60" i="82" s="1"/>
  <c r="M61" i="82" s="1"/>
  <c r="V33" i="83"/>
  <c r="V33" i="84"/>
  <c r="Q61" i="84"/>
  <c r="Q62" i="84" s="1"/>
  <c r="Q63" i="84" s="1"/>
  <c r="I66" i="63"/>
  <c r="F48" i="65"/>
  <c r="R49" i="66"/>
  <c r="K30" i="67"/>
  <c r="P30" i="68"/>
  <c r="U43" i="68"/>
  <c r="G67" i="68"/>
  <c r="O30" i="69"/>
  <c r="M67" i="69"/>
  <c r="G30" i="70"/>
  <c r="O49" i="70"/>
  <c r="B30" i="71"/>
  <c r="R30" i="71"/>
  <c r="H43" i="71"/>
  <c r="H44" i="71" s="1"/>
  <c r="P49" i="71"/>
  <c r="C67" i="71"/>
  <c r="S67" i="71"/>
  <c r="Q49" i="72"/>
  <c r="E67" i="72"/>
  <c r="U67" i="72"/>
  <c r="T49" i="73"/>
  <c r="J67" i="73"/>
  <c r="H30" i="74"/>
  <c r="B67" i="74"/>
  <c r="R67" i="74"/>
  <c r="F49" i="75"/>
  <c r="M67" i="75"/>
  <c r="B30" i="76"/>
  <c r="R30" i="76"/>
  <c r="O49" i="76"/>
  <c r="Q67" i="76"/>
  <c r="F30" i="77"/>
  <c r="V30" i="77"/>
  <c r="B49" i="77"/>
  <c r="L67" i="77"/>
  <c r="D59" i="79"/>
  <c r="T59" i="79"/>
  <c r="J20" i="82"/>
  <c r="J21" i="82" s="1"/>
  <c r="J22" i="82" s="1"/>
  <c r="I28" i="82"/>
  <c r="R40" i="82"/>
  <c r="R41" i="82" s="1"/>
  <c r="R42" i="82" s="1"/>
  <c r="X47" i="82"/>
  <c r="N59" i="82"/>
  <c r="N60" i="82" s="1"/>
  <c r="N61" i="82" s="1"/>
  <c r="X13" i="83"/>
  <c r="I34" i="83"/>
  <c r="C41" i="83"/>
  <c r="C42" i="83" s="1"/>
  <c r="C43" i="83" s="1"/>
  <c r="T41" i="84"/>
  <c r="B61" i="84"/>
  <c r="B62" i="84" s="1"/>
  <c r="B63" i="84" s="1"/>
  <c r="R61" i="84"/>
  <c r="R62" i="84" s="1"/>
  <c r="R63" i="84" s="1"/>
  <c r="I61" i="85"/>
  <c r="AB55" i="85"/>
  <c r="E61" i="85"/>
  <c r="B21" i="85"/>
  <c r="B22" i="85" s="1"/>
  <c r="B23" i="85" s="1"/>
  <c r="E41" i="85"/>
  <c r="E42" i="85" s="1"/>
  <c r="E43" i="85" s="1"/>
  <c r="J25" i="1"/>
  <c r="J30" i="1" s="1"/>
  <c r="F70" i="12"/>
  <c r="F72" i="12"/>
  <c r="O31" i="25"/>
  <c r="O30" i="25"/>
  <c r="H30" i="26"/>
  <c r="H31" i="26"/>
  <c r="X30" i="26"/>
  <c r="X31" i="26"/>
  <c r="V24" i="1"/>
  <c r="T40" i="1"/>
  <c r="E71" i="12"/>
  <c r="H65" i="12"/>
  <c r="M30" i="22"/>
  <c r="M31" i="22"/>
  <c r="N46" i="1"/>
  <c r="T39" i="1"/>
  <c r="H44" i="3"/>
  <c r="Z25" i="15"/>
  <c r="Z26" i="15" s="1"/>
  <c r="B31" i="15"/>
  <c r="B30" i="15"/>
  <c r="R31" i="15"/>
  <c r="R30" i="15"/>
  <c r="S30" i="17"/>
  <c r="S31" i="17"/>
  <c r="B30" i="2"/>
  <c r="F30" i="12"/>
  <c r="F32" i="12"/>
  <c r="V30" i="12"/>
  <c r="V32" i="12"/>
  <c r="B30" i="1"/>
  <c r="E65" i="4"/>
  <c r="E70" i="4" s="1"/>
  <c r="H61" i="4"/>
  <c r="V18" i="1"/>
  <c r="C25" i="1"/>
  <c r="C30" i="1" s="1"/>
  <c r="V19" i="1"/>
  <c r="B51" i="2"/>
  <c r="B51" i="10"/>
  <c r="T44" i="8"/>
  <c r="N46" i="8"/>
  <c r="T41" i="1"/>
  <c r="I25" i="1"/>
  <c r="I30" i="1" s="1"/>
  <c r="V23" i="1"/>
  <c r="H47" i="9"/>
  <c r="F25" i="1"/>
  <c r="F30" i="1" s="1"/>
  <c r="H40" i="2"/>
  <c r="C46" i="2"/>
  <c r="C51" i="2" s="1"/>
  <c r="G46" i="2"/>
  <c r="G51" i="2" s="1"/>
  <c r="M25" i="3"/>
  <c r="M30" i="3" s="1"/>
  <c r="W21" i="3"/>
  <c r="W24" i="3"/>
  <c r="D46" i="3"/>
  <c r="D51" i="3" s="1"/>
  <c r="W18" i="5"/>
  <c r="W18" i="7"/>
  <c r="H61" i="8"/>
  <c r="Y18" i="9"/>
  <c r="G46" i="11"/>
  <c r="G51" i="11" s="1"/>
  <c r="M30" i="13"/>
  <c r="M31" i="13"/>
  <c r="K45" i="13"/>
  <c r="G70" i="11"/>
  <c r="H65" i="11"/>
  <c r="H51" i="12"/>
  <c r="H53" i="12"/>
  <c r="E31" i="18"/>
  <c r="E30" i="18"/>
  <c r="U31" i="18"/>
  <c r="U30" i="18"/>
  <c r="E49" i="21"/>
  <c r="E50" i="21"/>
  <c r="O31" i="22"/>
  <c r="O30" i="22"/>
  <c r="T45" i="1"/>
  <c r="W21" i="2"/>
  <c r="O25" i="3"/>
  <c r="O30" i="3" s="1"/>
  <c r="H43" i="3"/>
  <c r="W24" i="6"/>
  <c r="I44" i="10"/>
  <c r="O30" i="13"/>
  <c r="O31" i="13"/>
  <c r="Q49" i="14"/>
  <c r="H50" i="24"/>
  <c r="Z28" i="39"/>
  <c r="P46" i="1"/>
  <c r="P51" i="1" s="1"/>
  <c r="H43" i="2"/>
  <c r="T41" i="3"/>
  <c r="C25" i="4"/>
  <c r="S25" i="4"/>
  <c r="S30" i="4" s="1"/>
  <c r="W21" i="6"/>
  <c r="N46" i="6"/>
  <c r="E65" i="8"/>
  <c r="E70" i="8" s="1"/>
  <c r="H63" i="10"/>
  <c r="O51" i="12"/>
  <c r="O53" i="12"/>
  <c r="I49" i="13"/>
  <c r="G66" i="13"/>
  <c r="G68" i="13"/>
  <c r="C49" i="19"/>
  <c r="C50" i="19"/>
  <c r="H42" i="1"/>
  <c r="W22" i="2"/>
  <c r="T40" i="3"/>
  <c r="H25" i="6"/>
  <c r="H30" i="6" s="1"/>
  <c r="T42" i="10"/>
  <c r="E65" i="10"/>
  <c r="E70" i="10" s="1"/>
  <c r="H60" i="10"/>
  <c r="P53" i="12"/>
  <c r="H30" i="14"/>
  <c r="H31" i="14"/>
  <c r="X30" i="14"/>
  <c r="X31" i="14"/>
  <c r="R46" i="1"/>
  <c r="R51" i="1" s="1"/>
  <c r="B46" i="4"/>
  <c r="Q51" i="12"/>
  <c r="Q53" i="12"/>
  <c r="N30" i="21"/>
  <c r="E25" i="3"/>
  <c r="E30" i="3" s="1"/>
  <c r="H60" i="3"/>
  <c r="I45" i="6"/>
  <c r="B46" i="6"/>
  <c r="C25" i="10"/>
  <c r="C30" i="10" s="1"/>
  <c r="S25" i="10"/>
  <c r="S30" i="10" s="1"/>
  <c r="I45" i="11"/>
  <c r="H52" i="12"/>
  <c r="I46" i="12"/>
  <c r="D72" i="12"/>
  <c r="J30" i="14"/>
  <c r="J31" i="14"/>
  <c r="Z25" i="14"/>
  <c r="Z26" i="14" s="1"/>
  <c r="B71" i="14"/>
  <c r="G65" i="14"/>
  <c r="B70" i="14"/>
  <c r="N49" i="17"/>
  <c r="N50" i="17"/>
  <c r="D69" i="17"/>
  <c r="D68" i="17"/>
  <c r="G63" i="17"/>
  <c r="H58" i="1"/>
  <c r="B65" i="1"/>
  <c r="H63" i="1"/>
  <c r="H42" i="2"/>
  <c r="H63" i="2"/>
  <c r="G25" i="3"/>
  <c r="G30" i="3" s="1"/>
  <c r="Q46" i="3"/>
  <c r="Q51" i="3" s="1"/>
  <c r="B70" i="3"/>
  <c r="W20" i="4"/>
  <c r="D46" i="4"/>
  <c r="D51" i="4" s="1"/>
  <c r="R46" i="6"/>
  <c r="R51" i="6" s="1"/>
  <c r="B65" i="6"/>
  <c r="H47" i="7"/>
  <c r="D25" i="10"/>
  <c r="D30" i="10" s="1"/>
  <c r="T25" i="10"/>
  <c r="T30" i="10" s="1"/>
  <c r="T41" i="10"/>
  <c r="N52" i="12"/>
  <c r="R46" i="12"/>
  <c r="G66" i="15"/>
  <c r="G64" i="15"/>
  <c r="M31" i="16"/>
  <c r="G49" i="19"/>
  <c r="G50" i="19"/>
  <c r="E69" i="22"/>
  <c r="E68" i="22"/>
  <c r="G66" i="32"/>
  <c r="B46" i="1"/>
  <c r="N46" i="2"/>
  <c r="L25" i="6"/>
  <c r="L30" i="6" s="1"/>
  <c r="E25" i="10"/>
  <c r="E30" i="10" s="1"/>
  <c r="U25" i="10"/>
  <c r="U30" i="10" s="1"/>
  <c r="Y24" i="11"/>
  <c r="L30" i="14"/>
  <c r="L31" i="14"/>
  <c r="I47" i="14"/>
  <c r="I49" i="14"/>
  <c r="P49" i="17"/>
  <c r="P50" i="17"/>
  <c r="M30" i="19"/>
  <c r="M31" i="19"/>
  <c r="E30" i="32"/>
  <c r="E31" i="32"/>
  <c r="U30" i="32"/>
  <c r="U31" i="32"/>
  <c r="D65" i="1"/>
  <c r="D70" i="1" s="1"/>
  <c r="F25" i="2"/>
  <c r="F30" i="2" s="1"/>
  <c r="V25" i="2"/>
  <c r="V30" i="2" s="1"/>
  <c r="W23" i="2"/>
  <c r="T43" i="2"/>
  <c r="B65" i="2"/>
  <c r="S46" i="3"/>
  <c r="S51" i="3" s="1"/>
  <c r="H60" i="6"/>
  <c r="Q46" i="8"/>
  <c r="Q51" i="8" s="1"/>
  <c r="F25" i="10"/>
  <c r="F30" i="10" s="1"/>
  <c r="V25" i="10"/>
  <c r="V30" i="10" s="1"/>
  <c r="P46" i="10"/>
  <c r="P51" i="10" s="1"/>
  <c r="Y21" i="11"/>
  <c r="J46" i="15"/>
  <c r="I45" i="15"/>
  <c r="I47" i="15"/>
  <c r="O30" i="16"/>
  <c r="O31" i="16"/>
  <c r="D30" i="30"/>
  <c r="D31" i="30"/>
  <c r="T30" i="30"/>
  <c r="T31" i="30"/>
  <c r="D46" i="1"/>
  <c r="D51" i="1" s="1"/>
  <c r="W20" i="2"/>
  <c r="P46" i="2"/>
  <c r="P51" i="2" s="1"/>
  <c r="H44" i="4"/>
  <c r="N25" i="6"/>
  <c r="N30" i="6" s="1"/>
  <c r="W22" i="6"/>
  <c r="B51" i="8"/>
  <c r="G25" i="10"/>
  <c r="G30" i="10" s="1"/>
  <c r="W25" i="10"/>
  <c r="W30" i="10" s="1"/>
  <c r="K25" i="11"/>
  <c r="K30" i="11" s="1"/>
  <c r="R44" i="17"/>
  <c r="N49" i="18"/>
  <c r="R44" i="18"/>
  <c r="N50" i="18"/>
  <c r="I44" i="22"/>
  <c r="B49" i="22"/>
  <c r="B50" i="22"/>
  <c r="C68" i="23"/>
  <c r="H25" i="2"/>
  <c r="H30" i="2" s="1"/>
  <c r="H61" i="2"/>
  <c r="W23" i="3"/>
  <c r="G65" i="4"/>
  <c r="G70" i="4" s="1"/>
  <c r="C65" i="8"/>
  <c r="C70" i="8" s="1"/>
  <c r="Y24" i="10"/>
  <c r="I41" i="11"/>
  <c r="B46" i="11"/>
  <c r="B30" i="12"/>
  <c r="B32" i="12"/>
  <c r="R30" i="12"/>
  <c r="R32" i="12"/>
  <c r="O30" i="17"/>
  <c r="O31" i="17"/>
  <c r="L30" i="29"/>
  <c r="L31" i="29"/>
  <c r="G64" i="31"/>
  <c r="F46" i="1"/>
  <c r="F51" i="1" s="1"/>
  <c r="P25" i="6"/>
  <c r="P30" i="6" s="1"/>
  <c r="E65" i="6"/>
  <c r="E70" i="6" s="1"/>
  <c r="Y21" i="10"/>
  <c r="L25" i="11"/>
  <c r="L30" i="11" s="1"/>
  <c r="H43" i="4"/>
  <c r="D30" i="12"/>
  <c r="D32" i="12"/>
  <c r="T30" i="12"/>
  <c r="T32" i="12"/>
  <c r="Q30" i="17"/>
  <c r="Q31" i="17"/>
  <c r="K30" i="22"/>
  <c r="K31" i="22"/>
  <c r="I45" i="31"/>
  <c r="I47" i="31"/>
  <c r="H40" i="1"/>
  <c r="W24" i="2"/>
  <c r="G65" i="2"/>
  <c r="G70" i="2" s="1"/>
  <c r="K25" i="3"/>
  <c r="K30" i="3" s="1"/>
  <c r="Q46" i="4"/>
  <c r="Q51" i="4" s="1"/>
  <c r="T41" i="4"/>
  <c r="H64" i="4"/>
  <c r="W20" i="6"/>
  <c r="G65" i="6"/>
  <c r="G70" i="6" s="1"/>
  <c r="F46" i="8"/>
  <c r="F51" i="8" s="1"/>
  <c r="I44" i="8"/>
  <c r="N25" i="11"/>
  <c r="N30" i="11" s="1"/>
  <c r="E46" i="11"/>
  <c r="E51" i="11" s="1"/>
  <c r="N51" i="11"/>
  <c r="T46" i="11"/>
  <c r="K31" i="13"/>
  <c r="K30" i="13"/>
  <c r="D65" i="3"/>
  <c r="D70" i="3" s="1"/>
  <c r="E31" i="12"/>
  <c r="U31" i="12"/>
  <c r="N49" i="15"/>
  <c r="Q44" i="15"/>
  <c r="O49" i="18"/>
  <c r="O50" i="18"/>
  <c r="N30" i="19"/>
  <c r="N31" i="19"/>
  <c r="D49" i="19"/>
  <c r="D50" i="19"/>
  <c r="B69" i="22"/>
  <c r="G63" i="22"/>
  <c r="B68" i="22"/>
  <c r="N31" i="25"/>
  <c r="N30" i="25"/>
  <c r="O50" i="34"/>
  <c r="O49" i="34"/>
  <c r="Q44" i="34"/>
  <c r="H58" i="2"/>
  <c r="N46" i="3"/>
  <c r="N46" i="4"/>
  <c r="G31" i="12"/>
  <c r="W31" i="12"/>
  <c r="E72" i="12"/>
  <c r="P30" i="14"/>
  <c r="B52" i="14"/>
  <c r="N50" i="15"/>
  <c r="P30" i="19"/>
  <c r="F49" i="19"/>
  <c r="F50" i="19"/>
  <c r="O30" i="21"/>
  <c r="D69" i="22"/>
  <c r="D68" i="22"/>
  <c r="B69" i="23"/>
  <c r="G63" i="23"/>
  <c r="B68" i="23"/>
  <c r="P31" i="25"/>
  <c r="P30" i="25"/>
  <c r="G30" i="26"/>
  <c r="G31" i="26"/>
  <c r="W30" i="26"/>
  <c r="W31" i="26"/>
  <c r="Q67" i="58"/>
  <c r="Q66" i="58"/>
  <c r="C67" i="62"/>
  <c r="W61" i="62"/>
  <c r="S67" i="62"/>
  <c r="S66" i="62"/>
  <c r="C66" i="62"/>
  <c r="Q30" i="63"/>
  <c r="Q29" i="63"/>
  <c r="Y20" i="11"/>
  <c r="Y25" i="12"/>
  <c r="Y26" i="12" s="1"/>
  <c r="B51" i="12"/>
  <c r="G72" i="12"/>
  <c r="B52" i="13"/>
  <c r="B30" i="14"/>
  <c r="R30" i="14"/>
  <c r="D52" i="14"/>
  <c r="C71" i="14"/>
  <c r="D31" i="17"/>
  <c r="I45" i="17"/>
  <c r="E68" i="17"/>
  <c r="Z25" i="19"/>
  <c r="F69" i="22"/>
  <c r="M31" i="23"/>
  <c r="D69" i="23"/>
  <c r="Z25" i="25"/>
  <c r="B31" i="25"/>
  <c r="R31" i="25"/>
  <c r="R30" i="25"/>
  <c r="I30" i="26"/>
  <c r="I31" i="26"/>
  <c r="Y30" i="26"/>
  <c r="Y31" i="26"/>
  <c r="N49" i="31"/>
  <c r="Q44" i="31"/>
  <c r="P49" i="33"/>
  <c r="P50" i="33"/>
  <c r="Q44" i="33"/>
  <c r="F48" i="54"/>
  <c r="F49" i="54"/>
  <c r="C66" i="58"/>
  <c r="C67" i="58"/>
  <c r="S66" i="58"/>
  <c r="S67" i="58"/>
  <c r="C32" i="12"/>
  <c r="S32" i="12"/>
  <c r="C51" i="12"/>
  <c r="I30" i="13"/>
  <c r="B31" i="13"/>
  <c r="R31" i="13"/>
  <c r="C52" i="13"/>
  <c r="K31" i="14"/>
  <c r="E52" i="14"/>
  <c r="D71" i="14"/>
  <c r="F69" i="17"/>
  <c r="F68" i="17"/>
  <c r="N30" i="23"/>
  <c r="N31" i="23"/>
  <c r="I44" i="23"/>
  <c r="B49" i="23"/>
  <c r="E69" i="23"/>
  <c r="E68" i="23"/>
  <c r="S31" i="25"/>
  <c r="I44" i="25"/>
  <c r="B67" i="46"/>
  <c r="W61" i="46"/>
  <c r="B66" i="46"/>
  <c r="R67" i="46"/>
  <c r="R66" i="46"/>
  <c r="S48" i="55"/>
  <c r="S49" i="55"/>
  <c r="U43" i="55"/>
  <c r="N46" i="10"/>
  <c r="K31" i="12"/>
  <c r="D52" i="13"/>
  <c r="F52" i="14"/>
  <c r="E71" i="14"/>
  <c r="E70" i="14"/>
  <c r="B30" i="16"/>
  <c r="Y25" i="16"/>
  <c r="C69" i="16"/>
  <c r="C68" i="16"/>
  <c r="P31" i="17"/>
  <c r="Q45" i="21"/>
  <c r="Q47" i="21"/>
  <c r="Z25" i="22"/>
  <c r="P30" i="22"/>
  <c r="C50" i="22"/>
  <c r="B50" i="23"/>
  <c r="F69" i="23"/>
  <c r="F68" i="23"/>
  <c r="D69" i="27"/>
  <c r="D68" i="27"/>
  <c r="B69" i="37"/>
  <c r="O30" i="54"/>
  <c r="O29" i="54"/>
  <c r="I30" i="55"/>
  <c r="I29" i="55"/>
  <c r="Y25" i="8"/>
  <c r="Y26" i="8" s="1"/>
  <c r="B25" i="10"/>
  <c r="E52" i="13"/>
  <c r="G52" i="14"/>
  <c r="F71" i="14"/>
  <c r="F70" i="14"/>
  <c r="E30" i="20"/>
  <c r="E31" i="20"/>
  <c r="U30" i="20"/>
  <c r="U31" i="20"/>
  <c r="C69" i="20"/>
  <c r="C68" i="20"/>
  <c r="D49" i="25"/>
  <c r="D50" i="25"/>
  <c r="H49" i="27"/>
  <c r="H50" i="27"/>
  <c r="E69" i="27"/>
  <c r="E68" i="27"/>
  <c r="N30" i="28"/>
  <c r="N31" i="28"/>
  <c r="G30" i="36"/>
  <c r="G31" i="36"/>
  <c r="Z25" i="36"/>
  <c r="W30" i="36"/>
  <c r="W31" i="36"/>
  <c r="N67" i="45"/>
  <c r="N66" i="45"/>
  <c r="H30" i="46"/>
  <c r="H29" i="46"/>
  <c r="S48" i="46"/>
  <c r="S49" i="46"/>
  <c r="U43" i="46"/>
  <c r="J29" i="49"/>
  <c r="J30" i="49"/>
  <c r="P30" i="54"/>
  <c r="P29" i="54"/>
  <c r="Q67" i="54"/>
  <c r="Q66" i="54"/>
  <c r="H61" i="3"/>
  <c r="F51" i="12"/>
  <c r="F52" i="13"/>
  <c r="B51" i="14"/>
  <c r="H52" i="14"/>
  <c r="D30" i="16"/>
  <c r="D31" i="16"/>
  <c r="T30" i="16"/>
  <c r="T31" i="16"/>
  <c r="Q49" i="16"/>
  <c r="Q50" i="16"/>
  <c r="D68" i="16"/>
  <c r="O50" i="17"/>
  <c r="D30" i="18"/>
  <c r="Q49" i="20"/>
  <c r="Q50" i="20"/>
  <c r="D69" i="20"/>
  <c r="D68" i="20"/>
  <c r="F50" i="22"/>
  <c r="D50" i="23"/>
  <c r="M31" i="24"/>
  <c r="I44" i="27"/>
  <c r="I30" i="46"/>
  <c r="I29" i="46"/>
  <c r="T48" i="46"/>
  <c r="T49" i="46"/>
  <c r="C65" i="4"/>
  <c r="C70" i="4" s="1"/>
  <c r="C70" i="13"/>
  <c r="C30" i="15"/>
  <c r="C31" i="16"/>
  <c r="R45" i="16"/>
  <c r="R47" i="16"/>
  <c r="Q31" i="18"/>
  <c r="R44" i="20"/>
  <c r="E69" i="20"/>
  <c r="E68" i="20"/>
  <c r="Z25" i="23"/>
  <c r="P30" i="23"/>
  <c r="F50" i="23"/>
  <c r="O30" i="24"/>
  <c r="O31" i="24"/>
  <c r="N31" i="24"/>
  <c r="B69" i="24"/>
  <c r="B68" i="24"/>
  <c r="N49" i="27"/>
  <c r="R44" i="27"/>
  <c r="N50" i="27"/>
  <c r="P30" i="28"/>
  <c r="P31" i="28"/>
  <c r="I30" i="35"/>
  <c r="I31" i="35"/>
  <c r="Y30" i="35"/>
  <c r="Y31" i="35"/>
  <c r="J30" i="37"/>
  <c r="J31" i="37"/>
  <c r="Z25" i="37"/>
  <c r="B65" i="8"/>
  <c r="H32" i="12"/>
  <c r="X32" i="12"/>
  <c r="B51" i="13"/>
  <c r="M30" i="15"/>
  <c r="M31" i="15"/>
  <c r="B69" i="15"/>
  <c r="B68" i="15"/>
  <c r="N31" i="16"/>
  <c r="G63" i="16"/>
  <c r="Q30" i="23"/>
  <c r="G50" i="23"/>
  <c r="C49" i="24"/>
  <c r="I44" i="24"/>
  <c r="C68" i="24"/>
  <c r="Q30" i="28"/>
  <c r="Q31" i="28"/>
  <c r="B46" i="3"/>
  <c r="H41" i="4"/>
  <c r="I32" i="12"/>
  <c r="B69" i="18"/>
  <c r="G63" i="18"/>
  <c r="B68" i="18"/>
  <c r="G69" i="20"/>
  <c r="Z25" i="21"/>
  <c r="J31" i="21"/>
  <c r="D69" i="24"/>
  <c r="D68" i="24"/>
  <c r="J32" i="12"/>
  <c r="F49" i="15"/>
  <c r="F50" i="15"/>
  <c r="D69" i="15"/>
  <c r="C68" i="15"/>
  <c r="P31" i="16"/>
  <c r="N50" i="16"/>
  <c r="F49" i="18"/>
  <c r="I44" i="18"/>
  <c r="C69" i="18"/>
  <c r="L31" i="19"/>
  <c r="H63" i="20"/>
  <c r="K31" i="21"/>
  <c r="B69" i="21"/>
  <c r="Z25" i="24"/>
  <c r="B31" i="24"/>
  <c r="E69" i="24"/>
  <c r="J31" i="25"/>
  <c r="Y25" i="13"/>
  <c r="Y26" i="13" s="1"/>
  <c r="D69" i="18"/>
  <c r="D68" i="18"/>
  <c r="L30" i="21"/>
  <c r="L31" i="21"/>
  <c r="C69" i="21"/>
  <c r="C68" i="21"/>
  <c r="F69" i="24"/>
  <c r="F68" i="24"/>
  <c r="B30" i="30"/>
  <c r="Z25" i="30"/>
  <c r="B31" i="30"/>
  <c r="R30" i="30"/>
  <c r="R31" i="30"/>
  <c r="C30" i="32"/>
  <c r="C31" i="32"/>
  <c r="S30" i="32"/>
  <c r="S31" i="32"/>
  <c r="D30" i="33"/>
  <c r="D31" i="33"/>
  <c r="T30" i="33"/>
  <c r="T31" i="33"/>
  <c r="Q30" i="15"/>
  <c r="Q31" i="15"/>
  <c r="F69" i="15"/>
  <c r="F68" i="15"/>
  <c r="S31" i="16"/>
  <c r="B30" i="18"/>
  <c r="Z25" i="18"/>
  <c r="B31" i="18"/>
  <c r="R30" i="18"/>
  <c r="R31" i="18"/>
  <c r="H49" i="18"/>
  <c r="H50" i="18"/>
  <c r="E69" i="18"/>
  <c r="E68" i="18"/>
  <c r="B49" i="19"/>
  <c r="I44" i="19"/>
  <c r="G30" i="20"/>
  <c r="T31" i="20"/>
  <c r="O50" i="20"/>
  <c r="I44" i="21"/>
  <c r="B49" i="21"/>
  <c r="D69" i="21"/>
  <c r="D68" i="21"/>
  <c r="Q30" i="24"/>
  <c r="D50" i="24"/>
  <c r="G63" i="24"/>
  <c r="C30" i="25"/>
  <c r="E30" i="33"/>
  <c r="E31" i="33"/>
  <c r="U30" i="33"/>
  <c r="U31" i="33"/>
  <c r="D67" i="42"/>
  <c r="D66" i="42"/>
  <c r="T67" i="42"/>
  <c r="T66" i="42"/>
  <c r="H30" i="37"/>
  <c r="H31" i="37"/>
  <c r="X30" i="37"/>
  <c r="X31" i="37"/>
  <c r="N30" i="47"/>
  <c r="N29" i="47"/>
  <c r="M30" i="29"/>
  <c r="M31" i="29"/>
  <c r="Q30" i="30"/>
  <c r="Q31" i="30"/>
  <c r="D30" i="32"/>
  <c r="D31" i="32"/>
  <c r="T30" i="32"/>
  <c r="T31" i="32"/>
  <c r="I30" i="37"/>
  <c r="I31" i="37"/>
  <c r="Y30" i="37"/>
  <c r="Y31" i="37"/>
  <c r="I44" i="38"/>
  <c r="B49" i="38"/>
  <c r="B50" i="38"/>
  <c r="P30" i="43"/>
  <c r="P29" i="43"/>
  <c r="O30" i="47"/>
  <c r="O29" i="47"/>
  <c r="P66" i="58"/>
  <c r="P67" i="58"/>
  <c r="W24" i="67"/>
  <c r="E30" i="15"/>
  <c r="U30" i="15"/>
  <c r="Q31" i="16"/>
  <c r="B31" i="17"/>
  <c r="R31" i="17"/>
  <c r="C50" i="21"/>
  <c r="D50" i="22"/>
  <c r="E50" i="23"/>
  <c r="F50" i="24"/>
  <c r="O49" i="27"/>
  <c r="O50" i="27"/>
  <c r="O30" i="28"/>
  <c r="O31" i="28"/>
  <c r="C30" i="30"/>
  <c r="C31" i="30"/>
  <c r="S30" i="30"/>
  <c r="S31" i="30"/>
  <c r="F30" i="32"/>
  <c r="F31" i="32"/>
  <c r="V30" i="32"/>
  <c r="V31" i="32"/>
  <c r="K30" i="37"/>
  <c r="K31" i="37"/>
  <c r="N30" i="54"/>
  <c r="N29" i="54"/>
  <c r="B30" i="63"/>
  <c r="W24" i="63"/>
  <c r="B29" i="63"/>
  <c r="R30" i="63"/>
  <c r="R29" i="63"/>
  <c r="H67" i="65"/>
  <c r="H66" i="65"/>
  <c r="O48" i="66"/>
  <c r="U43" i="66"/>
  <c r="E31" i="17"/>
  <c r="U31" i="17"/>
  <c r="F50" i="21"/>
  <c r="G50" i="22"/>
  <c r="H50" i="23"/>
  <c r="B30" i="27"/>
  <c r="Z25" i="27"/>
  <c r="B31" i="27"/>
  <c r="R30" i="27"/>
  <c r="R31" i="27"/>
  <c r="Z25" i="28"/>
  <c r="O50" i="31"/>
  <c r="F30" i="33"/>
  <c r="F31" i="33"/>
  <c r="V30" i="33"/>
  <c r="V31" i="33"/>
  <c r="E30" i="34"/>
  <c r="E31" i="34"/>
  <c r="U30" i="34"/>
  <c r="U31" i="34"/>
  <c r="H30" i="36"/>
  <c r="H31" i="36"/>
  <c r="X30" i="36"/>
  <c r="X31" i="36"/>
  <c r="G48" i="45"/>
  <c r="G49" i="45"/>
  <c r="P67" i="45"/>
  <c r="P66" i="45"/>
  <c r="J30" i="46"/>
  <c r="J29" i="46"/>
  <c r="B67" i="48"/>
  <c r="W61" i="48"/>
  <c r="B66" i="48"/>
  <c r="R67" i="48"/>
  <c r="R66" i="48"/>
  <c r="K29" i="49"/>
  <c r="K30" i="49"/>
  <c r="I30" i="15"/>
  <c r="Y30" i="15"/>
  <c r="O50" i="15"/>
  <c r="L30" i="16"/>
  <c r="M30" i="17"/>
  <c r="H49" i="17"/>
  <c r="K30" i="18"/>
  <c r="C31" i="18"/>
  <c r="S31" i="18"/>
  <c r="G30" i="19"/>
  <c r="W30" i="19"/>
  <c r="O31" i="19"/>
  <c r="E50" i="19"/>
  <c r="Z25" i="20"/>
  <c r="N30" i="20"/>
  <c r="F31" i="20"/>
  <c r="V31" i="20"/>
  <c r="E30" i="21"/>
  <c r="U30" i="21"/>
  <c r="M31" i="21"/>
  <c r="F30" i="22"/>
  <c r="V30" i="22"/>
  <c r="N31" i="22"/>
  <c r="G30" i="23"/>
  <c r="W30" i="23"/>
  <c r="O31" i="23"/>
  <c r="H30" i="24"/>
  <c r="X30" i="24"/>
  <c r="P31" i="24"/>
  <c r="E30" i="25"/>
  <c r="E31" i="25"/>
  <c r="U30" i="25"/>
  <c r="U31" i="25"/>
  <c r="P50" i="25"/>
  <c r="C30" i="27"/>
  <c r="C31" i="27"/>
  <c r="S30" i="27"/>
  <c r="S31" i="27"/>
  <c r="G30" i="33"/>
  <c r="G31" i="33"/>
  <c r="W30" i="33"/>
  <c r="W31" i="33"/>
  <c r="I47" i="33"/>
  <c r="I45" i="33"/>
  <c r="F30" i="34"/>
  <c r="F31" i="34"/>
  <c r="V30" i="34"/>
  <c r="V31" i="34"/>
  <c r="I30" i="36"/>
  <c r="I31" i="36"/>
  <c r="Y30" i="36"/>
  <c r="Y31" i="36"/>
  <c r="H67" i="44"/>
  <c r="H66" i="44"/>
  <c r="H43" i="45"/>
  <c r="S48" i="48"/>
  <c r="S49" i="48"/>
  <c r="L29" i="49"/>
  <c r="L30" i="49"/>
  <c r="M30" i="16"/>
  <c r="N30" i="17"/>
  <c r="G63" i="21"/>
  <c r="N50" i="22"/>
  <c r="O50" i="23"/>
  <c r="P50" i="24"/>
  <c r="F30" i="25"/>
  <c r="F31" i="25"/>
  <c r="V30" i="25"/>
  <c r="V31" i="25"/>
  <c r="X30" i="25"/>
  <c r="O50" i="25"/>
  <c r="O49" i="25"/>
  <c r="D30" i="27"/>
  <c r="D31" i="27"/>
  <c r="T30" i="27"/>
  <c r="T31" i="27"/>
  <c r="B30" i="31"/>
  <c r="Z25" i="31"/>
  <c r="B31" i="31"/>
  <c r="R30" i="31"/>
  <c r="R31" i="31"/>
  <c r="G30" i="34"/>
  <c r="G31" i="34"/>
  <c r="W30" i="34"/>
  <c r="W31" i="34"/>
  <c r="J30" i="36"/>
  <c r="J31" i="36"/>
  <c r="I47" i="37"/>
  <c r="B30" i="45"/>
  <c r="W24" i="45"/>
  <c r="B29" i="45"/>
  <c r="R30" i="45"/>
  <c r="R29" i="45"/>
  <c r="P50" i="18"/>
  <c r="F68" i="18"/>
  <c r="F68" i="20"/>
  <c r="N50" i="21"/>
  <c r="E68" i="21"/>
  <c r="O50" i="22"/>
  <c r="F68" i="22"/>
  <c r="P50" i="23"/>
  <c r="G30" i="25"/>
  <c r="G31" i="25"/>
  <c r="W30" i="25"/>
  <c r="W31" i="25"/>
  <c r="E30" i="27"/>
  <c r="E31" i="27"/>
  <c r="U30" i="27"/>
  <c r="U31" i="27"/>
  <c r="C30" i="31"/>
  <c r="C31" i="31"/>
  <c r="S30" i="31"/>
  <c r="S31" i="31"/>
  <c r="H30" i="34"/>
  <c r="H31" i="34"/>
  <c r="X30" i="34"/>
  <c r="X31" i="34"/>
  <c r="M30" i="41"/>
  <c r="M31" i="41"/>
  <c r="S45" i="41"/>
  <c r="S47" i="41"/>
  <c r="J67" i="44"/>
  <c r="J66" i="44"/>
  <c r="Y25" i="17"/>
  <c r="Q50" i="18"/>
  <c r="B31" i="19"/>
  <c r="H50" i="19"/>
  <c r="O50" i="21"/>
  <c r="B31" i="23"/>
  <c r="Q47" i="24"/>
  <c r="Q49" i="26"/>
  <c r="Q50" i="26"/>
  <c r="D30" i="31"/>
  <c r="D31" i="31"/>
  <c r="T30" i="31"/>
  <c r="T31" i="31"/>
  <c r="I30" i="38"/>
  <c r="I31" i="38"/>
  <c r="Y30" i="38"/>
  <c r="Y31" i="38"/>
  <c r="E69" i="40"/>
  <c r="E68" i="40"/>
  <c r="N30" i="41"/>
  <c r="N31" i="41"/>
  <c r="B48" i="44"/>
  <c r="B49" i="44"/>
  <c r="H43" i="44"/>
  <c r="B31" i="22"/>
  <c r="Q44" i="23"/>
  <c r="Z25" i="26"/>
  <c r="R44" i="26"/>
  <c r="D49" i="28"/>
  <c r="D50" i="28"/>
  <c r="B49" i="29"/>
  <c r="I44" i="29"/>
  <c r="B50" i="29"/>
  <c r="E30" i="31"/>
  <c r="E31" i="31"/>
  <c r="U30" i="31"/>
  <c r="U31" i="31"/>
  <c r="J30" i="38"/>
  <c r="J31" i="38"/>
  <c r="Z25" i="38"/>
  <c r="G49" i="40"/>
  <c r="G50" i="40"/>
  <c r="O30" i="41"/>
  <c r="O31" i="41"/>
  <c r="Q30" i="44"/>
  <c r="Q29" i="44"/>
  <c r="C48" i="44"/>
  <c r="C49" i="44"/>
  <c r="R44" i="19"/>
  <c r="H63" i="19"/>
  <c r="Q44" i="22"/>
  <c r="D31" i="25"/>
  <c r="E49" i="28"/>
  <c r="E50" i="28"/>
  <c r="C49" i="29"/>
  <c r="C50" i="29"/>
  <c r="N49" i="32"/>
  <c r="Q44" i="32"/>
  <c r="P50" i="35"/>
  <c r="P49" i="35"/>
  <c r="K30" i="38"/>
  <c r="K31" i="38"/>
  <c r="H49" i="40"/>
  <c r="H50" i="40"/>
  <c r="F67" i="43"/>
  <c r="F66" i="43"/>
  <c r="V67" i="43"/>
  <c r="V66" i="43"/>
  <c r="B30" i="44"/>
  <c r="W24" i="44"/>
  <c r="B29" i="44"/>
  <c r="R30" i="44"/>
  <c r="R29" i="44"/>
  <c r="H67" i="47"/>
  <c r="H66" i="47"/>
  <c r="K31" i="25"/>
  <c r="F68" i="26"/>
  <c r="F49" i="28"/>
  <c r="F50" i="28"/>
  <c r="F30" i="35"/>
  <c r="F31" i="35"/>
  <c r="Z25" i="35"/>
  <c r="V30" i="35"/>
  <c r="V31" i="35"/>
  <c r="Q44" i="35"/>
  <c r="I47" i="36"/>
  <c r="L30" i="38"/>
  <c r="L31" i="38"/>
  <c r="I44" i="40"/>
  <c r="E48" i="43"/>
  <c r="I43" i="43"/>
  <c r="E49" i="43"/>
  <c r="E49" i="44"/>
  <c r="E48" i="44"/>
  <c r="I67" i="47"/>
  <c r="I66" i="47"/>
  <c r="Q31" i="25"/>
  <c r="B69" i="27"/>
  <c r="G63" i="27"/>
  <c r="B68" i="27"/>
  <c r="G49" i="28"/>
  <c r="G50" i="28"/>
  <c r="J30" i="29"/>
  <c r="J31" i="29"/>
  <c r="Z25" i="29"/>
  <c r="I44" i="30"/>
  <c r="G50" i="30"/>
  <c r="G63" i="30"/>
  <c r="F68" i="30"/>
  <c r="N50" i="33"/>
  <c r="N49" i="33"/>
  <c r="G30" i="35"/>
  <c r="G31" i="35"/>
  <c r="W30" i="35"/>
  <c r="W31" i="35"/>
  <c r="F49" i="43"/>
  <c r="H67" i="43"/>
  <c r="H66" i="43"/>
  <c r="D30" i="44"/>
  <c r="D29" i="44"/>
  <c r="T30" i="44"/>
  <c r="T29" i="44"/>
  <c r="J67" i="47"/>
  <c r="J66" i="47"/>
  <c r="M31" i="25"/>
  <c r="M30" i="25"/>
  <c r="F30" i="26"/>
  <c r="F31" i="26"/>
  <c r="V30" i="26"/>
  <c r="V31" i="26"/>
  <c r="C69" i="27"/>
  <c r="C68" i="27"/>
  <c r="K30" i="29"/>
  <c r="K31" i="29"/>
  <c r="N49" i="30"/>
  <c r="Q44" i="30"/>
  <c r="H50" i="30"/>
  <c r="H30" i="35"/>
  <c r="H31" i="35"/>
  <c r="X30" i="35"/>
  <c r="X31" i="35"/>
  <c r="G49" i="43"/>
  <c r="N49" i="25"/>
  <c r="N30" i="26"/>
  <c r="G49" i="26"/>
  <c r="B69" i="26"/>
  <c r="J30" i="27"/>
  <c r="F30" i="28"/>
  <c r="V30" i="28"/>
  <c r="B30" i="29"/>
  <c r="R30" i="29"/>
  <c r="B50" i="37"/>
  <c r="O49" i="40"/>
  <c r="O50" i="40"/>
  <c r="R44" i="40"/>
  <c r="E66" i="42"/>
  <c r="J67" i="43"/>
  <c r="L67" i="44"/>
  <c r="O48" i="45"/>
  <c r="O49" i="45"/>
  <c r="U43" i="45"/>
  <c r="L30" i="46"/>
  <c r="L29" i="46"/>
  <c r="P30" i="47"/>
  <c r="P29" i="47"/>
  <c r="C48" i="47"/>
  <c r="C49" i="47"/>
  <c r="H43" i="47"/>
  <c r="L67" i="47"/>
  <c r="L66" i="47"/>
  <c r="E67" i="62"/>
  <c r="E66" i="62"/>
  <c r="U67" i="62"/>
  <c r="U66" i="62"/>
  <c r="O30" i="26"/>
  <c r="K30" i="27"/>
  <c r="G30" i="28"/>
  <c r="W30" i="28"/>
  <c r="I44" i="28"/>
  <c r="C30" i="29"/>
  <c r="S30" i="29"/>
  <c r="J30" i="30"/>
  <c r="F49" i="30"/>
  <c r="K30" i="31"/>
  <c r="G49" i="31"/>
  <c r="L30" i="32"/>
  <c r="H49" i="32"/>
  <c r="M30" i="33"/>
  <c r="N30" i="34"/>
  <c r="O30" i="35"/>
  <c r="P30" i="36"/>
  <c r="B50" i="36"/>
  <c r="Q30" i="37"/>
  <c r="C50" i="37"/>
  <c r="B30" i="38"/>
  <c r="R30" i="38"/>
  <c r="D49" i="39"/>
  <c r="D50" i="39"/>
  <c r="Z25" i="41"/>
  <c r="F67" i="42"/>
  <c r="F66" i="42"/>
  <c r="V67" i="42"/>
  <c r="V66" i="42"/>
  <c r="B30" i="43"/>
  <c r="W24" i="43"/>
  <c r="B29" i="43"/>
  <c r="R30" i="43"/>
  <c r="R29" i="43"/>
  <c r="F30" i="44"/>
  <c r="V30" i="44"/>
  <c r="D30" i="45"/>
  <c r="D29" i="45"/>
  <c r="T30" i="45"/>
  <c r="T29" i="45"/>
  <c r="D67" i="46"/>
  <c r="D66" i="46"/>
  <c r="T67" i="46"/>
  <c r="T66" i="46"/>
  <c r="Q30" i="47"/>
  <c r="D48" i="47"/>
  <c r="D49" i="47"/>
  <c r="B30" i="54"/>
  <c r="R30" i="54"/>
  <c r="P30" i="26"/>
  <c r="L30" i="27"/>
  <c r="H30" i="28"/>
  <c r="X30" i="28"/>
  <c r="D30" i="29"/>
  <c r="T30" i="29"/>
  <c r="K30" i="30"/>
  <c r="L30" i="31"/>
  <c r="M30" i="32"/>
  <c r="Z25" i="33"/>
  <c r="N30" i="33"/>
  <c r="O30" i="34"/>
  <c r="P30" i="35"/>
  <c r="B50" i="35"/>
  <c r="Q30" i="36"/>
  <c r="C50" i="36"/>
  <c r="B30" i="37"/>
  <c r="R30" i="37"/>
  <c r="D50" i="37"/>
  <c r="C30" i="38"/>
  <c r="S30" i="38"/>
  <c r="B69" i="38"/>
  <c r="G63" i="38"/>
  <c r="B68" i="38"/>
  <c r="E49" i="39"/>
  <c r="E50" i="39"/>
  <c r="J30" i="40"/>
  <c r="J31" i="40"/>
  <c r="Z25" i="40"/>
  <c r="G67" i="42"/>
  <c r="C30" i="43"/>
  <c r="S30" i="43"/>
  <c r="E30" i="45"/>
  <c r="U30" i="45"/>
  <c r="Q48" i="45"/>
  <c r="Q49" i="45"/>
  <c r="N30" i="46"/>
  <c r="E67" i="46"/>
  <c r="U67" i="46"/>
  <c r="B30" i="47"/>
  <c r="W24" i="47"/>
  <c r="B29" i="47"/>
  <c r="R30" i="47"/>
  <c r="R29" i="47"/>
  <c r="E48" i="47"/>
  <c r="E49" i="47"/>
  <c r="N67" i="47"/>
  <c r="Q67" i="57"/>
  <c r="Q66" i="57"/>
  <c r="T48" i="62"/>
  <c r="T49" i="62"/>
  <c r="B50" i="25"/>
  <c r="Q30" i="26"/>
  <c r="M30" i="27"/>
  <c r="I30" i="28"/>
  <c r="Y30" i="28"/>
  <c r="E30" i="29"/>
  <c r="U30" i="29"/>
  <c r="H66" i="29"/>
  <c r="L30" i="30"/>
  <c r="M30" i="31"/>
  <c r="Z25" i="32"/>
  <c r="N30" i="32"/>
  <c r="O30" i="33"/>
  <c r="P30" i="34"/>
  <c r="B50" i="34"/>
  <c r="Q30" i="35"/>
  <c r="C50" i="35"/>
  <c r="D50" i="36"/>
  <c r="E50" i="37"/>
  <c r="F49" i="38"/>
  <c r="C69" i="38"/>
  <c r="C68" i="38"/>
  <c r="K30" i="40"/>
  <c r="K31" i="40"/>
  <c r="C69" i="41"/>
  <c r="F63" i="41"/>
  <c r="F49" i="42"/>
  <c r="H67" i="42"/>
  <c r="H66" i="42"/>
  <c r="D30" i="43"/>
  <c r="D29" i="43"/>
  <c r="T30" i="43"/>
  <c r="T29" i="43"/>
  <c r="F30" i="45"/>
  <c r="F29" i="45"/>
  <c r="V30" i="45"/>
  <c r="V29" i="45"/>
  <c r="R49" i="45"/>
  <c r="F67" i="46"/>
  <c r="F66" i="46"/>
  <c r="V67" i="46"/>
  <c r="V66" i="46"/>
  <c r="D30" i="48"/>
  <c r="D29" i="48"/>
  <c r="W24" i="48"/>
  <c r="T30" i="48"/>
  <c r="T29" i="48"/>
  <c r="O48" i="53"/>
  <c r="O49" i="53"/>
  <c r="U43" i="53"/>
  <c r="B67" i="57"/>
  <c r="B66" i="57"/>
  <c r="X61" i="57"/>
  <c r="R67" i="57"/>
  <c r="R66" i="57"/>
  <c r="C50" i="25"/>
  <c r="B31" i="28"/>
  <c r="D50" i="29"/>
  <c r="B50" i="33"/>
  <c r="C50" i="34"/>
  <c r="D50" i="35"/>
  <c r="E50" i="36"/>
  <c r="F50" i="37"/>
  <c r="G50" i="38"/>
  <c r="G49" i="38"/>
  <c r="G49" i="39"/>
  <c r="G50" i="39"/>
  <c r="G49" i="47"/>
  <c r="E29" i="48"/>
  <c r="W24" i="49"/>
  <c r="C67" i="57"/>
  <c r="C66" i="57"/>
  <c r="S67" i="57"/>
  <c r="S66" i="57"/>
  <c r="G63" i="28"/>
  <c r="B50" i="32"/>
  <c r="C50" i="33"/>
  <c r="D50" i="34"/>
  <c r="E50" i="35"/>
  <c r="F50" i="36"/>
  <c r="G50" i="37"/>
  <c r="H50" i="38"/>
  <c r="E69" i="38"/>
  <c r="E68" i="38"/>
  <c r="C50" i="39"/>
  <c r="M30" i="40"/>
  <c r="I44" i="41"/>
  <c r="B49" i="41"/>
  <c r="E69" i="41"/>
  <c r="I43" i="42"/>
  <c r="U66" i="42"/>
  <c r="F30" i="43"/>
  <c r="V30" i="43"/>
  <c r="Q29" i="43"/>
  <c r="H30" i="45"/>
  <c r="S29" i="45"/>
  <c r="H67" i="46"/>
  <c r="S66" i="46"/>
  <c r="G48" i="47"/>
  <c r="F30" i="48"/>
  <c r="F29" i="48"/>
  <c r="V30" i="48"/>
  <c r="V29" i="48"/>
  <c r="N67" i="52"/>
  <c r="N66" i="52"/>
  <c r="E30" i="53"/>
  <c r="E29" i="53"/>
  <c r="U30" i="53"/>
  <c r="U29" i="53"/>
  <c r="R44" i="28"/>
  <c r="O50" i="28"/>
  <c r="E68" i="28"/>
  <c r="F50" i="29"/>
  <c r="B49" i="37"/>
  <c r="R45" i="39"/>
  <c r="R47" i="39"/>
  <c r="P30" i="42"/>
  <c r="P29" i="42"/>
  <c r="W24" i="46"/>
  <c r="W61" i="47"/>
  <c r="H46" i="48"/>
  <c r="N29" i="49"/>
  <c r="Q48" i="50"/>
  <c r="Q49" i="50"/>
  <c r="U43" i="50"/>
  <c r="B68" i="25"/>
  <c r="C50" i="26"/>
  <c r="B68" i="34"/>
  <c r="B49" i="36"/>
  <c r="G63" i="36"/>
  <c r="O49" i="38"/>
  <c r="O50" i="38"/>
  <c r="H30" i="48"/>
  <c r="H29" i="48"/>
  <c r="H30" i="50"/>
  <c r="H29" i="50"/>
  <c r="R48" i="50"/>
  <c r="R49" i="50"/>
  <c r="F48" i="51"/>
  <c r="F49" i="51"/>
  <c r="B68" i="33"/>
  <c r="B49" i="35"/>
  <c r="G63" i="35"/>
  <c r="P49" i="38"/>
  <c r="P50" i="38"/>
  <c r="C50" i="38"/>
  <c r="N30" i="39"/>
  <c r="N31" i="39"/>
  <c r="Q30" i="39"/>
  <c r="E50" i="41"/>
  <c r="B30" i="42"/>
  <c r="W24" i="42"/>
  <c r="B29" i="42"/>
  <c r="R30" i="42"/>
  <c r="R29" i="42"/>
  <c r="O48" i="48"/>
  <c r="O49" i="48"/>
  <c r="U43" i="48"/>
  <c r="N67" i="48"/>
  <c r="N66" i="48"/>
  <c r="I30" i="50"/>
  <c r="I29" i="50"/>
  <c r="S48" i="50"/>
  <c r="S49" i="50"/>
  <c r="L67" i="55"/>
  <c r="L66" i="55"/>
  <c r="B49" i="25"/>
  <c r="B68" i="32"/>
  <c r="B49" i="34"/>
  <c r="P50" i="37"/>
  <c r="Q44" i="38"/>
  <c r="D50" i="38"/>
  <c r="O30" i="39"/>
  <c r="O31" i="39"/>
  <c r="B69" i="40"/>
  <c r="G63" i="40"/>
  <c r="B68" i="40"/>
  <c r="F50" i="41"/>
  <c r="B50" i="41"/>
  <c r="C30" i="42"/>
  <c r="S30" i="42"/>
  <c r="J30" i="48"/>
  <c r="P48" i="48"/>
  <c r="P49" i="48"/>
  <c r="M67" i="55"/>
  <c r="M66" i="55"/>
  <c r="B49" i="33"/>
  <c r="C69" i="40"/>
  <c r="C68" i="40"/>
  <c r="D30" i="42"/>
  <c r="D29" i="42"/>
  <c r="T30" i="42"/>
  <c r="T29" i="42"/>
  <c r="D67" i="43"/>
  <c r="D66" i="43"/>
  <c r="W61" i="43"/>
  <c r="T67" i="43"/>
  <c r="T66" i="43"/>
  <c r="F67" i="44"/>
  <c r="F66" i="44"/>
  <c r="V67" i="44"/>
  <c r="V66" i="44"/>
  <c r="L67" i="45"/>
  <c r="L66" i="45"/>
  <c r="U29" i="48"/>
  <c r="Q48" i="48"/>
  <c r="Q49" i="48"/>
  <c r="P67" i="48"/>
  <c r="P66" i="48"/>
  <c r="Q29" i="42"/>
  <c r="E66" i="43"/>
  <c r="P30" i="44"/>
  <c r="P29" i="44"/>
  <c r="W61" i="44"/>
  <c r="G66" i="44"/>
  <c r="Q67" i="48"/>
  <c r="E48" i="54"/>
  <c r="E49" i="54"/>
  <c r="O67" i="55"/>
  <c r="O66" i="55"/>
  <c r="E50" i="38"/>
  <c r="D30" i="39"/>
  <c r="T30" i="39"/>
  <c r="L31" i="39"/>
  <c r="B50" i="39"/>
  <c r="P30" i="40"/>
  <c r="H31" i="40"/>
  <c r="X31" i="40"/>
  <c r="F50" i="40"/>
  <c r="D30" i="41"/>
  <c r="T30" i="41"/>
  <c r="L31" i="41"/>
  <c r="C50" i="41"/>
  <c r="K30" i="42"/>
  <c r="B48" i="42"/>
  <c r="W61" i="42"/>
  <c r="O67" i="42"/>
  <c r="K30" i="43"/>
  <c r="H49" i="43"/>
  <c r="O48" i="44"/>
  <c r="D48" i="46"/>
  <c r="Q30" i="49"/>
  <c r="K30" i="50"/>
  <c r="T48" i="50"/>
  <c r="T49" i="50"/>
  <c r="E48" i="51"/>
  <c r="E49" i="51"/>
  <c r="M67" i="52"/>
  <c r="M66" i="52"/>
  <c r="Q30" i="54"/>
  <c r="Q29" i="54"/>
  <c r="N67" i="55"/>
  <c r="N66" i="55"/>
  <c r="D67" i="57"/>
  <c r="D66" i="57"/>
  <c r="T67" i="57"/>
  <c r="T66" i="57"/>
  <c r="B66" i="58"/>
  <c r="Y61" i="58"/>
  <c r="R66" i="58"/>
  <c r="R67" i="58"/>
  <c r="F67" i="62"/>
  <c r="F66" i="62"/>
  <c r="V67" i="62"/>
  <c r="V66" i="62"/>
  <c r="I67" i="65"/>
  <c r="I66" i="65"/>
  <c r="D30" i="66"/>
  <c r="D29" i="66"/>
  <c r="T30" i="66"/>
  <c r="T29" i="66"/>
  <c r="F30" i="39"/>
  <c r="V30" i="39"/>
  <c r="B30" i="40"/>
  <c r="R30" i="40"/>
  <c r="F30" i="41"/>
  <c r="V30" i="41"/>
  <c r="D48" i="42"/>
  <c r="Q49" i="42"/>
  <c r="D48" i="43"/>
  <c r="Q49" i="43"/>
  <c r="B48" i="48"/>
  <c r="G48" i="51"/>
  <c r="G49" i="51"/>
  <c r="O67" i="52"/>
  <c r="O66" i="52"/>
  <c r="F30" i="53"/>
  <c r="F29" i="53"/>
  <c r="V30" i="53"/>
  <c r="V29" i="53"/>
  <c r="P48" i="53"/>
  <c r="P49" i="53"/>
  <c r="C30" i="54"/>
  <c r="S30" i="54"/>
  <c r="B67" i="54"/>
  <c r="B66" i="54"/>
  <c r="X61" i="54"/>
  <c r="R67" i="54"/>
  <c r="R66" i="54"/>
  <c r="J30" i="55"/>
  <c r="J29" i="55"/>
  <c r="T48" i="55"/>
  <c r="T49" i="55"/>
  <c r="C30" i="56"/>
  <c r="W24" i="56"/>
  <c r="C29" i="56"/>
  <c r="B67" i="58"/>
  <c r="U44" i="61"/>
  <c r="V67" i="61"/>
  <c r="V66" i="61"/>
  <c r="I30" i="62"/>
  <c r="I29" i="62"/>
  <c r="K67" i="65"/>
  <c r="G30" i="39"/>
  <c r="W30" i="39"/>
  <c r="I44" i="39"/>
  <c r="C30" i="40"/>
  <c r="S30" i="40"/>
  <c r="G30" i="41"/>
  <c r="W30" i="41"/>
  <c r="E68" i="41"/>
  <c r="C29" i="42"/>
  <c r="S29" i="42"/>
  <c r="R49" i="42"/>
  <c r="G66" i="42"/>
  <c r="C29" i="43"/>
  <c r="S29" i="43"/>
  <c r="R49" i="43"/>
  <c r="G66" i="43"/>
  <c r="C29" i="44"/>
  <c r="S29" i="44"/>
  <c r="I66" i="44"/>
  <c r="E29" i="45"/>
  <c r="U29" i="45"/>
  <c r="E49" i="45"/>
  <c r="O66" i="45"/>
  <c r="K29" i="46"/>
  <c r="R49" i="46"/>
  <c r="E66" i="46"/>
  <c r="U66" i="46"/>
  <c r="Q29" i="47"/>
  <c r="K66" i="47"/>
  <c r="G29" i="48"/>
  <c r="Q66" i="48"/>
  <c r="O67" i="49"/>
  <c r="O66" i="49"/>
  <c r="I67" i="50"/>
  <c r="I66" i="50"/>
  <c r="H43" i="51"/>
  <c r="P67" i="52"/>
  <c r="P66" i="52"/>
  <c r="G30" i="53"/>
  <c r="G29" i="53"/>
  <c r="W24" i="53"/>
  <c r="Q48" i="53"/>
  <c r="Q49" i="53"/>
  <c r="C67" i="54"/>
  <c r="C66" i="54"/>
  <c r="S67" i="54"/>
  <c r="S66" i="54"/>
  <c r="K30" i="55"/>
  <c r="K29" i="55"/>
  <c r="D30" i="56"/>
  <c r="D29" i="56"/>
  <c r="T30" i="56"/>
  <c r="T29" i="56"/>
  <c r="G48" i="58"/>
  <c r="G49" i="58"/>
  <c r="H30" i="39"/>
  <c r="X30" i="39"/>
  <c r="P31" i="39"/>
  <c r="F50" i="39"/>
  <c r="D30" i="40"/>
  <c r="T30" i="40"/>
  <c r="L31" i="40"/>
  <c r="H30" i="41"/>
  <c r="X30" i="41"/>
  <c r="P31" i="41"/>
  <c r="G50" i="41"/>
  <c r="S29" i="49"/>
  <c r="P67" i="49"/>
  <c r="P66" i="49"/>
  <c r="J67" i="50"/>
  <c r="J66" i="50"/>
  <c r="K30" i="52"/>
  <c r="K29" i="52"/>
  <c r="H30" i="53"/>
  <c r="R48" i="53"/>
  <c r="R49" i="53"/>
  <c r="D67" i="54"/>
  <c r="D66" i="54"/>
  <c r="T67" i="54"/>
  <c r="T66" i="54"/>
  <c r="L30" i="55"/>
  <c r="E30" i="56"/>
  <c r="E29" i="56"/>
  <c r="U30" i="56"/>
  <c r="U29" i="56"/>
  <c r="O48" i="56"/>
  <c r="O49" i="56"/>
  <c r="U43" i="56"/>
  <c r="H44" i="58"/>
  <c r="H46" i="58"/>
  <c r="W25" i="75"/>
  <c r="W27" i="75"/>
  <c r="P50" i="40"/>
  <c r="F68" i="40"/>
  <c r="H50" i="41"/>
  <c r="E29" i="42"/>
  <c r="U29" i="42"/>
  <c r="S43" i="42"/>
  <c r="I66" i="42"/>
  <c r="E29" i="43"/>
  <c r="U29" i="43"/>
  <c r="S43" i="43"/>
  <c r="G48" i="49"/>
  <c r="G49" i="49"/>
  <c r="H46" i="49"/>
  <c r="Q67" i="49"/>
  <c r="Q66" i="49"/>
  <c r="K67" i="50"/>
  <c r="K66" i="50"/>
  <c r="Q30" i="51"/>
  <c r="Q29" i="51"/>
  <c r="L30" i="52"/>
  <c r="L29" i="52"/>
  <c r="I30" i="53"/>
  <c r="T29" i="53"/>
  <c r="M30" i="55"/>
  <c r="F30" i="56"/>
  <c r="F29" i="56"/>
  <c r="V30" i="56"/>
  <c r="V29" i="56"/>
  <c r="P48" i="56"/>
  <c r="P49" i="56"/>
  <c r="O30" i="57"/>
  <c r="O29" i="57"/>
  <c r="O49" i="58"/>
  <c r="V43" i="58"/>
  <c r="O67" i="64"/>
  <c r="O66" i="64"/>
  <c r="K30" i="65"/>
  <c r="K29" i="65"/>
  <c r="W24" i="69"/>
  <c r="U44" i="75"/>
  <c r="U46" i="75"/>
  <c r="H50" i="39"/>
  <c r="C68" i="39"/>
  <c r="B31" i="41"/>
  <c r="N50" i="41"/>
  <c r="F29" i="42"/>
  <c r="V29" i="42"/>
  <c r="B67" i="49"/>
  <c r="B66" i="49"/>
  <c r="X61" i="49"/>
  <c r="R67" i="49"/>
  <c r="R66" i="49"/>
  <c r="L67" i="50"/>
  <c r="L66" i="50"/>
  <c r="B30" i="51"/>
  <c r="W24" i="51"/>
  <c r="B29" i="51"/>
  <c r="R30" i="51"/>
  <c r="R29" i="51"/>
  <c r="C67" i="51"/>
  <c r="C66" i="51"/>
  <c r="S67" i="51"/>
  <c r="S66" i="51"/>
  <c r="M30" i="52"/>
  <c r="M29" i="52"/>
  <c r="G30" i="56"/>
  <c r="Q48" i="56"/>
  <c r="Q49" i="56"/>
  <c r="P30" i="57"/>
  <c r="P29" i="57"/>
  <c r="C48" i="57"/>
  <c r="C49" i="57"/>
  <c r="H43" i="57"/>
  <c r="F30" i="60"/>
  <c r="F29" i="60"/>
  <c r="S48" i="60"/>
  <c r="S49" i="60"/>
  <c r="H46" i="69"/>
  <c r="H44" i="69"/>
  <c r="W24" i="72"/>
  <c r="C29" i="72"/>
  <c r="C31" i="39"/>
  <c r="N50" i="39"/>
  <c r="G63" i="39"/>
  <c r="O50" i="41"/>
  <c r="G29" i="42"/>
  <c r="K66" i="42"/>
  <c r="G29" i="43"/>
  <c r="K66" i="43"/>
  <c r="G29" i="44"/>
  <c r="M66" i="44"/>
  <c r="I29" i="45"/>
  <c r="P49" i="45"/>
  <c r="C66" i="45"/>
  <c r="S66" i="45"/>
  <c r="O29" i="46"/>
  <c r="I66" i="46"/>
  <c r="E29" i="47"/>
  <c r="U29" i="47"/>
  <c r="O66" i="47"/>
  <c r="K29" i="48"/>
  <c r="R49" i="48"/>
  <c r="E66" i="48"/>
  <c r="U66" i="48"/>
  <c r="D30" i="49"/>
  <c r="T30" i="49"/>
  <c r="V29" i="49"/>
  <c r="C30" i="51"/>
  <c r="C29" i="51"/>
  <c r="S30" i="51"/>
  <c r="S29" i="51"/>
  <c r="D67" i="51"/>
  <c r="D66" i="51"/>
  <c r="T67" i="51"/>
  <c r="T66" i="51"/>
  <c r="N30" i="52"/>
  <c r="B48" i="52"/>
  <c r="B49" i="52"/>
  <c r="H43" i="52"/>
  <c r="H30" i="56"/>
  <c r="S29" i="56"/>
  <c r="Q30" i="57"/>
  <c r="Q29" i="57"/>
  <c r="D48" i="57"/>
  <c r="D49" i="57"/>
  <c r="B30" i="58"/>
  <c r="W24" i="58"/>
  <c r="O29" i="58"/>
  <c r="E67" i="59"/>
  <c r="E66" i="59"/>
  <c r="U67" i="59"/>
  <c r="U66" i="59"/>
  <c r="T48" i="60"/>
  <c r="T49" i="60"/>
  <c r="Q67" i="64"/>
  <c r="Q66" i="64"/>
  <c r="D30" i="69"/>
  <c r="D29" i="69"/>
  <c r="T30" i="69"/>
  <c r="T29" i="69"/>
  <c r="Q47" i="39"/>
  <c r="D49" i="44"/>
  <c r="W61" i="45"/>
  <c r="H43" i="46"/>
  <c r="F49" i="47"/>
  <c r="E30" i="49"/>
  <c r="U30" i="49"/>
  <c r="B29" i="49"/>
  <c r="B30" i="49"/>
  <c r="P48" i="49"/>
  <c r="P49" i="49"/>
  <c r="U43" i="49"/>
  <c r="D30" i="51"/>
  <c r="T30" i="51"/>
  <c r="E67" i="51"/>
  <c r="E66" i="51"/>
  <c r="U67" i="51"/>
  <c r="U66" i="51"/>
  <c r="O30" i="52"/>
  <c r="G67" i="53"/>
  <c r="G66" i="53"/>
  <c r="W67" i="53"/>
  <c r="W66" i="53"/>
  <c r="B30" i="57"/>
  <c r="R30" i="57"/>
  <c r="E48" i="57"/>
  <c r="E49" i="57"/>
  <c r="P29" i="58"/>
  <c r="T48" i="59"/>
  <c r="T49" i="59"/>
  <c r="F67" i="59"/>
  <c r="F66" i="59"/>
  <c r="V67" i="59"/>
  <c r="V66" i="59"/>
  <c r="H30" i="60"/>
  <c r="H29" i="60"/>
  <c r="V29" i="60"/>
  <c r="U43" i="60"/>
  <c r="U43" i="47"/>
  <c r="C29" i="49"/>
  <c r="Q48" i="49"/>
  <c r="Q49" i="49"/>
  <c r="E30" i="51"/>
  <c r="U30" i="51"/>
  <c r="P29" i="51"/>
  <c r="F67" i="51"/>
  <c r="F66" i="51"/>
  <c r="V67" i="51"/>
  <c r="V66" i="51"/>
  <c r="H67" i="53"/>
  <c r="H66" i="53"/>
  <c r="X61" i="53"/>
  <c r="G67" i="56"/>
  <c r="G66" i="56"/>
  <c r="W67" i="56"/>
  <c r="W66" i="56"/>
  <c r="C30" i="57"/>
  <c r="S30" i="57"/>
  <c r="F48" i="57"/>
  <c r="F49" i="57"/>
  <c r="D30" i="58"/>
  <c r="T30" i="58"/>
  <c r="Q29" i="58"/>
  <c r="O48" i="58"/>
  <c r="G67" i="59"/>
  <c r="G66" i="59"/>
  <c r="W61" i="59"/>
  <c r="I30" i="60"/>
  <c r="I29" i="60"/>
  <c r="H44" i="63"/>
  <c r="B29" i="46"/>
  <c r="B66" i="47"/>
  <c r="G30" i="49"/>
  <c r="D29" i="49"/>
  <c r="R48" i="49"/>
  <c r="R49" i="49"/>
  <c r="I67" i="53"/>
  <c r="I66" i="53"/>
  <c r="W24" i="55"/>
  <c r="H67" i="56"/>
  <c r="H66" i="56"/>
  <c r="X61" i="56"/>
  <c r="E30" i="58"/>
  <c r="U30" i="58"/>
  <c r="R29" i="58"/>
  <c r="P48" i="58"/>
  <c r="U43" i="44"/>
  <c r="H30" i="49"/>
  <c r="H29" i="49"/>
  <c r="E29" i="49"/>
  <c r="S48" i="49"/>
  <c r="S49" i="49"/>
  <c r="S67" i="49"/>
  <c r="W24" i="52"/>
  <c r="J67" i="53"/>
  <c r="J66" i="53"/>
  <c r="C48" i="54"/>
  <c r="C49" i="54"/>
  <c r="I67" i="56"/>
  <c r="I66" i="56"/>
  <c r="F30" i="58"/>
  <c r="V30" i="58"/>
  <c r="I30" i="59"/>
  <c r="I29" i="59"/>
  <c r="O30" i="63"/>
  <c r="O29" i="63"/>
  <c r="I30" i="49"/>
  <c r="I29" i="49"/>
  <c r="F29" i="49"/>
  <c r="T48" i="49"/>
  <c r="T49" i="49"/>
  <c r="G30" i="50"/>
  <c r="G29" i="50"/>
  <c r="W24" i="50"/>
  <c r="D48" i="54"/>
  <c r="D49" i="54"/>
  <c r="J67" i="56"/>
  <c r="J66" i="56"/>
  <c r="G30" i="58"/>
  <c r="H44" i="67"/>
  <c r="C29" i="58"/>
  <c r="S29" i="58"/>
  <c r="D67" i="58"/>
  <c r="H67" i="59"/>
  <c r="J30" i="60"/>
  <c r="J29" i="60"/>
  <c r="C48" i="61"/>
  <c r="C49" i="61"/>
  <c r="H67" i="61"/>
  <c r="H66" i="61"/>
  <c r="G67" i="62"/>
  <c r="G66" i="62"/>
  <c r="C30" i="63"/>
  <c r="C29" i="63"/>
  <c r="S30" i="63"/>
  <c r="S29" i="63"/>
  <c r="B67" i="64"/>
  <c r="W61" i="64"/>
  <c r="B66" i="64"/>
  <c r="R67" i="64"/>
  <c r="R66" i="64"/>
  <c r="B48" i="65"/>
  <c r="B49" i="65"/>
  <c r="H43" i="65"/>
  <c r="J30" i="67"/>
  <c r="J29" i="67"/>
  <c r="H67" i="49"/>
  <c r="O49" i="50"/>
  <c r="H66" i="50"/>
  <c r="B67" i="50"/>
  <c r="R67" i="50"/>
  <c r="B49" i="51"/>
  <c r="X61" i="51"/>
  <c r="B66" i="51"/>
  <c r="R66" i="51"/>
  <c r="L67" i="51"/>
  <c r="S49" i="52"/>
  <c r="L66" i="52"/>
  <c r="F67" i="52"/>
  <c r="V67" i="52"/>
  <c r="B48" i="53"/>
  <c r="F66" i="53"/>
  <c r="V66" i="53"/>
  <c r="P67" i="53"/>
  <c r="H43" i="54"/>
  <c r="P66" i="54"/>
  <c r="J67" i="54"/>
  <c r="R49" i="55"/>
  <c r="K66" i="55"/>
  <c r="E67" i="55"/>
  <c r="U67" i="55"/>
  <c r="F49" i="56"/>
  <c r="D29" i="58"/>
  <c r="T29" i="58"/>
  <c r="U67" i="58"/>
  <c r="E67" i="58"/>
  <c r="K30" i="59"/>
  <c r="K29" i="59"/>
  <c r="I67" i="59"/>
  <c r="K30" i="60"/>
  <c r="D48" i="61"/>
  <c r="D49" i="61"/>
  <c r="I67" i="61"/>
  <c r="I66" i="61"/>
  <c r="K30" i="62"/>
  <c r="K29" i="62"/>
  <c r="D30" i="63"/>
  <c r="T30" i="63"/>
  <c r="C67" i="64"/>
  <c r="C66" i="64"/>
  <c r="S67" i="64"/>
  <c r="S66" i="64"/>
  <c r="M30" i="65"/>
  <c r="M29" i="65"/>
  <c r="C48" i="65"/>
  <c r="C49" i="65"/>
  <c r="O49" i="49"/>
  <c r="P49" i="50"/>
  <c r="T49" i="52"/>
  <c r="G49" i="53"/>
  <c r="G49" i="56"/>
  <c r="E29" i="58"/>
  <c r="U29" i="58"/>
  <c r="V67" i="58"/>
  <c r="F67" i="58"/>
  <c r="L30" i="59"/>
  <c r="L29" i="59"/>
  <c r="B49" i="59"/>
  <c r="H43" i="59"/>
  <c r="L30" i="60"/>
  <c r="N30" i="61"/>
  <c r="N29" i="61"/>
  <c r="E49" i="61"/>
  <c r="J67" i="61"/>
  <c r="J66" i="61"/>
  <c r="L30" i="62"/>
  <c r="L29" i="62"/>
  <c r="B49" i="62"/>
  <c r="H43" i="62"/>
  <c r="I67" i="62"/>
  <c r="E30" i="63"/>
  <c r="U30" i="63"/>
  <c r="N30" i="65"/>
  <c r="N29" i="65"/>
  <c r="D49" i="65"/>
  <c r="J29" i="50"/>
  <c r="D29" i="51"/>
  <c r="T29" i="51"/>
  <c r="D49" i="51"/>
  <c r="N29" i="52"/>
  <c r="H29" i="53"/>
  <c r="B29" i="54"/>
  <c r="R29" i="54"/>
  <c r="B49" i="54"/>
  <c r="L29" i="55"/>
  <c r="G29" i="56"/>
  <c r="B29" i="57"/>
  <c r="R29" i="57"/>
  <c r="F29" i="58"/>
  <c r="V29" i="58"/>
  <c r="M30" i="59"/>
  <c r="M29" i="59"/>
  <c r="O30" i="61"/>
  <c r="O29" i="61"/>
  <c r="K67" i="61"/>
  <c r="M30" i="62"/>
  <c r="M29" i="62"/>
  <c r="K67" i="63"/>
  <c r="K66" i="63"/>
  <c r="E67" i="64"/>
  <c r="U67" i="64"/>
  <c r="O30" i="65"/>
  <c r="O29" i="65"/>
  <c r="W61" i="67"/>
  <c r="K29" i="50"/>
  <c r="E29" i="51"/>
  <c r="U29" i="51"/>
  <c r="O29" i="52"/>
  <c r="I29" i="53"/>
  <c r="C29" i="54"/>
  <c r="S29" i="54"/>
  <c r="M29" i="55"/>
  <c r="G29" i="58"/>
  <c r="N30" i="59"/>
  <c r="P30" i="61"/>
  <c r="P29" i="61"/>
  <c r="N30" i="62"/>
  <c r="L67" i="63"/>
  <c r="L66" i="63"/>
  <c r="E29" i="64"/>
  <c r="P48" i="64"/>
  <c r="P49" i="64"/>
  <c r="P30" i="65"/>
  <c r="U43" i="67"/>
  <c r="L29" i="50"/>
  <c r="F29" i="51"/>
  <c r="V29" i="51"/>
  <c r="P29" i="52"/>
  <c r="J29" i="53"/>
  <c r="W24" i="54"/>
  <c r="D29" i="54"/>
  <c r="T29" i="54"/>
  <c r="N29" i="55"/>
  <c r="I29" i="56"/>
  <c r="W24" i="57"/>
  <c r="D29" i="57"/>
  <c r="T29" i="57"/>
  <c r="H29" i="58"/>
  <c r="I67" i="58"/>
  <c r="O30" i="59"/>
  <c r="Q30" i="61"/>
  <c r="O30" i="62"/>
  <c r="M67" i="63"/>
  <c r="M66" i="63"/>
  <c r="G30" i="64"/>
  <c r="G29" i="64"/>
  <c r="W24" i="64"/>
  <c r="Q30" i="65"/>
  <c r="D67" i="67"/>
  <c r="D66" i="67"/>
  <c r="T67" i="67"/>
  <c r="T66" i="67"/>
  <c r="O30" i="68"/>
  <c r="O29" i="68"/>
  <c r="M29" i="50"/>
  <c r="G29" i="51"/>
  <c r="U43" i="51"/>
  <c r="Q29" i="52"/>
  <c r="K29" i="53"/>
  <c r="E29" i="54"/>
  <c r="U29" i="54"/>
  <c r="O29" i="55"/>
  <c r="J29" i="56"/>
  <c r="R49" i="56"/>
  <c r="E29" i="57"/>
  <c r="U29" i="57"/>
  <c r="I29" i="58"/>
  <c r="J67" i="58"/>
  <c r="B30" i="61"/>
  <c r="R30" i="61"/>
  <c r="N67" i="63"/>
  <c r="H30" i="64"/>
  <c r="H29" i="64"/>
  <c r="R48" i="64"/>
  <c r="R49" i="64"/>
  <c r="O49" i="51"/>
  <c r="B29" i="52"/>
  <c r="X61" i="52"/>
  <c r="S49" i="53"/>
  <c r="S49" i="56"/>
  <c r="T67" i="58"/>
  <c r="B67" i="60"/>
  <c r="W61" i="60"/>
  <c r="B66" i="60"/>
  <c r="R67" i="60"/>
  <c r="R66" i="60"/>
  <c r="I30" i="64"/>
  <c r="I29" i="64"/>
  <c r="S48" i="64"/>
  <c r="S49" i="64"/>
  <c r="D48" i="65"/>
  <c r="Q30" i="69"/>
  <c r="U43" i="54"/>
  <c r="X61" i="55"/>
  <c r="U43" i="57"/>
  <c r="W24" i="59"/>
  <c r="C67" i="60"/>
  <c r="C66" i="60"/>
  <c r="S67" i="60"/>
  <c r="S66" i="60"/>
  <c r="E48" i="61"/>
  <c r="W24" i="62"/>
  <c r="D48" i="63"/>
  <c r="D49" i="63"/>
  <c r="T48" i="64"/>
  <c r="T49" i="64"/>
  <c r="U46" i="65"/>
  <c r="U44" i="65"/>
  <c r="C30" i="66"/>
  <c r="S30" i="66"/>
  <c r="O49" i="66"/>
  <c r="E49" i="68"/>
  <c r="J67" i="68"/>
  <c r="W24" i="77"/>
  <c r="H43" i="50"/>
  <c r="B29" i="55"/>
  <c r="M67" i="58"/>
  <c r="D67" i="60"/>
  <c r="D66" i="60"/>
  <c r="T67" i="60"/>
  <c r="T66" i="60"/>
  <c r="P66" i="60"/>
  <c r="L29" i="61"/>
  <c r="K30" i="64"/>
  <c r="U29" i="64"/>
  <c r="P49" i="66"/>
  <c r="N67" i="66"/>
  <c r="N66" i="66"/>
  <c r="G30" i="67"/>
  <c r="C30" i="69"/>
  <c r="S30" i="69"/>
  <c r="N67" i="58"/>
  <c r="U66" i="58"/>
  <c r="E67" i="60"/>
  <c r="U67" i="60"/>
  <c r="F48" i="63"/>
  <c r="F49" i="63"/>
  <c r="E30" i="66"/>
  <c r="U30" i="66"/>
  <c r="Q67" i="74"/>
  <c r="Q66" i="74"/>
  <c r="Q30" i="76"/>
  <c r="Q29" i="76"/>
  <c r="F48" i="76"/>
  <c r="H43" i="76"/>
  <c r="X61" i="50"/>
  <c r="O67" i="58"/>
  <c r="V66" i="58"/>
  <c r="B48" i="59"/>
  <c r="Q48" i="60"/>
  <c r="Q49" i="60"/>
  <c r="F67" i="60"/>
  <c r="V67" i="60"/>
  <c r="B48" i="62"/>
  <c r="G48" i="63"/>
  <c r="G49" i="63"/>
  <c r="W61" i="63"/>
  <c r="G67" i="65"/>
  <c r="G66" i="65"/>
  <c r="W61" i="65"/>
  <c r="I30" i="67"/>
  <c r="I67" i="68"/>
  <c r="I66" i="68"/>
  <c r="E30" i="69"/>
  <c r="U30" i="69"/>
  <c r="W24" i="73"/>
  <c r="B29" i="73"/>
  <c r="G29" i="59"/>
  <c r="B30" i="59"/>
  <c r="R30" i="59"/>
  <c r="U43" i="59"/>
  <c r="C48" i="59"/>
  <c r="G49" i="59"/>
  <c r="Q66" i="59"/>
  <c r="L67" i="59"/>
  <c r="W24" i="60"/>
  <c r="D29" i="60"/>
  <c r="T29" i="60"/>
  <c r="O30" i="60"/>
  <c r="D49" i="60"/>
  <c r="N66" i="60"/>
  <c r="I67" i="60"/>
  <c r="J29" i="61"/>
  <c r="E30" i="61"/>
  <c r="U30" i="61"/>
  <c r="Q49" i="61"/>
  <c r="W61" i="61"/>
  <c r="D66" i="61"/>
  <c r="T66" i="61"/>
  <c r="O67" i="61"/>
  <c r="G29" i="62"/>
  <c r="B30" i="62"/>
  <c r="R30" i="62"/>
  <c r="U43" i="62"/>
  <c r="G49" i="62"/>
  <c r="Q66" i="62"/>
  <c r="L67" i="62"/>
  <c r="M29" i="63"/>
  <c r="H30" i="63"/>
  <c r="P48" i="63"/>
  <c r="T49" i="63"/>
  <c r="G66" i="63"/>
  <c r="C29" i="64"/>
  <c r="S29" i="64"/>
  <c r="N30" i="64"/>
  <c r="C49" i="64"/>
  <c r="M66" i="64"/>
  <c r="H67" i="64"/>
  <c r="I29" i="65"/>
  <c r="D30" i="65"/>
  <c r="T30" i="65"/>
  <c r="E48" i="65"/>
  <c r="P49" i="65"/>
  <c r="C66" i="65"/>
  <c r="S66" i="65"/>
  <c r="N67" i="65"/>
  <c r="W61" i="68"/>
  <c r="X61" i="72"/>
  <c r="K67" i="72"/>
  <c r="R48" i="74"/>
  <c r="R49" i="74"/>
  <c r="U43" i="74"/>
  <c r="W61" i="74"/>
  <c r="K67" i="76"/>
  <c r="K66" i="76"/>
  <c r="O67" i="76"/>
  <c r="C30" i="77"/>
  <c r="S30" i="77"/>
  <c r="P48" i="77"/>
  <c r="P49" i="77"/>
  <c r="R49" i="59"/>
  <c r="O49" i="60"/>
  <c r="R49" i="62"/>
  <c r="U43" i="64"/>
  <c r="G49" i="64"/>
  <c r="T49" i="65"/>
  <c r="C49" i="66"/>
  <c r="P49" i="67"/>
  <c r="E49" i="72"/>
  <c r="G49" i="73"/>
  <c r="W24" i="76"/>
  <c r="S49" i="59"/>
  <c r="P49" i="60"/>
  <c r="S49" i="62"/>
  <c r="B49" i="63"/>
  <c r="O49" i="64"/>
  <c r="Q48" i="65"/>
  <c r="R48" i="68"/>
  <c r="O49" i="73"/>
  <c r="H43" i="61"/>
  <c r="C49" i="63"/>
  <c r="G48" i="67"/>
  <c r="H43" i="68"/>
  <c r="T49" i="69"/>
  <c r="G49" i="72"/>
  <c r="N29" i="59"/>
  <c r="H66" i="59"/>
  <c r="K29" i="60"/>
  <c r="R49" i="60"/>
  <c r="E66" i="60"/>
  <c r="U66" i="60"/>
  <c r="Q29" i="61"/>
  <c r="K66" i="61"/>
  <c r="N29" i="62"/>
  <c r="D29" i="63"/>
  <c r="T29" i="63"/>
  <c r="Q49" i="64"/>
  <c r="P29" i="65"/>
  <c r="J66" i="65"/>
  <c r="T48" i="70"/>
  <c r="T49" i="70"/>
  <c r="W24" i="71"/>
  <c r="F30" i="71"/>
  <c r="V30" i="71"/>
  <c r="O48" i="71"/>
  <c r="V43" i="71"/>
  <c r="Q49" i="73"/>
  <c r="W61" i="76"/>
  <c r="G12" i="84"/>
  <c r="G13" i="84" s="1"/>
  <c r="G14" i="84" s="1"/>
  <c r="W11" i="84"/>
  <c r="O29" i="59"/>
  <c r="I66" i="59"/>
  <c r="L29" i="60"/>
  <c r="F66" i="60"/>
  <c r="V66" i="60"/>
  <c r="B29" i="61"/>
  <c r="R29" i="61"/>
  <c r="B49" i="61"/>
  <c r="O29" i="62"/>
  <c r="I66" i="62"/>
  <c r="E29" i="63"/>
  <c r="U29" i="63"/>
  <c r="E49" i="63"/>
  <c r="K29" i="64"/>
  <c r="Q29" i="65"/>
  <c r="K66" i="65"/>
  <c r="W61" i="69"/>
  <c r="B66" i="69"/>
  <c r="B66" i="70"/>
  <c r="X61" i="70"/>
  <c r="S49" i="71"/>
  <c r="C48" i="72"/>
  <c r="H43" i="72"/>
  <c r="W61" i="73"/>
  <c r="H35" i="82"/>
  <c r="B34" i="84"/>
  <c r="B35" i="84" s="1"/>
  <c r="B41" i="84" s="1"/>
  <c r="B42" i="84" s="1"/>
  <c r="B43" i="84" s="1"/>
  <c r="P29" i="59"/>
  <c r="J66" i="59"/>
  <c r="M29" i="60"/>
  <c r="G66" i="60"/>
  <c r="C29" i="61"/>
  <c r="S29" i="61"/>
  <c r="P29" i="62"/>
  <c r="J66" i="62"/>
  <c r="F29" i="63"/>
  <c r="V29" i="63"/>
  <c r="P66" i="63"/>
  <c r="L29" i="64"/>
  <c r="B29" i="65"/>
  <c r="R29" i="65"/>
  <c r="L66" i="65"/>
  <c r="V43" i="69"/>
  <c r="C67" i="69"/>
  <c r="C66" i="69"/>
  <c r="S67" i="69"/>
  <c r="S66" i="69"/>
  <c r="V43" i="70"/>
  <c r="H30" i="71"/>
  <c r="O30" i="72"/>
  <c r="N30" i="75"/>
  <c r="I13" i="84"/>
  <c r="I14" i="84" s="1"/>
  <c r="W24" i="61"/>
  <c r="W24" i="68"/>
  <c r="N30" i="70"/>
  <c r="N29" i="70"/>
  <c r="B30" i="73"/>
  <c r="R30" i="73"/>
  <c r="D34" i="84"/>
  <c r="D35" i="84" s="1"/>
  <c r="D40" i="84" s="1"/>
  <c r="B29" i="59"/>
  <c r="B29" i="62"/>
  <c r="W24" i="65"/>
  <c r="W61" i="66"/>
  <c r="X61" i="71"/>
  <c r="Q30" i="72"/>
  <c r="O48" i="73"/>
  <c r="U43" i="73"/>
  <c r="P30" i="75"/>
  <c r="W61" i="75"/>
  <c r="K13" i="84"/>
  <c r="K14" i="84" s="1"/>
  <c r="H43" i="60"/>
  <c r="C66" i="63"/>
  <c r="C49" i="69"/>
  <c r="B49" i="69"/>
  <c r="H43" i="70"/>
  <c r="B48" i="70"/>
  <c r="C49" i="70"/>
  <c r="G67" i="72"/>
  <c r="D30" i="73"/>
  <c r="T30" i="73"/>
  <c r="L67" i="73"/>
  <c r="I30" i="74"/>
  <c r="C67" i="74"/>
  <c r="S67" i="74"/>
  <c r="L30" i="75"/>
  <c r="L29" i="75"/>
  <c r="E49" i="75"/>
  <c r="F67" i="75"/>
  <c r="F66" i="75"/>
  <c r="V67" i="75"/>
  <c r="V66" i="75"/>
  <c r="J67" i="75"/>
  <c r="I67" i="71"/>
  <c r="C30" i="72"/>
  <c r="S30" i="72"/>
  <c r="V46" i="72"/>
  <c r="V44" i="72"/>
  <c r="T49" i="74"/>
  <c r="W24" i="70"/>
  <c r="I67" i="72"/>
  <c r="F30" i="73"/>
  <c r="V30" i="73"/>
  <c r="N67" i="73"/>
  <c r="G30" i="74"/>
  <c r="G29" i="74"/>
  <c r="W24" i="74"/>
  <c r="K30" i="74"/>
  <c r="E67" i="74"/>
  <c r="U67" i="74"/>
  <c r="C48" i="75"/>
  <c r="H43" i="75"/>
  <c r="M67" i="76"/>
  <c r="Q30" i="77"/>
  <c r="B29" i="71"/>
  <c r="D66" i="71"/>
  <c r="T66" i="71"/>
  <c r="O48" i="72"/>
  <c r="H43" i="73"/>
  <c r="B30" i="77"/>
  <c r="R30" i="77"/>
  <c r="U43" i="77"/>
  <c r="W14" i="79"/>
  <c r="Q40" i="79"/>
  <c r="K59" i="79"/>
  <c r="D41" i="83"/>
  <c r="D42" i="83" s="1"/>
  <c r="D43" i="83" s="1"/>
  <c r="H12" i="84"/>
  <c r="H13" i="84" s="1"/>
  <c r="H14" i="84" s="1"/>
  <c r="C34" i="84"/>
  <c r="C35" i="84" s="1"/>
  <c r="C40" i="84" s="1"/>
  <c r="K66" i="70"/>
  <c r="M30" i="73"/>
  <c r="I59" i="79"/>
  <c r="I58" i="79"/>
  <c r="X12" i="82"/>
  <c r="B40" i="83"/>
  <c r="H35" i="83"/>
  <c r="O62" i="84"/>
  <c r="O63" i="84" s="1"/>
  <c r="AA48" i="85"/>
  <c r="O39" i="79"/>
  <c r="U34" i="79"/>
  <c r="O39" i="82"/>
  <c r="U34" i="82"/>
  <c r="N13" i="84"/>
  <c r="N14" i="84" s="1"/>
  <c r="L29" i="70"/>
  <c r="J66" i="72"/>
  <c r="X17" i="77"/>
  <c r="B29" i="77"/>
  <c r="L20" i="79"/>
  <c r="L21" i="79" s="1"/>
  <c r="L22" i="79" s="1"/>
  <c r="I31" i="79"/>
  <c r="W15" i="83"/>
  <c r="M13" i="84"/>
  <c r="M14" i="84" s="1"/>
  <c r="O13" i="84"/>
  <c r="O14" i="84" s="1"/>
  <c r="E32" i="84"/>
  <c r="E33" i="84" s="1"/>
  <c r="E34" i="84" s="1"/>
  <c r="B60" i="84"/>
  <c r="Y55" i="84"/>
  <c r="G30" i="77"/>
  <c r="W14" i="82"/>
  <c r="P13" i="84"/>
  <c r="P14" i="84" s="1"/>
  <c r="F32" i="84"/>
  <c r="F33" i="84" s="1"/>
  <c r="F34" i="84" s="1"/>
  <c r="V31" i="79"/>
  <c r="V31" i="82"/>
  <c r="Q13" i="84"/>
  <c r="Q14" i="84" s="1"/>
  <c r="G32" i="84"/>
  <c r="G33" i="84" s="1"/>
  <c r="G34" i="84" s="1"/>
  <c r="P42" i="84"/>
  <c r="P43" i="84" s="1"/>
  <c r="D61" i="84"/>
  <c r="D62" i="84" s="1"/>
  <c r="D63" i="84" s="1"/>
  <c r="L66" i="71"/>
  <c r="B29" i="75"/>
  <c r="U43" i="76"/>
  <c r="G67" i="77"/>
  <c r="G66" i="77"/>
  <c r="W61" i="77"/>
  <c r="F20" i="84"/>
  <c r="F21" i="84"/>
  <c r="F22" i="84" s="1"/>
  <c r="F23" i="84" s="1"/>
  <c r="J15" i="84"/>
  <c r="H31" i="84"/>
  <c r="T42" i="84"/>
  <c r="T43" i="84" s="1"/>
  <c r="E61" i="84"/>
  <c r="E62" i="84" s="1"/>
  <c r="E63" i="84" s="1"/>
  <c r="C66" i="73"/>
  <c r="B66" i="76"/>
  <c r="K30" i="77"/>
  <c r="D49" i="77"/>
  <c r="K67" i="77"/>
  <c r="I32" i="82"/>
  <c r="X9" i="83"/>
  <c r="I31" i="83"/>
  <c r="W55" i="83"/>
  <c r="F60" i="83"/>
  <c r="F62" i="84"/>
  <c r="F63" i="84" s="1"/>
  <c r="E48" i="71"/>
  <c r="L30" i="77"/>
  <c r="B48" i="77"/>
  <c r="H43" i="77"/>
  <c r="K20" i="82"/>
  <c r="K21" i="82" s="1"/>
  <c r="K22" i="82" s="1"/>
  <c r="V32" i="83"/>
  <c r="V31" i="83"/>
  <c r="B15" i="84"/>
  <c r="R15" i="84"/>
  <c r="L15" i="84"/>
  <c r="L20" i="84" s="1"/>
  <c r="B29" i="70"/>
  <c r="F49" i="77"/>
  <c r="W53" i="79"/>
  <c r="L20" i="82"/>
  <c r="L21" i="82" s="1"/>
  <c r="L22" i="82" s="1"/>
  <c r="C15" i="84"/>
  <c r="S15" i="84"/>
  <c r="S40" i="84"/>
  <c r="S41" i="84"/>
  <c r="S42" i="84" s="1"/>
  <c r="S43" i="84" s="1"/>
  <c r="T61" i="84"/>
  <c r="T62" i="84" s="1"/>
  <c r="T63" i="84" s="1"/>
  <c r="N30" i="77"/>
  <c r="F40" i="79"/>
  <c r="F41" i="79" s="1"/>
  <c r="F42" i="79" s="1"/>
  <c r="M20" i="82"/>
  <c r="M21" i="82" s="1"/>
  <c r="M22" i="82" s="1"/>
  <c r="D15" i="84"/>
  <c r="T15" i="84"/>
  <c r="I28" i="84"/>
  <c r="I62" i="84"/>
  <c r="I63" i="84" s="1"/>
  <c r="U61" i="84"/>
  <c r="U62" i="84" s="1"/>
  <c r="U63" i="84" s="1"/>
  <c r="O30" i="77"/>
  <c r="X12" i="79"/>
  <c r="G40" i="79"/>
  <c r="G41" i="79" s="1"/>
  <c r="G42" i="79" s="1"/>
  <c r="H59" i="79"/>
  <c r="N20" i="82"/>
  <c r="N21" i="82" s="1"/>
  <c r="N22" i="82" s="1"/>
  <c r="V27" i="82"/>
  <c r="W53" i="82"/>
  <c r="V60" i="83"/>
  <c r="E12" i="84"/>
  <c r="E13" i="84" s="1"/>
  <c r="U12" i="84"/>
  <c r="U13" i="84" s="1"/>
  <c r="U14" i="84" s="1"/>
  <c r="U35" i="84"/>
  <c r="J62" i="84"/>
  <c r="J63" i="84" s="1"/>
  <c r="P30" i="77"/>
  <c r="O40" i="79"/>
  <c r="B41" i="83"/>
  <c r="B42" i="83" s="1"/>
  <c r="B43" i="83" s="1"/>
  <c r="V12" i="84"/>
  <c r="V13" i="84" s="1"/>
  <c r="V14" i="84" s="1"/>
  <c r="T49" i="77"/>
  <c r="B67" i="77"/>
  <c r="R67" i="77"/>
  <c r="J59" i="82"/>
  <c r="J60" i="82" s="1"/>
  <c r="J61" i="82" s="1"/>
  <c r="G61" i="84"/>
  <c r="G62" i="84" s="1"/>
  <c r="G63" i="84" s="1"/>
  <c r="W61" i="84"/>
  <c r="W62" i="84" s="1"/>
  <c r="W63" i="84" s="1"/>
  <c r="W30" i="85"/>
  <c r="H61" i="84"/>
  <c r="H62" i="84" s="1"/>
  <c r="H63" i="84" s="1"/>
  <c r="X61" i="84"/>
  <c r="X62" i="84" s="1"/>
  <c r="X63" i="84" s="1"/>
  <c r="H21" i="85"/>
  <c r="H22" i="85" s="1"/>
  <c r="H23" i="85" s="1"/>
  <c r="X46" i="82"/>
  <c r="B58" i="82"/>
  <c r="I21" i="85"/>
  <c r="I22" i="85" s="1"/>
  <c r="I23" i="85" s="1"/>
  <c r="J21" i="85"/>
  <c r="J22" i="85" s="1"/>
  <c r="J23" i="85" s="1"/>
  <c r="W9" i="84"/>
  <c r="X10" i="84" s="1"/>
  <c r="S40" i="85"/>
  <c r="S44" i="85" s="1"/>
  <c r="X7" i="82"/>
  <c r="B19" i="82"/>
  <c r="W9" i="85"/>
  <c r="X9" i="85" s="1"/>
  <c r="P40" i="85"/>
  <c r="P44" i="85" s="1"/>
  <c r="X7" i="79"/>
  <c r="B19" i="79"/>
  <c r="B58" i="79"/>
  <c r="P21" i="85"/>
  <c r="P22" i="85" s="1"/>
  <c r="P23" i="85" s="1"/>
  <c r="Q40" i="85"/>
  <c r="Q44" i="85" s="1"/>
  <c r="Q21" i="85"/>
  <c r="Q22" i="85" s="1"/>
  <c r="Q23" i="85" s="1"/>
  <c r="I28" i="85"/>
  <c r="H61" i="85"/>
  <c r="H62" i="85" s="1"/>
  <c r="H63" i="85" s="1"/>
  <c r="W29" i="85"/>
  <c r="G41" i="85"/>
  <c r="G42" i="85" s="1"/>
  <c r="G43" i="85" s="1"/>
  <c r="Q61" i="85"/>
  <c r="Q62" i="85" s="1"/>
  <c r="Q63" i="85" s="1"/>
  <c r="F18" i="85"/>
  <c r="I30" i="85"/>
  <c r="R41" i="85"/>
  <c r="R42" i="85" s="1"/>
  <c r="R43" i="85" s="1"/>
  <c r="X10" i="85"/>
  <c r="X13" i="85"/>
  <c r="X14" i="85"/>
  <c r="I31" i="85"/>
  <c r="X12" i="85"/>
  <c r="G40" i="85"/>
  <c r="I34" i="85"/>
  <c r="I33" i="85"/>
  <c r="E40" i="85"/>
  <c r="B41" i="85"/>
  <c r="B42" i="85" s="1"/>
  <c r="B43" i="85" s="1"/>
  <c r="X11" i="85"/>
  <c r="H20" i="85"/>
  <c r="P20" i="85"/>
  <c r="C21" i="85"/>
  <c r="C22" i="85" s="1"/>
  <c r="C23" i="85" s="1"/>
  <c r="K21" i="85"/>
  <c r="K22" i="85" s="1"/>
  <c r="K23" i="85" s="1"/>
  <c r="S21" i="85"/>
  <c r="S22" i="85" s="1"/>
  <c r="S23" i="85" s="1"/>
  <c r="I20" i="85"/>
  <c r="Q20" i="85"/>
  <c r="D21" i="85"/>
  <c r="D22" i="85" s="1"/>
  <c r="D23" i="85" s="1"/>
  <c r="L21" i="85"/>
  <c r="L22" i="85" s="1"/>
  <c r="L23" i="85" s="1"/>
  <c r="T21" i="85"/>
  <c r="T22" i="85" s="1"/>
  <c r="T23" i="85" s="1"/>
  <c r="B20" i="85"/>
  <c r="J20" i="85"/>
  <c r="R20" i="85"/>
  <c r="E21" i="85"/>
  <c r="E22" i="85" s="1"/>
  <c r="E23" i="85" s="1"/>
  <c r="M21" i="85"/>
  <c r="M22" i="85" s="1"/>
  <c r="M23" i="85" s="1"/>
  <c r="U21" i="85"/>
  <c r="U22" i="85" s="1"/>
  <c r="U23" i="85" s="1"/>
  <c r="F21" i="85"/>
  <c r="F22" i="85" s="1"/>
  <c r="F23" i="85" s="1"/>
  <c r="N21" i="85"/>
  <c r="N22" i="85" s="1"/>
  <c r="N23" i="85" s="1"/>
  <c r="V21" i="85"/>
  <c r="V22" i="85" s="1"/>
  <c r="V23" i="85" s="1"/>
  <c r="W15" i="85"/>
  <c r="G21" i="85"/>
  <c r="G22" i="85" s="1"/>
  <c r="G23" i="85" s="1"/>
  <c r="O21" i="85"/>
  <c r="O22" i="85" s="1"/>
  <c r="O23" i="85" s="1"/>
  <c r="U61" i="85"/>
  <c r="U62" i="85" s="1"/>
  <c r="U63" i="85" s="1"/>
  <c r="Y61" i="85"/>
  <c r="Y62" i="85" s="1"/>
  <c r="Y63" i="85" s="1"/>
  <c r="X61" i="85"/>
  <c r="X62" i="85" s="1"/>
  <c r="X63" i="85" s="1"/>
  <c r="W61" i="85"/>
  <c r="W62" i="85" s="1"/>
  <c r="W63" i="85" s="1"/>
  <c r="V61" i="85"/>
  <c r="V62" i="85" s="1"/>
  <c r="V63" i="85" s="1"/>
  <c r="T61" i="85"/>
  <c r="T62" i="85" s="1"/>
  <c r="T63" i="85" s="1"/>
  <c r="S61" i="85"/>
  <c r="S62" i="85" s="1"/>
  <c r="S63" i="85" s="1"/>
  <c r="R61" i="85"/>
  <c r="R62" i="85" s="1"/>
  <c r="R63" i="85" s="1"/>
  <c r="P61" i="85"/>
  <c r="P62" i="85" s="1"/>
  <c r="P63" i="85" s="1"/>
  <c r="O60" i="85"/>
  <c r="O64" i="85" s="1"/>
  <c r="N61" i="85"/>
  <c r="N62" i="85" s="1"/>
  <c r="N63" i="85" s="1"/>
  <c r="M61" i="85"/>
  <c r="M62" i="85" s="1"/>
  <c r="M63" i="85" s="1"/>
  <c r="L61" i="85"/>
  <c r="L62" i="85" s="1"/>
  <c r="L63" i="85" s="1"/>
  <c r="K61" i="85"/>
  <c r="K62" i="85" s="1"/>
  <c r="K63" i="85" s="1"/>
  <c r="J61" i="85"/>
  <c r="J62" i="85" s="1"/>
  <c r="J63" i="85" s="1"/>
  <c r="AA52" i="85"/>
  <c r="B61" i="85"/>
  <c r="B62" i="85" s="1"/>
  <c r="B63" i="85" s="1"/>
  <c r="AA53" i="85"/>
  <c r="AA54" i="85"/>
  <c r="Z55" i="85"/>
  <c r="AA51" i="85"/>
  <c r="I60" i="85"/>
  <c r="C60" i="85"/>
  <c r="C64" i="85" s="1"/>
  <c r="D60" i="85"/>
  <c r="D64" i="85" s="1"/>
  <c r="E60" i="85"/>
  <c r="E64" i="85" s="1"/>
  <c r="F60" i="85"/>
  <c r="F64" i="85" s="1"/>
  <c r="T35" i="85"/>
  <c r="T41" i="85" s="1"/>
  <c r="W33" i="85"/>
  <c r="I62" i="85"/>
  <c r="I63" i="85" s="1"/>
  <c r="C62" i="85"/>
  <c r="C63" i="85" s="1"/>
  <c r="D62" i="85"/>
  <c r="D63" i="85" s="1"/>
  <c r="E62" i="85"/>
  <c r="E63" i="85" s="1"/>
  <c r="F62" i="85"/>
  <c r="F63" i="85" s="1"/>
  <c r="O62" i="85"/>
  <c r="O63" i="85" s="1"/>
  <c r="O42" i="85"/>
  <c r="O43" i="85" s="1"/>
  <c r="W34" i="85"/>
  <c r="W32" i="85"/>
  <c r="R40" i="85"/>
  <c r="R44" i="85" s="1"/>
  <c r="Q41" i="85"/>
  <c r="Q42" i="85" s="1"/>
  <c r="S41" i="85"/>
  <c r="S42" i="85" s="1"/>
  <c r="U41" i="85"/>
  <c r="P41" i="85"/>
  <c r="W31" i="85"/>
  <c r="O40" i="85"/>
  <c r="O44" i="85" s="1"/>
  <c r="I32" i="85"/>
  <c r="C41" i="85"/>
  <c r="C42" i="85" s="1"/>
  <c r="C43" i="85" s="1"/>
  <c r="H35" i="85"/>
  <c r="D41" i="85"/>
  <c r="D42" i="85" s="1"/>
  <c r="D43" i="85" s="1"/>
  <c r="F41" i="85"/>
  <c r="F42" i="85" s="1"/>
  <c r="F43" i="85" s="1"/>
  <c r="I45" i="35" l="1"/>
  <c r="R45" i="29"/>
  <c r="H46" i="64"/>
  <c r="G66" i="33"/>
  <c r="U38" i="83"/>
  <c r="G35" i="84"/>
  <c r="I47" i="26"/>
  <c r="I47" i="32"/>
  <c r="H46" i="71"/>
  <c r="I45" i="20"/>
  <c r="G66" i="25"/>
  <c r="G64" i="26"/>
  <c r="U44" i="63"/>
  <c r="Q45" i="37"/>
  <c r="Q49" i="13"/>
  <c r="G66" i="34"/>
  <c r="I46" i="10"/>
  <c r="I47" i="10" s="1"/>
  <c r="O15" i="84"/>
  <c r="O20" i="84" s="1"/>
  <c r="H37" i="79"/>
  <c r="H46" i="66"/>
  <c r="D41" i="84"/>
  <c r="D42" i="84" s="1"/>
  <c r="D43" i="84" s="1"/>
  <c r="Q47" i="25"/>
  <c r="W25" i="66"/>
  <c r="I45" i="34"/>
  <c r="W27" i="1"/>
  <c r="H44" i="53"/>
  <c r="H46" i="53"/>
  <c r="W12" i="84"/>
  <c r="X12" i="84" s="1"/>
  <c r="N15" i="84"/>
  <c r="N20" i="84" s="1"/>
  <c r="U44" i="68"/>
  <c r="U46" i="68"/>
  <c r="U44" i="52"/>
  <c r="U46" i="52"/>
  <c r="W25" i="2"/>
  <c r="W26" i="2" s="1"/>
  <c r="W25" i="6"/>
  <c r="W26" i="6" s="1"/>
  <c r="Q45" i="36"/>
  <c r="Q47" i="36"/>
  <c r="G64" i="37"/>
  <c r="G66" i="37"/>
  <c r="H46" i="2"/>
  <c r="H49" i="2" s="1"/>
  <c r="Z26" i="34"/>
  <c r="Z28" i="34"/>
  <c r="H44" i="56"/>
  <c r="H46" i="56"/>
  <c r="I45" i="16"/>
  <c r="I47" i="16"/>
  <c r="H46" i="55"/>
  <c r="H44" i="55"/>
  <c r="F35" i="84"/>
  <c r="F41" i="84" s="1"/>
  <c r="F42" i="84" s="1"/>
  <c r="F43" i="84" s="1"/>
  <c r="I15" i="84"/>
  <c r="H46" i="74"/>
  <c r="H44" i="74"/>
  <c r="W64" i="44"/>
  <c r="W62" i="44"/>
  <c r="W25" i="49"/>
  <c r="W27" i="49"/>
  <c r="W25" i="47"/>
  <c r="W27" i="47"/>
  <c r="H44" i="47"/>
  <c r="H46" i="47"/>
  <c r="Q45" i="30"/>
  <c r="Q47" i="30"/>
  <c r="Z26" i="20"/>
  <c r="Z28" i="20"/>
  <c r="G66" i="16"/>
  <c r="G64" i="16"/>
  <c r="R45" i="20"/>
  <c r="R47" i="20"/>
  <c r="Z26" i="25"/>
  <c r="Z28" i="25"/>
  <c r="U46" i="76"/>
  <c r="U44" i="76"/>
  <c r="I45" i="30"/>
  <c r="I47" i="30"/>
  <c r="Z26" i="30"/>
  <c r="Z28" i="30"/>
  <c r="T46" i="10"/>
  <c r="N51" i="10"/>
  <c r="B51" i="4"/>
  <c r="H46" i="4"/>
  <c r="W64" i="43"/>
  <c r="W62" i="43"/>
  <c r="G66" i="38"/>
  <c r="G64" i="38"/>
  <c r="Z28" i="29"/>
  <c r="Z26" i="29"/>
  <c r="R45" i="26"/>
  <c r="R47" i="26"/>
  <c r="I45" i="21"/>
  <c r="I47" i="21"/>
  <c r="H66" i="20"/>
  <c r="H64" i="20"/>
  <c r="U44" i="55"/>
  <c r="U46" i="55"/>
  <c r="W64" i="67"/>
  <c r="W62" i="67"/>
  <c r="W27" i="55"/>
  <c r="W25" i="55"/>
  <c r="Y62" i="58"/>
  <c r="Y64" i="58"/>
  <c r="I45" i="40"/>
  <c r="I47" i="40"/>
  <c r="Z28" i="26"/>
  <c r="Z26" i="26"/>
  <c r="W62" i="48"/>
  <c r="W64" i="48"/>
  <c r="U46" i="66"/>
  <c r="U44" i="66"/>
  <c r="N51" i="4"/>
  <c r="T46" i="4"/>
  <c r="I45" i="22"/>
  <c r="I47" i="22"/>
  <c r="H65" i="2"/>
  <c r="B70" i="2"/>
  <c r="I47" i="12"/>
  <c r="I49" i="12"/>
  <c r="H68" i="12"/>
  <c r="H66" i="12"/>
  <c r="H44" i="77"/>
  <c r="H46" i="77"/>
  <c r="E35" i="84"/>
  <c r="U37" i="82"/>
  <c r="U35" i="82"/>
  <c r="H15" i="84"/>
  <c r="W27" i="60"/>
  <c r="W25" i="60"/>
  <c r="W64" i="65"/>
  <c r="W62" i="65"/>
  <c r="W25" i="59"/>
  <c r="W27" i="59"/>
  <c r="W25" i="52"/>
  <c r="W27" i="52"/>
  <c r="W27" i="53"/>
  <c r="W25" i="53"/>
  <c r="G64" i="36"/>
  <c r="G66" i="36"/>
  <c r="U46" i="53"/>
  <c r="U44" i="53"/>
  <c r="Q45" i="32"/>
  <c r="Q47" i="32"/>
  <c r="Q45" i="23"/>
  <c r="Q47" i="23"/>
  <c r="G66" i="18"/>
  <c r="G64" i="18"/>
  <c r="R45" i="27"/>
  <c r="R47" i="27"/>
  <c r="Z28" i="22"/>
  <c r="Z26" i="22"/>
  <c r="Q45" i="33"/>
  <c r="Q47" i="33"/>
  <c r="Z26" i="19"/>
  <c r="Z28" i="19"/>
  <c r="N51" i="3"/>
  <c r="T46" i="3"/>
  <c r="Q45" i="15"/>
  <c r="Q47" i="15"/>
  <c r="R49" i="12"/>
  <c r="R47" i="12"/>
  <c r="I21" i="84"/>
  <c r="I22" i="84" s="1"/>
  <c r="I23" i="84" s="1"/>
  <c r="I20" i="84"/>
  <c r="V15" i="84"/>
  <c r="G40" i="84"/>
  <c r="G41" i="84"/>
  <c r="G42" i="84" s="1"/>
  <c r="G43" i="84" s="1"/>
  <c r="X64" i="71"/>
  <c r="X62" i="71"/>
  <c r="X62" i="70"/>
  <c r="X64" i="70"/>
  <c r="W64" i="74"/>
  <c r="W62" i="74"/>
  <c r="U46" i="57"/>
  <c r="U44" i="57"/>
  <c r="W27" i="64"/>
  <c r="W25" i="64"/>
  <c r="U44" i="56"/>
  <c r="U46" i="56"/>
  <c r="W27" i="56"/>
  <c r="W25" i="56"/>
  <c r="I45" i="28"/>
  <c r="I47" i="28"/>
  <c r="H44" i="45"/>
  <c r="H46" i="45"/>
  <c r="I45" i="18"/>
  <c r="I47" i="18"/>
  <c r="G66" i="23"/>
  <c r="G64" i="23"/>
  <c r="R45" i="18"/>
  <c r="R47" i="18"/>
  <c r="B70" i="1"/>
  <c r="H65" i="1"/>
  <c r="H46" i="50"/>
  <c r="H44" i="50"/>
  <c r="W54" i="82"/>
  <c r="W56" i="82"/>
  <c r="S20" i="84"/>
  <c r="S21" i="84"/>
  <c r="S22" i="84" s="1"/>
  <c r="S23" i="84" s="1"/>
  <c r="U37" i="79"/>
  <c r="U35" i="79"/>
  <c r="W62" i="66"/>
  <c r="W64" i="66"/>
  <c r="H44" i="68"/>
  <c r="H46" i="68"/>
  <c r="U46" i="74"/>
  <c r="U44" i="74"/>
  <c r="X62" i="55"/>
  <c r="X64" i="55"/>
  <c r="X62" i="52"/>
  <c r="X64" i="52"/>
  <c r="W25" i="54"/>
  <c r="W27" i="54"/>
  <c r="H46" i="62"/>
  <c r="H44" i="62"/>
  <c r="G66" i="40"/>
  <c r="G64" i="40"/>
  <c r="Z28" i="38"/>
  <c r="Z26" i="38"/>
  <c r="H44" i="44"/>
  <c r="H46" i="44"/>
  <c r="W27" i="67"/>
  <c r="W25" i="67"/>
  <c r="I45" i="19"/>
  <c r="I47" i="19"/>
  <c r="Y25" i="10"/>
  <c r="Y26" i="10" s="1"/>
  <c r="B30" i="10"/>
  <c r="Q45" i="34"/>
  <c r="Q47" i="34"/>
  <c r="Y25" i="11"/>
  <c r="Y26" i="11" s="1"/>
  <c r="C20" i="84"/>
  <c r="C21" i="84"/>
  <c r="C22" i="84" s="1"/>
  <c r="C23" i="84" s="1"/>
  <c r="Q15" i="84"/>
  <c r="H46" i="70"/>
  <c r="H44" i="70"/>
  <c r="W25" i="65"/>
  <c r="W27" i="65"/>
  <c r="V46" i="70"/>
  <c r="V44" i="70"/>
  <c r="W62" i="63"/>
  <c r="W64" i="63"/>
  <c r="U46" i="54"/>
  <c r="U44" i="54"/>
  <c r="W62" i="64"/>
  <c r="W64" i="64"/>
  <c r="U46" i="49"/>
  <c r="U44" i="49"/>
  <c r="S44" i="43"/>
  <c r="S46" i="43"/>
  <c r="G64" i="35"/>
  <c r="G66" i="35"/>
  <c r="U46" i="45"/>
  <c r="U44" i="45"/>
  <c r="Q45" i="35"/>
  <c r="Q47" i="35"/>
  <c r="Q45" i="31"/>
  <c r="Q47" i="31"/>
  <c r="I46" i="11"/>
  <c r="B51" i="11"/>
  <c r="R45" i="17"/>
  <c r="R47" i="17"/>
  <c r="G66" i="17"/>
  <c r="G64" i="17"/>
  <c r="B20" i="84"/>
  <c r="B21" i="84"/>
  <c r="B22" i="84" s="1"/>
  <c r="B23" i="84" s="1"/>
  <c r="X64" i="56"/>
  <c r="X62" i="56"/>
  <c r="W27" i="76"/>
  <c r="W25" i="76"/>
  <c r="M15" i="84"/>
  <c r="W15" i="79"/>
  <c r="W17" i="79"/>
  <c r="W27" i="74"/>
  <c r="W25" i="74"/>
  <c r="W62" i="69"/>
  <c r="W64" i="69"/>
  <c r="X64" i="51"/>
  <c r="X62" i="51"/>
  <c r="H46" i="52"/>
  <c r="H44" i="52"/>
  <c r="H44" i="57"/>
  <c r="H46" i="57"/>
  <c r="U46" i="48"/>
  <c r="U44" i="48"/>
  <c r="R45" i="28"/>
  <c r="R47" i="28"/>
  <c r="G66" i="27"/>
  <c r="G64" i="27"/>
  <c r="W27" i="44"/>
  <c r="W25" i="44"/>
  <c r="Z26" i="28"/>
  <c r="Z28" i="28"/>
  <c r="B51" i="3"/>
  <c r="H46" i="3"/>
  <c r="U44" i="46"/>
  <c r="U46" i="46"/>
  <c r="W64" i="46"/>
  <c r="W62" i="46"/>
  <c r="I46" i="6"/>
  <c r="B51" i="6"/>
  <c r="H68" i="11"/>
  <c r="H66" i="11"/>
  <c r="W62" i="45"/>
  <c r="W64" i="45"/>
  <c r="U46" i="73"/>
  <c r="U44" i="73"/>
  <c r="W56" i="79"/>
  <c r="W54" i="79"/>
  <c r="I31" i="84"/>
  <c r="X9" i="84"/>
  <c r="U46" i="77"/>
  <c r="U44" i="77"/>
  <c r="X11" i="84"/>
  <c r="H44" i="61"/>
  <c r="H46" i="61"/>
  <c r="W64" i="61"/>
  <c r="W62" i="61"/>
  <c r="U44" i="59"/>
  <c r="U46" i="59"/>
  <c r="W27" i="51"/>
  <c r="W25" i="51"/>
  <c r="H44" i="51"/>
  <c r="H46" i="51"/>
  <c r="U46" i="50"/>
  <c r="U44" i="50"/>
  <c r="W27" i="48"/>
  <c r="W25" i="48"/>
  <c r="B70" i="8"/>
  <c r="H65" i="8"/>
  <c r="N51" i="2"/>
  <c r="T46" i="2"/>
  <c r="T46" i="6"/>
  <c r="N51" i="6"/>
  <c r="V25" i="1"/>
  <c r="V26" i="1" s="1"/>
  <c r="W64" i="75"/>
  <c r="W62" i="75"/>
  <c r="W27" i="50"/>
  <c r="W25" i="50"/>
  <c r="W25" i="57"/>
  <c r="W27" i="57"/>
  <c r="Z26" i="41"/>
  <c r="Z28" i="41"/>
  <c r="X64" i="50"/>
  <c r="X62" i="50"/>
  <c r="U46" i="64"/>
  <c r="U44" i="64"/>
  <c r="X64" i="72"/>
  <c r="X62" i="72"/>
  <c r="W27" i="69"/>
  <c r="W25" i="69"/>
  <c r="I45" i="39"/>
  <c r="I47" i="39"/>
  <c r="W64" i="42"/>
  <c r="W62" i="42"/>
  <c r="Z28" i="35"/>
  <c r="Z26" i="35"/>
  <c r="W25" i="63"/>
  <c r="W27" i="63"/>
  <c r="Z28" i="37"/>
  <c r="Z26" i="37"/>
  <c r="Y26" i="16"/>
  <c r="Y28" i="16"/>
  <c r="I47" i="25"/>
  <c r="I45" i="25"/>
  <c r="W64" i="62"/>
  <c r="W62" i="62"/>
  <c r="H46" i="1"/>
  <c r="B51" i="1"/>
  <c r="B70" i="6"/>
  <c r="H65" i="6"/>
  <c r="H65" i="4"/>
  <c r="H46" i="59"/>
  <c r="H44" i="59"/>
  <c r="W64" i="59"/>
  <c r="W62" i="59"/>
  <c r="W25" i="61"/>
  <c r="W27" i="61"/>
  <c r="W64" i="60"/>
  <c r="W62" i="60"/>
  <c r="Z28" i="21"/>
  <c r="Z26" i="21"/>
  <c r="C41" i="84"/>
  <c r="C42" i="84" s="1"/>
  <c r="C43" i="84" s="1"/>
  <c r="Y56" i="84"/>
  <c r="Y58" i="84"/>
  <c r="H44" i="72"/>
  <c r="H46" i="72"/>
  <c r="J21" i="84"/>
  <c r="J22" i="84" s="1"/>
  <c r="J23" i="84" s="1"/>
  <c r="J20" i="84"/>
  <c r="W18" i="83"/>
  <c r="W16" i="83"/>
  <c r="H36" i="83"/>
  <c r="H38" i="83"/>
  <c r="U38" i="84"/>
  <c r="U36" i="84"/>
  <c r="G15" i="84"/>
  <c r="W64" i="68"/>
  <c r="W62" i="68"/>
  <c r="U46" i="51"/>
  <c r="U44" i="51"/>
  <c r="U44" i="44"/>
  <c r="U46" i="44"/>
  <c r="G64" i="39"/>
  <c r="G66" i="39"/>
  <c r="S44" i="42"/>
  <c r="S46" i="42"/>
  <c r="Q45" i="38"/>
  <c r="Q47" i="38"/>
  <c r="G64" i="28"/>
  <c r="G66" i="28"/>
  <c r="Z26" i="32"/>
  <c r="Z28" i="32"/>
  <c r="W27" i="43"/>
  <c r="W25" i="43"/>
  <c r="Q45" i="22"/>
  <c r="Q47" i="22"/>
  <c r="T49" i="11"/>
  <c r="T47" i="11"/>
  <c r="I46" i="8"/>
  <c r="W25" i="68"/>
  <c r="W27" i="68"/>
  <c r="Z28" i="36"/>
  <c r="Z26" i="36"/>
  <c r="W27" i="71"/>
  <c r="W25" i="71"/>
  <c r="H32" i="84"/>
  <c r="H44" i="73"/>
  <c r="H46" i="73"/>
  <c r="H46" i="60"/>
  <c r="H44" i="60"/>
  <c r="V46" i="69"/>
  <c r="V44" i="69"/>
  <c r="B40" i="84"/>
  <c r="W62" i="76"/>
  <c r="W64" i="76"/>
  <c r="H44" i="54"/>
  <c r="H46" i="54"/>
  <c r="U46" i="47"/>
  <c r="U44" i="47"/>
  <c r="I44" i="42"/>
  <c r="I46" i="42"/>
  <c r="F66" i="41"/>
  <c r="F64" i="41"/>
  <c r="Z28" i="40"/>
  <c r="Z26" i="40"/>
  <c r="H64" i="19"/>
  <c r="H66" i="19"/>
  <c r="Z26" i="27"/>
  <c r="Z28" i="27"/>
  <c r="G66" i="24"/>
  <c r="G64" i="24"/>
  <c r="I45" i="24"/>
  <c r="I47" i="24"/>
  <c r="I45" i="27"/>
  <c r="I47" i="27"/>
  <c r="G66" i="22"/>
  <c r="G64" i="22"/>
  <c r="W25" i="3"/>
  <c r="W26" i="3" s="1"/>
  <c r="C30" i="4"/>
  <c r="W25" i="4"/>
  <c r="W26" i="4" s="1"/>
  <c r="N51" i="1"/>
  <c r="T46" i="1"/>
  <c r="W15" i="82"/>
  <c r="W17" i="82"/>
  <c r="W62" i="73"/>
  <c r="W64" i="73"/>
  <c r="H46" i="65"/>
  <c r="H44" i="65"/>
  <c r="U46" i="62"/>
  <c r="U44" i="62"/>
  <c r="H44" i="76"/>
  <c r="H46" i="76"/>
  <c r="T20" i="84"/>
  <c r="T21" i="84"/>
  <c r="T22" i="84" s="1"/>
  <c r="T23" i="84" s="1"/>
  <c r="L21" i="84"/>
  <c r="L22" i="84" s="1"/>
  <c r="L23" i="84" s="1"/>
  <c r="W58" i="83"/>
  <c r="W56" i="83"/>
  <c r="W64" i="77"/>
  <c r="W62" i="77"/>
  <c r="H33" i="84"/>
  <c r="U46" i="60"/>
  <c r="U44" i="60"/>
  <c r="X62" i="54"/>
  <c r="X64" i="54"/>
  <c r="R45" i="40"/>
  <c r="R47" i="40"/>
  <c r="R45" i="19"/>
  <c r="R47" i="19"/>
  <c r="Y26" i="17"/>
  <c r="Y28" i="17"/>
  <c r="Z26" i="31"/>
  <c r="Z28" i="31"/>
  <c r="Z26" i="23"/>
  <c r="Z28" i="23"/>
  <c r="G68" i="14"/>
  <c r="G66" i="14"/>
  <c r="H44" i="75"/>
  <c r="H46" i="75"/>
  <c r="U15" i="84"/>
  <c r="D20" i="84"/>
  <c r="D21" i="84"/>
  <c r="D22" i="84" s="1"/>
  <c r="D23" i="84" s="1"/>
  <c r="P15" i="84"/>
  <c r="K15" i="84"/>
  <c r="H34" i="84"/>
  <c r="V46" i="71"/>
  <c r="V44" i="71"/>
  <c r="W27" i="73"/>
  <c r="W25" i="73"/>
  <c r="W25" i="62"/>
  <c r="W27" i="62"/>
  <c r="U46" i="67"/>
  <c r="U44" i="67"/>
  <c r="W27" i="42"/>
  <c r="W25" i="42"/>
  <c r="W64" i="47"/>
  <c r="W62" i="47"/>
  <c r="I45" i="29"/>
  <c r="I47" i="29"/>
  <c r="G64" i="21"/>
  <c r="G66" i="21"/>
  <c r="H65" i="3"/>
  <c r="T46" i="8"/>
  <c r="N51" i="8"/>
  <c r="X62" i="57"/>
  <c r="X64" i="57"/>
  <c r="I44" i="43"/>
  <c r="I46" i="43"/>
  <c r="W25" i="77"/>
  <c r="W27" i="77"/>
  <c r="V35" i="85"/>
  <c r="E14" i="84"/>
  <c r="W13" i="84"/>
  <c r="X13" i="84" s="1"/>
  <c r="R20" i="84"/>
  <c r="R21" i="84"/>
  <c r="R22" i="84" s="1"/>
  <c r="R23" i="84" s="1"/>
  <c r="W25" i="70"/>
  <c r="W27" i="70"/>
  <c r="X64" i="53"/>
  <c r="X62" i="53"/>
  <c r="H46" i="46"/>
  <c r="H44" i="46"/>
  <c r="W25" i="72"/>
  <c r="W27" i="72"/>
  <c r="X62" i="49"/>
  <c r="X64" i="49"/>
  <c r="V46" i="58"/>
  <c r="V44" i="58"/>
  <c r="W27" i="46"/>
  <c r="W25" i="46"/>
  <c r="I45" i="41"/>
  <c r="I47" i="41"/>
  <c r="Z26" i="33"/>
  <c r="Z28" i="33"/>
  <c r="G66" i="30"/>
  <c r="G64" i="30"/>
  <c r="W27" i="45"/>
  <c r="W25" i="45"/>
  <c r="I47" i="38"/>
  <c r="I45" i="38"/>
  <c r="Z26" i="18"/>
  <c r="Z28" i="18"/>
  <c r="Z26" i="24"/>
  <c r="Z28" i="24"/>
  <c r="I45" i="23"/>
  <c r="I47" i="23"/>
  <c r="H65" i="10"/>
  <c r="AA64" i="85"/>
  <c r="W16" i="85"/>
  <c r="W18" i="85"/>
  <c r="Z58" i="85"/>
  <c r="Z56" i="85"/>
  <c r="T40" i="85"/>
  <c r="T44" i="85" s="1"/>
  <c r="V44" i="85" s="1"/>
  <c r="U42" i="85"/>
  <c r="U43" i="85" s="1"/>
  <c r="T42" i="85"/>
  <c r="T43" i="85" s="1"/>
  <c r="S43" i="85"/>
  <c r="Q43" i="85"/>
  <c r="P42" i="85"/>
  <c r="P43" i="85" s="1"/>
  <c r="H38" i="85"/>
  <c r="H36" i="85"/>
  <c r="N21" i="84" l="1"/>
  <c r="N22" i="84" s="1"/>
  <c r="N23" i="84" s="1"/>
  <c r="H47" i="2"/>
  <c r="H35" i="84"/>
  <c r="I49" i="10"/>
  <c r="O21" i="84"/>
  <c r="O22" i="84" s="1"/>
  <c r="O23" i="84" s="1"/>
  <c r="F40" i="84"/>
  <c r="I33" i="84"/>
  <c r="H68" i="2"/>
  <c r="H66" i="2"/>
  <c r="T49" i="1"/>
  <c r="T47" i="1"/>
  <c r="I47" i="11"/>
  <c r="I49" i="11"/>
  <c r="H66" i="1"/>
  <c r="H68" i="1"/>
  <c r="H47" i="4"/>
  <c r="H49" i="4"/>
  <c r="T49" i="8"/>
  <c r="T47" i="8"/>
  <c r="H21" i="84"/>
  <c r="H22" i="84" s="1"/>
  <c r="H23" i="84" s="1"/>
  <c r="H20" i="84"/>
  <c r="T49" i="4"/>
  <c r="T47" i="4"/>
  <c r="H68" i="3"/>
  <c r="H66" i="3"/>
  <c r="T47" i="6"/>
  <c r="T49" i="6"/>
  <c r="M20" i="84"/>
  <c r="M21" i="84"/>
  <c r="M22" i="84" s="1"/>
  <c r="M23" i="84" s="1"/>
  <c r="H47" i="1"/>
  <c r="H49" i="1"/>
  <c r="G21" i="84"/>
  <c r="G22" i="84" s="1"/>
  <c r="G23" i="84" s="1"/>
  <c r="G20" i="84"/>
  <c r="T47" i="2"/>
  <c r="T49" i="2"/>
  <c r="T49" i="3"/>
  <c r="T47" i="3"/>
  <c r="T47" i="10"/>
  <c r="T49" i="10"/>
  <c r="K20" i="84"/>
  <c r="K21" i="84"/>
  <c r="K22" i="84" s="1"/>
  <c r="K23" i="84" s="1"/>
  <c r="E40" i="84"/>
  <c r="E41" i="84"/>
  <c r="E42" i="84" s="1"/>
  <c r="E43" i="84" s="1"/>
  <c r="I47" i="8"/>
  <c r="I49" i="8"/>
  <c r="P20" i="84"/>
  <c r="P21" i="84"/>
  <c r="P22" i="84" s="1"/>
  <c r="P23" i="84" s="1"/>
  <c r="I49" i="6"/>
  <c r="I47" i="6"/>
  <c r="W14" i="84"/>
  <c r="X14" i="84" s="1"/>
  <c r="E15" i="84"/>
  <c r="U20" i="84"/>
  <c r="U21" i="84"/>
  <c r="U22" i="84" s="1"/>
  <c r="U23" i="84" s="1"/>
  <c r="Q20" i="84"/>
  <c r="Q21" i="84"/>
  <c r="Q22" i="84" s="1"/>
  <c r="Q23" i="84" s="1"/>
  <c r="H68" i="10"/>
  <c r="H66" i="10"/>
  <c r="H68" i="8"/>
  <c r="H66" i="8"/>
  <c r="H47" i="3"/>
  <c r="H49" i="3"/>
  <c r="V38" i="85"/>
  <c r="V36" i="85"/>
  <c r="I34" i="84"/>
  <c r="H38" i="84"/>
  <c r="H36" i="84"/>
  <c r="H68" i="4"/>
  <c r="H66" i="4"/>
  <c r="I32" i="84"/>
  <c r="H66" i="6"/>
  <c r="H68" i="6"/>
  <c r="V20" i="84"/>
  <c r="V21" i="84"/>
  <c r="V22" i="84" s="1"/>
  <c r="V23" i="84" s="1"/>
  <c r="E20" i="84" l="1"/>
  <c r="E21" i="84"/>
  <c r="E22" i="84" s="1"/>
  <c r="E23" i="84" s="1"/>
  <c r="W15" i="84"/>
  <c r="W16" i="84" l="1"/>
  <c r="W18" i="84"/>
  <c r="R19" i="81" l="1"/>
  <c r="Q30" i="81"/>
  <c r="C33" i="78"/>
  <c r="W48" i="81"/>
  <c r="R33" i="81"/>
  <c r="J15" i="81"/>
  <c r="V17" i="80"/>
  <c r="N52" i="80"/>
  <c r="Q33" i="80"/>
  <c r="U47" i="81"/>
  <c r="H7" i="78"/>
  <c r="L48" i="80"/>
  <c r="C29" i="78"/>
  <c r="D35" i="81"/>
  <c r="M48" i="80"/>
  <c r="F19" i="80"/>
  <c r="C16" i="81"/>
  <c r="E55" i="81"/>
  <c r="Q11" i="81"/>
  <c r="E14" i="81"/>
  <c r="D17" i="80"/>
  <c r="R52" i="80"/>
  <c r="R27" i="80"/>
  <c r="P30" i="81"/>
  <c r="H32" i="81"/>
  <c r="Q28" i="80"/>
  <c r="H17" i="81"/>
  <c r="Q47" i="81"/>
  <c r="D55" i="81"/>
  <c r="G55" i="80"/>
  <c r="D50" i="80"/>
  <c r="S13" i="80"/>
  <c r="S19" i="80"/>
  <c r="P12" i="80"/>
  <c r="G32" i="81"/>
  <c r="L18" i="78"/>
  <c r="G35" i="81"/>
  <c r="H51" i="81"/>
  <c r="O11" i="81"/>
  <c r="L49" i="81"/>
  <c r="O12" i="81"/>
  <c r="I11" i="80"/>
  <c r="J52" i="80"/>
  <c r="T50" i="80"/>
  <c r="S29" i="80"/>
  <c r="T16" i="80"/>
  <c r="P47" i="80"/>
  <c r="J50" i="80"/>
  <c r="C49" i="78"/>
  <c r="P30" i="80"/>
  <c r="H55" i="80"/>
  <c r="J19" i="78"/>
  <c r="I14" i="80"/>
  <c r="C32" i="80"/>
  <c r="L51" i="80"/>
  <c r="Q11" i="80"/>
  <c r="P49" i="81"/>
  <c r="P17" i="80"/>
  <c r="G50" i="80"/>
  <c r="H52" i="80"/>
  <c r="E29" i="80"/>
  <c r="G13" i="80"/>
  <c r="O30" i="81"/>
  <c r="D15" i="80"/>
  <c r="C50" i="78"/>
  <c r="W14" i="81"/>
  <c r="C55" i="78"/>
  <c r="O19" i="81"/>
  <c r="U53" i="80"/>
  <c r="C29" i="81"/>
  <c r="Q27" i="81"/>
  <c r="R27" i="81"/>
  <c r="W51" i="80"/>
  <c r="K50" i="81"/>
  <c r="O27" i="81"/>
  <c r="F50" i="80"/>
  <c r="X19" i="78"/>
  <c r="Q35" i="81"/>
  <c r="C50" i="80"/>
  <c r="D13" i="81"/>
  <c r="W11" i="80"/>
  <c r="V53" i="81"/>
  <c r="J55" i="80"/>
  <c r="V47" i="80"/>
  <c r="I17" i="80"/>
  <c r="H47" i="81"/>
  <c r="F31" i="81"/>
  <c r="Q48" i="81"/>
  <c r="E11" i="80"/>
  <c r="H51" i="80"/>
  <c r="E51" i="81"/>
  <c r="S30" i="81"/>
  <c r="I50" i="81"/>
  <c r="H35" i="81"/>
  <c r="S33" i="80"/>
  <c r="M53" i="80"/>
  <c r="F55" i="81"/>
  <c r="V15" i="81"/>
  <c r="E12" i="81"/>
  <c r="O53" i="81"/>
  <c r="V51" i="80"/>
  <c r="H28" i="80"/>
  <c r="L16" i="80"/>
  <c r="E18" i="78"/>
  <c r="H11" i="80"/>
  <c r="C52" i="80"/>
  <c r="S33" i="81"/>
  <c r="D16" i="80"/>
  <c r="G48" i="80"/>
  <c r="W51" i="81"/>
  <c r="E19" i="80"/>
  <c r="L50" i="80"/>
  <c r="V49" i="81"/>
  <c r="K17" i="81"/>
  <c r="P13" i="80"/>
  <c r="J19" i="81"/>
  <c r="R32" i="80"/>
  <c r="V12" i="80"/>
  <c r="U18" i="78"/>
  <c r="S52" i="81"/>
  <c r="O19" i="80"/>
  <c r="I19" i="80"/>
  <c r="G52" i="80"/>
  <c r="N35" i="78"/>
  <c r="E50" i="81"/>
  <c r="S15" i="80"/>
  <c r="R51" i="81"/>
  <c r="S28" i="81"/>
  <c r="T55" i="81"/>
  <c r="M47" i="81"/>
  <c r="H30" i="80"/>
  <c r="K47" i="80"/>
  <c r="J13" i="81"/>
  <c r="D29" i="81"/>
  <c r="D11" i="81"/>
  <c r="F14" i="81"/>
  <c r="M55" i="81"/>
  <c r="E13" i="81"/>
  <c r="G51" i="81"/>
  <c r="R15" i="81"/>
  <c r="I12" i="81"/>
  <c r="R47" i="80"/>
  <c r="N27" i="78"/>
  <c r="C49" i="81"/>
  <c r="E29" i="81"/>
  <c r="M51" i="80"/>
  <c r="S29" i="81"/>
  <c r="J17" i="81"/>
  <c r="S16" i="80"/>
  <c r="Q52" i="81"/>
  <c r="V18" i="78"/>
  <c r="P28" i="80"/>
  <c r="M18" i="78"/>
  <c r="G17" i="81"/>
  <c r="N32" i="81"/>
  <c r="R12" i="81"/>
  <c r="P12" i="81"/>
  <c r="R31" i="80"/>
  <c r="O13" i="81"/>
  <c r="L55" i="81"/>
  <c r="J49" i="81"/>
  <c r="O17" i="81"/>
  <c r="H13" i="80"/>
  <c r="G15" i="80"/>
  <c r="D12" i="81"/>
  <c r="H27" i="80"/>
  <c r="G47" i="80"/>
  <c r="L12" i="80"/>
  <c r="P32" i="81"/>
  <c r="S32" i="81"/>
  <c r="J15" i="80"/>
  <c r="I52" i="81"/>
  <c r="T15" i="80"/>
  <c r="P55" i="80"/>
  <c r="Q18" i="78"/>
  <c r="N51" i="80"/>
  <c r="T19" i="81"/>
  <c r="I51" i="80"/>
  <c r="G19" i="81"/>
  <c r="W14" i="80"/>
  <c r="E13" i="80"/>
  <c r="P53" i="80"/>
  <c r="Q28" i="81"/>
  <c r="N47" i="80"/>
  <c r="N17" i="81"/>
  <c r="N55" i="80"/>
  <c r="S53" i="81"/>
  <c r="I55" i="81"/>
  <c r="Q55" i="80"/>
  <c r="G31" i="80"/>
  <c r="K53" i="81"/>
  <c r="U19" i="81"/>
  <c r="N30" i="81"/>
  <c r="V55" i="81"/>
  <c r="E52" i="80"/>
  <c r="S55" i="80"/>
  <c r="G33" i="80"/>
  <c r="Q50" i="81"/>
  <c r="C17" i="81"/>
  <c r="U14" i="81"/>
  <c r="J11" i="80"/>
  <c r="W19" i="78"/>
  <c r="Q14" i="80"/>
  <c r="O14" i="80"/>
  <c r="I11" i="81"/>
  <c r="C13" i="81"/>
  <c r="E15" i="81"/>
  <c r="N49" i="80"/>
  <c r="R35" i="80"/>
  <c r="N51" i="81"/>
  <c r="R19" i="78"/>
  <c r="N53" i="81"/>
  <c r="O33" i="81"/>
  <c r="P35" i="80"/>
  <c r="U52" i="80"/>
  <c r="E48" i="80"/>
  <c r="G15" i="81"/>
  <c r="C52" i="81"/>
  <c r="I47" i="80"/>
  <c r="R53" i="80"/>
  <c r="O47" i="81"/>
  <c r="R51" i="80"/>
  <c r="O28" i="81"/>
  <c r="Q19" i="81"/>
  <c r="S49" i="81"/>
  <c r="J12" i="81"/>
  <c r="F17" i="80"/>
  <c r="G28" i="81"/>
  <c r="L47" i="80"/>
  <c r="S13" i="81"/>
  <c r="F33" i="80"/>
  <c r="J53" i="81"/>
  <c r="U15" i="80"/>
  <c r="Q53" i="81"/>
  <c r="G11" i="80"/>
  <c r="C53" i="78"/>
  <c r="D31" i="80"/>
  <c r="J16" i="80"/>
  <c r="E12" i="80"/>
  <c r="D14" i="81"/>
  <c r="R29" i="81"/>
  <c r="J53" i="80"/>
  <c r="E32" i="80"/>
  <c r="D15" i="81"/>
  <c r="V52" i="81"/>
  <c r="C15" i="80"/>
  <c r="F11" i="80"/>
  <c r="O50" i="80"/>
  <c r="S48" i="80"/>
  <c r="F48" i="81"/>
  <c r="F35" i="81"/>
  <c r="P33" i="80"/>
  <c r="C19" i="81"/>
  <c r="R15" i="80"/>
  <c r="I47" i="81"/>
  <c r="C47" i="80"/>
  <c r="G32" i="80"/>
  <c r="K50" i="80"/>
  <c r="R32" i="81"/>
  <c r="G30" i="81"/>
  <c r="W48" i="80"/>
  <c r="S11" i="81"/>
  <c r="K51" i="81"/>
  <c r="P52" i="80"/>
  <c r="H49" i="80"/>
  <c r="N29" i="80"/>
  <c r="C54" i="78"/>
  <c r="H12" i="80"/>
  <c r="H31" i="81"/>
  <c r="I13" i="80"/>
  <c r="W19" i="80"/>
  <c r="P29" i="80"/>
  <c r="F51" i="81"/>
  <c r="C19" i="80"/>
  <c r="C31" i="80"/>
  <c r="L17" i="80"/>
  <c r="D17" i="81"/>
  <c r="J52" i="81"/>
  <c r="H32" i="80"/>
  <c r="I14" i="81"/>
  <c r="D19" i="80"/>
  <c r="C18" i="78"/>
  <c r="L49" i="80"/>
  <c r="W15" i="81"/>
  <c r="C48" i="80"/>
  <c r="E51" i="80"/>
  <c r="N31" i="81"/>
  <c r="V47" i="81"/>
  <c r="I12" i="80"/>
  <c r="C28" i="78"/>
  <c r="W11" i="81"/>
  <c r="L53" i="81"/>
  <c r="M19" i="81"/>
  <c r="Q19" i="78"/>
  <c r="R31" i="81"/>
  <c r="T48" i="81"/>
  <c r="R14" i="80"/>
  <c r="L47" i="81"/>
  <c r="C49" i="80"/>
  <c r="S27" i="81"/>
  <c r="G30" i="80"/>
  <c r="U17" i="81"/>
  <c r="H48" i="80"/>
  <c r="J51" i="81"/>
  <c r="H28" i="81"/>
  <c r="U13" i="81"/>
  <c r="R18" i="78"/>
  <c r="Q49" i="81"/>
  <c r="N12" i="81"/>
  <c r="W17" i="81"/>
  <c r="T12" i="80"/>
  <c r="E33" i="80"/>
  <c r="D19" i="81"/>
  <c r="P31" i="81"/>
  <c r="C19" i="78"/>
  <c r="H29" i="81"/>
  <c r="O31" i="81"/>
  <c r="T17" i="81"/>
  <c r="D27" i="81"/>
  <c r="P27" i="81"/>
  <c r="I49" i="80"/>
  <c r="M51" i="81"/>
  <c r="R16" i="80"/>
  <c r="G14" i="81"/>
  <c r="U19" i="78"/>
  <c r="Q48" i="80"/>
  <c r="M14" i="81"/>
  <c r="Q33" i="81"/>
  <c r="N35" i="81"/>
  <c r="P18" i="78"/>
  <c r="H13" i="81"/>
  <c r="N50" i="80"/>
  <c r="V15" i="80"/>
  <c r="C32" i="81"/>
  <c r="K15" i="81"/>
  <c r="X18" i="78"/>
  <c r="Q47" i="80"/>
  <c r="C12" i="81"/>
  <c r="N28" i="78"/>
  <c r="H11" i="81"/>
  <c r="H47" i="80"/>
  <c r="H16" i="81"/>
  <c r="G28" i="80"/>
  <c r="C30" i="80"/>
  <c r="U49" i="81"/>
  <c r="I16" i="81"/>
  <c r="R14" i="81"/>
  <c r="N15" i="81"/>
  <c r="T19" i="78"/>
  <c r="V19" i="81"/>
  <c r="M49" i="80"/>
  <c r="L52" i="81"/>
  <c r="F51" i="80"/>
  <c r="O16" i="80"/>
  <c r="F30" i="81"/>
  <c r="N28" i="80"/>
  <c r="D52" i="81"/>
  <c r="E48" i="81"/>
  <c r="W52" i="81"/>
  <c r="M12" i="81"/>
  <c r="Q12" i="80"/>
  <c r="L14" i="80"/>
  <c r="M16" i="80"/>
  <c r="G29" i="81"/>
  <c r="F49" i="81"/>
  <c r="E30" i="81"/>
  <c r="M17" i="80"/>
  <c r="D30" i="81"/>
  <c r="N16" i="80"/>
  <c r="W17" i="80"/>
  <c r="S11" i="80"/>
  <c r="L19" i="78"/>
  <c r="G53" i="81"/>
  <c r="F15" i="80"/>
  <c r="P55" i="81"/>
  <c r="S47" i="80"/>
  <c r="D49" i="81"/>
  <c r="E15" i="80"/>
  <c r="C27" i="80"/>
  <c r="C11" i="81"/>
  <c r="S12" i="80"/>
  <c r="G16" i="80"/>
  <c r="O15" i="81"/>
  <c r="R50" i="80"/>
  <c r="G18" i="78"/>
  <c r="F13" i="80"/>
  <c r="K13" i="80"/>
  <c r="G12" i="81"/>
  <c r="N32" i="78"/>
  <c r="I53" i="81"/>
  <c r="L55" i="80"/>
  <c r="F16" i="81"/>
  <c r="M47" i="80"/>
  <c r="C28" i="80"/>
  <c r="C17" i="80"/>
  <c r="N18" i="78"/>
  <c r="C55" i="81"/>
  <c r="F12" i="80"/>
  <c r="T49" i="81"/>
  <c r="R49" i="81"/>
  <c r="F50" i="81"/>
  <c r="H27" i="81"/>
  <c r="M19" i="80"/>
  <c r="N14" i="81"/>
  <c r="W19" i="81"/>
  <c r="Q14" i="81"/>
  <c r="C51" i="81"/>
  <c r="C31" i="81"/>
  <c r="P48" i="81"/>
  <c r="I15" i="80"/>
  <c r="C31" i="78"/>
  <c r="U12" i="80"/>
  <c r="W50" i="81"/>
  <c r="C55" i="80"/>
  <c r="P35" i="81"/>
  <c r="P52" i="81"/>
  <c r="U47" i="80"/>
  <c r="Q15" i="80"/>
  <c r="P11" i="81"/>
  <c r="U52" i="81"/>
  <c r="U16" i="80"/>
  <c r="N29" i="81"/>
  <c r="E53" i="80"/>
  <c r="V19" i="78"/>
  <c r="H19" i="78"/>
  <c r="P47" i="81"/>
  <c r="V53" i="80"/>
  <c r="P14" i="80"/>
  <c r="O51" i="80"/>
  <c r="C34" i="78"/>
  <c r="O53" i="80"/>
  <c r="O32" i="80"/>
  <c r="S31" i="80"/>
  <c r="N33" i="80"/>
  <c r="G11" i="81"/>
  <c r="N50" i="81"/>
  <c r="C52" i="78"/>
  <c r="W49" i="81"/>
  <c r="L12" i="81"/>
  <c r="S12" i="81"/>
  <c r="P33" i="81"/>
  <c r="O13" i="80"/>
  <c r="N27" i="80"/>
  <c r="G52" i="81"/>
  <c r="F31" i="80"/>
  <c r="C28" i="81"/>
  <c r="U50" i="80"/>
  <c r="R30" i="80"/>
  <c r="H50" i="80"/>
  <c r="M13" i="81"/>
  <c r="V50" i="80"/>
  <c r="F29" i="80"/>
  <c r="D55" i="80"/>
  <c r="Q15" i="81"/>
  <c r="G13" i="81"/>
  <c r="H53" i="81"/>
  <c r="D51" i="81"/>
  <c r="W55" i="81"/>
  <c r="T12" i="81"/>
  <c r="C33" i="81"/>
  <c r="D28" i="81"/>
  <c r="O29" i="81"/>
  <c r="C51" i="78"/>
  <c r="H14" i="80"/>
  <c r="F49" i="80"/>
  <c r="N34" i="78"/>
  <c r="S53" i="80"/>
  <c r="O12" i="80"/>
  <c r="T14" i="81"/>
  <c r="R35" i="81"/>
  <c r="K18" i="78"/>
  <c r="F55" i="80"/>
  <c r="E32" i="81"/>
  <c r="F52" i="80"/>
  <c r="N30" i="80"/>
  <c r="K15" i="80"/>
  <c r="W18" i="78"/>
  <c r="L14" i="81"/>
  <c r="T11" i="81"/>
  <c r="N27" i="81"/>
  <c r="S49" i="80"/>
  <c r="P51" i="81"/>
  <c r="V13" i="80"/>
  <c r="R16" i="81"/>
  <c r="N35" i="80"/>
  <c r="T14" i="80"/>
  <c r="U17" i="80"/>
  <c r="J51" i="80"/>
  <c r="P14" i="81"/>
  <c r="T19" i="80"/>
  <c r="T13" i="80"/>
  <c r="U48" i="81"/>
  <c r="S31" i="81"/>
  <c r="M15" i="81"/>
  <c r="K16" i="81"/>
  <c r="J48" i="81"/>
  <c r="O48" i="80"/>
  <c r="P15" i="80"/>
  <c r="E27" i="81"/>
  <c r="C35" i="80"/>
  <c r="H19" i="80"/>
  <c r="S52" i="80"/>
  <c r="F53" i="80"/>
  <c r="H31" i="80"/>
  <c r="E31" i="81"/>
  <c r="I49" i="81"/>
  <c r="R47" i="81"/>
  <c r="I15" i="81"/>
  <c r="Q55" i="81"/>
  <c r="D29" i="80"/>
  <c r="V11" i="81"/>
  <c r="Q52" i="80"/>
  <c r="G27" i="81"/>
  <c r="O31" i="80"/>
  <c r="R13" i="80"/>
  <c r="O28" i="80"/>
  <c r="K19" i="80"/>
  <c r="M12" i="80"/>
  <c r="K14" i="81"/>
  <c r="E19" i="78"/>
  <c r="E16" i="80"/>
  <c r="Q13" i="80"/>
  <c r="N15" i="80"/>
  <c r="U14" i="80"/>
  <c r="T51" i="80"/>
  <c r="H48" i="81"/>
  <c r="K55" i="80"/>
  <c r="F19" i="78"/>
  <c r="C48" i="81"/>
  <c r="U51" i="80"/>
  <c r="R33" i="80"/>
  <c r="J19" i="80"/>
  <c r="G51" i="80"/>
  <c r="M17" i="81"/>
  <c r="K16" i="80"/>
  <c r="K14" i="80"/>
  <c r="S50" i="81"/>
  <c r="K51" i="80"/>
  <c r="G17" i="80"/>
  <c r="T47" i="81"/>
  <c r="H19" i="81"/>
  <c r="D16" i="81"/>
  <c r="G19" i="78"/>
  <c r="G47" i="81"/>
  <c r="N13" i="81"/>
  <c r="V55" i="80"/>
  <c r="D27" i="80"/>
  <c r="E17" i="81"/>
  <c r="I18" i="78"/>
  <c r="E35" i="80"/>
  <c r="S30" i="80"/>
  <c r="C13" i="80"/>
  <c r="O51" i="81"/>
  <c r="N48" i="80"/>
  <c r="S35" i="81"/>
  <c r="M55" i="80"/>
  <c r="C27" i="78"/>
  <c r="M50" i="80"/>
  <c r="D12" i="80"/>
  <c r="C33" i="80"/>
  <c r="T51" i="81"/>
  <c r="P16" i="81"/>
  <c r="O11" i="80"/>
  <c r="J14" i="80"/>
  <c r="N33" i="81"/>
  <c r="W53" i="80"/>
  <c r="E14" i="80"/>
  <c r="P53" i="81"/>
  <c r="Q29" i="80"/>
  <c r="O50" i="81"/>
  <c r="G31" i="81"/>
  <c r="H30" i="81"/>
  <c r="T48" i="80"/>
  <c r="R17" i="81"/>
  <c r="O48" i="81"/>
  <c r="E28" i="80"/>
  <c r="O35" i="80"/>
  <c r="O18" i="78"/>
  <c r="P17" i="81"/>
  <c r="N11" i="80"/>
  <c r="D33" i="81"/>
  <c r="D53" i="81"/>
  <c r="P29" i="81"/>
  <c r="W47" i="81"/>
  <c r="V16" i="81"/>
  <c r="D35" i="80"/>
  <c r="C35" i="78"/>
  <c r="N47" i="81"/>
  <c r="I13" i="81"/>
  <c r="H35" i="80"/>
  <c r="R28" i="80"/>
  <c r="I52" i="80"/>
  <c r="E53" i="81"/>
  <c r="L17" i="81"/>
  <c r="I16" i="80"/>
  <c r="L53" i="80"/>
  <c r="Q50" i="80"/>
  <c r="K11" i="81"/>
  <c r="J55" i="81"/>
  <c r="W52" i="80"/>
  <c r="N19" i="81"/>
  <c r="N16" i="81"/>
  <c r="S14" i="81"/>
  <c r="G12" i="80"/>
  <c r="F52" i="81"/>
  <c r="F17" i="81"/>
  <c r="L50" i="81"/>
  <c r="K55" i="81"/>
  <c r="V48" i="80"/>
  <c r="R50" i="81"/>
  <c r="S15" i="81"/>
  <c r="L19" i="81"/>
  <c r="U50" i="81"/>
  <c r="K49" i="81"/>
  <c r="T53" i="81"/>
  <c r="Q16" i="80"/>
  <c r="T15" i="81"/>
  <c r="N32" i="80"/>
  <c r="R49" i="80"/>
  <c r="K47" i="81"/>
  <c r="G35" i="80"/>
  <c r="L48" i="81"/>
  <c r="N49" i="81"/>
  <c r="F33" i="81"/>
  <c r="P31" i="80"/>
  <c r="Q51" i="81"/>
  <c r="P49" i="80"/>
  <c r="C48" i="78"/>
  <c r="F48" i="80"/>
  <c r="D32" i="80"/>
  <c r="S51" i="80"/>
  <c r="J18" i="78"/>
  <c r="D47" i="80"/>
  <c r="K52" i="80"/>
  <c r="E49" i="81"/>
  <c r="G33" i="81"/>
  <c r="C11" i="80"/>
  <c r="U53" i="81"/>
  <c r="H15" i="81"/>
  <c r="T47" i="80"/>
  <c r="S16" i="81"/>
  <c r="P16" i="80"/>
  <c r="R13" i="81"/>
  <c r="H33" i="81"/>
  <c r="D28" i="80"/>
  <c r="Q13" i="81"/>
  <c r="P19" i="78"/>
  <c r="K52" i="81"/>
  <c r="F30" i="80"/>
  <c r="N19" i="80"/>
  <c r="F13" i="81"/>
  <c r="M48" i="81"/>
  <c r="Q49" i="80"/>
  <c r="C53" i="80"/>
  <c r="V16" i="80"/>
  <c r="L11" i="81"/>
  <c r="F29" i="81"/>
  <c r="S35" i="80"/>
  <c r="T13" i="81"/>
  <c r="W13" i="80"/>
  <c r="F16" i="80"/>
  <c r="S47" i="81"/>
  <c r="M11" i="81"/>
  <c r="S50" i="80"/>
  <c r="M16" i="81"/>
  <c r="K12" i="80"/>
  <c r="E17" i="80"/>
  <c r="O30" i="80"/>
  <c r="J13" i="80"/>
  <c r="E52" i="81"/>
  <c r="C30" i="81"/>
  <c r="F18" i="78"/>
  <c r="C47" i="78"/>
  <c r="W16" i="80"/>
  <c r="Q17" i="81"/>
  <c r="V50" i="81"/>
  <c r="O27" i="80"/>
  <c r="F47" i="81"/>
  <c r="Q31" i="80"/>
  <c r="E30" i="80"/>
  <c r="D33" i="80"/>
  <c r="C15" i="81"/>
  <c r="C51" i="80"/>
  <c r="L16" i="81"/>
  <c r="K12" i="81"/>
  <c r="P19" i="81"/>
  <c r="P48" i="80"/>
  <c r="N13" i="80"/>
  <c r="G16" i="81"/>
  <c r="H49" i="81"/>
  <c r="J17" i="80"/>
  <c r="E47" i="81"/>
  <c r="V17" i="81"/>
  <c r="I19" i="78"/>
  <c r="L15" i="81"/>
  <c r="V51" i="81"/>
  <c r="L11" i="80"/>
  <c r="K48" i="80"/>
  <c r="V14" i="80"/>
  <c r="U15" i="81"/>
  <c r="H50" i="81"/>
  <c r="D47" i="81"/>
  <c r="M14" i="80"/>
  <c r="O52" i="81"/>
  <c r="N30" i="78"/>
  <c r="N14" i="80"/>
  <c r="M11" i="80"/>
  <c r="C12" i="80"/>
  <c r="O15" i="80"/>
  <c r="Q29" i="81"/>
  <c r="S19" i="78"/>
  <c r="D18" i="78"/>
  <c r="G53" i="80"/>
  <c r="G49" i="80"/>
  <c r="Q32" i="81"/>
  <c r="J48" i="80"/>
  <c r="Q17" i="80"/>
  <c r="T16" i="81"/>
  <c r="D50" i="81"/>
  <c r="D11" i="80"/>
  <c r="J12" i="80"/>
  <c r="Q27" i="80"/>
  <c r="S17" i="80"/>
  <c r="H55" i="81"/>
  <c r="N55" i="81"/>
  <c r="E27" i="80"/>
  <c r="Q16" i="81"/>
  <c r="G19" i="80"/>
  <c r="U11" i="80"/>
  <c r="G27" i="80"/>
  <c r="C30" i="78"/>
  <c r="V14" i="81"/>
  <c r="S32" i="80"/>
  <c r="T49" i="80"/>
  <c r="K19" i="81"/>
  <c r="Q32" i="80"/>
  <c r="R48" i="81"/>
  <c r="R48" i="80"/>
  <c r="M15" i="80"/>
  <c r="K48" i="81"/>
  <c r="N12" i="80"/>
  <c r="D13" i="80"/>
  <c r="C50" i="81"/>
  <c r="N31" i="80"/>
  <c r="W50" i="80"/>
  <c r="M50" i="81"/>
  <c r="H12" i="81"/>
  <c r="R11" i="81"/>
  <c r="S55" i="81"/>
  <c r="O55" i="81"/>
  <c r="D51" i="80"/>
  <c r="P28" i="81"/>
  <c r="G50" i="81"/>
  <c r="I53" i="80"/>
  <c r="O47" i="80"/>
  <c r="V13" i="81"/>
  <c r="N53" i="80"/>
  <c r="F14" i="80"/>
  <c r="T55" i="80"/>
  <c r="V48" i="81"/>
  <c r="W13" i="81"/>
  <c r="M13" i="80"/>
  <c r="P11" i="80"/>
  <c r="U49" i="80"/>
  <c r="S17" i="81"/>
  <c r="R29" i="80"/>
  <c r="T52" i="81"/>
  <c r="N28" i="81"/>
  <c r="V52" i="80"/>
  <c r="T18" i="78"/>
  <c r="C11" i="78"/>
  <c r="Q35" i="80"/>
  <c r="H15" i="80"/>
  <c r="N29" i="78"/>
  <c r="T53" i="80"/>
  <c r="O49" i="80"/>
  <c r="F53" i="81"/>
  <c r="P51" i="80"/>
  <c r="E19" i="81"/>
  <c r="H16" i="80"/>
  <c r="C35" i="81"/>
  <c r="C27" i="81"/>
  <c r="D19" i="78"/>
  <c r="J11" i="81"/>
  <c r="E31" i="80"/>
  <c r="I50" i="80"/>
  <c r="K13" i="81"/>
  <c r="H53" i="80"/>
  <c r="D52" i="80"/>
  <c r="O19" i="78"/>
  <c r="N33" i="78"/>
  <c r="J50" i="81"/>
  <c r="C32" i="78"/>
  <c r="U55" i="81"/>
  <c r="W12" i="80"/>
  <c r="R55" i="81"/>
  <c r="R53" i="81"/>
  <c r="R52" i="81"/>
  <c r="O52" i="80"/>
  <c r="P15" i="81"/>
  <c r="N19" i="78"/>
  <c r="P32" i="80"/>
  <c r="U13" i="80"/>
  <c r="T50" i="81"/>
  <c r="R55" i="80"/>
  <c r="L15" i="80"/>
  <c r="H33" i="80"/>
  <c r="Q31" i="81"/>
  <c r="K17" i="80"/>
  <c r="F15" i="81"/>
  <c r="L52" i="80"/>
  <c r="E55" i="80"/>
  <c r="C14" i="81"/>
  <c r="P50" i="80"/>
  <c r="I55" i="80"/>
  <c r="M19" i="78"/>
  <c r="Q30" i="80"/>
  <c r="N31" i="78"/>
  <c r="W49" i="80"/>
  <c r="V12" i="81"/>
  <c r="O32" i="81"/>
  <c r="U51" i="81"/>
  <c r="O35" i="81"/>
  <c r="I17" i="81"/>
  <c r="O55" i="80"/>
  <c r="O29" i="80"/>
  <c r="O33" i="80"/>
  <c r="L13" i="80"/>
  <c r="D48" i="80"/>
  <c r="Q19" i="80"/>
  <c r="C53" i="81"/>
  <c r="Q53" i="80"/>
  <c r="W55" i="80"/>
  <c r="R19" i="80"/>
  <c r="S28" i="80"/>
  <c r="C14" i="80"/>
  <c r="G29" i="80"/>
  <c r="G49" i="81"/>
  <c r="E47" i="80"/>
  <c r="U19" i="80"/>
  <c r="Q51" i="80"/>
  <c r="O14" i="81"/>
  <c r="M52" i="81"/>
  <c r="P13" i="81"/>
  <c r="J14" i="81"/>
  <c r="J49" i="80"/>
  <c r="Q12" i="81"/>
  <c r="D53" i="80"/>
  <c r="F32" i="81"/>
  <c r="D31" i="81"/>
  <c r="T17" i="80"/>
  <c r="G14" i="80"/>
  <c r="D48" i="81"/>
  <c r="L13" i="81"/>
  <c r="W12" i="81"/>
  <c r="H52" i="81"/>
  <c r="K11" i="80"/>
  <c r="L51" i="81"/>
  <c r="T11" i="80"/>
  <c r="O17" i="80"/>
  <c r="I48" i="81"/>
  <c r="E11" i="81"/>
  <c r="P27" i="80"/>
  <c r="O16" i="81"/>
  <c r="M49" i="81"/>
  <c r="P50" i="81"/>
  <c r="I51" i="81"/>
  <c r="F32" i="80"/>
  <c r="N52" i="81"/>
  <c r="D32" i="81"/>
  <c r="E50" i="80"/>
  <c r="K19" i="78"/>
  <c r="G48" i="81"/>
  <c r="S18" i="78"/>
  <c r="U55" i="80"/>
  <c r="R28" i="81"/>
  <c r="P19" i="80"/>
  <c r="W15" i="80"/>
  <c r="F27" i="81"/>
  <c r="S19" i="81"/>
  <c r="S48" i="81"/>
  <c r="E49" i="80"/>
  <c r="R17" i="80"/>
  <c r="T52" i="80"/>
  <c r="H14" i="81"/>
  <c r="D14" i="80"/>
  <c r="V11" i="80"/>
  <c r="E35" i="81"/>
  <c r="V19" i="80"/>
  <c r="W47" i="80"/>
  <c r="J16" i="81"/>
  <c r="C47" i="81"/>
  <c r="U16" i="81"/>
  <c r="D30" i="80"/>
  <c r="S51" i="81"/>
  <c r="W16" i="81"/>
  <c r="F27" i="80"/>
  <c r="R30" i="81"/>
  <c r="J47" i="81"/>
  <c r="L19" i="80"/>
  <c r="C29" i="80"/>
  <c r="I19" i="81"/>
  <c r="N48" i="81"/>
  <c r="H18" i="78"/>
  <c r="I48" i="80"/>
  <c r="K49" i="80"/>
  <c r="O49" i="81"/>
  <c r="K53" i="80"/>
  <c r="F47" i="80"/>
  <c r="F35" i="80"/>
  <c r="E33" i="81"/>
  <c r="M53" i="81"/>
  <c r="G55" i="81"/>
  <c r="F12" i="81"/>
  <c r="F28" i="80"/>
  <c r="U48" i="80"/>
  <c r="J47" i="80"/>
  <c r="F28" i="81"/>
  <c r="N17" i="80"/>
  <c r="U12" i="81"/>
  <c r="M52" i="80"/>
  <c r="S14" i="80"/>
  <c r="N11" i="81"/>
  <c r="D49" i="80"/>
  <c r="R12" i="80"/>
  <c r="C16" i="80"/>
  <c r="V49" i="80"/>
  <c r="W53" i="81"/>
  <c r="F19" i="81"/>
  <c r="H17" i="80"/>
  <c r="S27" i="80"/>
  <c r="H29" i="80"/>
  <c r="E16" i="81"/>
  <c r="E28" i="81"/>
  <c r="U11" i="81"/>
  <c r="R11" i="80"/>
  <c r="F11" i="81"/>
  <c r="F18" i="81" l="1"/>
  <c r="R18" i="80"/>
  <c r="U18" i="81"/>
  <c r="S34" i="80"/>
  <c r="X16" i="80"/>
  <c r="N18" i="81"/>
  <c r="J54" i="80"/>
  <c r="F54" i="80"/>
  <c r="I29" i="80"/>
  <c r="J54" i="81"/>
  <c r="F34" i="80"/>
  <c r="C54" i="81"/>
  <c r="X47" i="81"/>
  <c r="W54" i="80"/>
  <c r="V18" i="80"/>
  <c r="F34" i="81"/>
  <c r="P34" i="80"/>
  <c r="E18" i="81"/>
  <c r="T18" i="80"/>
  <c r="K18" i="80"/>
  <c r="E54" i="80"/>
  <c r="X14" i="80"/>
  <c r="X53" i="81"/>
  <c r="X14" i="81"/>
  <c r="J18" i="81"/>
  <c r="C34" i="81"/>
  <c r="I27" i="81"/>
  <c r="I35" i="81"/>
  <c r="T28" i="81"/>
  <c r="P18" i="80"/>
  <c r="O54" i="80"/>
  <c r="R18" i="81"/>
  <c r="T31" i="80"/>
  <c r="X50" i="81"/>
  <c r="G34" i="80"/>
  <c r="U18" i="80"/>
  <c r="E34" i="80"/>
  <c r="Q34" i="80"/>
  <c r="D18" i="80"/>
  <c r="X12" i="80"/>
  <c r="M18" i="80"/>
  <c r="D54" i="81"/>
  <c r="L18" i="80"/>
  <c r="E54" i="81"/>
  <c r="X51" i="80"/>
  <c r="X15" i="81"/>
  <c r="F54" i="81"/>
  <c r="O34" i="80"/>
  <c r="I30" i="81"/>
  <c r="M18" i="81"/>
  <c r="S54" i="81"/>
  <c r="L18" i="81"/>
  <c r="X53" i="80"/>
  <c r="T54" i="80"/>
  <c r="C18" i="80"/>
  <c r="X11" i="80"/>
  <c r="D54" i="80"/>
  <c r="K54" i="81"/>
  <c r="T32" i="80"/>
  <c r="K18" i="81"/>
  <c r="N54" i="81"/>
  <c r="W54" i="81"/>
  <c r="N18" i="80"/>
  <c r="T33" i="81"/>
  <c r="O18" i="80"/>
  <c r="I33" i="80"/>
  <c r="X13" i="80"/>
  <c r="D34" i="80"/>
  <c r="G54" i="81"/>
  <c r="T54" i="81"/>
  <c r="X48" i="81"/>
  <c r="G34" i="81"/>
  <c r="V18" i="81"/>
  <c r="R54" i="81"/>
  <c r="I35" i="80"/>
  <c r="E34" i="81"/>
  <c r="T35" i="80"/>
  <c r="N34" i="81"/>
  <c r="T27" i="81"/>
  <c r="T18" i="81"/>
  <c r="T30" i="80"/>
  <c r="I33" i="81"/>
  <c r="I28" i="81"/>
  <c r="N34" i="80"/>
  <c r="T27" i="80"/>
  <c r="G18" i="81"/>
  <c r="T33" i="80"/>
  <c r="P54" i="81"/>
  <c r="T29" i="81"/>
  <c r="P18" i="81"/>
  <c r="U54" i="80"/>
  <c r="X55" i="80"/>
  <c r="I31" i="81"/>
  <c r="X51" i="81"/>
  <c r="H34" i="81"/>
  <c r="X55" i="81"/>
  <c r="X17" i="80"/>
  <c r="I28" i="80"/>
  <c r="M54" i="80"/>
  <c r="X11" i="81"/>
  <c r="C18" i="81"/>
  <c r="C34" i="80"/>
  <c r="I27" i="80"/>
  <c r="S54" i="80"/>
  <c r="S18" i="80"/>
  <c r="T28" i="80"/>
  <c r="I30" i="80"/>
  <c r="H54" i="80"/>
  <c r="H18" i="81"/>
  <c r="X12" i="81"/>
  <c r="Q54" i="80"/>
  <c r="I32" i="81"/>
  <c r="T35" i="81"/>
  <c r="P34" i="81"/>
  <c r="D34" i="81"/>
  <c r="S34" i="81"/>
  <c r="X49" i="80"/>
  <c r="L54" i="81"/>
  <c r="W18" i="81"/>
  <c r="V54" i="81"/>
  <c r="T31" i="81"/>
  <c r="X48" i="80"/>
  <c r="I31" i="80"/>
  <c r="X19" i="80"/>
  <c r="T29" i="80"/>
  <c r="S18" i="81"/>
  <c r="X47" i="80"/>
  <c r="C54" i="80"/>
  <c r="I54" i="81"/>
  <c r="X19" i="81"/>
  <c r="F18" i="80"/>
  <c r="X15" i="80"/>
  <c r="G18" i="80"/>
  <c r="L54" i="80"/>
  <c r="O54" i="81"/>
  <c r="I54" i="80"/>
  <c r="X52" i="81"/>
  <c r="X13" i="81"/>
  <c r="I18" i="81"/>
  <c r="J18" i="80"/>
  <c r="X17" i="81"/>
  <c r="T30" i="81"/>
  <c r="N54" i="80"/>
  <c r="G54" i="80"/>
  <c r="H34" i="80"/>
  <c r="T32" i="81"/>
  <c r="X49" i="81"/>
  <c r="R54" i="80"/>
  <c r="D18" i="81"/>
  <c r="K54" i="80"/>
  <c r="M54" i="81"/>
  <c r="X52" i="80"/>
  <c r="H18" i="80"/>
  <c r="E18" i="80"/>
  <c r="H54" i="81"/>
  <c r="V54" i="80"/>
  <c r="W18" i="80"/>
  <c r="X50" i="80"/>
  <c r="O34" i="81"/>
  <c r="R34" i="81"/>
  <c r="Q34" i="81"/>
  <c r="I29" i="81"/>
  <c r="Q18" i="80"/>
  <c r="I32" i="80"/>
  <c r="P54" i="80"/>
  <c r="I18" i="80"/>
  <c r="O18" i="81"/>
  <c r="Q54" i="81"/>
  <c r="R34" i="80"/>
  <c r="Q18" i="81"/>
  <c r="X16" i="81"/>
  <c r="B11" i="78"/>
  <c r="J7" i="78"/>
  <c r="U54" i="81"/>
  <c r="X54" i="80" l="1"/>
  <c r="X18" i="80"/>
  <c r="I34" i="80"/>
  <c r="T34" i="81"/>
  <c r="T34" i="80"/>
  <c r="X54" i="81"/>
  <c r="X18" i="81"/>
  <c r="B12" i="78"/>
  <c r="B13" i="78" s="1"/>
  <c r="B14" i="78" s="1"/>
  <c r="B15" i="78" s="1"/>
  <c r="B16" i="78" s="1"/>
  <c r="B17" i="78" s="1"/>
  <c r="B27" i="78"/>
  <c r="B28" i="78" s="1"/>
  <c r="B29" i="78" s="1"/>
  <c r="B30" i="78" s="1"/>
  <c r="B31" i="78" s="1"/>
  <c r="B32" i="78" s="1"/>
  <c r="B33" i="78" s="1"/>
  <c r="M27" i="78"/>
  <c r="M28" i="78" s="1"/>
  <c r="M29" i="78" s="1"/>
  <c r="M30" i="78" s="1"/>
  <c r="M31" i="78" s="1"/>
  <c r="M32" i="78" s="1"/>
  <c r="M33" i="78" s="1"/>
  <c r="B47" i="78"/>
  <c r="B48" i="78" s="1"/>
  <c r="B49" i="78" s="1"/>
  <c r="B50" i="78" s="1"/>
  <c r="B51" i="78" s="1"/>
  <c r="B52" i="78" s="1"/>
  <c r="B53" i="78" s="1"/>
  <c r="I34" i="81"/>
  <c r="W18" i="60" l="1"/>
  <c r="W27" i="58"/>
  <c r="W26" i="58"/>
  <c r="W25" i="58"/>
  <c r="W21" i="60"/>
  <c r="W22" i="59"/>
  <c r="W20" i="59"/>
  <c r="W23" i="58"/>
  <c r="W23" i="62"/>
  <c r="W22" i="62"/>
  <c r="W20" i="62"/>
  <c r="W17" i="58"/>
  <c r="W23" i="60"/>
  <c r="W22" i="60"/>
  <c r="W21" i="59"/>
  <c r="W22" i="58"/>
  <c r="W19" i="58"/>
  <c r="W19" i="60"/>
  <c r="W21" i="58"/>
  <c r="W19" i="59"/>
  <c r="W17" i="60"/>
  <c r="W19" i="62"/>
  <c r="W17" i="59"/>
  <c r="W21" i="62"/>
  <c r="W18" i="59"/>
  <c r="W18" i="62"/>
  <c r="W20" i="60"/>
  <c r="W20" i="58"/>
  <c r="W17" i="62"/>
  <c r="W18" i="58"/>
  <c r="W23" i="59"/>
</calcChain>
</file>

<file path=xl/comments1.xml><?xml version="1.0" encoding="utf-8"?>
<comments xmlns="http://schemas.openxmlformats.org/spreadsheetml/2006/main">
  <authors>
    <author>Andres Mejia</author>
  </authors>
  <commentList>
    <comment ref="A10" authorId="0" shapeId="0">
      <text>
        <r>
          <rPr>
            <b/>
            <sz val="9"/>
            <color indexed="81"/>
            <rFont val="Tahoma"/>
            <charset val="1"/>
          </rPr>
          <t>Andres Mejia:</t>
        </r>
        <r>
          <rPr>
            <sz val="9"/>
            <color indexed="81"/>
            <rFont val="Tahoma"/>
            <charset val="1"/>
          </rPr>
          <t xml:space="preserve">
Manejo de recuperables
</t>
        </r>
      </text>
    </comment>
    <comment ref="A30" authorId="0" shapeId="0">
      <text>
        <r>
          <rPr>
            <b/>
            <sz val="9"/>
            <color indexed="81"/>
            <rFont val="Tahoma"/>
            <charset val="1"/>
          </rPr>
          <t>Andres Mejia:</t>
        </r>
        <r>
          <rPr>
            <sz val="9"/>
            <color indexed="81"/>
            <rFont val="Tahoma"/>
            <charset val="1"/>
          </rPr>
          <t xml:space="preserve">
Manejo de recuperables
</t>
        </r>
      </text>
    </comment>
    <comment ref="N30" authorId="0" shapeId="0">
      <text>
        <r>
          <rPr>
            <b/>
            <sz val="9"/>
            <color indexed="81"/>
            <rFont val="Tahoma"/>
            <charset val="1"/>
          </rPr>
          <t>Andres Mejia:</t>
        </r>
        <r>
          <rPr>
            <sz val="9"/>
            <color indexed="81"/>
            <rFont val="Tahoma"/>
            <charset val="1"/>
          </rPr>
          <t xml:space="preserve">
Manejo de recuperables
</t>
        </r>
      </text>
    </comment>
    <comment ref="A50" authorId="0" shapeId="0">
      <text>
        <r>
          <rPr>
            <b/>
            <sz val="9"/>
            <color indexed="81"/>
            <rFont val="Tahoma"/>
            <charset val="1"/>
          </rPr>
          <t>Andres Mejia:</t>
        </r>
        <r>
          <rPr>
            <sz val="9"/>
            <color indexed="81"/>
            <rFont val="Tahoma"/>
            <charset val="1"/>
          </rPr>
          <t xml:space="preserve">
Manejo de recuperables
</t>
        </r>
      </text>
    </comment>
  </commentList>
</comments>
</file>

<file path=xl/sharedStrings.xml><?xml version="1.0" encoding="utf-8"?>
<sst xmlns="http://schemas.openxmlformats.org/spreadsheetml/2006/main" count="7827" uniqueCount="130">
  <si>
    <t xml:space="preserve">PROGRAMACION SEMANAL DE ALIMENTO </t>
  </si>
  <si>
    <t>UNIDAD DE PRODUCCIÓN</t>
  </si>
  <si>
    <t>ALABAMA</t>
  </si>
  <si>
    <t xml:space="preserve">LOTES </t>
  </si>
  <si>
    <t xml:space="preserve">MODULO </t>
  </si>
  <si>
    <t>FECHA</t>
  </si>
  <si>
    <t xml:space="preserve">LINEA   9 </t>
  </si>
  <si>
    <t>CASETA B</t>
  </si>
  <si>
    <t>TOTAL</t>
  </si>
  <si>
    <t>CORRALES</t>
  </si>
  <si>
    <t>PROGRAMADO</t>
  </si>
  <si>
    <t>N AVES</t>
  </si>
  <si>
    <t>Diario</t>
  </si>
  <si>
    <t>Semanal</t>
  </si>
  <si>
    <t>Prueba</t>
  </si>
  <si>
    <t>LINEA   4</t>
  </si>
  <si>
    <t>CASETA A</t>
  </si>
  <si>
    <t xml:space="preserve">LINEA   1 </t>
  </si>
  <si>
    <t>LINEA   7</t>
  </si>
  <si>
    <t>VIERNES</t>
  </si>
  <si>
    <t>DOMINGO</t>
  </si>
  <si>
    <t>LUNES</t>
  </si>
  <si>
    <t>MARTES</t>
  </si>
  <si>
    <t>JUEVES</t>
  </si>
  <si>
    <t>T2</t>
  </si>
  <si>
    <t>T3</t>
  </si>
  <si>
    <t>CEPA 4</t>
  </si>
  <si>
    <t>SÁBADO</t>
  </si>
  <si>
    <t>CASETA D</t>
  </si>
  <si>
    <t>CASETA C</t>
  </si>
  <si>
    <t>MIÉRCOLES</t>
  </si>
  <si>
    <t xml:space="preserve">RANGO </t>
  </si>
  <si>
    <t>RANGO</t>
  </si>
  <si>
    <t>FORMATO</t>
  </si>
  <si>
    <t>Código: FO-CL-003</t>
  </si>
  <si>
    <t>PROGRAMACIÓN SEMANAL DE ALIMENTO</t>
  </si>
  <si>
    <t>Versión: 003</t>
  </si>
  <si>
    <t>Aprobación: 11-12-2008</t>
  </si>
  <si>
    <t>MODULO:</t>
  </si>
  <si>
    <t>LOTES:</t>
  </si>
  <si>
    <t>EDAD:</t>
  </si>
  <si>
    <t>GRANJA:</t>
  </si>
  <si>
    <t>FECHA:</t>
  </si>
  <si>
    <t>TIPO DE ALIMENTO:</t>
  </si>
  <si>
    <t>CORRAL</t>
  </si>
  <si>
    <t>CEPA 1</t>
  </si>
  <si>
    <t>CEPA 7</t>
  </si>
  <si>
    <t>SALDO AVES</t>
  </si>
  <si>
    <t>SEMANA 3</t>
  </si>
  <si>
    <t>F619- M620</t>
  </si>
  <si>
    <t>F619 - M620</t>
  </si>
  <si>
    <t>INICIO</t>
  </si>
  <si>
    <t>SEMANA 4</t>
  </si>
  <si>
    <t>SEMANA 5</t>
  </si>
  <si>
    <t>MIERCOLES</t>
  </si>
  <si>
    <t>13 JUNIO - 19 JUNIO</t>
  </si>
  <si>
    <t>DESCARTES</t>
  </si>
  <si>
    <t>SEMANA 6</t>
  </si>
  <si>
    <t>SEMANA 7</t>
  </si>
  <si>
    <t>Kilos diarios</t>
  </si>
  <si>
    <t>inicio</t>
  </si>
  <si>
    <t>levante</t>
  </si>
  <si>
    <t>Inni</t>
  </si>
  <si>
    <t>SEMANA 8</t>
  </si>
  <si>
    <t>SEMANA 9</t>
  </si>
  <si>
    <t>D</t>
  </si>
  <si>
    <t>B</t>
  </si>
  <si>
    <t>Desc</t>
  </si>
  <si>
    <t>descar</t>
  </si>
  <si>
    <t>SEMANA 10</t>
  </si>
  <si>
    <t>SEMANA 11</t>
  </si>
  <si>
    <t>SEMANA 12</t>
  </si>
  <si>
    <t>SEMANA 13</t>
  </si>
  <si>
    <t>SEMANA 14</t>
  </si>
  <si>
    <t>DT</t>
  </si>
  <si>
    <t>SEMANA 15</t>
  </si>
  <si>
    <t>Descartes</t>
  </si>
  <si>
    <t>SEMANA 16</t>
  </si>
  <si>
    <t>SEMANA 17</t>
  </si>
  <si>
    <t>SEMANA 18</t>
  </si>
  <si>
    <t>SEMANA 19</t>
  </si>
  <si>
    <t>SEMANA 20</t>
  </si>
  <si>
    <t>SEMANA 21</t>
  </si>
  <si>
    <t>SEMANA 22</t>
  </si>
  <si>
    <t>DESC</t>
  </si>
  <si>
    <t>SEMANA 23</t>
  </si>
  <si>
    <t>SEMANA 24</t>
  </si>
  <si>
    <t>LINEA   1</t>
  </si>
  <si>
    <t>SEMANA 25</t>
  </si>
  <si>
    <t>F1LH-F1LM-MACHOS</t>
  </si>
  <si>
    <t>SEMANA 26</t>
  </si>
  <si>
    <t>Favor contar los machos al menos una vez por semana</t>
  </si>
  <si>
    <t>SEMANA 28</t>
  </si>
  <si>
    <t>DESCAR</t>
  </si>
  <si>
    <t>SEMANA 29</t>
  </si>
  <si>
    <t>SEMANA 30</t>
  </si>
  <si>
    <r>
      <t xml:space="preserve">Enviaste el correo El lunes pero este consumo ya estaba dado y lo cambiaste, </t>
    </r>
    <r>
      <rPr>
        <sz val="30"/>
        <color rgb="FFFF0000"/>
        <rFont val="Arial"/>
        <family val="2"/>
      </rPr>
      <t>esto</t>
    </r>
    <r>
      <rPr>
        <sz val="30"/>
        <rFont val="Arial"/>
        <family val="2"/>
      </rPr>
      <t xml:space="preserve"> es lo q dieron en modulo</t>
    </r>
  </si>
  <si>
    <t>SEMANA 32</t>
  </si>
  <si>
    <t>JUE</t>
  </si>
  <si>
    <t>VIE</t>
  </si>
  <si>
    <t>SÁB</t>
  </si>
  <si>
    <t>DOM</t>
  </si>
  <si>
    <t>LUN</t>
  </si>
  <si>
    <t>MAR</t>
  </si>
  <si>
    <t>MIER</t>
  </si>
  <si>
    <t>CEPA 9</t>
  </si>
  <si>
    <t>SEMANA 33</t>
  </si>
  <si>
    <t>SEMANA 34</t>
  </si>
  <si>
    <t>f</t>
  </si>
  <si>
    <t>m</t>
  </si>
  <si>
    <t>g</t>
  </si>
  <si>
    <t>sl</t>
  </si>
  <si>
    <t>SEMANA 35</t>
  </si>
  <si>
    <t xml:space="preserve"> </t>
  </si>
  <si>
    <t>SEMANA 37</t>
  </si>
  <si>
    <t>8,9 relacion</t>
  </si>
  <si>
    <t>Desc B</t>
  </si>
  <si>
    <t>Desc C</t>
  </si>
  <si>
    <t>SEMANA 41</t>
  </si>
  <si>
    <t>SEMANA 42</t>
  </si>
  <si>
    <t>SEMANA 43</t>
  </si>
  <si>
    <t>SEMANA 45</t>
  </si>
  <si>
    <t>SEMANA 46</t>
  </si>
  <si>
    <t>Desca</t>
  </si>
  <si>
    <t>,</t>
  </si>
  <si>
    <t>PROGRAMAR</t>
  </si>
  <si>
    <t>Version</t>
  </si>
  <si>
    <t>ult. Dia sem ant</t>
  </si>
  <si>
    <t>prueba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</si>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</sst>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44" formatCode="_-&quot;$&quot;\ * #,##0.00_-;\-&quot;$&quot;\ * #,##0.00_-;_-&quot;$&quot;\ * &quot;-&quot;??_-;_-@_-"/>
    <numFmt numFmtId="43" formatCode="_-* #,##0.00_-;\-* #,##0.00_-;_-* &quot;-&quot;??_-;_-@_-"/>
    <numFmt numFmtId="164" formatCode="0.0"/>
    <numFmt numFmtId="165" formatCode="#,##0.0"/>
    <numFmt numFmtId="166" formatCode="0.00000"/>
  </numFmts>
  <fonts count="72" x14ac:knownFonts="1">
    <font>
      <sz val="11"/>
      <color theme="1"/>
      <name val="Calibri"/>
      <family val="2"/>
      <scheme val="minor"/>
    </font>
    <font>
      <sz val="20"/>
      <name val="Arial"/>
      <family val="2"/>
    </font>
    <font>
      <sz val="24"/>
      <name val="Arial"/>
      <family val="2"/>
    </font>
    <font>
      <b/>
      <sz val="20"/>
      <name val="Arial"/>
      <family val="2"/>
    </font>
    <font>
      <u/>
      <sz val="20"/>
      <name val="Arial"/>
      <family val="2"/>
    </font>
    <font>
      <b/>
      <sz val="28"/>
      <color rgb="FFFF0000"/>
      <name val="Arial"/>
      <family val="2"/>
    </font>
    <font>
      <b/>
      <sz val="26"/>
      <name val="Arial"/>
      <family val="2"/>
    </font>
    <font>
      <sz val="10"/>
      <name val="Arial"/>
      <family val="2"/>
    </font>
    <font>
      <b/>
      <sz val="24"/>
      <name val="Arial"/>
      <family val="2"/>
    </font>
    <font>
      <sz val="28"/>
      <name val="Arial"/>
      <family val="2"/>
    </font>
    <font>
      <sz val="26"/>
      <name val="Arial"/>
      <family val="2"/>
    </font>
    <font>
      <sz val="30"/>
      <name val="Arial"/>
      <family val="2"/>
    </font>
    <font>
      <sz val="24"/>
      <color indexed="10"/>
      <name val="Arial"/>
      <family val="2"/>
    </font>
    <font>
      <sz val="24"/>
      <color theme="3"/>
      <name val="Arial"/>
      <family val="2"/>
    </font>
    <font>
      <b/>
      <sz val="24"/>
      <color rgb="FFFF0000"/>
      <name val="Arial"/>
      <family val="2"/>
    </font>
    <font>
      <sz val="22"/>
      <name val="Arial"/>
      <family val="2"/>
    </font>
    <font>
      <b/>
      <sz val="22"/>
      <name val="Arial"/>
      <family val="2"/>
    </font>
    <font>
      <sz val="16"/>
      <name val="Arial"/>
      <family val="2"/>
    </font>
    <font>
      <b/>
      <sz val="16"/>
      <color rgb="FFFF0000"/>
      <name val="Arial"/>
      <family val="2"/>
    </font>
    <font>
      <b/>
      <sz val="20"/>
      <color rgb="FFFF0000"/>
      <name val="Arial"/>
      <family val="2"/>
    </font>
    <font>
      <b/>
      <sz val="26"/>
      <color rgb="FFFF0000"/>
      <name val="Arial"/>
      <family val="2"/>
    </font>
    <font>
      <sz val="18"/>
      <name val="Arial"/>
      <family val="2"/>
    </font>
    <font>
      <b/>
      <sz val="22"/>
      <color theme="1"/>
      <name val="Arial"/>
      <family val="2"/>
    </font>
    <font>
      <sz val="24"/>
      <color theme="1"/>
      <name val="Arial"/>
      <family val="2"/>
    </font>
    <font>
      <b/>
      <sz val="24"/>
      <color theme="1"/>
      <name val="Arial"/>
      <family val="2"/>
    </font>
    <font>
      <sz val="28"/>
      <color rgb="FFFF0000"/>
      <name val="Arial"/>
      <family val="2"/>
    </font>
    <font>
      <b/>
      <u/>
      <sz val="24"/>
      <color theme="1"/>
      <name val="Arial"/>
      <family val="2"/>
    </font>
    <font>
      <sz val="24"/>
      <color rgb="FFFF0000"/>
      <name val="Arial"/>
      <family val="2"/>
    </font>
    <font>
      <sz val="28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26"/>
      <color theme="1"/>
      <name val="Arial"/>
      <family val="2"/>
    </font>
    <font>
      <sz val="24"/>
      <color theme="9" tint="0.79998168889431442"/>
      <name val="Arial"/>
      <family val="2"/>
    </font>
    <font>
      <sz val="18"/>
      <color theme="9" tint="0.79998168889431442"/>
      <name val="Arial"/>
      <family val="2"/>
    </font>
    <font>
      <sz val="18"/>
      <color theme="9" tint="0.79998168889431442"/>
      <name val="Calibri"/>
      <family val="2"/>
      <scheme val="minor"/>
    </font>
    <font>
      <sz val="22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u/>
      <sz val="24"/>
      <name val="Arial"/>
      <family val="2"/>
    </font>
    <font>
      <u/>
      <sz val="28"/>
      <name val="Arial"/>
      <family val="2"/>
    </font>
    <font>
      <sz val="28"/>
      <color rgb="FF00B050"/>
      <name val="Calibri"/>
      <family val="2"/>
      <scheme val="minor"/>
    </font>
    <font>
      <sz val="22"/>
      <color theme="1"/>
      <name val="Arial"/>
      <family val="2"/>
    </font>
    <font>
      <sz val="20"/>
      <color theme="1"/>
      <name val="Calibri"/>
      <family val="2"/>
      <scheme val="minor"/>
    </font>
    <font>
      <b/>
      <u/>
      <sz val="26"/>
      <name val="Arial"/>
      <family val="2"/>
    </font>
    <font>
      <b/>
      <sz val="28"/>
      <color theme="1"/>
      <name val="Calibri"/>
      <family val="2"/>
      <scheme val="minor"/>
    </font>
    <font>
      <b/>
      <sz val="16"/>
      <color theme="1"/>
      <name val="Arial"/>
      <family val="2"/>
    </font>
    <font>
      <sz val="36"/>
      <name val="Arial"/>
      <family val="2"/>
    </font>
    <font>
      <sz val="36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30"/>
      <color rgb="FFFF0000"/>
      <name val="Arial"/>
      <family val="2"/>
    </font>
    <font>
      <sz val="30"/>
      <color theme="1"/>
      <name val="Arial"/>
      <family val="2"/>
    </font>
    <font>
      <b/>
      <sz val="48"/>
      <color rgb="FFFF0000"/>
      <name val="Calibri"/>
      <family val="2"/>
      <scheme val="minor"/>
    </font>
    <font>
      <b/>
      <sz val="26"/>
      <color theme="1"/>
      <name val="Arial"/>
      <family val="2"/>
    </font>
    <font>
      <b/>
      <sz val="10"/>
      <name val="Arial"/>
      <family val="2"/>
    </font>
    <font>
      <u/>
      <sz val="10"/>
      <name val="Arial"/>
      <family val="2"/>
    </font>
    <font>
      <b/>
      <sz val="10"/>
      <color rgb="FFFF0000"/>
      <name val="Arial"/>
      <family val="2"/>
    </font>
    <font>
      <b/>
      <sz val="10"/>
      <color theme="1"/>
      <name val="Calibri"/>
      <family val="2"/>
      <scheme val="minor"/>
    </font>
    <font>
      <sz val="10"/>
      <color theme="1"/>
      <name val="Arial"/>
      <family val="2"/>
    </font>
    <font>
      <sz val="10"/>
      <color indexed="10"/>
      <name val="Arial"/>
      <family val="2"/>
    </font>
    <font>
      <sz val="10"/>
      <color theme="3"/>
      <name val="Arial"/>
      <family val="2"/>
    </font>
    <font>
      <sz val="10"/>
      <color theme="1"/>
      <name val="Calibri"/>
      <family val="2"/>
      <scheme val="minor"/>
    </font>
    <font>
      <sz val="10"/>
      <color theme="8" tint="-0.499984740745262"/>
      <name val="Arial"/>
      <family val="2"/>
    </font>
    <font>
      <b/>
      <sz val="10"/>
      <color theme="8" tint="0.79998168889431442"/>
      <name val="Arial"/>
      <family val="2"/>
    </font>
    <font>
      <sz val="28"/>
      <color theme="1"/>
      <name val="Arial"/>
      <family val="2"/>
    </font>
    <font>
      <b/>
      <sz val="28"/>
      <color theme="1"/>
      <name val="Arial"/>
      <family val="2"/>
    </font>
    <font>
      <b/>
      <sz val="10"/>
      <color theme="1"/>
      <name val="Arial"/>
      <family val="2"/>
    </font>
    <font>
      <sz val="11"/>
      <color rgb="FFFF0000"/>
      <name val="Arial"/>
      <family val="2"/>
    </font>
    <font>
      <b/>
      <sz val="11"/>
      <color rgb="FFFF0000"/>
      <name val="Calibri"/>
      <family val="2"/>
      <scheme val="minor"/>
    </font>
    <font>
      <b/>
      <sz val="11"/>
      <color rgb="FFFF0000"/>
      <name val="Arial"/>
      <family val="2"/>
    </font>
    <font>
      <sz val="11"/>
      <name val="Arial"/>
      <family val="2"/>
    </font>
    <font>
      <sz val="12"/>
      <name val="Arial"/>
      <family val="2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34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39997558519241921"/>
        <bgColor indexed="64"/>
      </patternFill>
    </fill>
  </fills>
  <borders count="85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indexed="64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thin">
        <color auto="1"/>
      </left>
      <right/>
      <top style="medium">
        <color indexed="64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/>
      <diagonal/>
    </border>
    <border>
      <left style="thin">
        <color auto="1"/>
      </left>
      <right/>
      <top style="medium">
        <color indexed="64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medium">
        <color indexed="64"/>
      </bottom>
      <diagonal/>
    </border>
    <border>
      <left style="thin">
        <color auto="1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</borders>
  <cellStyleXfs count="17">
    <xf numFmtId="0" fontId="0" fillId="0" borderId="0"/>
    <xf numFmtId="0" fontId="47" fillId="0" borderId="0"/>
    <xf numFmtId="0" fontId="7" fillId="0" borderId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</cellStyleXfs>
  <cellXfs count="1238">
    <xf numFmtId="0" fontId="0" fillId="0" borderId="0" xfId="0"/>
    <xf numFmtId="0" fontId="1" fillId="2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10" fontId="3" fillId="2" borderId="0" xfId="0" applyNumberFormat="1" applyFont="1" applyFill="1" applyAlignment="1">
      <alignment horizontal="center" vertical="center"/>
    </xf>
    <xf numFmtId="10" fontId="1" fillId="2" borderId="0" xfId="0" applyNumberFormat="1" applyFont="1" applyFill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9" fillId="0" borderId="0" xfId="0" applyFont="1" applyAlignment="1">
      <alignment horizontal="center" vertical="center"/>
    </xf>
    <xf numFmtId="164" fontId="10" fillId="2" borderId="5" xfId="0" applyNumberFormat="1" applyFont="1" applyFill="1" applyBorder="1" applyAlignment="1">
      <alignment horizontal="center" vertical="center"/>
    </xf>
    <xf numFmtId="164" fontId="10" fillId="2" borderId="6" xfId="0" applyNumberFormat="1" applyFont="1" applyFill="1" applyBorder="1" applyAlignment="1">
      <alignment horizontal="center" vertical="center"/>
    </xf>
    <xf numFmtId="0" fontId="2" fillId="4" borderId="5" xfId="0" applyFont="1" applyFill="1" applyBorder="1" applyAlignment="1">
      <alignment horizontal="center" vertical="center"/>
    </xf>
    <xf numFmtId="0" fontId="2" fillId="4" borderId="6" xfId="0" applyFont="1" applyFill="1" applyBorder="1" applyAlignment="1">
      <alignment horizontal="center" vertical="center"/>
    </xf>
    <xf numFmtId="0" fontId="2" fillId="4" borderId="8" xfId="0" applyFont="1" applyFill="1" applyBorder="1" applyAlignment="1">
      <alignment horizontal="center" vertical="center"/>
    </xf>
    <xf numFmtId="1" fontId="10" fillId="5" borderId="5" xfId="0" applyNumberFormat="1" applyFont="1" applyFill="1" applyBorder="1" applyAlignment="1">
      <alignment horizontal="center" vertical="center"/>
    </xf>
    <xf numFmtId="1" fontId="10" fillId="5" borderId="6" xfId="0" applyNumberFormat="1" applyFont="1" applyFill="1" applyBorder="1" applyAlignment="1">
      <alignment horizontal="center" vertical="center"/>
    </xf>
    <xf numFmtId="1" fontId="10" fillId="5" borderId="8" xfId="0" applyNumberFormat="1" applyFont="1" applyFill="1" applyBorder="1" applyAlignment="1">
      <alignment horizontal="center" vertical="center"/>
    </xf>
    <xf numFmtId="164" fontId="2" fillId="0" borderId="5" xfId="0" applyNumberFormat="1" applyFont="1" applyBorder="1" applyAlignment="1">
      <alignment horizontal="center" vertical="center"/>
    </xf>
    <xf numFmtId="164" fontId="2" fillId="0" borderId="6" xfId="0" applyNumberFormat="1" applyFont="1" applyBorder="1" applyAlignment="1">
      <alignment horizontal="center" vertical="center"/>
    </xf>
    <xf numFmtId="164" fontId="2" fillId="0" borderId="8" xfId="0" applyNumberFormat="1" applyFont="1" applyBorder="1" applyAlignment="1">
      <alignment horizontal="center" vertical="center"/>
    </xf>
    <xf numFmtId="0" fontId="10" fillId="0" borderId="5" xfId="0" applyFont="1" applyBorder="1" applyAlignment="1">
      <alignment horizontal="center" vertical="center"/>
    </xf>
    <xf numFmtId="0" fontId="10" fillId="0" borderId="6" xfId="0" applyFont="1" applyBorder="1" applyAlignment="1">
      <alignment horizontal="center" vertical="center"/>
    </xf>
    <xf numFmtId="164" fontId="10" fillId="0" borderId="11" xfId="0" applyNumberFormat="1" applyFont="1" applyBorder="1" applyAlignment="1">
      <alignment horizontal="center" vertical="center"/>
    </xf>
    <xf numFmtId="164" fontId="10" fillId="0" borderId="12" xfId="0" applyNumberFormat="1" applyFont="1" applyBorder="1" applyAlignment="1">
      <alignment horizontal="center" vertical="center"/>
    </xf>
    <xf numFmtId="164" fontId="10" fillId="0" borderId="13" xfId="0" applyNumberFormat="1" applyFont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164" fontId="10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0" fontId="14" fillId="2" borderId="0" xfId="0" applyFont="1" applyFill="1" applyAlignment="1">
      <alignment horizontal="center" vertical="center"/>
    </xf>
    <xf numFmtId="0" fontId="15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164" fontId="11" fillId="0" borderId="0" xfId="0" applyNumberFormat="1" applyFont="1" applyAlignment="1">
      <alignment horizontal="center" vertical="center"/>
    </xf>
    <xf numFmtId="2" fontId="12" fillId="0" borderId="0" xfId="0" applyNumberFormat="1" applyFont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19" fillId="0" borderId="0" xfId="0" applyFon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6" fillId="2" borderId="0" xfId="0" applyFont="1" applyFill="1" applyAlignment="1">
      <alignment horizontal="center" vertical="center"/>
    </xf>
    <xf numFmtId="2" fontId="15" fillId="0" borderId="0" xfId="0" applyNumberFormat="1" applyFont="1" applyAlignment="1">
      <alignment horizontal="center" vertical="center"/>
    </xf>
    <xf numFmtId="164" fontId="15" fillId="0" borderId="0" xfId="0" applyNumberFormat="1" applyFont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2" fillId="4" borderId="15" xfId="0" applyFont="1" applyFill="1" applyBorder="1" applyAlignment="1">
      <alignment horizontal="center" vertical="center"/>
    </xf>
    <xf numFmtId="164" fontId="2" fillId="0" borderId="15" xfId="0" applyNumberFormat="1" applyFont="1" applyBorder="1" applyAlignment="1">
      <alignment horizontal="center" vertical="center"/>
    </xf>
    <xf numFmtId="0" fontId="10" fillId="0" borderId="15" xfId="0" applyFont="1" applyBorder="1" applyAlignment="1">
      <alignment horizontal="center" vertical="center"/>
    </xf>
    <xf numFmtId="164" fontId="10" fillId="0" borderId="22" xfId="0" applyNumberFormat="1" applyFont="1" applyBorder="1" applyAlignment="1">
      <alignment horizontal="center" vertical="center"/>
    </xf>
    <xf numFmtId="0" fontId="10" fillId="0" borderId="8" xfId="0" applyFont="1" applyBorder="1" applyAlignment="1">
      <alignment horizontal="center" vertical="center"/>
    </xf>
    <xf numFmtId="0" fontId="5" fillId="2" borderId="19" xfId="0" applyFont="1" applyFill="1" applyBorder="1" applyAlignment="1">
      <alignment horizontal="center" vertical="center"/>
    </xf>
    <xf numFmtId="0" fontId="2" fillId="4" borderId="20" xfId="0" applyFont="1" applyFill="1" applyBorder="1" applyAlignment="1">
      <alignment horizontal="center" vertical="center"/>
    </xf>
    <xf numFmtId="0" fontId="2" fillId="5" borderId="20" xfId="0" applyFont="1" applyFill="1" applyBorder="1" applyAlignment="1">
      <alignment horizontal="center" vertical="center"/>
    </xf>
    <xf numFmtId="0" fontId="2" fillId="6" borderId="20" xfId="0" applyFont="1" applyFill="1" applyBorder="1" applyAlignment="1">
      <alignment horizontal="center" vertical="center"/>
    </xf>
    <xf numFmtId="0" fontId="10" fillId="0" borderId="20" xfId="0" applyFont="1" applyBorder="1" applyAlignment="1">
      <alignment horizontal="center" vertical="center"/>
    </xf>
    <xf numFmtId="0" fontId="10" fillId="0" borderId="21" xfId="0" applyFont="1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2" fillId="5" borderId="15" xfId="0" applyFont="1" applyFill="1" applyBorder="1" applyAlignment="1">
      <alignment horizontal="center" vertical="center"/>
    </xf>
    <xf numFmtId="0" fontId="16" fillId="0" borderId="20" xfId="0" applyFont="1" applyBorder="1" applyAlignment="1">
      <alignment horizontal="center" vertical="center"/>
    </xf>
    <xf numFmtId="0" fontId="20" fillId="2" borderId="19" xfId="0" applyFont="1" applyFill="1" applyBorder="1" applyAlignment="1">
      <alignment horizontal="center" vertical="center"/>
    </xf>
    <xf numFmtId="164" fontId="2" fillId="3" borderId="0" xfId="0" applyNumberFormat="1" applyFont="1" applyFill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164" fontId="2" fillId="8" borderId="0" xfId="0" applyNumberFormat="1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1" fillId="4" borderId="20" xfId="0" applyFont="1" applyFill="1" applyBorder="1" applyAlignment="1">
      <alignment horizontal="center" vertical="center"/>
    </xf>
    <xf numFmtId="164" fontId="10" fillId="2" borderId="9" xfId="0" applyNumberFormat="1" applyFont="1" applyFill="1" applyBorder="1" applyAlignment="1">
      <alignment horizontal="center" vertical="center"/>
    </xf>
    <xf numFmtId="14" fontId="4" fillId="2" borderId="0" xfId="0" applyNumberFormat="1" applyFont="1" applyFill="1" applyAlignment="1">
      <alignment horizontal="center" vertical="center"/>
    </xf>
    <xf numFmtId="0" fontId="16" fillId="2" borderId="20" xfId="0" applyFont="1" applyFill="1" applyBorder="1" applyAlignment="1">
      <alignment horizontal="center" vertical="center"/>
    </xf>
    <xf numFmtId="0" fontId="22" fillId="0" borderId="20" xfId="0" applyFont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3" fillId="2" borderId="25" xfId="0" applyFont="1" applyFill="1" applyBorder="1" applyAlignment="1">
      <alignment horizontal="center" vertical="center"/>
    </xf>
    <xf numFmtId="0" fontId="24" fillId="10" borderId="34" xfId="0" applyFont="1" applyFill="1" applyBorder="1" applyAlignment="1">
      <alignment horizontal="center" vertical="center"/>
    </xf>
    <xf numFmtId="0" fontId="24" fillId="7" borderId="19" xfId="0" applyFont="1" applyFill="1" applyBorder="1" applyAlignment="1">
      <alignment vertical="center"/>
    </xf>
    <xf numFmtId="0" fontId="24" fillId="0" borderId="4" xfId="0" applyFont="1" applyBorder="1" applyAlignment="1">
      <alignment horizontal="center" vertical="center"/>
    </xf>
    <xf numFmtId="164" fontId="24" fillId="0" borderId="41" xfId="0" applyNumberFormat="1" applyFont="1" applyBorder="1" applyAlignment="1">
      <alignment horizontal="center" vertical="center"/>
    </xf>
    <xf numFmtId="1" fontId="24" fillId="0" borderId="31" xfId="0" applyNumberFormat="1" applyFont="1" applyBorder="1" applyAlignment="1">
      <alignment horizontal="center" vertical="center"/>
    </xf>
    <xf numFmtId="0" fontId="24" fillId="0" borderId="31" xfId="0" applyFont="1" applyBorder="1" applyAlignment="1">
      <alignment horizontal="center" vertical="center"/>
    </xf>
    <xf numFmtId="0" fontId="24" fillId="11" borderId="46" xfId="0" applyFont="1" applyFill="1" applyBorder="1" applyAlignment="1">
      <alignment horizontal="center" vertical="center"/>
    </xf>
    <xf numFmtId="164" fontId="24" fillId="2" borderId="43" xfId="0" applyNumberFormat="1" applyFont="1" applyFill="1" applyBorder="1" applyAlignment="1">
      <alignment horizontal="center" vertical="center"/>
    </xf>
    <xf numFmtId="0" fontId="24" fillId="12" borderId="34" xfId="0" applyFont="1" applyFill="1" applyBorder="1" applyAlignment="1">
      <alignment horizontal="center" vertical="center"/>
    </xf>
    <xf numFmtId="0" fontId="24" fillId="7" borderId="31" xfId="0" applyFont="1" applyFill="1" applyBorder="1" applyAlignment="1">
      <alignment horizontal="center" vertical="center"/>
    </xf>
    <xf numFmtId="0" fontId="24" fillId="2" borderId="0" xfId="0" applyFont="1" applyFill="1" applyAlignment="1">
      <alignment horizontal="center" vertical="center"/>
    </xf>
    <xf numFmtId="0" fontId="23" fillId="7" borderId="0" xfId="0" applyFont="1" applyFill="1" applyAlignment="1">
      <alignment horizontal="center" vertical="center"/>
    </xf>
    <xf numFmtId="0" fontId="23" fillId="0" borderId="0" xfId="0" applyFont="1" applyAlignment="1">
      <alignment vertical="center"/>
    </xf>
    <xf numFmtId="0" fontId="23" fillId="2" borderId="0" xfId="0" applyFont="1" applyFill="1" applyAlignment="1">
      <alignment horizontal="center" vertical="center"/>
    </xf>
    <xf numFmtId="0" fontId="26" fillId="2" borderId="0" xfId="0" applyFont="1" applyFill="1" applyAlignment="1">
      <alignment horizontal="center" vertical="center"/>
    </xf>
    <xf numFmtId="164" fontId="24" fillId="0" borderId="0" xfId="0" applyNumberFormat="1" applyFont="1" applyAlignment="1">
      <alignment horizontal="center" vertical="center"/>
    </xf>
    <xf numFmtId="0" fontId="24" fillId="7" borderId="0" xfId="0" applyFont="1" applyFill="1" applyAlignment="1">
      <alignment horizontal="center" vertical="center"/>
    </xf>
    <xf numFmtId="0" fontId="24" fillId="0" borderId="0" xfId="0" quotePrefix="1" applyFont="1" applyAlignment="1">
      <alignment horizontal="center" vertical="center"/>
    </xf>
    <xf numFmtId="0" fontId="24" fillId="0" borderId="0" xfId="0" applyFont="1" applyAlignment="1">
      <alignment horizontal="center" vertical="center"/>
    </xf>
    <xf numFmtId="164" fontId="24" fillId="2" borderId="0" xfId="0" applyNumberFormat="1" applyFont="1" applyFill="1" applyAlignment="1">
      <alignment horizontal="center" vertical="center"/>
    </xf>
    <xf numFmtId="0" fontId="23" fillId="0" borderId="0" xfId="0" applyFont="1" applyAlignment="1">
      <alignment vertical="center" wrapText="1"/>
    </xf>
    <xf numFmtId="1" fontId="24" fillId="0" borderId="0" xfId="0" applyNumberFormat="1" applyFont="1" applyAlignment="1">
      <alignment horizontal="center" vertical="center"/>
    </xf>
    <xf numFmtId="1" fontId="24" fillId="2" borderId="0" xfId="0" applyNumberFormat="1" applyFont="1" applyFill="1" applyAlignment="1">
      <alignment horizontal="center" vertical="center"/>
    </xf>
    <xf numFmtId="0" fontId="24" fillId="0" borderId="32" xfId="0" applyFont="1" applyBorder="1" applyAlignment="1">
      <alignment horizontal="center" vertical="center"/>
    </xf>
    <xf numFmtId="164" fontId="10" fillId="2" borderId="7" xfId="0" applyNumberFormat="1" applyFont="1" applyFill="1" applyBorder="1" applyAlignment="1">
      <alignment horizontal="center" vertical="center"/>
    </xf>
    <xf numFmtId="0" fontId="10" fillId="0" borderId="9" xfId="0" applyFont="1" applyBorder="1" applyAlignment="1">
      <alignment horizontal="center" vertical="center"/>
    </xf>
    <xf numFmtId="0" fontId="16" fillId="2" borderId="29" xfId="0" applyFont="1" applyFill="1" applyBorder="1" applyAlignment="1">
      <alignment horizontal="center" vertical="center"/>
    </xf>
    <xf numFmtId="164" fontId="10" fillId="2" borderId="47" xfId="0" applyNumberFormat="1" applyFont="1" applyFill="1" applyBorder="1" applyAlignment="1">
      <alignment horizontal="center" vertical="center"/>
    </xf>
    <xf numFmtId="164" fontId="10" fillId="2" borderId="53" xfId="0" applyNumberFormat="1" applyFont="1" applyFill="1" applyBorder="1" applyAlignment="1">
      <alignment horizontal="center" vertical="center"/>
    </xf>
    <xf numFmtId="0" fontId="3" fillId="0" borderId="19" xfId="0" applyFont="1" applyBorder="1" applyAlignment="1">
      <alignment horizontal="center" vertical="center"/>
    </xf>
    <xf numFmtId="165" fontId="11" fillId="0" borderId="16" xfId="0" applyNumberFormat="1" applyFont="1" applyBorder="1" applyAlignment="1">
      <alignment horizontal="center" vertical="center"/>
    </xf>
    <xf numFmtId="165" fontId="11" fillId="0" borderId="17" xfId="0" applyNumberFormat="1" applyFont="1" applyBorder="1" applyAlignment="1">
      <alignment horizontal="center" vertical="center"/>
    </xf>
    <xf numFmtId="165" fontId="11" fillId="0" borderId="18" xfId="0" applyNumberFormat="1" applyFont="1" applyBorder="1" applyAlignment="1">
      <alignment horizontal="center" vertical="center"/>
    </xf>
    <xf numFmtId="164" fontId="10" fillId="2" borderId="54" xfId="0" applyNumberFormat="1" applyFont="1" applyFill="1" applyBorder="1" applyAlignment="1">
      <alignment horizontal="center" vertical="center"/>
    </xf>
    <xf numFmtId="165" fontId="11" fillId="0" borderId="45" xfId="0" applyNumberFormat="1" applyFont="1" applyBorder="1" applyAlignment="1">
      <alignment horizontal="center" vertical="center"/>
    </xf>
    <xf numFmtId="164" fontId="10" fillId="2" borderId="45" xfId="0" applyNumberFormat="1" applyFont="1" applyFill="1" applyBorder="1" applyAlignment="1">
      <alignment horizontal="center" vertical="center"/>
    </xf>
    <xf numFmtId="164" fontId="10" fillId="2" borderId="17" xfId="0" applyNumberFormat="1" applyFont="1" applyFill="1" applyBorder="1" applyAlignment="1">
      <alignment horizontal="center" vertical="center"/>
    </xf>
    <xf numFmtId="164" fontId="10" fillId="7" borderId="15" xfId="0" applyNumberFormat="1" applyFont="1" applyFill="1" applyBorder="1" applyAlignment="1">
      <alignment horizontal="center" vertical="center"/>
    </xf>
    <xf numFmtId="164" fontId="11" fillId="0" borderId="9" xfId="0" applyNumberFormat="1" applyFont="1" applyBorder="1" applyAlignment="1">
      <alignment horizontal="center" vertical="center"/>
    </xf>
    <xf numFmtId="2" fontId="12" fillId="4" borderId="9" xfId="0" applyNumberFormat="1" applyFont="1" applyFill="1" applyBorder="1" applyAlignment="1">
      <alignment horizontal="center" vertical="center"/>
    </xf>
    <xf numFmtId="1" fontId="13" fillId="5" borderId="9" xfId="0" applyNumberFormat="1" applyFont="1" applyFill="1" applyBorder="1" applyAlignment="1">
      <alignment horizontal="center" vertical="center"/>
    </xf>
    <xf numFmtId="2" fontId="13" fillId="6" borderId="9" xfId="0" applyNumberFormat="1" applyFont="1" applyFill="1" applyBorder="1" applyAlignment="1">
      <alignment horizontal="center" vertical="center"/>
    </xf>
    <xf numFmtId="0" fontId="10" fillId="0" borderId="14" xfId="0" applyFont="1" applyBorder="1" applyAlignment="1">
      <alignment horizontal="center" vertical="center"/>
    </xf>
    <xf numFmtId="164" fontId="10" fillId="7" borderId="5" xfId="0" applyNumberFormat="1" applyFont="1" applyFill="1" applyBorder="1" applyAlignment="1">
      <alignment horizontal="center" vertical="center"/>
    </xf>
    <xf numFmtId="164" fontId="23" fillId="0" borderId="0" xfId="0" applyNumberFormat="1" applyFont="1" applyAlignment="1">
      <alignment horizontal="center" vertical="center"/>
    </xf>
    <xf numFmtId="164" fontId="24" fillId="0" borderId="5" xfId="0" applyNumberFormat="1" applyFont="1" applyBorder="1" applyAlignment="1">
      <alignment horizontal="center" vertical="center"/>
    </xf>
    <xf numFmtId="164" fontId="24" fillId="0" borderId="6" xfId="0" applyNumberFormat="1" applyFont="1" applyBorder="1" applyAlignment="1">
      <alignment horizontal="center" vertical="center"/>
    </xf>
    <xf numFmtId="164" fontId="24" fillId="0" borderId="8" xfId="0" applyNumberFormat="1" applyFont="1" applyBorder="1" applyAlignment="1">
      <alignment horizontal="center" vertical="center"/>
    </xf>
    <xf numFmtId="164" fontId="24" fillId="7" borderId="5" xfId="0" applyNumberFormat="1" applyFont="1" applyFill="1" applyBorder="1" applyAlignment="1">
      <alignment horizontal="center" vertical="center"/>
    </xf>
    <xf numFmtId="164" fontId="24" fillId="7" borderId="6" xfId="0" applyNumberFormat="1" applyFont="1" applyFill="1" applyBorder="1" applyAlignment="1">
      <alignment horizontal="center" vertical="center"/>
    </xf>
    <xf numFmtId="164" fontId="10" fillId="2" borderId="11" xfId="0" applyNumberFormat="1" applyFont="1" applyFill="1" applyBorder="1" applyAlignment="1">
      <alignment horizontal="center" vertical="center"/>
    </xf>
    <xf numFmtId="164" fontId="10" fillId="2" borderId="12" xfId="0" applyNumberFormat="1" applyFont="1" applyFill="1" applyBorder="1" applyAlignment="1">
      <alignment horizontal="center" vertical="center"/>
    </xf>
    <xf numFmtId="164" fontId="24" fillId="0" borderId="12" xfId="0" applyNumberFormat="1" applyFont="1" applyBorder="1" applyAlignment="1">
      <alignment horizontal="center" vertical="center"/>
    </xf>
    <xf numFmtId="0" fontId="24" fillId="3" borderId="57" xfId="0" applyFont="1" applyFill="1" applyBorder="1" applyAlignment="1">
      <alignment horizontal="center" vertical="center"/>
    </xf>
    <xf numFmtId="164" fontId="24" fillId="0" borderId="45" xfId="0" applyNumberFormat="1" applyFont="1" applyBorder="1" applyAlignment="1">
      <alignment horizontal="center" vertical="center"/>
    </xf>
    <xf numFmtId="164" fontId="24" fillId="0" borderId="17" xfId="0" applyNumberFormat="1" applyFont="1" applyBorder="1" applyAlignment="1">
      <alignment horizontal="center" vertical="center"/>
    </xf>
    <xf numFmtId="164" fontId="24" fillId="0" borderId="18" xfId="0" applyNumberFormat="1" applyFont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27" fillId="0" borderId="0" xfId="0" applyFont="1" applyAlignment="1">
      <alignment vertical="center"/>
    </xf>
    <xf numFmtId="0" fontId="23" fillId="2" borderId="24" xfId="0" applyFont="1" applyFill="1" applyBorder="1" applyAlignment="1">
      <alignment horizontal="center" vertical="center"/>
    </xf>
    <xf numFmtId="0" fontId="24" fillId="2" borderId="44" xfId="0" applyFont="1" applyFill="1" applyBorder="1" applyAlignment="1">
      <alignment horizontal="center" vertical="center"/>
    </xf>
    <xf numFmtId="164" fontId="2" fillId="0" borderId="7" xfId="0" applyNumberFormat="1" applyFont="1" applyBorder="1" applyAlignment="1">
      <alignment horizontal="center" vertical="center"/>
    </xf>
    <xf numFmtId="0" fontId="28" fillId="0" borderId="0" xfId="0" applyFont="1"/>
    <xf numFmtId="164" fontId="24" fillId="0" borderId="31" xfId="0" applyNumberFormat="1" applyFont="1" applyBorder="1" applyAlignment="1">
      <alignment horizontal="center" vertical="center"/>
    </xf>
    <xf numFmtId="0" fontId="24" fillId="3" borderId="35" xfId="0" applyFont="1" applyFill="1" applyBorder="1" applyAlignment="1">
      <alignment horizontal="center" vertical="center"/>
    </xf>
    <xf numFmtId="0" fontId="24" fillId="3" borderId="36" xfId="0" applyFont="1" applyFill="1" applyBorder="1" applyAlignment="1">
      <alignment horizontal="center" vertical="center"/>
    </xf>
    <xf numFmtId="0" fontId="24" fillId="3" borderId="61" xfId="0" applyFont="1" applyFill="1" applyBorder="1" applyAlignment="1">
      <alignment horizontal="center" vertical="center"/>
    </xf>
    <xf numFmtId="0" fontId="24" fillId="3" borderId="37" xfId="0" applyFont="1" applyFill="1" applyBorder="1" applyAlignment="1">
      <alignment horizontal="center" vertical="center"/>
    </xf>
    <xf numFmtId="164" fontId="24" fillId="0" borderId="13" xfId="0" applyNumberFormat="1" applyFont="1" applyBorder="1" applyAlignment="1">
      <alignment horizontal="center" vertical="center"/>
    </xf>
    <xf numFmtId="0" fontId="24" fillId="3" borderId="62" xfId="0" applyFont="1" applyFill="1" applyBorder="1" applyAlignment="1">
      <alignment horizontal="center" vertical="center"/>
    </xf>
    <xf numFmtId="0" fontId="24" fillId="3" borderId="63" xfId="0" applyFont="1" applyFill="1" applyBorder="1" applyAlignment="1">
      <alignment horizontal="center" vertical="center"/>
    </xf>
    <xf numFmtId="0" fontId="8" fillId="0" borderId="36" xfId="0" applyFont="1" applyBorder="1" applyAlignment="1">
      <alignment horizontal="center" vertical="center"/>
    </xf>
    <xf numFmtId="0" fontId="8" fillId="0" borderId="37" xfId="0" applyFont="1" applyBorder="1" applyAlignment="1">
      <alignment horizontal="center" vertical="center"/>
    </xf>
    <xf numFmtId="0" fontId="16" fillId="0" borderId="4" xfId="0" applyFont="1" applyBorder="1" applyAlignment="1">
      <alignment horizontal="center" vertical="center"/>
    </xf>
    <xf numFmtId="0" fontId="16" fillId="2" borderId="4" xfId="0" applyFont="1" applyFill="1" applyBorder="1" applyAlignment="1">
      <alignment horizontal="center" vertical="center"/>
    </xf>
    <xf numFmtId="0" fontId="2" fillId="0" borderId="57" xfId="0" applyFont="1" applyBorder="1" applyAlignment="1">
      <alignment horizontal="center" vertical="center"/>
    </xf>
    <xf numFmtId="0" fontId="2" fillId="0" borderId="56" xfId="0" applyFont="1" applyBorder="1" applyAlignment="1">
      <alignment horizontal="center" vertical="center"/>
    </xf>
    <xf numFmtId="0" fontId="8" fillId="0" borderId="56" xfId="0" applyFont="1" applyBorder="1" applyAlignment="1">
      <alignment horizontal="center" vertical="center"/>
    </xf>
    <xf numFmtId="0" fontId="2" fillId="0" borderId="59" xfId="0" applyFont="1" applyBorder="1" applyAlignment="1">
      <alignment horizontal="center" vertical="center"/>
    </xf>
    <xf numFmtId="165" fontId="11" fillId="0" borderId="40" xfId="0" applyNumberFormat="1" applyFont="1" applyBorder="1" applyAlignment="1">
      <alignment horizontal="center" vertical="center"/>
    </xf>
    <xf numFmtId="164" fontId="10" fillId="2" borderId="38" xfId="0" applyNumberFormat="1" applyFont="1" applyFill="1" applyBorder="1" applyAlignment="1">
      <alignment horizontal="center" vertical="center"/>
    </xf>
    <xf numFmtId="164" fontId="10" fillId="2" borderId="39" xfId="0" applyNumberFormat="1" applyFont="1" applyFill="1" applyBorder="1" applyAlignment="1">
      <alignment horizontal="center" vertical="center"/>
    </xf>
    <xf numFmtId="1" fontId="10" fillId="5" borderId="7" xfId="0" applyNumberFormat="1" applyFont="1" applyFill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8" fillId="0" borderId="57" xfId="0" applyFont="1" applyBorder="1" applyAlignment="1">
      <alignment horizontal="center" vertical="center"/>
    </xf>
    <xf numFmtId="164" fontId="10" fillId="2" borderId="28" xfId="0" applyNumberFormat="1" applyFont="1" applyFill="1" applyBorder="1" applyAlignment="1">
      <alignment horizontal="center" vertical="center"/>
    </xf>
    <xf numFmtId="0" fontId="8" fillId="0" borderId="35" xfId="0" applyFont="1" applyBorder="1" applyAlignment="1">
      <alignment horizontal="center" vertical="center"/>
    </xf>
    <xf numFmtId="164" fontId="10" fillId="2" borderId="52" xfId="0" applyNumberFormat="1" applyFont="1" applyFill="1" applyBorder="1" applyAlignment="1">
      <alignment horizontal="center" vertical="center"/>
    </xf>
    <xf numFmtId="0" fontId="2" fillId="4" borderId="4" xfId="0" applyFont="1" applyFill="1" applyBorder="1" applyAlignment="1">
      <alignment horizontal="center" vertical="center"/>
    </xf>
    <xf numFmtId="0" fontId="2" fillId="5" borderId="4" xfId="0" applyFont="1" applyFill="1" applyBorder="1" applyAlignment="1">
      <alignment horizontal="center" vertical="center"/>
    </xf>
    <xf numFmtId="0" fontId="2" fillId="6" borderId="4" xfId="0" applyFont="1" applyFill="1" applyBorder="1" applyAlignment="1">
      <alignment horizontal="center" vertical="center"/>
    </xf>
    <xf numFmtId="0" fontId="10" fillId="0" borderId="10" xfId="0" applyFont="1" applyBorder="1" applyAlignment="1">
      <alignment horizontal="center" vertical="center"/>
    </xf>
    <xf numFmtId="1" fontId="13" fillId="0" borderId="0" xfId="0" applyNumberFormat="1" applyFont="1" applyAlignment="1">
      <alignment horizontal="center" vertical="center"/>
    </xf>
    <xf numFmtId="2" fontId="13" fillId="0" borderId="0" xfId="0" applyNumberFormat="1" applyFont="1" applyAlignment="1">
      <alignment horizontal="center" vertical="center"/>
    </xf>
    <xf numFmtId="0" fontId="24" fillId="0" borderId="0" xfId="0" applyFont="1" applyAlignment="1">
      <alignment vertical="center"/>
    </xf>
    <xf numFmtId="0" fontId="24" fillId="10" borderId="23" xfId="0" applyFont="1" applyFill="1" applyBorder="1" applyAlignment="1">
      <alignment horizontal="center" vertical="center"/>
    </xf>
    <xf numFmtId="0" fontId="24" fillId="2" borderId="44" xfId="0" applyFont="1" applyFill="1" applyBorder="1" applyAlignment="1">
      <alignment horizontal="center" vertical="center" wrapText="1"/>
    </xf>
    <xf numFmtId="0" fontId="24" fillId="2" borderId="60" xfId="0" applyFont="1" applyFill="1" applyBorder="1" applyAlignment="1">
      <alignment vertical="center" wrapText="1"/>
    </xf>
    <xf numFmtId="0" fontId="24" fillId="0" borderId="44" xfId="0" applyFont="1" applyBorder="1" applyAlignment="1">
      <alignment horizontal="center" vertical="center"/>
    </xf>
    <xf numFmtId="0" fontId="23" fillId="0" borderId="31" xfId="0" applyFont="1" applyBorder="1" applyAlignment="1">
      <alignment vertical="center" wrapText="1"/>
    </xf>
    <xf numFmtId="0" fontId="23" fillId="0" borderId="31" xfId="0" applyFont="1" applyBorder="1" applyAlignment="1">
      <alignment horizontal="center" vertical="center"/>
    </xf>
    <xf numFmtId="0" fontId="23" fillId="0" borderId="32" xfId="0" applyFont="1" applyBorder="1" applyAlignment="1">
      <alignment horizontal="center" vertical="center"/>
    </xf>
    <xf numFmtId="0" fontId="23" fillId="0" borderId="33" xfId="0" applyFont="1" applyBorder="1" applyAlignment="1">
      <alignment horizontal="center" vertical="center"/>
    </xf>
    <xf numFmtId="0" fontId="8" fillId="0" borderId="61" xfId="0" applyFont="1" applyBorder="1" applyAlignment="1">
      <alignment horizontal="center" vertical="center"/>
    </xf>
    <xf numFmtId="165" fontId="11" fillId="0" borderId="51" xfId="0" applyNumberFormat="1" applyFont="1" applyBorder="1" applyAlignment="1">
      <alignment horizontal="center" vertical="center"/>
    </xf>
    <xf numFmtId="0" fontId="10" fillId="0" borderId="7" xfId="0" applyFont="1" applyBorder="1" applyAlignment="1">
      <alignment horizontal="center" vertical="center"/>
    </xf>
    <xf numFmtId="164" fontId="10" fillId="0" borderId="64" xfId="0" applyNumberFormat="1" applyFont="1" applyBorder="1" applyAlignment="1">
      <alignment horizontal="center" vertical="center"/>
    </xf>
    <xf numFmtId="0" fontId="3" fillId="0" borderId="20" xfId="0" applyFont="1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165" fontId="11" fillId="0" borderId="38" xfId="0" applyNumberFormat="1" applyFont="1" applyBorder="1" applyAlignment="1">
      <alignment horizontal="center" vertical="center"/>
    </xf>
    <xf numFmtId="165" fontId="11" fillId="0" borderId="39" xfId="0" applyNumberFormat="1" applyFont="1" applyBorder="1" applyAlignment="1">
      <alignment horizontal="center" vertical="center"/>
    </xf>
    <xf numFmtId="0" fontId="2" fillId="4" borderId="7" xfId="0" applyFont="1" applyFill="1" applyBorder="1" applyAlignment="1">
      <alignment horizontal="center" vertical="center"/>
    </xf>
    <xf numFmtId="164" fontId="11" fillId="0" borderId="20" xfId="0" applyNumberFormat="1" applyFont="1" applyBorder="1" applyAlignment="1">
      <alignment horizontal="center" vertical="center"/>
    </xf>
    <xf numFmtId="2" fontId="12" fillId="4" borderId="20" xfId="0" applyNumberFormat="1" applyFont="1" applyFill="1" applyBorder="1" applyAlignment="1">
      <alignment horizontal="center" vertical="center"/>
    </xf>
    <xf numFmtId="0" fontId="13" fillId="5" borderId="20" xfId="0" applyFont="1" applyFill="1" applyBorder="1" applyAlignment="1">
      <alignment horizontal="center" vertical="center"/>
    </xf>
    <xf numFmtId="2" fontId="13" fillId="0" borderId="20" xfId="0" applyNumberFormat="1" applyFont="1" applyBorder="1" applyAlignment="1">
      <alignment horizontal="center" vertical="center"/>
    </xf>
    <xf numFmtId="164" fontId="11" fillId="0" borderId="19" xfId="0" applyNumberFormat="1" applyFont="1" applyBorder="1" applyAlignment="1">
      <alignment horizontal="center" vertical="center"/>
    </xf>
    <xf numFmtId="164" fontId="11" fillId="0" borderId="21" xfId="0" applyNumberFormat="1" applyFont="1" applyBorder="1" applyAlignment="1">
      <alignment horizontal="center" vertical="center"/>
    </xf>
    <xf numFmtId="0" fontId="24" fillId="3" borderId="56" xfId="0" applyFont="1" applyFill="1" applyBorder="1" applyAlignment="1">
      <alignment horizontal="center" vertical="center"/>
    </xf>
    <xf numFmtId="0" fontId="24" fillId="3" borderId="59" xfId="0" applyFont="1" applyFill="1" applyBorder="1" applyAlignment="1">
      <alignment horizontal="center" vertical="center"/>
    </xf>
    <xf numFmtId="0" fontId="6" fillId="2" borderId="19" xfId="0" applyFont="1" applyFill="1" applyBorder="1" applyAlignment="1">
      <alignment horizontal="center" vertical="center"/>
    </xf>
    <xf numFmtId="0" fontId="16" fillId="2" borderId="24" xfId="0" applyFont="1" applyFill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2" fillId="0" borderId="58" xfId="0" applyFont="1" applyBorder="1" applyAlignment="1">
      <alignment horizontal="center" vertical="center"/>
    </xf>
    <xf numFmtId="0" fontId="3" fillId="0" borderId="56" xfId="0" applyFont="1" applyBorder="1" applyAlignment="1">
      <alignment horizontal="center" vertical="center"/>
    </xf>
    <xf numFmtId="0" fontId="0" fillId="0" borderId="56" xfId="0" applyBorder="1" applyAlignment="1">
      <alignment horizontal="center" vertical="center"/>
    </xf>
    <xf numFmtId="0" fontId="29" fillId="0" borderId="36" xfId="0" applyFont="1" applyBorder="1" applyAlignment="1">
      <alignment horizontal="center" vertical="center"/>
    </xf>
    <xf numFmtId="164" fontId="10" fillId="7" borderId="54" xfId="0" applyNumberFormat="1" applyFont="1" applyFill="1" applyBorder="1" applyAlignment="1">
      <alignment horizontal="center" vertical="center"/>
    </xf>
    <xf numFmtId="164" fontId="10" fillId="7" borderId="26" xfId="0" applyNumberFormat="1" applyFont="1" applyFill="1" applyBorder="1" applyAlignment="1">
      <alignment horizontal="center" vertical="center"/>
    </xf>
    <xf numFmtId="164" fontId="10" fillId="2" borderId="30" xfId="0" applyNumberFormat="1" applyFont="1" applyFill="1" applyBorder="1" applyAlignment="1">
      <alignment horizontal="center" vertical="center"/>
    </xf>
    <xf numFmtId="0" fontId="16" fillId="0" borderId="19" xfId="0" applyFont="1" applyBorder="1" applyAlignment="1">
      <alignment horizontal="center" vertical="center"/>
    </xf>
    <xf numFmtId="0" fontId="8" fillId="0" borderId="65" xfId="0" applyFont="1" applyBorder="1" applyAlignment="1">
      <alignment horizontal="center" vertical="center"/>
    </xf>
    <xf numFmtId="0" fontId="2" fillId="0" borderId="63" xfId="0" applyFont="1" applyBorder="1" applyAlignment="1">
      <alignment horizontal="center" vertical="center"/>
    </xf>
    <xf numFmtId="164" fontId="10" fillId="0" borderId="21" xfId="0" applyNumberFormat="1" applyFont="1" applyBorder="1" applyAlignment="1">
      <alignment horizontal="center" vertical="center"/>
    </xf>
    <xf numFmtId="2" fontId="10" fillId="2" borderId="6" xfId="0" applyNumberFormat="1" applyFont="1" applyFill="1" applyBorder="1" applyAlignment="1">
      <alignment horizontal="center" vertical="center"/>
    </xf>
    <xf numFmtId="0" fontId="2" fillId="5" borderId="5" xfId="0" applyFont="1" applyFill="1" applyBorder="1" applyAlignment="1">
      <alignment horizontal="center" vertical="center"/>
    </xf>
    <xf numFmtId="0" fontId="2" fillId="5" borderId="6" xfId="0" applyFont="1" applyFill="1" applyBorder="1" applyAlignment="1">
      <alignment horizontal="center" vertical="center"/>
    </xf>
    <xf numFmtId="0" fontId="2" fillId="5" borderId="8" xfId="0" applyFont="1" applyFill="1" applyBorder="1" applyAlignment="1">
      <alignment horizontal="center" vertical="center"/>
    </xf>
    <xf numFmtId="0" fontId="10" fillId="0" borderId="60" xfId="0" applyFont="1" applyBorder="1" applyAlignment="1">
      <alignment horizontal="center" vertical="center"/>
    </xf>
    <xf numFmtId="2" fontId="10" fillId="2" borderId="45" xfId="0" applyNumberFormat="1" applyFont="1" applyFill="1" applyBorder="1" applyAlignment="1">
      <alignment horizontal="center" vertical="center"/>
    </xf>
    <xf numFmtId="2" fontId="10" fillId="2" borderId="17" xfId="0" applyNumberFormat="1" applyFont="1" applyFill="1" applyBorder="1" applyAlignment="1">
      <alignment horizontal="center" vertical="center"/>
    </xf>
    <xf numFmtId="2" fontId="10" fillId="2" borderId="18" xfId="0" applyNumberFormat="1" applyFont="1" applyFill="1" applyBorder="1" applyAlignment="1">
      <alignment horizontal="center" vertical="center"/>
    </xf>
    <xf numFmtId="2" fontId="10" fillId="2" borderId="5" xfId="0" applyNumberFormat="1" applyFont="1" applyFill="1" applyBorder="1" applyAlignment="1">
      <alignment horizontal="center" vertical="center"/>
    </xf>
    <xf numFmtId="2" fontId="10" fillId="2" borderId="8" xfId="0" applyNumberFormat="1" applyFont="1" applyFill="1" applyBorder="1" applyAlignment="1">
      <alignment horizontal="center" vertical="center"/>
    </xf>
    <xf numFmtId="2" fontId="10" fillId="2" borderId="11" xfId="0" applyNumberFormat="1" applyFont="1" applyFill="1" applyBorder="1" applyAlignment="1">
      <alignment horizontal="center" vertical="center"/>
    </xf>
    <xf numFmtId="2" fontId="10" fillId="2" borderId="12" xfId="0" applyNumberFormat="1" applyFont="1" applyFill="1" applyBorder="1" applyAlignment="1">
      <alignment horizontal="center" vertical="center"/>
    </xf>
    <xf numFmtId="2" fontId="10" fillId="2" borderId="13" xfId="0" applyNumberFormat="1" applyFont="1" applyFill="1" applyBorder="1" applyAlignment="1">
      <alignment horizontal="center" vertical="center"/>
    </xf>
    <xf numFmtId="0" fontId="29" fillId="0" borderId="48" xfId="0" applyFont="1" applyBorder="1" applyAlignment="1">
      <alignment horizontal="center" vertical="center"/>
    </xf>
    <xf numFmtId="0" fontId="15" fillId="0" borderId="23" xfId="0" applyFont="1" applyBorder="1" applyAlignment="1">
      <alignment horizontal="center" vertical="center"/>
    </xf>
    <xf numFmtId="164" fontId="11" fillId="0" borderId="31" xfId="0" applyNumberFormat="1" applyFont="1" applyBorder="1" applyAlignment="1">
      <alignment horizontal="center" vertical="center"/>
    </xf>
    <xf numFmtId="0" fontId="6" fillId="2" borderId="23" xfId="0" applyFont="1" applyFill="1" applyBorder="1" applyAlignment="1">
      <alignment horizontal="center" vertical="center"/>
    </xf>
    <xf numFmtId="0" fontId="29" fillId="0" borderId="50" xfId="0" applyFont="1" applyBorder="1" applyAlignment="1">
      <alignment horizontal="center" vertical="center"/>
    </xf>
    <xf numFmtId="0" fontId="2" fillId="5" borderId="7" xfId="0" applyFont="1" applyFill="1" applyBorder="1" applyAlignment="1">
      <alignment horizontal="center" vertical="center"/>
    </xf>
    <xf numFmtId="0" fontId="13" fillId="6" borderId="20" xfId="0" applyFont="1" applyFill="1" applyBorder="1" applyAlignment="1">
      <alignment horizontal="center" vertical="center"/>
    </xf>
    <xf numFmtId="164" fontId="24" fillId="0" borderId="38" xfId="0" applyNumberFormat="1" applyFont="1" applyBorder="1" applyAlignment="1">
      <alignment horizontal="center" vertical="center"/>
    </xf>
    <xf numFmtId="164" fontId="24" fillId="0" borderId="39" xfId="0" applyNumberFormat="1" applyFont="1" applyBorder="1" applyAlignment="1">
      <alignment horizontal="center" vertical="center"/>
    </xf>
    <xf numFmtId="164" fontId="24" fillId="0" borderId="40" xfId="0" applyNumberFormat="1" applyFont="1" applyBorder="1" applyAlignment="1">
      <alignment horizontal="center" vertical="center"/>
    </xf>
    <xf numFmtId="164" fontId="24" fillId="0" borderId="52" xfId="0" applyNumberFormat="1" applyFont="1" applyBorder="1" applyAlignment="1">
      <alignment horizontal="center" vertical="center"/>
    </xf>
    <xf numFmtId="164" fontId="24" fillId="0" borderId="7" xfId="0" applyNumberFormat="1" applyFont="1" applyBorder="1" applyAlignment="1">
      <alignment horizontal="center" vertical="center"/>
    </xf>
    <xf numFmtId="0" fontId="24" fillId="0" borderId="31" xfId="0" applyFont="1" applyBorder="1" applyAlignment="1">
      <alignment vertical="center"/>
    </xf>
    <xf numFmtId="164" fontId="23" fillId="0" borderId="31" xfId="0" applyNumberFormat="1" applyFont="1" applyBorder="1" applyAlignment="1">
      <alignment horizontal="center" vertical="center"/>
    </xf>
    <xf numFmtId="164" fontId="24" fillId="0" borderId="11" xfId="0" applyNumberFormat="1" applyFont="1" applyBorder="1" applyAlignment="1">
      <alignment horizontal="center" vertical="center"/>
    </xf>
    <xf numFmtId="164" fontId="24" fillId="0" borderId="35" xfId="0" applyNumberFormat="1" applyFont="1" applyBorder="1" applyAlignment="1">
      <alignment horizontal="center" vertical="center"/>
    </xf>
    <xf numFmtId="164" fontId="24" fillId="0" borderId="36" xfId="0" applyNumberFormat="1" applyFont="1" applyBorder="1" applyAlignment="1">
      <alignment horizontal="center" vertical="center"/>
    </xf>
    <xf numFmtId="0" fontId="24" fillId="12" borderId="10" xfId="0" applyFont="1" applyFill="1" applyBorder="1" applyAlignment="1">
      <alignment horizontal="center" vertical="center"/>
    </xf>
    <xf numFmtId="0" fontId="22" fillId="0" borderId="27" xfId="0" applyFont="1" applyBorder="1" applyAlignment="1">
      <alignment horizontal="center" vertical="center"/>
    </xf>
    <xf numFmtId="0" fontId="24" fillId="0" borderId="34" xfId="0" applyFont="1" applyBorder="1" applyAlignment="1">
      <alignment horizontal="center" vertical="center"/>
    </xf>
    <xf numFmtId="2" fontId="11" fillId="0" borderId="9" xfId="0" applyNumberFormat="1" applyFont="1" applyBorder="1" applyAlignment="1">
      <alignment horizontal="center" vertical="center"/>
    </xf>
    <xf numFmtId="2" fontId="12" fillId="0" borderId="9" xfId="0" applyNumberFormat="1" applyFont="1" applyBorder="1" applyAlignment="1">
      <alignment horizontal="center" vertical="center"/>
    </xf>
    <xf numFmtId="1" fontId="13" fillId="6" borderId="9" xfId="0" applyNumberFormat="1" applyFont="1" applyFill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3" fillId="0" borderId="23" xfId="0" applyFont="1" applyBorder="1" applyAlignment="1">
      <alignment horizontal="center" vertical="center"/>
    </xf>
    <xf numFmtId="0" fontId="8" fillId="0" borderId="41" xfId="0" applyFont="1" applyBorder="1" applyAlignment="1">
      <alignment horizontal="center" vertical="center"/>
    </xf>
    <xf numFmtId="0" fontId="3" fillId="0" borderId="66" xfId="0" applyFont="1" applyBorder="1" applyAlignment="1">
      <alignment horizontal="center" vertical="center"/>
    </xf>
    <xf numFmtId="164" fontId="10" fillId="2" borderId="18" xfId="0" applyNumberFormat="1" applyFont="1" applyFill="1" applyBorder="1" applyAlignment="1">
      <alignment horizontal="center" vertical="center"/>
    </xf>
    <xf numFmtId="164" fontId="10" fillId="2" borderId="8" xfId="0" applyNumberFormat="1" applyFont="1" applyFill="1" applyBorder="1" applyAlignment="1">
      <alignment horizontal="center" vertical="center"/>
    </xf>
    <xf numFmtId="164" fontId="10" fillId="2" borderId="13" xfId="0" applyNumberFormat="1" applyFont="1" applyFill="1" applyBorder="1" applyAlignment="1">
      <alignment horizontal="center" vertical="center"/>
    </xf>
    <xf numFmtId="164" fontId="30" fillId="0" borderId="51" xfId="0" applyNumberFormat="1" applyFont="1" applyBorder="1" applyAlignment="1">
      <alignment horizontal="center" vertical="center"/>
    </xf>
    <xf numFmtId="164" fontId="30" fillId="0" borderId="7" xfId="0" applyNumberFormat="1" applyFont="1" applyBorder="1" applyAlignment="1">
      <alignment horizontal="center" vertical="center"/>
    </xf>
    <xf numFmtId="164" fontId="30" fillId="0" borderId="53" xfId="0" applyNumberFormat="1" applyFont="1" applyBorder="1" applyAlignment="1">
      <alignment horizontal="center" vertical="center"/>
    </xf>
    <xf numFmtId="164" fontId="24" fillId="0" borderId="61" xfId="0" applyNumberFormat="1" applyFont="1" applyBorder="1" applyAlignment="1">
      <alignment horizontal="center" vertical="center"/>
    </xf>
    <xf numFmtId="0" fontId="24" fillId="0" borderId="23" xfId="0" applyFont="1" applyBorder="1" applyAlignment="1">
      <alignment vertical="center"/>
    </xf>
    <xf numFmtId="0" fontId="24" fillId="11" borderId="19" xfId="0" applyFont="1" applyFill="1" applyBorder="1" applyAlignment="1">
      <alignment horizontal="center" vertical="center"/>
    </xf>
    <xf numFmtId="164" fontId="24" fillId="7" borderId="54" xfId="0" applyNumberFormat="1" applyFont="1" applyFill="1" applyBorder="1" applyAlignment="1">
      <alignment horizontal="center" vertical="center"/>
    </xf>
    <xf numFmtId="164" fontId="24" fillId="7" borderId="47" xfId="0" applyNumberFormat="1" applyFont="1" applyFill="1" applyBorder="1" applyAlignment="1">
      <alignment horizontal="center" vertical="center"/>
    </xf>
    <xf numFmtId="164" fontId="24" fillId="0" borderId="51" xfId="0" applyNumberFormat="1" applyFont="1" applyBorder="1" applyAlignment="1">
      <alignment horizontal="center" vertical="center"/>
    </xf>
    <xf numFmtId="164" fontId="24" fillId="0" borderId="47" xfId="0" applyNumberFormat="1" applyFont="1" applyBorder="1" applyAlignment="1">
      <alignment horizontal="center" vertical="center"/>
    </xf>
    <xf numFmtId="164" fontId="24" fillId="0" borderId="53" xfId="0" applyNumberFormat="1" applyFont="1" applyBorder="1" applyAlignment="1">
      <alignment horizontal="center" vertical="center"/>
    </xf>
    <xf numFmtId="0" fontId="24" fillId="11" borderId="41" xfId="0" applyFont="1" applyFill="1" applyBorder="1" applyAlignment="1">
      <alignment horizontal="center" vertical="center"/>
    </xf>
    <xf numFmtId="0" fontId="24" fillId="10" borderId="60" xfId="0" applyFont="1" applyFill="1" applyBorder="1" applyAlignment="1">
      <alignment horizontal="center" vertical="center"/>
    </xf>
    <xf numFmtId="0" fontId="24" fillId="7" borderId="32" xfId="0" applyFont="1" applyFill="1" applyBorder="1" applyAlignment="1">
      <alignment horizontal="center" vertical="center"/>
    </xf>
    <xf numFmtId="0" fontId="24" fillId="0" borderId="27" xfId="0" applyFont="1" applyBorder="1" applyAlignment="1">
      <alignment horizontal="center" vertical="center"/>
    </xf>
    <xf numFmtId="0" fontId="2" fillId="0" borderId="31" xfId="0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center" vertical="center"/>
    </xf>
    <xf numFmtId="0" fontId="2" fillId="0" borderId="46" xfId="0" applyFont="1" applyBorder="1" applyAlignment="1">
      <alignment horizontal="center" vertical="center"/>
    </xf>
    <xf numFmtId="0" fontId="8" fillId="0" borderId="59" xfId="0" applyFont="1" applyBorder="1" applyAlignment="1">
      <alignment horizontal="center" vertical="center"/>
    </xf>
    <xf numFmtId="0" fontId="29" fillId="0" borderId="56" xfId="0" applyFont="1" applyBorder="1" applyAlignment="1">
      <alignment horizontal="center" vertical="center"/>
    </xf>
    <xf numFmtId="0" fontId="8" fillId="0" borderId="23" xfId="0" applyFont="1" applyBorder="1" applyAlignment="1">
      <alignment horizontal="center" vertical="center"/>
    </xf>
    <xf numFmtId="0" fontId="24" fillId="0" borderId="60" xfId="0" applyFont="1" applyBorder="1" applyAlignment="1">
      <alignment horizontal="center" vertical="center"/>
    </xf>
    <xf numFmtId="164" fontId="11" fillId="0" borderId="67" xfId="0" applyNumberFormat="1" applyFont="1" applyBorder="1" applyAlignment="1">
      <alignment horizontal="center" vertical="center"/>
    </xf>
    <xf numFmtId="165" fontId="11" fillId="0" borderId="28" xfId="0" applyNumberFormat="1" applyFont="1" applyBorder="1" applyAlignment="1">
      <alignment horizontal="center" vertical="center"/>
    </xf>
    <xf numFmtId="165" fontId="11" fillId="0" borderId="52" xfId="0" applyNumberFormat="1" applyFont="1" applyBorder="1" applyAlignment="1">
      <alignment horizontal="center" vertical="center"/>
    </xf>
    <xf numFmtId="164" fontId="30" fillId="0" borderId="18" xfId="0" applyNumberFormat="1" applyFont="1" applyBorder="1" applyAlignment="1">
      <alignment horizontal="center" vertical="center"/>
    </xf>
    <xf numFmtId="164" fontId="30" fillId="0" borderId="8" xfId="0" applyNumberFormat="1" applyFont="1" applyBorder="1" applyAlignment="1">
      <alignment horizontal="center" vertical="center"/>
    </xf>
    <xf numFmtId="164" fontId="30" fillId="0" borderId="13" xfId="0" applyNumberFormat="1" applyFont="1" applyBorder="1" applyAlignment="1">
      <alignment horizontal="center" vertical="center"/>
    </xf>
    <xf numFmtId="0" fontId="24" fillId="11" borderId="34" xfId="0" applyFont="1" applyFill="1" applyBorder="1" applyAlignment="1">
      <alignment horizontal="center" vertical="center"/>
    </xf>
    <xf numFmtId="164" fontId="24" fillId="0" borderId="37" xfId="0" applyNumberFormat="1" applyFont="1" applyBorder="1" applyAlignment="1">
      <alignment horizontal="center" vertical="center"/>
    </xf>
    <xf numFmtId="164" fontId="24" fillId="0" borderId="43" xfId="0" applyNumberFormat="1" applyFont="1" applyBorder="1" applyAlignment="1">
      <alignment horizontal="center" vertical="center"/>
    </xf>
    <xf numFmtId="164" fontId="24" fillId="2" borderId="35" xfId="0" applyNumberFormat="1" applyFont="1" applyFill="1" applyBorder="1" applyAlignment="1">
      <alignment horizontal="center" vertical="center"/>
    </xf>
    <xf numFmtId="164" fontId="24" fillId="2" borderId="36" xfId="0" applyNumberFormat="1" applyFont="1" applyFill="1" applyBorder="1" applyAlignment="1">
      <alignment horizontal="center" vertical="center"/>
    </xf>
    <xf numFmtId="164" fontId="24" fillId="2" borderId="37" xfId="0" applyNumberFormat="1" applyFont="1" applyFill="1" applyBorder="1" applyAlignment="1">
      <alignment horizontal="center" vertical="center"/>
    </xf>
    <xf numFmtId="164" fontId="23" fillId="0" borderId="9" xfId="0" applyNumberFormat="1" applyFont="1" applyBorder="1" applyAlignment="1">
      <alignment horizontal="center" vertical="center"/>
    </xf>
    <xf numFmtId="164" fontId="23" fillId="0" borderId="30" xfId="0" applyNumberFormat="1" applyFont="1" applyBorder="1" applyAlignment="1">
      <alignment horizontal="center" vertical="center"/>
    </xf>
    <xf numFmtId="164" fontId="23" fillId="0" borderId="20" xfId="0" applyNumberFormat="1" applyFont="1" applyBorder="1" applyAlignment="1">
      <alignment horizontal="center" vertical="center"/>
    </xf>
    <xf numFmtId="0" fontId="24" fillId="3" borderId="68" xfId="0" applyFont="1" applyFill="1" applyBorder="1" applyAlignment="1">
      <alignment horizontal="center" vertical="center"/>
    </xf>
    <xf numFmtId="164" fontId="23" fillId="0" borderId="46" xfId="0" applyNumberFormat="1" applyFont="1" applyBorder="1" applyAlignment="1">
      <alignment horizontal="center" vertical="center"/>
    </xf>
    <xf numFmtId="0" fontId="8" fillId="0" borderId="58" xfId="0" applyFont="1" applyBorder="1" applyAlignment="1">
      <alignment horizontal="center" vertical="center"/>
    </xf>
    <xf numFmtId="164" fontId="10" fillId="2" borderId="51" xfId="0" applyNumberFormat="1" applyFont="1" applyFill="1" applyBorder="1" applyAlignment="1">
      <alignment horizontal="center" vertical="center"/>
    </xf>
    <xf numFmtId="164" fontId="10" fillId="2" borderId="64" xfId="0" applyNumberFormat="1" applyFont="1" applyFill="1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0" borderId="59" xfId="0" applyBorder="1" applyAlignment="1">
      <alignment horizontal="center" vertical="center"/>
    </xf>
    <xf numFmtId="0" fontId="27" fillId="0" borderId="0" xfId="0" applyFont="1" applyAlignment="1">
      <alignment vertical="center" wrapText="1"/>
    </xf>
    <xf numFmtId="0" fontId="5" fillId="2" borderId="2" xfId="0" applyFont="1" applyFill="1" applyBorder="1" applyAlignment="1">
      <alignment horizontal="center" vertical="center"/>
    </xf>
    <xf numFmtId="0" fontId="0" fillId="0" borderId="66" xfId="0" applyBorder="1" applyAlignment="1">
      <alignment horizontal="center" vertical="center"/>
    </xf>
    <xf numFmtId="0" fontId="2" fillId="0" borderId="36" xfId="0" applyFont="1" applyBorder="1" applyAlignment="1">
      <alignment horizontal="center" vertical="center"/>
    </xf>
    <xf numFmtId="0" fontId="16" fillId="0" borderId="2" xfId="0" applyFont="1" applyBorder="1" applyAlignment="1">
      <alignment horizontal="center" vertical="center"/>
    </xf>
    <xf numFmtId="164" fontId="10" fillId="2" borderId="70" xfId="0" applyNumberFormat="1" applyFont="1" applyFill="1" applyBorder="1" applyAlignment="1">
      <alignment horizontal="center" vertical="center"/>
    </xf>
    <xf numFmtId="0" fontId="24" fillId="3" borderId="69" xfId="0" applyFont="1" applyFill="1" applyBorder="1" applyAlignment="1">
      <alignment horizontal="center" vertical="center"/>
    </xf>
    <xf numFmtId="0" fontId="7" fillId="0" borderId="42" xfId="0" applyFont="1" applyBorder="1" applyAlignment="1">
      <alignment horizontal="center" vertical="center"/>
    </xf>
    <xf numFmtId="0" fontId="7" fillId="0" borderId="43" xfId="0" applyFont="1" applyBorder="1" applyAlignment="1">
      <alignment horizontal="center" vertical="center"/>
    </xf>
    <xf numFmtId="1" fontId="10" fillId="5" borderId="15" xfId="0" applyNumberFormat="1" applyFont="1" applyFill="1" applyBorder="1" applyAlignment="1">
      <alignment horizontal="center" vertical="center"/>
    </xf>
    <xf numFmtId="0" fontId="24" fillId="7" borderId="49" xfId="0" applyFont="1" applyFill="1" applyBorder="1" applyAlignment="1">
      <alignment vertical="center"/>
    </xf>
    <xf numFmtId="0" fontId="24" fillId="7" borderId="50" xfId="0" applyFont="1" applyFill="1" applyBorder="1" applyAlignment="1">
      <alignment vertical="center"/>
    </xf>
    <xf numFmtId="0" fontId="24" fillId="7" borderId="48" xfId="0" applyFont="1" applyFill="1" applyBorder="1" applyAlignment="1">
      <alignment vertical="center"/>
    </xf>
    <xf numFmtId="0" fontId="8" fillId="0" borderId="71" xfId="0" applyFont="1" applyBorder="1" applyAlignment="1">
      <alignment horizontal="center" vertical="center"/>
    </xf>
    <xf numFmtId="0" fontId="8" fillId="0" borderId="72" xfId="0" applyFont="1" applyBorder="1" applyAlignment="1">
      <alignment horizontal="center" vertical="center"/>
    </xf>
    <xf numFmtId="0" fontId="8" fillId="0" borderId="73" xfId="0" applyFont="1" applyBorder="1" applyAlignment="1">
      <alignment horizontal="center" vertical="center"/>
    </xf>
    <xf numFmtId="0" fontId="2" fillId="0" borderId="37" xfId="0" applyFont="1" applyBorder="1" applyAlignment="1">
      <alignment horizontal="center" vertical="center"/>
    </xf>
    <xf numFmtId="0" fontId="3" fillId="0" borderId="59" xfId="0" applyFont="1" applyBorder="1" applyAlignment="1">
      <alignment horizontal="center" vertical="center"/>
    </xf>
    <xf numFmtId="0" fontId="8" fillId="0" borderId="55" xfId="0" applyFont="1" applyBorder="1" applyAlignment="1">
      <alignment horizontal="center" vertical="center"/>
    </xf>
    <xf numFmtId="0" fontId="30" fillId="13" borderId="6" xfId="0" applyFont="1" applyFill="1" applyBorder="1" applyAlignment="1">
      <alignment horizontal="center" vertical="center"/>
    </xf>
    <xf numFmtId="0" fontId="10" fillId="13" borderId="6" xfId="0" applyFont="1" applyFill="1" applyBorder="1" applyAlignment="1">
      <alignment horizontal="center" vertical="center"/>
    </xf>
    <xf numFmtId="164" fontId="10" fillId="13" borderId="6" xfId="0" applyNumberFormat="1" applyFont="1" applyFill="1" applyBorder="1" applyAlignment="1">
      <alignment horizontal="center" vertical="center"/>
    </xf>
    <xf numFmtId="0" fontId="30" fillId="13" borderId="5" xfId="0" applyFont="1" applyFill="1" applyBorder="1" applyAlignment="1">
      <alignment horizontal="center" vertical="center"/>
    </xf>
    <xf numFmtId="164" fontId="10" fillId="13" borderId="8" xfId="0" applyNumberFormat="1" applyFont="1" applyFill="1" applyBorder="1" applyAlignment="1">
      <alignment horizontal="center" vertical="center"/>
    </xf>
    <xf numFmtId="0" fontId="31" fillId="14" borderId="7" xfId="0" applyFont="1" applyFill="1" applyBorder="1" applyAlignment="1">
      <alignment horizontal="center" vertical="center"/>
    </xf>
    <xf numFmtId="0" fontId="31" fillId="14" borderId="6" xfId="0" applyFont="1" applyFill="1" applyBorder="1" applyAlignment="1">
      <alignment horizontal="center" vertical="center"/>
    </xf>
    <xf numFmtId="0" fontId="32" fillId="14" borderId="63" xfId="0" applyFont="1" applyFill="1" applyBorder="1" applyAlignment="1">
      <alignment horizontal="center" vertical="center"/>
    </xf>
    <xf numFmtId="0" fontId="33" fillId="14" borderId="0" xfId="0" applyFont="1" applyFill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5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164" fontId="10" fillId="0" borderId="5" xfId="0" applyNumberFormat="1" applyFont="1" applyBorder="1" applyAlignment="1">
      <alignment horizontal="center" vertical="center"/>
    </xf>
    <xf numFmtId="164" fontId="10" fillId="0" borderId="6" xfId="0" applyNumberFormat="1" applyFont="1" applyBorder="1" applyAlignment="1">
      <alignment horizontal="center" vertical="center"/>
    </xf>
    <xf numFmtId="164" fontId="10" fillId="0" borderId="8" xfId="0" applyNumberFormat="1" applyFont="1" applyBorder="1" applyAlignment="1">
      <alignment horizontal="center" vertical="center"/>
    </xf>
    <xf numFmtId="0" fontId="16" fillId="3" borderId="4" xfId="0" applyFont="1" applyFill="1" applyBorder="1" applyAlignment="1">
      <alignment horizontal="center" vertical="center"/>
    </xf>
    <xf numFmtId="164" fontId="10" fillId="3" borderId="5" xfId="0" applyNumberFormat="1" applyFont="1" applyFill="1" applyBorder="1" applyAlignment="1">
      <alignment horizontal="center" vertical="center"/>
    </xf>
    <xf numFmtId="164" fontId="10" fillId="3" borderId="6" xfId="0" applyNumberFormat="1" applyFont="1" applyFill="1" applyBorder="1" applyAlignment="1">
      <alignment horizontal="center" vertical="center"/>
    </xf>
    <xf numFmtId="164" fontId="10" fillId="3" borderId="7" xfId="0" applyNumberFormat="1" applyFont="1" applyFill="1" applyBorder="1" applyAlignment="1">
      <alignment horizontal="center" vertical="center"/>
    </xf>
    <xf numFmtId="164" fontId="10" fillId="3" borderId="8" xfId="0" applyNumberFormat="1" applyFont="1" applyFill="1" applyBorder="1" applyAlignment="1">
      <alignment horizontal="center" vertical="center"/>
    </xf>
    <xf numFmtId="2" fontId="11" fillId="3" borderId="9" xfId="0" applyNumberFormat="1" applyFont="1" applyFill="1" applyBorder="1" applyAlignment="1">
      <alignment horizontal="center" vertical="center"/>
    </xf>
    <xf numFmtId="164" fontId="10" fillId="3" borderId="38" xfId="0" applyNumberFormat="1" applyFont="1" applyFill="1" applyBorder="1" applyAlignment="1">
      <alignment horizontal="center" vertical="center"/>
    </xf>
    <xf numFmtId="164" fontId="10" fillId="3" borderId="39" xfId="0" applyNumberFormat="1" applyFont="1" applyFill="1" applyBorder="1" applyAlignment="1">
      <alignment horizontal="center" vertical="center"/>
    </xf>
    <xf numFmtId="164" fontId="10" fillId="3" borderId="52" xfId="0" applyNumberFormat="1" applyFont="1" applyFill="1" applyBorder="1" applyAlignment="1">
      <alignment horizontal="center" vertical="center"/>
    </xf>
    <xf numFmtId="164" fontId="10" fillId="3" borderId="45" xfId="0" applyNumberFormat="1" applyFont="1" applyFill="1" applyBorder="1" applyAlignment="1">
      <alignment horizontal="center" vertical="center"/>
    </xf>
    <xf numFmtId="164" fontId="10" fillId="3" borderId="17" xfId="0" applyNumberFormat="1" applyFont="1" applyFill="1" applyBorder="1" applyAlignment="1">
      <alignment horizontal="center" vertical="center"/>
    </xf>
    <xf numFmtId="164" fontId="10" fillId="3" borderId="18" xfId="0" applyNumberFormat="1" applyFont="1" applyFill="1" applyBorder="1" applyAlignment="1">
      <alignment horizontal="center" vertical="center"/>
    </xf>
    <xf numFmtId="164" fontId="10" fillId="0" borderId="7" xfId="0" applyNumberFormat="1" applyFont="1" applyBorder="1" applyAlignment="1">
      <alignment horizontal="center" vertical="center"/>
    </xf>
    <xf numFmtId="164" fontId="2" fillId="4" borderId="5" xfId="0" applyNumberFormat="1" applyFont="1" applyFill="1" applyBorder="1" applyAlignment="1">
      <alignment horizontal="center" vertical="center"/>
    </xf>
    <xf numFmtId="164" fontId="2" fillId="4" borderId="6" xfId="0" applyNumberFormat="1" applyFont="1" applyFill="1" applyBorder="1" applyAlignment="1">
      <alignment horizontal="center" vertical="center"/>
    </xf>
    <xf numFmtId="164" fontId="2" fillId="4" borderId="7" xfId="0" applyNumberFormat="1" applyFont="1" applyFill="1" applyBorder="1" applyAlignment="1">
      <alignment horizontal="center" vertical="center"/>
    </xf>
    <xf numFmtId="164" fontId="30" fillId="13" borderId="5" xfId="0" applyNumberFormat="1" applyFont="1" applyFill="1" applyBorder="1" applyAlignment="1">
      <alignment horizontal="center" vertical="center"/>
    </xf>
    <xf numFmtId="164" fontId="30" fillId="13" borderId="6" xfId="0" applyNumberFormat="1" applyFont="1" applyFill="1" applyBorder="1" applyAlignment="1">
      <alignment horizontal="center" vertical="center"/>
    </xf>
    <xf numFmtId="164" fontId="11" fillId="3" borderId="9" xfId="0" applyNumberFormat="1" applyFont="1" applyFill="1" applyBorder="1" applyAlignment="1">
      <alignment horizontal="center" vertical="center"/>
    </xf>
    <xf numFmtId="2" fontId="10" fillId="3" borderId="5" xfId="0" applyNumberFormat="1" applyFont="1" applyFill="1" applyBorder="1" applyAlignment="1">
      <alignment horizontal="center" vertical="center"/>
    </xf>
    <xf numFmtId="2" fontId="10" fillId="3" borderId="6" xfId="0" applyNumberFormat="1" applyFont="1" applyFill="1" applyBorder="1" applyAlignment="1">
      <alignment horizontal="center" vertical="center"/>
    </xf>
    <xf numFmtId="164" fontId="36" fillId="0" borderId="0" xfId="0" applyNumberFormat="1" applyFont="1" applyAlignment="1">
      <alignment horizontal="center" vertical="center"/>
    </xf>
    <xf numFmtId="2" fontId="2" fillId="15" borderId="0" xfId="0" applyNumberFormat="1" applyFont="1" applyFill="1" applyAlignment="1">
      <alignment horizontal="center" vertical="center"/>
    </xf>
    <xf numFmtId="164" fontId="10" fillId="0" borderId="15" xfId="0" applyNumberFormat="1" applyFont="1" applyBorder="1" applyAlignment="1">
      <alignment horizontal="center" vertical="center"/>
    </xf>
    <xf numFmtId="164" fontId="35" fillId="0" borderId="0" xfId="0" applyNumberFormat="1" applyFont="1" applyAlignment="1">
      <alignment horizontal="center" vertical="center"/>
    </xf>
    <xf numFmtId="2" fontId="35" fillId="15" borderId="0" xfId="0" applyNumberFormat="1" applyFont="1" applyFill="1" applyAlignment="1">
      <alignment horizontal="center" vertical="center"/>
    </xf>
    <xf numFmtId="2" fontId="12" fillId="15" borderId="9" xfId="0" applyNumberFormat="1" applyFont="1" applyFill="1" applyBorder="1" applyAlignment="1">
      <alignment horizontal="center" vertical="center"/>
    </xf>
    <xf numFmtId="2" fontId="12" fillId="15" borderId="20" xfId="0" applyNumberFormat="1" applyFont="1" applyFill="1" applyBorder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2" fontId="10" fillId="3" borderId="38" xfId="0" applyNumberFormat="1" applyFont="1" applyFill="1" applyBorder="1" applyAlignment="1">
      <alignment horizontal="center" vertical="center"/>
    </xf>
    <xf numFmtId="2" fontId="10" fillId="3" borderId="39" xfId="0" applyNumberFormat="1" applyFont="1" applyFill="1" applyBorder="1" applyAlignment="1">
      <alignment horizontal="center" vertical="center"/>
    </xf>
    <xf numFmtId="164" fontId="2" fillId="0" borderId="20" xfId="0" applyNumberFormat="1" applyFont="1" applyBorder="1" applyAlignment="1">
      <alignment horizontal="center" vertical="center"/>
    </xf>
    <xf numFmtId="0" fontId="2" fillId="0" borderId="0" xfId="0" applyFont="1" applyAlignment="1">
      <alignment horizontal="left" vertical="center"/>
    </xf>
    <xf numFmtId="2" fontId="11" fillId="0" borderId="20" xfId="0" applyNumberFormat="1" applyFont="1" applyBorder="1" applyAlignment="1">
      <alignment horizontal="center" vertical="center"/>
    </xf>
    <xf numFmtId="165" fontId="36" fillId="0" borderId="0" xfId="0" applyNumberFormat="1" applyFont="1" applyAlignment="1">
      <alignment horizontal="center" vertical="center"/>
    </xf>
    <xf numFmtId="2" fontId="11" fillId="0" borderId="67" xfId="0" applyNumberFormat="1" applyFont="1" applyBorder="1" applyAlignment="1">
      <alignment horizontal="center" vertical="center"/>
    </xf>
    <xf numFmtId="2" fontId="13" fillId="6" borderId="20" xfId="0" applyNumberFormat="1" applyFont="1" applyFill="1" applyBorder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37" fillId="2" borderId="0" xfId="0" applyFont="1" applyFill="1" applyAlignment="1">
      <alignment horizontal="center" vertical="center"/>
    </xf>
    <xf numFmtId="0" fontId="9" fillId="2" borderId="0" xfId="0" applyFont="1" applyFill="1" applyAlignment="1">
      <alignment horizontal="center" vertical="center"/>
    </xf>
    <xf numFmtId="0" fontId="38" fillId="2" borderId="0" xfId="0" applyFont="1" applyFill="1" applyAlignment="1">
      <alignment horizontal="center" vertical="center"/>
    </xf>
    <xf numFmtId="0" fontId="28" fillId="0" borderId="0" xfId="0" applyFont="1" applyAlignment="1">
      <alignment horizontal="center" vertical="center"/>
    </xf>
    <xf numFmtId="2" fontId="28" fillId="0" borderId="0" xfId="0" applyNumberFormat="1" applyFont="1" applyAlignment="1">
      <alignment horizontal="center" vertical="center"/>
    </xf>
    <xf numFmtId="164" fontId="9" fillId="0" borderId="0" xfId="0" applyNumberFormat="1" applyFont="1" applyAlignment="1">
      <alignment horizontal="center" vertical="center"/>
    </xf>
    <xf numFmtId="0" fontId="2" fillId="0" borderId="68" xfId="0" applyFont="1" applyBorder="1" applyAlignment="1">
      <alignment horizontal="center" vertical="center"/>
    </xf>
    <xf numFmtId="164" fontId="10" fillId="3" borderId="51" xfId="0" applyNumberFormat="1" applyFont="1" applyFill="1" applyBorder="1" applyAlignment="1">
      <alignment horizontal="center" vertical="center"/>
    </xf>
    <xf numFmtId="2" fontId="10" fillId="3" borderId="52" xfId="0" applyNumberFormat="1" applyFont="1" applyFill="1" applyBorder="1" applyAlignment="1">
      <alignment horizontal="center" vertical="center"/>
    </xf>
    <xf numFmtId="2" fontId="11" fillId="3" borderId="20" xfId="0" applyNumberFormat="1" applyFont="1" applyFill="1" applyBorder="1" applyAlignment="1">
      <alignment horizontal="center" vertical="center"/>
    </xf>
    <xf numFmtId="2" fontId="11" fillId="0" borderId="30" xfId="0" applyNumberFormat="1" applyFont="1" applyBorder="1" applyAlignment="1">
      <alignment horizontal="center" vertical="center"/>
    </xf>
    <xf numFmtId="2" fontId="11" fillId="0" borderId="29" xfId="0" applyNumberFormat="1" applyFont="1" applyBorder="1" applyAlignment="1">
      <alignment horizontal="center" vertical="center"/>
    </xf>
    <xf numFmtId="2" fontId="11" fillId="0" borderId="19" xfId="0" applyNumberFormat="1" applyFont="1" applyBorder="1" applyAlignment="1">
      <alignment horizontal="center" vertical="center"/>
    </xf>
    <xf numFmtId="1" fontId="13" fillId="5" borderId="20" xfId="0" applyNumberFormat="1" applyFont="1" applyFill="1" applyBorder="1" applyAlignment="1">
      <alignment horizontal="center" vertical="center"/>
    </xf>
    <xf numFmtId="0" fontId="3" fillId="0" borderId="67" xfId="0" applyFont="1" applyBorder="1" applyAlignment="1">
      <alignment horizontal="center" vertical="center"/>
    </xf>
    <xf numFmtId="0" fontId="3" fillId="0" borderId="46" xfId="0" applyFont="1" applyBorder="1" applyAlignment="1">
      <alignment horizontal="center" vertical="center"/>
    </xf>
    <xf numFmtId="0" fontId="3" fillId="0" borderId="41" xfId="0" applyFont="1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2" fontId="11" fillId="0" borderId="66" xfId="0" applyNumberFormat="1" applyFont="1" applyBorder="1" applyAlignment="1">
      <alignment horizontal="center" vertical="center"/>
    </xf>
    <xf numFmtId="0" fontId="30" fillId="13" borderId="15" xfId="0" applyFont="1" applyFill="1" applyBorder="1" applyAlignment="1">
      <alignment horizontal="center" vertical="center"/>
    </xf>
    <xf numFmtId="0" fontId="24" fillId="2" borderId="0" xfId="0" applyFont="1" applyFill="1" applyAlignment="1">
      <alignment vertical="center"/>
    </xf>
    <xf numFmtId="0" fontId="2" fillId="0" borderId="55" xfId="0" applyFont="1" applyBorder="1" applyAlignment="1">
      <alignment horizontal="center" vertical="center"/>
    </xf>
    <xf numFmtId="164" fontId="10" fillId="3" borderId="16" xfId="0" applyNumberFormat="1" applyFont="1" applyFill="1" applyBorder="1" applyAlignment="1">
      <alignment horizontal="center" vertical="center"/>
    </xf>
    <xf numFmtId="164" fontId="10" fillId="2" borderId="15" xfId="0" applyNumberFormat="1" applyFont="1" applyFill="1" applyBorder="1" applyAlignment="1">
      <alignment horizontal="center" vertical="center"/>
    </xf>
    <xf numFmtId="164" fontId="10" fillId="3" borderId="15" xfId="0" applyNumberFormat="1" applyFont="1" applyFill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16" fillId="3" borderId="5" xfId="0" applyFont="1" applyFill="1" applyBorder="1" applyAlignment="1">
      <alignment horizontal="center" vertical="center"/>
    </xf>
    <xf numFmtId="0" fontId="16" fillId="2" borderId="5" xfId="0" applyFont="1" applyFill="1" applyBorder="1" applyAlignment="1">
      <alignment horizontal="center" vertical="center"/>
    </xf>
    <xf numFmtId="0" fontId="10" fillId="2" borderId="5" xfId="0" applyFont="1" applyFill="1" applyBorder="1" applyAlignment="1">
      <alignment horizontal="center" vertical="center"/>
    </xf>
    <xf numFmtId="0" fontId="10" fillId="2" borderId="54" xfId="0" applyFont="1" applyFill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16" fillId="3" borderId="38" xfId="0" applyFont="1" applyFill="1" applyBorder="1" applyAlignment="1">
      <alignment horizontal="center" vertical="center"/>
    </xf>
    <xf numFmtId="164" fontId="10" fillId="3" borderId="40" xfId="0" applyNumberFormat="1" applyFont="1" applyFill="1" applyBorder="1" applyAlignment="1">
      <alignment horizontal="center" vertical="center"/>
    </xf>
    <xf numFmtId="0" fontId="16" fillId="0" borderId="62" xfId="0" applyFont="1" applyBorder="1" applyAlignment="1">
      <alignment horizontal="center" vertical="center"/>
    </xf>
    <xf numFmtId="0" fontId="8" fillId="0" borderId="63" xfId="0" applyFont="1" applyBorder="1" applyAlignment="1">
      <alignment horizontal="center" vertical="center"/>
    </xf>
    <xf numFmtId="0" fontId="2" fillId="0" borderId="69" xfId="0" applyFont="1" applyBorder="1" applyAlignment="1">
      <alignment horizontal="center" vertical="center"/>
    </xf>
    <xf numFmtId="0" fontId="6" fillId="0" borderId="35" xfId="0" applyFont="1" applyBorder="1" applyAlignment="1">
      <alignment horizontal="center" vertical="center"/>
    </xf>
    <xf numFmtId="0" fontId="10" fillId="3" borderId="5" xfId="0" applyFont="1" applyFill="1" applyBorder="1" applyAlignment="1">
      <alignment horizontal="center" vertical="center"/>
    </xf>
    <xf numFmtId="0" fontId="10" fillId="2" borderId="11" xfId="0" applyFont="1" applyFill="1" applyBorder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0" fontId="10" fillId="3" borderId="6" xfId="0" applyFont="1" applyFill="1" applyBorder="1" applyAlignment="1">
      <alignment horizontal="center" vertical="center"/>
    </xf>
    <xf numFmtId="0" fontId="10" fillId="2" borderId="6" xfId="0" applyFont="1" applyFill="1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8" fillId="0" borderId="5" xfId="0" applyFont="1" applyBorder="1" applyAlignment="1">
      <alignment horizontal="center" vertical="center"/>
    </xf>
    <xf numFmtId="0" fontId="8" fillId="0" borderId="8" xfId="0" applyFont="1" applyBorder="1" applyAlignment="1">
      <alignment horizontal="center" vertical="center"/>
    </xf>
    <xf numFmtId="0" fontId="10" fillId="3" borderId="39" xfId="0" applyFont="1" applyFill="1" applyBorder="1" applyAlignment="1">
      <alignment horizontal="center" vertical="center"/>
    </xf>
    <xf numFmtId="0" fontId="6" fillId="0" borderId="36" xfId="0" applyFont="1" applyBorder="1" applyAlignment="1">
      <alignment horizontal="center" vertical="center"/>
    </xf>
    <xf numFmtId="0" fontId="10" fillId="2" borderId="47" xfId="0" applyFont="1" applyFill="1" applyBorder="1" applyAlignment="1">
      <alignment horizontal="center" vertical="center"/>
    </xf>
    <xf numFmtId="0" fontId="22" fillId="0" borderId="4" xfId="0" applyFont="1" applyBorder="1" applyAlignment="1">
      <alignment horizontal="center" vertical="center"/>
    </xf>
    <xf numFmtId="0" fontId="1" fillId="4" borderId="4" xfId="0" applyFont="1" applyFill="1" applyBorder="1" applyAlignment="1">
      <alignment horizontal="center" vertical="center"/>
    </xf>
    <xf numFmtId="0" fontId="13" fillId="5" borderId="9" xfId="0" applyFont="1" applyFill="1" applyBorder="1" applyAlignment="1">
      <alignment horizontal="center" vertical="center"/>
    </xf>
    <xf numFmtId="2" fontId="13" fillId="0" borderId="9" xfId="0" applyNumberFormat="1" applyFont="1" applyBorder="1" applyAlignment="1">
      <alignment horizontal="center" vertical="center"/>
    </xf>
    <xf numFmtId="164" fontId="10" fillId="0" borderId="14" xfId="0" applyNumberFormat="1" applyFont="1" applyBorder="1" applyAlignment="1">
      <alignment horizontal="center" vertical="center"/>
    </xf>
    <xf numFmtId="2" fontId="10" fillId="3" borderId="8" xfId="0" applyNumberFormat="1" applyFont="1" applyFill="1" applyBorder="1" applyAlignment="1">
      <alignment horizontal="center" vertical="center"/>
    </xf>
    <xf numFmtId="0" fontId="2" fillId="17" borderId="36" xfId="0" applyFont="1" applyFill="1" applyBorder="1" applyAlignment="1">
      <alignment horizontal="center" vertical="center"/>
    </xf>
    <xf numFmtId="0" fontId="2" fillId="18" borderId="36" xfId="0" applyFont="1" applyFill="1" applyBorder="1" applyAlignment="1">
      <alignment horizontal="center" vertical="center"/>
    </xf>
    <xf numFmtId="0" fontId="2" fillId="19" borderId="36" xfId="0" applyFont="1" applyFill="1" applyBorder="1" applyAlignment="1">
      <alignment horizontal="center" vertical="center"/>
    </xf>
    <xf numFmtId="0" fontId="8" fillId="20" borderId="35" xfId="0" applyFont="1" applyFill="1" applyBorder="1" applyAlignment="1">
      <alignment horizontal="center" vertical="center"/>
    </xf>
    <xf numFmtId="0" fontId="8" fillId="3" borderId="45" xfId="0" applyFont="1" applyFill="1" applyBorder="1" applyAlignment="1">
      <alignment horizontal="center" vertical="center"/>
    </xf>
    <xf numFmtId="0" fontId="8" fillId="0" borderId="75" xfId="0" applyFont="1" applyBorder="1" applyAlignment="1">
      <alignment horizontal="center" vertical="center"/>
    </xf>
    <xf numFmtId="0" fontId="2" fillId="3" borderId="61" xfId="0" applyFont="1" applyFill="1" applyBorder="1" applyAlignment="1">
      <alignment horizontal="center" vertical="center"/>
    </xf>
    <xf numFmtId="0" fontId="2" fillId="3" borderId="35" xfId="0" applyFont="1" applyFill="1" applyBorder="1" applyAlignment="1">
      <alignment horizontal="center" vertical="center"/>
    </xf>
    <xf numFmtId="0" fontId="2" fillId="16" borderId="37" xfId="0" applyFont="1" applyFill="1" applyBorder="1" applyAlignment="1">
      <alignment horizontal="center" vertical="center"/>
    </xf>
    <xf numFmtId="0" fontId="2" fillId="3" borderId="6" xfId="0" applyFont="1" applyFill="1" applyBorder="1" applyAlignment="1">
      <alignment horizontal="center" vertical="center"/>
    </xf>
    <xf numFmtId="0" fontId="8" fillId="21" borderId="6" xfId="0" applyFont="1" applyFill="1" applyBorder="1" applyAlignment="1">
      <alignment horizontal="center" vertical="center"/>
    </xf>
    <xf numFmtId="0" fontId="2" fillId="21" borderId="6" xfId="0" applyFont="1" applyFill="1" applyBorder="1" applyAlignment="1">
      <alignment horizontal="center" vertical="center"/>
    </xf>
    <xf numFmtId="0" fontId="8" fillId="5" borderId="6" xfId="0" applyFont="1" applyFill="1" applyBorder="1" applyAlignment="1">
      <alignment horizontal="center" vertical="center"/>
    </xf>
    <xf numFmtId="0" fontId="2" fillId="22" borderId="6" xfId="0" applyFont="1" applyFill="1" applyBorder="1" applyAlignment="1">
      <alignment horizontal="center" vertical="center"/>
    </xf>
    <xf numFmtId="0" fontId="8" fillId="22" borderId="6" xfId="0" applyFont="1" applyFill="1" applyBorder="1" applyAlignment="1">
      <alignment horizontal="center" vertical="center"/>
    </xf>
    <xf numFmtId="0" fontId="6" fillId="23" borderId="5" xfId="0" applyFont="1" applyFill="1" applyBorder="1" applyAlignment="1">
      <alignment horizontal="center" vertical="center"/>
    </xf>
    <xf numFmtId="0" fontId="8" fillId="23" borderId="7" xfId="0" applyFont="1" applyFill="1" applyBorder="1" applyAlignment="1">
      <alignment horizontal="center" vertical="center"/>
    </xf>
    <xf numFmtId="0" fontId="8" fillId="0" borderId="45" xfId="0" applyFont="1" applyBorder="1" applyAlignment="1">
      <alignment horizontal="center" vertical="center"/>
    </xf>
    <xf numFmtId="0" fontId="8" fillId="0" borderId="17" xfId="0" applyFont="1" applyBorder="1" applyAlignment="1">
      <alignment horizontal="center" vertical="center"/>
    </xf>
    <xf numFmtId="0" fontId="29" fillId="0" borderId="17" xfId="0" applyFont="1" applyBorder="1" applyAlignment="1">
      <alignment horizontal="center" vertical="center"/>
    </xf>
    <xf numFmtId="0" fontId="8" fillId="0" borderId="18" xfId="0" applyFont="1" applyBorder="1" applyAlignment="1">
      <alignment horizontal="center" vertical="center"/>
    </xf>
    <xf numFmtId="0" fontId="36" fillId="3" borderId="56" xfId="0" applyFont="1" applyFill="1" applyBorder="1" applyAlignment="1">
      <alignment horizontal="center" vertical="center"/>
    </xf>
    <xf numFmtId="0" fontId="2" fillId="3" borderId="56" xfId="0" applyFont="1" applyFill="1" applyBorder="1" applyAlignment="1">
      <alignment horizontal="center" vertical="center"/>
    </xf>
    <xf numFmtId="0" fontId="23" fillId="13" borderId="5" xfId="0" applyFont="1" applyFill="1" applyBorder="1" applyAlignment="1">
      <alignment horizontal="center" vertical="center"/>
    </xf>
    <xf numFmtId="0" fontId="23" fillId="13" borderId="6" xfId="0" applyFont="1" applyFill="1" applyBorder="1" applyAlignment="1">
      <alignment horizontal="center" vertical="center"/>
    </xf>
    <xf numFmtId="0" fontId="2" fillId="13" borderId="6" xfId="0" applyFont="1" applyFill="1" applyBorder="1" applyAlignment="1">
      <alignment horizontal="center" vertical="center"/>
    </xf>
    <xf numFmtId="164" fontId="2" fillId="13" borderId="6" xfId="0" applyNumberFormat="1" applyFont="1" applyFill="1" applyBorder="1" applyAlignment="1">
      <alignment horizontal="center" vertical="center"/>
    </xf>
    <xf numFmtId="164" fontId="2" fillId="13" borderId="8" xfId="0" applyNumberFormat="1" applyFont="1" applyFill="1" applyBorder="1" applyAlignment="1">
      <alignment horizontal="center" vertical="center"/>
    </xf>
    <xf numFmtId="0" fontId="16" fillId="3" borderId="20" xfId="0" applyFont="1" applyFill="1" applyBorder="1" applyAlignment="1">
      <alignment horizontal="center" vertical="center"/>
    </xf>
    <xf numFmtId="0" fontId="2" fillId="22" borderId="35" xfId="0" applyFont="1" applyFill="1" applyBorder="1" applyAlignment="1">
      <alignment horizontal="center" vertical="center"/>
    </xf>
    <xf numFmtId="0" fontId="2" fillId="5" borderId="36" xfId="0" applyFont="1" applyFill="1" applyBorder="1" applyAlignment="1">
      <alignment horizontal="center" vertical="center"/>
    </xf>
    <xf numFmtId="0" fontId="8" fillId="21" borderId="36" xfId="0" applyFont="1" applyFill="1" applyBorder="1" applyAlignment="1">
      <alignment horizontal="center" vertical="center"/>
    </xf>
    <xf numFmtId="0" fontId="2" fillId="21" borderId="36" xfId="0" applyFont="1" applyFill="1" applyBorder="1" applyAlignment="1">
      <alignment horizontal="center" vertical="center"/>
    </xf>
    <xf numFmtId="0" fontId="8" fillId="5" borderId="37" xfId="0" applyFont="1" applyFill="1" applyBorder="1" applyAlignment="1">
      <alignment horizontal="center" vertical="center"/>
    </xf>
    <xf numFmtId="0" fontId="41" fillId="0" borderId="0" xfId="0" applyFont="1" applyAlignment="1">
      <alignment horizontal="center" vertical="center"/>
    </xf>
    <xf numFmtId="166" fontId="41" fillId="0" borderId="0" xfId="0" applyNumberFormat="1" applyFont="1" applyAlignment="1">
      <alignment horizontal="center" vertical="center"/>
    </xf>
    <xf numFmtId="164" fontId="11" fillId="0" borderId="0" xfId="0" applyNumberFormat="1" applyFont="1" applyAlignment="1">
      <alignment horizontal="left" vertical="center"/>
    </xf>
    <xf numFmtId="0" fontId="2" fillId="21" borderId="17" xfId="0" applyFont="1" applyFill="1" applyBorder="1" applyAlignment="1">
      <alignment horizontal="center" vertical="center"/>
    </xf>
    <xf numFmtId="0" fontId="8" fillId="5" borderId="17" xfId="0" applyFont="1" applyFill="1" applyBorder="1" applyAlignment="1">
      <alignment horizontal="center" vertical="center"/>
    </xf>
    <xf numFmtId="0" fontId="8" fillId="5" borderId="1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 vertical="center"/>
    </xf>
    <xf numFmtId="0" fontId="2" fillId="0" borderId="51" xfId="0" applyFont="1" applyBorder="1" applyAlignment="1">
      <alignment horizontal="center" vertical="center"/>
    </xf>
    <xf numFmtId="164" fontId="10" fillId="0" borderId="38" xfId="0" applyNumberFormat="1" applyFont="1" applyBorder="1" applyAlignment="1">
      <alignment horizontal="center" vertical="center"/>
    </xf>
    <xf numFmtId="164" fontId="10" fillId="0" borderId="39" xfId="0" applyNumberFormat="1" applyFont="1" applyBorder="1" applyAlignment="1">
      <alignment horizontal="center" vertical="center"/>
    </xf>
    <xf numFmtId="0" fontId="10" fillId="0" borderId="39" xfId="0" applyFont="1" applyBorder="1" applyAlignment="1">
      <alignment horizontal="center" vertical="center"/>
    </xf>
    <xf numFmtId="164" fontId="10" fillId="0" borderId="52" xfId="0" applyNumberFormat="1" applyFont="1" applyBorder="1" applyAlignment="1">
      <alignment horizontal="center" vertical="center"/>
    </xf>
    <xf numFmtId="164" fontId="10" fillId="0" borderId="45" xfId="0" applyNumberFormat="1" applyFont="1" applyBorder="1" applyAlignment="1">
      <alignment horizontal="center" vertical="center"/>
    </xf>
    <xf numFmtId="164" fontId="10" fillId="0" borderId="17" xfId="0" applyNumberFormat="1" applyFont="1" applyBorder="1" applyAlignment="1">
      <alignment horizontal="center" vertical="center"/>
    </xf>
    <xf numFmtId="164" fontId="10" fillId="0" borderId="51" xfId="0" applyNumberFormat="1" applyFont="1" applyBorder="1" applyAlignment="1">
      <alignment horizontal="center" vertical="center"/>
    </xf>
    <xf numFmtId="164" fontId="10" fillId="0" borderId="18" xfId="0" applyNumberFormat="1" applyFont="1" applyBorder="1" applyAlignment="1">
      <alignment horizontal="center" vertical="center"/>
    </xf>
    <xf numFmtId="2" fontId="11" fillId="0" borderId="46" xfId="0" applyNumberFormat="1" applyFont="1" applyBorder="1" applyAlignment="1">
      <alignment horizontal="center" vertical="center"/>
    </xf>
    <xf numFmtId="0" fontId="8" fillId="0" borderId="11" xfId="0" applyFont="1" applyBorder="1" applyAlignment="1">
      <alignment horizontal="center" vertical="center"/>
    </xf>
    <xf numFmtId="0" fontId="8" fillId="0" borderId="12" xfId="0" applyFont="1" applyBorder="1" applyAlignment="1">
      <alignment horizontal="center" vertical="center"/>
    </xf>
    <xf numFmtId="0" fontId="8" fillId="5" borderId="51" xfId="0" applyFont="1" applyFill="1" applyBorder="1" applyAlignment="1">
      <alignment horizontal="center" vertical="center"/>
    </xf>
    <xf numFmtId="0" fontId="8" fillId="0" borderId="64" xfId="0" applyFont="1" applyBorder="1" applyAlignment="1">
      <alignment horizontal="center" vertical="center"/>
    </xf>
    <xf numFmtId="0" fontId="8" fillId="0" borderId="38" xfId="0" applyFont="1" applyBorder="1" applyAlignment="1">
      <alignment horizontal="center" vertical="center"/>
    </xf>
    <xf numFmtId="0" fontId="8" fillId="0" borderId="39" xfId="0" applyFont="1" applyBorder="1" applyAlignment="1">
      <alignment horizontal="center" vertical="center"/>
    </xf>
    <xf numFmtId="0" fontId="8" fillId="0" borderId="52" xfId="0" applyFont="1" applyBorder="1" applyAlignment="1">
      <alignment horizontal="center" vertical="center"/>
    </xf>
    <xf numFmtId="0" fontId="8" fillId="3" borderId="35" xfId="0" applyFont="1" applyFill="1" applyBorder="1" applyAlignment="1">
      <alignment horizontal="center" vertical="center"/>
    </xf>
    <xf numFmtId="0" fontId="2" fillId="22" borderId="36" xfId="0" applyFont="1" applyFill="1" applyBorder="1" applyAlignment="1">
      <alignment horizontal="center" vertical="center"/>
    </xf>
    <xf numFmtId="0" fontId="6" fillId="23" borderId="37" xfId="0" applyFont="1" applyFill="1" applyBorder="1" applyAlignment="1">
      <alignment horizontal="center" vertical="center"/>
    </xf>
    <xf numFmtId="164" fontId="2" fillId="0" borderId="4" xfId="0" applyNumberFormat="1" applyFont="1" applyBorder="1" applyAlignment="1">
      <alignment horizontal="center" vertical="center"/>
    </xf>
    <xf numFmtId="164" fontId="2" fillId="0" borderId="9" xfId="0" applyNumberFormat="1" applyFont="1" applyBorder="1" applyAlignment="1">
      <alignment horizontal="center" vertical="center"/>
    </xf>
    <xf numFmtId="164" fontId="2" fillId="0" borderId="78" xfId="0" applyNumberFormat="1" applyFont="1" applyBorder="1" applyAlignment="1">
      <alignment horizontal="center" vertical="center"/>
    </xf>
    <xf numFmtId="164" fontId="10" fillId="0" borderId="57" xfId="0" applyNumberFormat="1" applyFont="1" applyBorder="1" applyAlignment="1">
      <alignment horizontal="center" vertical="center"/>
    </xf>
    <xf numFmtId="164" fontId="10" fillId="0" borderId="56" xfId="0" applyNumberFormat="1" applyFont="1" applyBorder="1" applyAlignment="1">
      <alignment horizontal="center" vertical="center"/>
    </xf>
    <xf numFmtId="164" fontId="10" fillId="0" borderId="59" xfId="0" applyNumberFormat="1" applyFont="1" applyBorder="1" applyAlignment="1">
      <alignment horizontal="center" vertical="center"/>
    </xf>
    <xf numFmtId="164" fontId="10" fillId="0" borderId="58" xfId="0" applyNumberFormat="1" applyFont="1" applyBorder="1" applyAlignment="1">
      <alignment horizontal="center" vertical="center"/>
    </xf>
    <xf numFmtId="2" fontId="11" fillId="3" borderId="46" xfId="0" applyNumberFormat="1" applyFont="1" applyFill="1" applyBorder="1" applyAlignment="1">
      <alignment horizontal="center" vertical="center"/>
    </xf>
    <xf numFmtId="0" fontId="20" fillId="2" borderId="2" xfId="0" applyFont="1" applyFill="1" applyBorder="1" applyAlignment="1">
      <alignment horizontal="center" vertical="center"/>
    </xf>
    <xf numFmtId="0" fontId="6" fillId="2" borderId="37" xfId="0" applyFont="1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16" fontId="24" fillId="2" borderId="0" xfId="0" applyNumberFormat="1" applyFont="1" applyFill="1" applyAlignment="1">
      <alignment horizontal="center" vertical="center"/>
    </xf>
    <xf numFmtId="164" fontId="34" fillId="0" borderId="0" xfId="0" applyNumberFormat="1" applyFont="1" applyAlignment="1">
      <alignment horizontal="center" vertical="center"/>
    </xf>
    <xf numFmtId="2" fontId="41" fillId="0" borderId="0" xfId="0" applyNumberFormat="1" applyFont="1" applyAlignment="1">
      <alignment horizontal="center" vertical="center"/>
    </xf>
    <xf numFmtId="164" fontId="10" fillId="0" borderId="40" xfId="0" applyNumberFormat="1" applyFont="1" applyBorder="1" applyAlignment="1">
      <alignment horizontal="center" vertical="center"/>
    </xf>
    <xf numFmtId="0" fontId="23" fillId="13" borderId="8" xfId="0" applyFont="1" applyFill="1" applyBorder="1" applyAlignment="1">
      <alignment horizontal="center" vertical="center"/>
    </xf>
    <xf numFmtId="0" fontId="6" fillId="2" borderId="49" xfId="0" applyFont="1" applyFill="1" applyBorder="1" applyAlignment="1">
      <alignment vertical="center"/>
    </xf>
    <xf numFmtId="0" fontId="6" fillId="2" borderId="50" xfId="0" applyFont="1" applyFill="1" applyBorder="1" applyAlignment="1">
      <alignment vertical="center"/>
    </xf>
    <xf numFmtId="0" fontId="2" fillId="3" borderId="36" xfId="0" applyFont="1" applyFill="1" applyBorder="1" applyAlignment="1">
      <alignment horizontal="center" vertical="center"/>
    </xf>
    <xf numFmtId="0" fontId="2" fillId="21" borderId="37" xfId="0" applyFont="1" applyFill="1" applyBorder="1" applyAlignment="1">
      <alignment horizontal="center" vertical="center"/>
    </xf>
    <xf numFmtId="2" fontId="11" fillId="3" borderId="30" xfId="0" applyNumberFormat="1" applyFont="1" applyFill="1" applyBorder="1" applyAlignment="1">
      <alignment horizontal="center" vertical="center"/>
    </xf>
    <xf numFmtId="164" fontId="24" fillId="0" borderId="67" xfId="0" applyNumberFormat="1" applyFont="1" applyBorder="1" applyAlignment="1">
      <alignment horizontal="center" vertical="center"/>
    </xf>
    <xf numFmtId="2" fontId="35" fillId="0" borderId="0" xfId="0" applyNumberFormat="1" applyFont="1" applyAlignment="1">
      <alignment horizontal="center" vertical="center"/>
    </xf>
    <xf numFmtId="164" fontId="10" fillId="24" borderId="6" xfId="0" applyNumberFormat="1" applyFont="1" applyFill="1" applyBorder="1" applyAlignment="1">
      <alignment horizontal="center" vertical="center"/>
    </xf>
    <xf numFmtId="164" fontId="10" fillId="24" borderId="5" xfId="0" applyNumberFormat="1" applyFont="1" applyFill="1" applyBorder="1" applyAlignment="1">
      <alignment horizontal="center" vertical="center"/>
    </xf>
    <xf numFmtId="164" fontId="10" fillId="7" borderId="6" xfId="0" applyNumberFormat="1" applyFont="1" applyFill="1" applyBorder="1" applyAlignment="1">
      <alignment horizontal="center" vertical="center"/>
    </xf>
    <xf numFmtId="164" fontId="10" fillId="7" borderId="8" xfId="0" applyNumberFormat="1" applyFont="1" applyFill="1" applyBorder="1" applyAlignment="1">
      <alignment horizontal="center" vertical="center"/>
    </xf>
    <xf numFmtId="164" fontId="10" fillId="24" borderId="8" xfId="0" applyNumberFormat="1" applyFont="1" applyFill="1" applyBorder="1" applyAlignment="1">
      <alignment horizontal="center" vertical="center"/>
    </xf>
    <xf numFmtId="164" fontId="10" fillId="25" borderId="6" xfId="0" applyNumberFormat="1" applyFont="1" applyFill="1" applyBorder="1" applyAlignment="1">
      <alignment horizontal="center" vertical="center"/>
    </xf>
    <xf numFmtId="164" fontId="10" fillId="25" borderId="5" xfId="0" applyNumberFormat="1" applyFont="1" applyFill="1" applyBorder="1" applyAlignment="1">
      <alignment horizontal="center" vertical="center"/>
    </xf>
    <xf numFmtId="164" fontId="10" fillId="21" borderId="6" xfId="0" applyNumberFormat="1" applyFont="1" applyFill="1" applyBorder="1" applyAlignment="1">
      <alignment horizontal="center" vertical="center"/>
    </xf>
    <xf numFmtId="164" fontId="10" fillId="25" borderId="8" xfId="0" applyNumberFormat="1" applyFont="1" applyFill="1" applyBorder="1" applyAlignment="1">
      <alignment horizontal="center" vertical="center"/>
    </xf>
    <xf numFmtId="164" fontId="10" fillId="21" borderId="5" xfId="0" applyNumberFormat="1" applyFont="1" applyFill="1" applyBorder="1" applyAlignment="1">
      <alignment horizontal="center" vertical="center"/>
    </xf>
    <xf numFmtId="164" fontId="42" fillId="15" borderId="6" xfId="0" applyNumberFormat="1" applyFont="1" applyFill="1" applyBorder="1" applyAlignment="1">
      <alignment horizontal="center" vertical="center"/>
    </xf>
    <xf numFmtId="164" fontId="42" fillId="21" borderId="5" xfId="0" applyNumberFormat="1" applyFont="1" applyFill="1" applyBorder="1" applyAlignment="1">
      <alignment horizontal="center" vertical="center"/>
    </xf>
    <xf numFmtId="164" fontId="10" fillId="15" borderId="6" xfId="0" applyNumberFormat="1" applyFont="1" applyFill="1" applyBorder="1" applyAlignment="1">
      <alignment horizontal="center" vertical="center"/>
    </xf>
    <xf numFmtId="164" fontId="10" fillId="21" borderId="8" xfId="0" applyNumberFormat="1" applyFont="1" applyFill="1" applyBorder="1" applyAlignment="1">
      <alignment horizontal="center" vertical="center"/>
    </xf>
    <xf numFmtId="164" fontId="42" fillId="15" borderId="5" xfId="0" applyNumberFormat="1" applyFont="1" applyFill="1" applyBorder="1" applyAlignment="1">
      <alignment horizontal="center" vertical="center"/>
    </xf>
    <xf numFmtId="164" fontId="42" fillId="15" borderId="8" xfId="0" applyNumberFormat="1" applyFont="1" applyFill="1" applyBorder="1" applyAlignment="1">
      <alignment horizontal="center" vertical="center"/>
    </xf>
    <xf numFmtId="164" fontId="10" fillId="9" borderId="5" xfId="0" applyNumberFormat="1" applyFont="1" applyFill="1" applyBorder="1" applyAlignment="1">
      <alignment horizontal="center" vertical="center"/>
    </xf>
    <xf numFmtId="164" fontId="10" fillId="9" borderId="6" xfId="0" applyNumberFormat="1" applyFont="1" applyFill="1" applyBorder="1" applyAlignment="1">
      <alignment horizontal="center" vertical="center"/>
    </xf>
    <xf numFmtId="164" fontId="10" fillId="9" borderId="8" xfId="0" applyNumberFormat="1" applyFont="1" applyFill="1" applyBorder="1" applyAlignment="1">
      <alignment horizontal="center" vertical="center"/>
    </xf>
    <xf numFmtId="164" fontId="23" fillId="2" borderId="72" xfId="0" applyNumberFormat="1" applyFont="1" applyFill="1" applyBorder="1" applyAlignment="1">
      <alignment horizontal="center" vertical="center"/>
    </xf>
    <xf numFmtId="164" fontId="2" fillId="4" borderId="8" xfId="0" applyNumberFormat="1" applyFont="1" applyFill="1" applyBorder="1" applyAlignment="1">
      <alignment horizontal="center" vertical="center"/>
    </xf>
    <xf numFmtId="164" fontId="23" fillId="13" borderId="6" xfId="0" applyNumberFormat="1" applyFont="1" applyFill="1" applyBorder="1" applyAlignment="1">
      <alignment horizontal="center" vertical="center"/>
    </xf>
    <xf numFmtId="164" fontId="23" fillId="13" borderId="5" xfId="0" applyNumberFormat="1" applyFont="1" applyFill="1" applyBorder="1" applyAlignment="1">
      <alignment horizontal="center" vertical="center"/>
    </xf>
    <xf numFmtId="164" fontId="23" fillId="13" borderId="8" xfId="0" applyNumberFormat="1" applyFont="1" applyFill="1" applyBorder="1" applyAlignment="1">
      <alignment horizontal="center" vertical="center"/>
    </xf>
    <xf numFmtId="44" fontId="28" fillId="0" borderId="0" xfId="0" applyNumberFormat="1" applyFont="1" applyAlignment="1">
      <alignment horizontal="center" vertical="center"/>
    </xf>
    <xf numFmtId="164" fontId="10" fillId="0" borderId="9" xfId="0" applyNumberFormat="1" applyFont="1" applyBorder="1" applyAlignment="1">
      <alignment horizontal="center" vertical="center"/>
    </xf>
    <xf numFmtId="164" fontId="10" fillId="0" borderId="30" xfId="0" applyNumberFormat="1" applyFont="1" applyBorder="1" applyAlignment="1">
      <alignment horizontal="center" vertical="center"/>
    </xf>
    <xf numFmtId="0" fontId="45" fillId="0" borderId="0" xfId="0" applyFont="1" applyAlignment="1">
      <alignment horizontal="center" vertical="center"/>
    </xf>
    <xf numFmtId="0" fontId="46" fillId="0" borderId="0" xfId="0" applyFont="1" applyAlignment="1">
      <alignment horizontal="center" vertical="center"/>
    </xf>
    <xf numFmtId="2" fontId="45" fillId="0" borderId="0" xfId="0" applyNumberFormat="1" applyFont="1" applyAlignment="1">
      <alignment horizontal="center" vertical="center"/>
    </xf>
    <xf numFmtId="2" fontId="46" fillId="0" borderId="0" xfId="0" applyNumberFormat="1" applyFont="1" applyAlignment="1">
      <alignment horizontal="center" vertical="center"/>
    </xf>
    <xf numFmtId="164" fontId="42" fillId="0" borderId="5" xfId="0" applyNumberFormat="1" applyFont="1" applyBorder="1" applyAlignment="1">
      <alignment horizontal="center" vertical="center"/>
    </xf>
    <xf numFmtId="164" fontId="42" fillId="0" borderId="8" xfId="0" applyNumberFormat="1" applyFont="1" applyBorder="1" applyAlignment="1">
      <alignment horizontal="center" vertical="center"/>
    </xf>
    <xf numFmtId="164" fontId="42" fillId="0" borderId="6" xfId="0" applyNumberFormat="1" applyFont="1" applyBorder="1" applyAlignment="1">
      <alignment horizontal="center" vertical="center"/>
    </xf>
    <xf numFmtId="2" fontId="45" fillId="3" borderId="0" xfId="0" applyNumberFormat="1" applyFont="1" applyFill="1" applyAlignment="1">
      <alignment horizontal="center" vertical="center"/>
    </xf>
    <xf numFmtId="164" fontId="10" fillId="26" borderId="5" xfId="0" applyNumberFormat="1" applyFont="1" applyFill="1" applyBorder="1" applyAlignment="1">
      <alignment horizontal="center" vertical="center"/>
    </xf>
    <xf numFmtId="164" fontId="10" fillId="26" borderId="6" xfId="0" applyNumberFormat="1" applyFont="1" applyFill="1" applyBorder="1" applyAlignment="1">
      <alignment horizontal="center" vertical="center"/>
    </xf>
    <xf numFmtId="164" fontId="10" fillId="26" borderId="8" xfId="0" applyNumberFormat="1" applyFont="1" applyFill="1" applyBorder="1" applyAlignment="1">
      <alignment horizontal="center" vertical="center"/>
    </xf>
    <xf numFmtId="164" fontId="10" fillId="3" borderId="9" xfId="0" applyNumberFormat="1" applyFont="1" applyFill="1" applyBorder="1" applyAlignment="1">
      <alignment horizontal="center" vertical="center"/>
    </xf>
    <xf numFmtId="0" fontId="24" fillId="2" borderId="1" xfId="0" applyFont="1" applyFill="1" applyBorder="1" applyAlignment="1">
      <alignment vertical="center"/>
    </xf>
    <xf numFmtId="164" fontId="24" fillId="0" borderId="46" xfId="0" applyNumberFormat="1" applyFont="1" applyBorder="1" applyAlignment="1">
      <alignment horizontal="center" vertical="center"/>
    </xf>
    <xf numFmtId="1" fontId="24" fillId="24" borderId="43" xfId="0" applyNumberFormat="1" applyFont="1" applyFill="1" applyBorder="1" applyAlignment="1">
      <alignment horizontal="center" vertical="center"/>
    </xf>
    <xf numFmtId="2" fontId="48" fillId="3" borderId="9" xfId="0" applyNumberFormat="1" applyFont="1" applyFill="1" applyBorder="1" applyAlignment="1">
      <alignment horizontal="center" vertical="center"/>
    </xf>
    <xf numFmtId="164" fontId="11" fillId="0" borderId="44" xfId="0" applyNumberFormat="1" applyFont="1" applyBorder="1" applyAlignment="1">
      <alignment vertical="center" wrapText="1"/>
    </xf>
    <xf numFmtId="164" fontId="11" fillId="0" borderId="0" xfId="0" applyNumberFormat="1" applyFont="1" applyAlignment="1">
      <alignment vertical="center" wrapText="1"/>
    </xf>
    <xf numFmtId="164" fontId="11" fillId="0" borderId="31" xfId="0" applyNumberFormat="1" applyFont="1" applyBorder="1" applyAlignment="1">
      <alignment vertical="center" wrapText="1"/>
    </xf>
    <xf numFmtId="2" fontId="49" fillId="3" borderId="9" xfId="0" applyNumberFormat="1" applyFont="1" applyFill="1" applyBorder="1" applyAlignment="1">
      <alignment horizontal="center" vertical="center"/>
    </xf>
    <xf numFmtId="0" fontId="24" fillId="0" borderId="5" xfId="0" applyFont="1" applyBorder="1" applyAlignment="1">
      <alignment horizontal="center" vertical="center"/>
    </xf>
    <xf numFmtId="14" fontId="24" fillId="0" borderId="8" xfId="0" applyNumberFormat="1" applyFont="1" applyBorder="1" applyAlignment="1">
      <alignment horizontal="center" vertical="center"/>
    </xf>
    <xf numFmtId="0" fontId="0" fillId="0" borderId="49" xfId="0" applyBorder="1"/>
    <xf numFmtId="0" fontId="0" fillId="0" borderId="44" xfId="0" applyBorder="1"/>
    <xf numFmtId="0" fontId="23" fillId="2" borderId="31" xfId="0" applyFont="1" applyFill="1" applyBorder="1" applyAlignment="1">
      <alignment horizontal="center" vertical="center"/>
    </xf>
    <xf numFmtId="0" fontId="24" fillId="2" borderId="31" xfId="0" applyFont="1" applyFill="1" applyBorder="1" applyAlignment="1">
      <alignment horizontal="center" vertical="center"/>
    </xf>
    <xf numFmtId="0" fontId="24" fillId="2" borderId="31" xfId="0" applyFont="1" applyFill="1" applyBorder="1" applyAlignment="1">
      <alignment horizontal="center" vertical="center" wrapText="1"/>
    </xf>
    <xf numFmtId="0" fontId="0" fillId="0" borderId="60" xfId="0" applyBorder="1"/>
    <xf numFmtId="0" fontId="24" fillId="2" borderId="33" xfId="0" applyFont="1" applyFill="1" applyBorder="1" applyAlignment="1">
      <alignment vertical="center" wrapText="1"/>
    </xf>
    <xf numFmtId="164" fontId="30" fillId="3" borderId="5" xfId="0" applyNumberFormat="1" applyFont="1" applyFill="1" applyBorder="1" applyAlignment="1">
      <alignment horizontal="center" vertical="center"/>
    </xf>
    <xf numFmtId="164" fontId="30" fillId="3" borderId="6" xfId="0" applyNumberFormat="1" applyFont="1" applyFill="1" applyBorder="1" applyAlignment="1">
      <alignment horizontal="center" vertical="center"/>
    </xf>
    <xf numFmtId="164" fontId="30" fillId="3" borderId="8" xfId="0" applyNumberFormat="1" applyFont="1" applyFill="1" applyBorder="1" applyAlignment="1">
      <alignment horizontal="center" vertical="center"/>
    </xf>
    <xf numFmtId="164" fontId="30" fillId="0" borderId="5" xfId="0" applyNumberFormat="1" applyFont="1" applyBorder="1" applyAlignment="1">
      <alignment horizontal="center" vertical="center"/>
    </xf>
    <xf numFmtId="164" fontId="30" fillId="0" borderId="6" xfId="0" applyNumberFormat="1" applyFont="1" applyBorder="1" applyAlignment="1">
      <alignment horizontal="center" vertical="center"/>
    </xf>
    <xf numFmtId="164" fontId="10" fillId="0" borderId="6" xfId="0" applyNumberFormat="1" applyFont="1" applyBorder="1" applyAlignment="1">
      <alignment horizontal="center"/>
    </xf>
    <xf numFmtId="0" fontId="24" fillId="3" borderId="1" xfId="0" applyFont="1" applyFill="1" applyBorder="1" applyAlignment="1">
      <alignment horizontal="center" vertical="center"/>
    </xf>
    <xf numFmtId="2" fontId="49" fillId="0" borderId="9" xfId="0" applyNumberFormat="1" applyFont="1" applyBorder="1" applyAlignment="1">
      <alignment horizontal="center" vertical="center"/>
    </xf>
    <xf numFmtId="164" fontId="10" fillId="3" borderId="5" xfId="0" applyNumberFormat="1" applyFont="1" applyFill="1" applyBorder="1" applyAlignment="1">
      <alignment horizontal="center" vertical="center" wrapText="1"/>
    </xf>
    <xf numFmtId="2" fontId="11" fillId="0" borderId="21" xfId="0" applyNumberFormat="1" applyFont="1" applyBorder="1" applyAlignment="1">
      <alignment horizontal="center" vertical="center"/>
    </xf>
    <xf numFmtId="2" fontId="11" fillId="3" borderId="19" xfId="0" applyNumberFormat="1" applyFont="1" applyFill="1" applyBorder="1" applyAlignment="1">
      <alignment horizontal="center" vertical="center"/>
    </xf>
    <xf numFmtId="164" fontId="42" fillId="0" borderId="0" xfId="0" applyNumberFormat="1" applyFont="1" applyAlignment="1">
      <alignment horizontal="center" vertical="center"/>
    </xf>
    <xf numFmtId="164" fontId="10" fillId="0" borderId="46" xfId="0" applyNumberFormat="1" applyFont="1" applyBorder="1" applyAlignment="1">
      <alignment horizontal="center" vertical="center"/>
    </xf>
    <xf numFmtId="2" fontId="11" fillId="0" borderId="31" xfId="0" applyNumberFormat="1" applyFont="1" applyBorder="1" applyAlignment="1">
      <alignment horizontal="center" vertical="center"/>
    </xf>
    <xf numFmtId="164" fontId="10" fillId="0" borderId="49" xfId="0" applyNumberFormat="1" applyFont="1" applyBorder="1" applyAlignment="1">
      <alignment horizontal="center" vertical="center"/>
    </xf>
    <xf numFmtId="164" fontId="10" fillId="0" borderId="50" xfId="0" applyNumberFormat="1" applyFont="1" applyBorder="1" applyAlignment="1">
      <alignment horizontal="center" vertical="center"/>
    </xf>
    <xf numFmtId="164" fontId="10" fillId="0" borderId="48" xfId="0" applyNumberFormat="1" applyFont="1" applyBorder="1" applyAlignment="1">
      <alignment horizontal="center" vertical="center"/>
    </xf>
    <xf numFmtId="0" fontId="2" fillId="21" borderId="61" xfId="0" applyFont="1" applyFill="1" applyBorder="1" applyAlignment="1">
      <alignment horizontal="center" vertical="center"/>
    </xf>
    <xf numFmtId="0" fontId="16" fillId="0" borderId="27" xfId="0" applyFont="1" applyBorder="1" applyAlignment="1">
      <alignment horizontal="center" vertical="center"/>
    </xf>
    <xf numFmtId="1" fontId="10" fillId="5" borderId="11" xfId="0" applyNumberFormat="1" applyFont="1" applyFill="1" applyBorder="1" applyAlignment="1">
      <alignment horizontal="center" vertical="center"/>
    </xf>
    <xf numFmtId="1" fontId="10" fillId="5" borderId="12" xfId="0" applyNumberFormat="1" applyFont="1" applyFill="1" applyBorder="1" applyAlignment="1">
      <alignment horizontal="center" vertical="center"/>
    </xf>
    <xf numFmtId="1" fontId="10" fillId="5" borderId="13" xfId="0" applyNumberFormat="1" applyFont="1" applyFill="1" applyBorder="1" applyAlignment="1">
      <alignment horizontal="center" vertical="center"/>
    </xf>
    <xf numFmtId="1" fontId="10" fillId="5" borderId="64" xfId="0" applyNumberFormat="1" applyFont="1" applyFill="1" applyBorder="1" applyAlignment="1">
      <alignment horizontal="center" vertical="center"/>
    </xf>
    <xf numFmtId="164" fontId="10" fillId="0" borderId="54" xfId="0" applyNumberFormat="1" applyFont="1" applyBorder="1" applyAlignment="1">
      <alignment horizontal="center" vertical="center"/>
    </xf>
    <xf numFmtId="164" fontId="10" fillId="0" borderId="47" xfId="0" applyNumberFormat="1" applyFont="1" applyBorder="1" applyAlignment="1">
      <alignment horizontal="center" vertical="center"/>
    </xf>
    <xf numFmtId="164" fontId="10" fillId="0" borderId="70" xfId="0" applyNumberFormat="1" applyFont="1" applyBorder="1" applyAlignment="1">
      <alignment horizontal="center" vertical="center"/>
    </xf>
    <xf numFmtId="164" fontId="24" fillId="2" borderId="45" xfId="0" applyNumberFormat="1" applyFont="1" applyFill="1" applyBorder="1" applyAlignment="1">
      <alignment horizontal="center" vertical="center"/>
    </xf>
    <xf numFmtId="164" fontId="24" fillId="2" borderId="17" xfId="0" applyNumberFormat="1" applyFont="1" applyFill="1" applyBorder="1" applyAlignment="1">
      <alignment horizontal="center" vertical="center"/>
    </xf>
    <xf numFmtId="164" fontId="24" fillId="2" borderId="18" xfId="0" applyNumberFormat="1" applyFont="1" applyFill="1" applyBorder="1" applyAlignment="1">
      <alignment horizontal="center" vertical="center"/>
    </xf>
    <xf numFmtId="14" fontId="24" fillId="0" borderId="7" xfId="0" applyNumberFormat="1" applyFont="1" applyBorder="1" applyAlignment="1">
      <alignment horizontal="center" vertical="center"/>
    </xf>
    <xf numFmtId="1" fontId="23" fillId="5" borderId="12" xfId="0" applyNumberFormat="1" applyFont="1" applyFill="1" applyBorder="1" applyAlignment="1">
      <alignment horizontal="center" vertical="center"/>
    </xf>
    <xf numFmtId="1" fontId="23" fillId="5" borderId="13" xfId="0" applyNumberFormat="1" applyFont="1" applyFill="1" applyBorder="1" applyAlignment="1">
      <alignment horizontal="center" vertical="center"/>
    </xf>
    <xf numFmtId="0" fontId="6" fillId="0" borderId="56" xfId="0" applyFont="1" applyBorder="1" applyAlignment="1">
      <alignment horizontal="center" vertical="center"/>
    </xf>
    <xf numFmtId="164" fontId="30" fillId="0" borderId="11" xfId="0" applyNumberFormat="1" applyFont="1" applyBorder="1" applyAlignment="1">
      <alignment horizontal="center" vertical="center"/>
    </xf>
    <xf numFmtId="164" fontId="30" fillId="0" borderId="12" xfId="0" applyNumberFormat="1" applyFont="1" applyBorder="1" applyAlignment="1">
      <alignment horizontal="center" vertical="center"/>
    </xf>
    <xf numFmtId="164" fontId="10" fillId="0" borderId="20" xfId="0" applyNumberFormat="1" applyFont="1" applyBorder="1" applyAlignment="1">
      <alignment horizontal="center" vertical="center"/>
    </xf>
    <xf numFmtId="1" fontId="10" fillId="5" borderId="22" xfId="0" applyNumberFormat="1" applyFont="1" applyFill="1" applyBorder="1" applyAlignment="1">
      <alignment horizontal="center" vertical="center"/>
    </xf>
    <xf numFmtId="0" fontId="2" fillId="4" borderId="47" xfId="0" applyFont="1" applyFill="1" applyBorder="1" applyAlignment="1">
      <alignment horizontal="center" vertical="center"/>
    </xf>
    <xf numFmtId="0" fontId="2" fillId="4" borderId="70" xfId="0" applyFont="1" applyFill="1" applyBorder="1" applyAlignment="1">
      <alignment horizontal="center" vertical="center"/>
    </xf>
    <xf numFmtId="0" fontId="23" fillId="13" borderId="70" xfId="0" applyFont="1" applyFill="1" applyBorder="1" applyAlignment="1">
      <alignment horizontal="center" vertical="center"/>
    </xf>
    <xf numFmtId="0" fontId="10" fillId="0" borderId="47" xfId="0" applyFont="1" applyBorder="1" applyAlignment="1">
      <alignment horizontal="center" vertical="center"/>
    </xf>
    <xf numFmtId="164" fontId="30" fillId="0" borderId="54" xfId="0" applyNumberFormat="1" applyFont="1" applyBorder="1" applyAlignment="1">
      <alignment horizontal="center" vertical="center"/>
    </xf>
    <xf numFmtId="164" fontId="30" fillId="0" borderId="47" xfId="0" applyNumberFormat="1" applyFont="1" applyBorder="1" applyAlignment="1">
      <alignment horizontal="center" vertical="center"/>
    </xf>
    <xf numFmtId="1" fontId="10" fillId="5" borderId="20" xfId="0" applyNumberFormat="1" applyFont="1" applyFill="1" applyBorder="1" applyAlignment="1">
      <alignment horizontal="center" vertical="center"/>
    </xf>
    <xf numFmtId="164" fontId="30" fillId="0" borderId="22" xfId="0" applyNumberFormat="1" applyFont="1" applyBorder="1" applyAlignment="1">
      <alignment horizontal="center" vertical="center"/>
    </xf>
    <xf numFmtId="164" fontId="2" fillId="4" borderId="38" xfId="0" applyNumberFormat="1" applyFont="1" applyFill="1" applyBorder="1" applyAlignment="1">
      <alignment horizontal="center" vertical="center"/>
    </xf>
    <xf numFmtId="164" fontId="2" fillId="4" borderId="39" xfId="0" applyNumberFormat="1" applyFont="1" applyFill="1" applyBorder="1" applyAlignment="1">
      <alignment horizontal="center" vertical="center"/>
    </xf>
    <xf numFmtId="164" fontId="2" fillId="4" borderId="40" xfId="0" applyNumberFormat="1" applyFont="1" applyFill="1" applyBorder="1" applyAlignment="1">
      <alignment horizontal="center" vertical="center"/>
    </xf>
    <xf numFmtId="2" fontId="12" fillId="0" borderId="46" xfId="0" applyNumberFormat="1" applyFont="1" applyBorder="1" applyAlignment="1">
      <alignment horizontal="center" vertical="center"/>
    </xf>
    <xf numFmtId="0" fontId="2" fillId="4" borderId="38" xfId="0" applyFont="1" applyFill="1" applyBorder="1" applyAlignment="1">
      <alignment horizontal="center" vertical="center"/>
    </xf>
    <xf numFmtId="0" fontId="2" fillId="4" borderId="39" xfId="0" applyFont="1" applyFill="1" applyBorder="1" applyAlignment="1">
      <alignment horizontal="center" vertical="center"/>
    </xf>
    <xf numFmtId="0" fontId="2" fillId="4" borderId="40" xfId="0" applyFont="1" applyFill="1" applyBorder="1" applyAlignment="1">
      <alignment horizontal="center" vertical="center"/>
    </xf>
    <xf numFmtId="2" fontId="12" fillId="4" borderId="67" xfId="0" applyNumberFormat="1" applyFont="1" applyFill="1" applyBorder="1" applyAlignment="1">
      <alignment horizontal="center" vertical="center"/>
    </xf>
    <xf numFmtId="0" fontId="23" fillId="13" borderId="39" xfId="0" applyFont="1" applyFill="1" applyBorder="1" applyAlignment="1">
      <alignment horizontal="center" vertical="center"/>
    </xf>
    <xf numFmtId="165" fontId="11" fillId="0" borderId="35" xfId="0" applyNumberFormat="1" applyFont="1" applyBorder="1" applyAlignment="1">
      <alignment horizontal="center" vertical="center"/>
    </xf>
    <xf numFmtId="165" fontId="11" fillId="0" borderId="36" xfId="0" applyNumberFormat="1" applyFont="1" applyBorder="1" applyAlignment="1">
      <alignment horizontal="center" vertical="center"/>
    </xf>
    <xf numFmtId="165" fontId="11" fillId="0" borderId="37" xfId="0" applyNumberFormat="1" applyFont="1" applyBorder="1" applyAlignment="1">
      <alignment horizontal="center" vertical="center"/>
    </xf>
    <xf numFmtId="2" fontId="11" fillId="0" borderId="43" xfId="0" applyNumberFormat="1" applyFont="1" applyBorder="1" applyAlignment="1">
      <alignment horizontal="center" vertical="center"/>
    </xf>
    <xf numFmtId="2" fontId="11" fillId="0" borderId="41" xfId="0" applyNumberFormat="1" applyFont="1" applyBorder="1" applyAlignment="1">
      <alignment horizontal="center" vertical="center"/>
    </xf>
    <xf numFmtId="165" fontId="11" fillId="0" borderId="71" xfId="0" applyNumberFormat="1" applyFont="1" applyBorder="1" applyAlignment="1">
      <alignment horizontal="center" vertical="center"/>
    </xf>
    <xf numFmtId="165" fontId="11" fillId="0" borderId="72" xfId="0" applyNumberFormat="1" applyFont="1" applyBorder="1" applyAlignment="1">
      <alignment horizontal="center" vertical="center"/>
    </xf>
    <xf numFmtId="165" fontId="11" fillId="0" borderId="73" xfId="0" applyNumberFormat="1" applyFont="1" applyBorder="1" applyAlignment="1">
      <alignment horizontal="center" vertical="center"/>
    </xf>
    <xf numFmtId="164" fontId="24" fillId="0" borderId="16" xfId="0" applyNumberFormat="1" applyFont="1" applyBorder="1" applyAlignment="1">
      <alignment horizontal="center" vertical="center"/>
    </xf>
    <xf numFmtId="1" fontId="24" fillId="24" borderId="21" xfId="0" applyNumberFormat="1" applyFont="1" applyFill="1" applyBorder="1" applyAlignment="1">
      <alignment horizontal="center" vertical="center"/>
    </xf>
    <xf numFmtId="0" fontId="29" fillId="0" borderId="74" xfId="0" applyFont="1" applyBorder="1" applyAlignment="1">
      <alignment horizontal="center" vertical="center"/>
    </xf>
    <xf numFmtId="0" fontId="8" fillId="3" borderId="41" xfId="0" applyFont="1" applyFill="1" applyBorder="1" applyAlignment="1">
      <alignment horizontal="center" vertical="center"/>
    </xf>
    <xf numFmtId="165" fontId="11" fillId="0" borderId="19" xfId="0" applyNumberFormat="1" applyFont="1" applyBorder="1" applyAlignment="1">
      <alignment horizontal="center" vertical="center"/>
    </xf>
    <xf numFmtId="0" fontId="2" fillId="22" borderId="71" xfId="0" applyFont="1" applyFill="1" applyBorder="1" applyAlignment="1">
      <alignment horizontal="center" vertical="center"/>
    </xf>
    <xf numFmtId="0" fontId="2" fillId="5" borderId="72" xfId="0" applyFont="1" applyFill="1" applyBorder="1" applyAlignment="1">
      <alignment horizontal="center" vertical="center"/>
    </xf>
    <xf numFmtId="0" fontId="8" fillId="21" borderId="72" xfId="0" applyFont="1" applyFill="1" applyBorder="1" applyAlignment="1">
      <alignment horizontal="center" vertical="center"/>
    </xf>
    <xf numFmtId="0" fontId="2" fillId="3" borderId="72" xfId="0" applyFont="1" applyFill="1" applyBorder="1" applyAlignment="1">
      <alignment horizontal="center" vertical="center"/>
    </xf>
    <xf numFmtId="0" fontId="2" fillId="21" borderId="75" xfId="0" applyFont="1" applyFill="1" applyBorder="1" applyAlignment="1">
      <alignment horizontal="center" vertical="center"/>
    </xf>
    <xf numFmtId="0" fontId="23" fillId="13" borderId="20" xfId="0" applyFont="1" applyFill="1" applyBorder="1" applyAlignment="1">
      <alignment horizontal="center" vertical="center"/>
    </xf>
    <xf numFmtId="0" fontId="9" fillId="0" borderId="0" xfId="0" applyFont="1" applyAlignment="1">
      <alignment horizontal="left" vertical="center"/>
    </xf>
    <xf numFmtId="164" fontId="30" fillId="0" borderId="19" xfId="0" applyNumberFormat="1" applyFont="1" applyBorder="1" applyAlignment="1">
      <alignment horizontal="center" vertical="center"/>
    </xf>
    <xf numFmtId="164" fontId="30" fillId="0" borderId="20" xfId="0" applyNumberFormat="1" applyFont="1" applyBorder="1" applyAlignment="1">
      <alignment horizontal="center" vertical="center"/>
    </xf>
    <xf numFmtId="164" fontId="30" fillId="0" borderId="21" xfId="0" applyNumberFormat="1" applyFont="1" applyBorder="1" applyAlignment="1">
      <alignment horizontal="center" vertical="center"/>
    </xf>
    <xf numFmtId="0" fontId="6" fillId="7" borderId="34" xfId="0" applyFont="1" applyFill="1" applyBorder="1" applyAlignment="1">
      <alignment vertical="center"/>
    </xf>
    <xf numFmtId="0" fontId="6" fillId="7" borderId="42" xfId="0" applyFont="1" applyFill="1" applyBorder="1" applyAlignment="1">
      <alignment vertical="center"/>
    </xf>
    <xf numFmtId="164" fontId="10" fillId="0" borderId="53" xfId="0" applyNumberFormat="1" applyFont="1" applyBorder="1" applyAlignment="1">
      <alignment horizontal="center" vertical="center"/>
    </xf>
    <xf numFmtId="165" fontId="11" fillId="0" borderId="61" xfId="0" applyNumberFormat="1" applyFont="1" applyBorder="1" applyAlignment="1">
      <alignment horizontal="center" vertical="center"/>
    </xf>
    <xf numFmtId="0" fontId="2" fillId="4" borderId="52" xfId="0" applyFont="1" applyFill="1" applyBorder="1" applyAlignment="1">
      <alignment horizontal="center" vertical="center"/>
    </xf>
    <xf numFmtId="164" fontId="10" fillId="0" borderId="23" xfId="0" applyNumberFormat="1" applyFont="1" applyBorder="1" applyAlignment="1">
      <alignment horizontal="center" vertical="center"/>
    </xf>
    <xf numFmtId="2" fontId="11" fillId="0" borderId="77" xfId="0" applyNumberFormat="1" applyFont="1" applyBorder="1" applyAlignment="1">
      <alignment horizontal="center" vertical="center"/>
    </xf>
    <xf numFmtId="164" fontId="30" fillId="3" borderId="7" xfId="0" applyNumberFormat="1" applyFont="1" applyFill="1" applyBorder="1" applyAlignment="1">
      <alignment horizontal="center" vertical="center"/>
    </xf>
    <xf numFmtId="2" fontId="23" fillId="0" borderId="0" xfId="0" applyNumberFormat="1" applyFont="1" applyAlignment="1">
      <alignment horizontal="center" vertical="center"/>
    </xf>
    <xf numFmtId="0" fontId="24" fillId="0" borderId="50" xfId="0" applyFont="1" applyBorder="1" applyAlignment="1">
      <alignment vertical="center"/>
    </xf>
    <xf numFmtId="0" fontId="43" fillId="0" borderId="0" xfId="0" applyFont="1" applyAlignment="1">
      <alignment vertical="center" wrapText="1"/>
    </xf>
    <xf numFmtId="164" fontId="24" fillId="0" borderId="0" xfId="0" applyNumberFormat="1" applyFont="1" applyAlignment="1">
      <alignment vertical="center"/>
    </xf>
    <xf numFmtId="1" fontId="24" fillId="0" borderId="0" xfId="0" applyNumberFormat="1" applyFont="1" applyAlignment="1">
      <alignment vertical="center" wrapText="1"/>
    </xf>
    <xf numFmtId="0" fontId="44" fillId="0" borderId="0" xfId="0" applyFont="1" applyAlignment="1">
      <alignment vertical="center" wrapText="1"/>
    </xf>
    <xf numFmtId="164" fontId="40" fillId="0" borderId="0" xfId="0" applyNumberFormat="1" applyFont="1" applyAlignment="1">
      <alignment horizontal="center" vertical="center"/>
    </xf>
    <xf numFmtId="14" fontId="36" fillId="0" borderId="0" xfId="0" applyNumberFormat="1" applyFont="1" applyAlignment="1">
      <alignment horizontal="center" vertical="center"/>
    </xf>
    <xf numFmtId="2" fontId="39" fillId="0" borderId="0" xfId="0" applyNumberFormat="1" applyFont="1" applyAlignment="1">
      <alignment horizontal="center" vertical="center"/>
    </xf>
    <xf numFmtId="2" fontId="11" fillId="3" borderId="66" xfId="0" applyNumberFormat="1" applyFont="1" applyFill="1" applyBorder="1" applyAlignment="1">
      <alignment horizontal="center" vertical="center"/>
    </xf>
    <xf numFmtId="2" fontId="11" fillId="0" borderId="14" xfId="0" applyNumberFormat="1" applyFont="1" applyBorder="1" applyAlignment="1">
      <alignment horizontal="center" vertical="center"/>
    </xf>
    <xf numFmtId="164" fontId="30" fillId="0" borderId="45" xfId="0" applyNumberFormat="1" applyFont="1" applyBorder="1" applyAlignment="1">
      <alignment horizontal="center" vertical="center"/>
    </xf>
    <xf numFmtId="164" fontId="30" fillId="0" borderId="17" xfId="0" applyNumberFormat="1" applyFont="1" applyBorder="1" applyAlignment="1">
      <alignment horizontal="center" vertical="center"/>
    </xf>
    <xf numFmtId="164" fontId="30" fillId="0" borderId="56" xfId="0" applyNumberFormat="1" applyFont="1" applyBorder="1" applyAlignment="1">
      <alignment horizontal="center" vertical="center"/>
    </xf>
    <xf numFmtId="164" fontId="30" fillId="0" borderId="39" xfId="0" applyNumberFormat="1" applyFont="1" applyBorder="1" applyAlignment="1">
      <alignment horizontal="center" vertical="center"/>
    </xf>
    <xf numFmtId="2" fontId="11" fillId="7" borderId="66" xfId="0" applyNumberFormat="1" applyFont="1" applyFill="1" applyBorder="1" applyAlignment="1">
      <alignment horizontal="center" vertical="center"/>
    </xf>
    <xf numFmtId="2" fontId="11" fillId="7" borderId="9" xfId="0" applyNumberFormat="1" applyFont="1" applyFill="1" applyBorder="1" applyAlignment="1">
      <alignment horizontal="center" vertical="center"/>
    </xf>
    <xf numFmtId="2" fontId="11" fillId="7" borderId="14" xfId="0" applyNumberFormat="1" applyFont="1" applyFill="1" applyBorder="1" applyAlignment="1">
      <alignment horizontal="center" vertical="center"/>
    </xf>
    <xf numFmtId="164" fontId="30" fillId="0" borderId="40" xfId="0" applyNumberFormat="1" applyFont="1" applyBorder="1" applyAlignment="1">
      <alignment horizontal="center" vertical="center"/>
    </xf>
    <xf numFmtId="0" fontId="16" fillId="3" borderId="24" xfId="0" applyFont="1" applyFill="1" applyBorder="1" applyAlignment="1">
      <alignment horizontal="center" vertical="center"/>
    </xf>
    <xf numFmtId="164" fontId="30" fillId="0" borderId="38" xfId="0" applyNumberFormat="1" applyFont="1" applyBorder="1" applyAlignment="1">
      <alignment horizontal="center" vertical="center"/>
    </xf>
    <xf numFmtId="164" fontId="30" fillId="3" borderId="11" xfId="0" applyNumberFormat="1" applyFont="1" applyFill="1" applyBorder="1" applyAlignment="1">
      <alignment horizontal="center" vertical="center"/>
    </xf>
    <xf numFmtId="164" fontId="30" fillId="3" borderId="12" xfId="0" applyNumberFormat="1" applyFont="1" applyFill="1" applyBorder="1" applyAlignment="1">
      <alignment horizontal="center" vertical="center"/>
    </xf>
    <xf numFmtId="164" fontId="30" fillId="3" borderId="13" xfId="0" applyNumberFormat="1" applyFont="1" applyFill="1" applyBorder="1" applyAlignment="1">
      <alignment horizontal="center" vertical="center"/>
    </xf>
    <xf numFmtId="0" fontId="6" fillId="0" borderId="17" xfId="0" applyFont="1" applyBorder="1" applyAlignment="1">
      <alignment horizontal="center" vertical="center"/>
    </xf>
    <xf numFmtId="164" fontId="30" fillId="0" borderId="6" xfId="0" applyNumberFormat="1" applyFont="1" applyBorder="1" applyAlignment="1">
      <alignment horizontal="center"/>
    </xf>
    <xf numFmtId="2" fontId="11" fillId="3" borderId="77" xfId="0" applyNumberFormat="1" applyFont="1" applyFill="1" applyBorder="1" applyAlignment="1">
      <alignment horizontal="center" vertical="center"/>
    </xf>
    <xf numFmtId="2" fontId="11" fillId="3" borderId="29" xfId="0" applyNumberFormat="1" applyFont="1" applyFill="1" applyBorder="1" applyAlignment="1">
      <alignment horizontal="center" vertical="center"/>
    </xf>
    <xf numFmtId="0" fontId="16" fillId="0" borderId="24" xfId="0" applyFont="1" applyBorder="1" applyAlignment="1">
      <alignment horizontal="center" vertical="center"/>
    </xf>
    <xf numFmtId="164" fontId="30" fillId="16" borderId="5" xfId="0" applyNumberFormat="1" applyFont="1" applyFill="1" applyBorder="1" applyAlignment="1">
      <alignment horizontal="center" vertical="center"/>
    </xf>
    <xf numFmtId="164" fontId="30" fillId="16" borderId="6" xfId="0" applyNumberFormat="1" applyFont="1" applyFill="1" applyBorder="1" applyAlignment="1">
      <alignment horizontal="center" vertical="center"/>
    </xf>
    <xf numFmtId="164" fontId="30" fillId="16" borderId="8" xfId="0" applyNumberFormat="1" applyFont="1" applyFill="1" applyBorder="1" applyAlignment="1">
      <alignment horizontal="center" vertical="center"/>
    </xf>
    <xf numFmtId="164" fontId="30" fillId="16" borderId="6" xfId="0" applyNumberFormat="1" applyFont="1" applyFill="1" applyBorder="1" applyAlignment="1">
      <alignment horizontal="center"/>
    </xf>
    <xf numFmtId="164" fontId="10" fillId="16" borderId="54" xfId="0" applyNumberFormat="1" applyFont="1" applyFill="1" applyBorder="1" applyAlignment="1">
      <alignment horizontal="center" vertical="center"/>
    </xf>
    <xf numFmtId="164" fontId="10" fillId="16" borderId="47" xfId="0" applyNumberFormat="1" applyFont="1" applyFill="1" applyBorder="1" applyAlignment="1">
      <alignment horizontal="center" vertical="center"/>
    </xf>
    <xf numFmtId="164" fontId="10" fillId="16" borderId="70" xfId="0" applyNumberFormat="1" applyFont="1" applyFill="1" applyBorder="1" applyAlignment="1">
      <alignment horizontal="center" vertical="center"/>
    </xf>
    <xf numFmtId="0" fontId="10" fillId="16" borderId="47" xfId="0" applyFont="1" applyFill="1" applyBorder="1" applyAlignment="1">
      <alignment horizontal="center" vertical="center"/>
    </xf>
    <xf numFmtId="164" fontId="10" fillId="16" borderId="6" xfId="0" applyNumberFormat="1" applyFont="1" applyFill="1" applyBorder="1" applyAlignment="1">
      <alignment horizontal="center" vertical="center"/>
    </xf>
    <xf numFmtId="164" fontId="10" fillId="16" borderId="5" xfId="0" applyNumberFormat="1" applyFont="1" applyFill="1" applyBorder="1" applyAlignment="1">
      <alignment horizontal="center" vertical="center"/>
    </xf>
    <xf numFmtId="164" fontId="10" fillId="16" borderId="8" xfId="0" applyNumberFormat="1" applyFont="1" applyFill="1" applyBorder="1" applyAlignment="1">
      <alignment horizontal="center" vertical="center"/>
    </xf>
    <xf numFmtId="0" fontId="10" fillId="16" borderId="6" xfId="0" applyFont="1" applyFill="1" applyBorder="1" applyAlignment="1">
      <alignment horizontal="center" vertical="center"/>
    </xf>
    <xf numFmtId="164" fontId="10" fillId="16" borderId="53" xfId="0" applyNumberFormat="1" applyFont="1" applyFill="1" applyBorder="1" applyAlignment="1">
      <alignment horizontal="center" vertical="center"/>
    </xf>
    <xf numFmtId="164" fontId="10" fillId="16" borderId="7" xfId="0" applyNumberFormat="1" applyFont="1" applyFill="1" applyBorder="1" applyAlignment="1">
      <alignment horizontal="center" vertical="center"/>
    </xf>
    <xf numFmtId="164" fontId="23" fillId="2" borderId="36" xfId="0" applyNumberFormat="1" applyFont="1" applyFill="1" applyBorder="1" applyAlignment="1">
      <alignment horizontal="center" vertical="center"/>
    </xf>
    <xf numFmtId="164" fontId="2" fillId="4" borderId="27" xfId="0" applyNumberFormat="1" applyFont="1" applyFill="1" applyBorder="1" applyAlignment="1">
      <alignment horizontal="center" vertical="center"/>
    </xf>
    <xf numFmtId="2" fontId="12" fillId="0" borderId="19" xfId="0" applyNumberFormat="1" applyFont="1" applyBorder="1" applyAlignment="1">
      <alignment horizontal="center" vertical="center"/>
    </xf>
    <xf numFmtId="1" fontId="13" fillId="6" borderId="20" xfId="0" applyNumberFormat="1" applyFont="1" applyFill="1" applyBorder="1" applyAlignment="1">
      <alignment horizontal="center" vertical="center"/>
    </xf>
    <xf numFmtId="2" fontId="11" fillId="3" borderId="14" xfId="0" applyNumberFormat="1" applyFont="1" applyFill="1" applyBorder="1" applyAlignment="1">
      <alignment horizontal="center" vertical="center"/>
    </xf>
    <xf numFmtId="164" fontId="30" fillId="0" borderId="17" xfId="0" applyNumberFormat="1" applyFont="1" applyBorder="1" applyAlignment="1">
      <alignment horizontal="center"/>
    </xf>
    <xf numFmtId="164" fontId="30" fillId="0" borderId="12" xfId="0" applyNumberFormat="1" applyFont="1" applyBorder="1" applyAlignment="1">
      <alignment horizontal="center"/>
    </xf>
    <xf numFmtId="164" fontId="10" fillId="7" borderId="47" xfId="0" applyNumberFormat="1" applyFont="1" applyFill="1" applyBorder="1" applyAlignment="1">
      <alignment horizontal="center" vertical="center"/>
    </xf>
    <xf numFmtId="164" fontId="10" fillId="7" borderId="11" xfId="0" applyNumberFormat="1" applyFont="1" applyFill="1" applyBorder="1" applyAlignment="1">
      <alignment horizontal="center" vertical="center"/>
    </xf>
    <xf numFmtId="164" fontId="10" fillId="7" borderId="12" xfId="0" applyNumberFormat="1" applyFont="1" applyFill="1" applyBorder="1" applyAlignment="1">
      <alignment horizontal="center" vertical="center"/>
    </xf>
    <xf numFmtId="164" fontId="10" fillId="7" borderId="13" xfId="0" applyNumberFormat="1" applyFont="1" applyFill="1" applyBorder="1" applyAlignment="1">
      <alignment horizontal="center" vertical="center"/>
    </xf>
    <xf numFmtId="164" fontId="10" fillId="16" borderId="45" xfId="0" applyNumberFormat="1" applyFont="1" applyFill="1" applyBorder="1" applyAlignment="1">
      <alignment horizontal="center" vertical="center"/>
    </xf>
    <xf numFmtId="164" fontId="10" fillId="16" borderId="56" xfId="0" applyNumberFormat="1" applyFont="1" applyFill="1" applyBorder="1" applyAlignment="1">
      <alignment horizontal="center" vertical="center"/>
    </xf>
    <xf numFmtId="164" fontId="10" fillId="16" borderId="17" xfId="0" applyNumberFormat="1" applyFont="1" applyFill="1" applyBorder="1" applyAlignment="1">
      <alignment horizontal="center" vertical="center"/>
    </xf>
    <xf numFmtId="164" fontId="10" fillId="16" borderId="18" xfId="0" applyNumberFormat="1" applyFont="1" applyFill="1" applyBorder="1" applyAlignment="1">
      <alignment horizontal="center" vertical="center"/>
    </xf>
    <xf numFmtId="164" fontId="10" fillId="7" borderId="7" xfId="0" applyNumberFormat="1" applyFont="1" applyFill="1" applyBorder="1" applyAlignment="1">
      <alignment horizontal="center" vertical="center"/>
    </xf>
    <xf numFmtId="0" fontId="10" fillId="7" borderId="6" xfId="0" applyFont="1" applyFill="1" applyBorder="1" applyAlignment="1">
      <alignment horizontal="center" vertical="center"/>
    </xf>
    <xf numFmtId="164" fontId="10" fillId="27" borderId="0" xfId="0" applyNumberFormat="1" applyFont="1" applyFill="1" applyAlignment="1">
      <alignment horizontal="center" vertical="center"/>
    </xf>
    <xf numFmtId="164" fontId="30" fillId="7" borderId="5" xfId="0" applyNumberFormat="1" applyFont="1" applyFill="1" applyBorder="1" applyAlignment="1">
      <alignment horizontal="center" vertical="center"/>
    </xf>
    <xf numFmtId="164" fontId="30" fillId="7" borderId="6" xfId="0" applyNumberFormat="1" applyFont="1" applyFill="1" applyBorder="1" applyAlignment="1">
      <alignment horizontal="center" vertical="center"/>
    </xf>
    <xf numFmtId="164" fontId="30" fillId="7" borderId="8" xfId="0" applyNumberFormat="1" applyFont="1" applyFill="1" applyBorder="1" applyAlignment="1">
      <alignment horizontal="center" vertical="center"/>
    </xf>
    <xf numFmtId="164" fontId="30" fillId="7" borderId="6" xfId="0" applyNumberFormat="1" applyFont="1" applyFill="1" applyBorder="1" applyAlignment="1">
      <alignment horizontal="center"/>
    </xf>
    <xf numFmtId="0" fontId="6" fillId="2" borderId="32" xfId="0" applyFont="1" applyFill="1" applyBorder="1" applyAlignment="1">
      <alignment vertical="center"/>
    </xf>
    <xf numFmtId="0" fontId="2" fillId="7" borderId="41" xfId="0" applyFont="1" applyFill="1" applyBorder="1" applyAlignment="1">
      <alignment horizontal="center" vertical="center"/>
    </xf>
    <xf numFmtId="164" fontId="10" fillId="7" borderId="20" xfId="0" applyNumberFormat="1" applyFont="1" applyFill="1" applyBorder="1" applyAlignment="1">
      <alignment horizontal="center" vertical="center"/>
    </xf>
    <xf numFmtId="2" fontId="11" fillId="7" borderId="46" xfId="0" applyNumberFormat="1" applyFont="1" applyFill="1" applyBorder="1" applyAlignment="1">
      <alignment horizontal="center" vertical="center"/>
    </xf>
    <xf numFmtId="2" fontId="49" fillId="7" borderId="9" xfId="0" applyNumberFormat="1" applyFont="1" applyFill="1" applyBorder="1" applyAlignment="1">
      <alignment horizontal="center" vertical="center"/>
    </xf>
    <xf numFmtId="2" fontId="11" fillId="7" borderId="30" xfId="0" applyNumberFormat="1" applyFont="1" applyFill="1" applyBorder="1" applyAlignment="1">
      <alignment horizontal="center" vertical="center"/>
    </xf>
    <xf numFmtId="2" fontId="11" fillId="7" borderId="77" xfId="0" applyNumberFormat="1" applyFont="1" applyFill="1" applyBorder="1" applyAlignment="1">
      <alignment horizontal="center" vertical="center"/>
    </xf>
    <xf numFmtId="2" fontId="11" fillId="7" borderId="29" xfId="0" applyNumberFormat="1" applyFont="1" applyFill="1" applyBorder="1" applyAlignment="1">
      <alignment horizontal="center" vertical="center"/>
    </xf>
    <xf numFmtId="2" fontId="11" fillId="7" borderId="20" xfId="0" applyNumberFormat="1" applyFont="1" applyFill="1" applyBorder="1" applyAlignment="1">
      <alignment horizontal="center" vertical="center"/>
    </xf>
    <xf numFmtId="0" fontId="6" fillId="7" borderId="43" xfId="0" applyFont="1" applyFill="1" applyBorder="1" applyAlignment="1">
      <alignment vertical="center"/>
    </xf>
    <xf numFmtId="164" fontId="30" fillId="24" borderId="6" xfId="0" applyNumberFormat="1" applyFont="1" applyFill="1" applyBorder="1" applyAlignment="1">
      <alignment horizontal="center" vertical="center"/>
    </xf>
    <xf numFmtId="164" fontId="10" fillId="24" borderId="47" xfId="0" applyNumberFormat="1" applyFont="1" applyFill="1" applyBorder="1" applyAlignment="1">
      <alignment horizontal="center" vertical="center"/>
    </xf>
    <xf numFmtId="164" fontId="30" fillId="28" borderId="6" xfId="0" applyNumberFormat="1" applyFont="1" applyFill="1" applyBorder="1" applyAlignment="1">
      <alignment horizontal="center" vertical="center"/>
    </xf>
    <xf numFmtId="0" fontId="2" fillId="4" borderId="19" xfId="0" applyFont="1" applyFill="1" applyBorder="1" applyAlignment="1">
      <alignment horizontal="center" vertical="center"/>
    </xf>
    <xf numFmtId="2" fontId="12" fillId="4" borderId="46" xfId="0" applyNumberFormat="1" applyFont="1" applyFill="1" applyBorder="1" applyAlignment="1">
      <alignment horizontal="center" vertical="center"/>
    </xf>
    <xf numFmtId="165" fontId="11" fillId="0" borderId="57" xfId="0" applyNumberFormat="1" applyFont="1" applyBorder="1" applyAlignment="1">
      <alignment horizontal="center" vertical="center"/>
    </xf>
    <xf numFmtId="165" fontId="11" fillId="0" borderId="56" xfId="0" applyNumberFormat="1" applyFont="1" applyBorder="1" applyAlignment="1">
      <alignment horizontal="center" vertical="center"/>
    </xf>
    <xf numFmtId="165" fontId="11" fillId="0" borderId="58" xfId="0" applyNumberFormat="1" applyFont="1" applyBorder="1" applyAlignment="1">
      <alignment horizontal="center" vertical="center"/>
    </xf>
    <xf numFmtId="165" fontId="11" fillId="0" borderId="23" xfId="0" applyNumberFormat="1" applyFont="1" applyBorder="1" applyAlignment="1">
      <alignment horizontal="center" vertical="center"/>
    </xf>
    <xf numFmtId="164" fontId="10" fillId="0" borderId="19" xfId="0" applyNumberFormat="1" applyFont="1" applyBorder="1" applyAlignment="1">
      <alignment horizontal="center" vertical="center"/>
    </xf>
    <xf numFmtId="164" fontId="10" fillId="3" borderId="47" xfId="0" applyNumberFormat="1" applyFont="1" applyFill="1" applyBorder="1" applyAlignment="1">
      <alignment horizontal="center" vertical="center"/>
    </xf>
    <xf numFmtId="164" fontId="30" fillId="3" borderId="6" xfId="0" applyNumberFormat="1" applyFont="1" applyFill="1" applyBorder="1" applyAlignment="1">
      <alignment horizontal="center"/>
    </xf>
    <xf numFmtId="164" fontId="30" fillId="29" borderId="6" xfId="0" applyNumberFormat="1" applyFont="1" applyFill="1" applyBorder="1" applyAlignment="1">
      <alignment horizontal="center" vertical="center"/>
    </xf>
    <xf numFmtId="164" fontId="10" fillId="28" borderId="6" xfId="0" applyNumberFormat="1" applyFont="1" applyFill="1" applyBorder="1" applyAlignment="1">
      <alignment horizontal="center" vertical="center"/>
    </xf>
    <xf numFmtId="164" fontId="30" fillId="24" borderId="5" xfId="0" applyNumberFormat="1" applyFont="1" applyFill="1" applyBorder="1" applyAlignment="1">
      <alignment horizontal="center" vertical="center"/>
    </xf>
    <xf numFmtId="164" fontId="10" fillId="17" borderId="6" xfId="0" applyNumberFormat="1" applyFont="1" applyFill="1" applyBorder="1" applyAlignment="1">
      <alignment horizontal="center" vertical="center"/>
    </xf>
    <xf numFmtId="164" fontId="10" fillId="30" borderId="6" xfId="0" applyNumberFormat="1" applyFont="1" applyFill="1" applyBorder="1" applyAlignment="1">
      <alignment horizontal="center" vertical="center"/>
    </xf>
    <xf numFmtId="164" fontId="10" fillId="6" borderId="6" xfId="0" applyNumberFormat="1" applyFont="1" applyFill="1" applyBorder="1" applyAlignment="1">
      <alignment horizontal="center" vertical="center"/>
    </xf>
    <xf numFmtId="164" fontId="30" fillId="17" borderId="5" xfId="0" applyNumberFormat="1" applyFont="1" applyFill="1" applyBorder="1" applyAlignment="1">
      <alignment horizontal="center" vertical="center"/>
    </xf>
    <xf numFmtId="164" fontId="24" fillId="2" borderId="38" xfId="0" applyNumberFormat="1" applyFont="1" applyFill="1" applyBorder="1" applyAlignment="1">
      <alignment horizontal="center" vertical="center"/>
    </xf>
    <xf numFmtId="164" fontId="24" fillId="2" borderId="39" xfId="0" applyNumberFormat="1" applyFont="1" applyFill="1" applyBorder="1" applyAlignment="1">
      <alignment horizontal="center" vertical="center"/>
    </xf>
    <xf numFmtId="164" fontId="24" fillId="2" borderId="40" xfId="0" applyNumberFormat="1" applyFont="1" applyFill="1" applyBorder="1" applyAlignment="1">
      <alignment horizontal="center" vertical="center"/>
    </xf>
    <xf numFmtId="164" fontId="6" fillId="0" borderId="18" xfId="0" applyNumberFormat="1" applyFont="1" applyBorder="1" applyAlignment="1">
      <alignment horizontal="center" vertical="center"/>
    </xf>
    <xf numFmtId="164" fontId="6" fillId="0" borderId="8" xfId="0" applyNumberFormat="1" applyFont="1" applyBorder="1" applyAlignment="1">
      <alignment horizontal="center" vertical="center"/>
    </xf>
    <xf numFmtId="164" fontId="6" fillId="0" borderId="13" xfId="0" applyNumberFormat="1" applyFont="1" applyBorder="1" applyAlignment="1">
      <alignment horizontal="center" vertical="center"/>
    </xf>
    <xf numFmtId="164" fontId="51" fillId="0" borderId="18" xfId="0" applyNumberFormat="1" applyFont="1" applyBorder="1" applyAlignment="1">
      <alignment horizontal="center" vertical="center"/>
    </xf>
    <xf numFmtId="164" fontId="51" fillId="0" borderId="8" xfId="0" applyNumberFormat="1" applyFont="1" applyBorder="1" applyAlignment="1">
      <alignment horizontal="center" vertical="center"/>
    </xf>
    <xf numFmtId="164" fontId="51" fillId="0" borderId="13" xfId="0" applyNumberFormat="1" applyFont="1" applyBorder="1" applyAlignment="1">
      <alignment horizontal="center" vertical="center"/>
    </xf>
    <xf numFmtId="164" fontId="10" fillId="0" borderId="35" xfId="0" applyNumberFormat="1" applyFont="1" applyBorder="1" applyAlignment="1">
      <alignment horizontal="center" vertical="center"/>
    </xf>
    <xf numFmtId="164" fontId="10" fillId="0" borderId="36" xfId="0" applyNumberFormat="1" applyFont="1" applyBorder="1" applyAlignment="1">
      <alignment horizontal="center" vertical="center"/>
    </xf>
    <xf numFmtId="164" fontId="10" fillId="0" borderId="37" xfId="0" applyNumberFormat="1" applyFont="1" applyBorder="1" applyAlignment="1">
      <alignment horizontal="center" vertical="center"/>
    </xf>
    <xf numFmtId="164" fontId="6" fillId="0" borderId="19" xfId="0" applyNumberFormat="1" applyFont="1" applyBorder="1" applyAlignment="1">
      <alignment horizontal="center" vertical="center"/>
    </xf>
    <xf numFmtId="164" fontId="6" fillId="0" borderId="20" xfId="0" applyNumberFormat="1" applyFont="1" applyBorder="1" applyAlignment="1">
      <alignment horizontal="center" vertical="center"/>
    </xf>
    <xf numFmtId="164" fontId="6" fillId="0" borderId="21" xfId="0" applyNumberFormat="1" applyFont="1" applyBorder="1" applyAlignment="1">
      <alignment horizontal="center" vertical="center"/>
    </xf>
    <xf numFmtId="164" fontId="6" fillId="0" borderId="41" xfId="0" applyNumberFormat="1" applyFont="1" applyBorder="1" applyAlignment="1">
      <alignment horizontal="center" vertical="center"/>
    </xf>
    <xf numFmtId="1" fontId="10" fillId="24" borderId="35" xfId="0" applyNumberFormat="1" applyFont="1" applyFill="1" applyBorder="1" applyAlignment="1">
      <alignment horizontal="center" vertical="center"/>
    </xf>
    <xf numFmtId="1" fontId="10" fillId="24" borderId="36" xfId="0" applyNumberFormat="1" applyFont="1" applyFill="1" applyBorder="1" applyAlignment="1">
      <alignment horizontal="center" vertical="center"/>
    </xf>
    <xf numFmtId="1" fontId="10" fillId="24" borderId="37" xfId="0" applyNumberFormat="1" applyFont="1" applyFill="1" applyBorder="1" applyAlignment="1">
      <alignment horizontal="center" vertical="center"/>
    </xf>
    <xf numFmtId="1" fontId="6" fillId="24" borderId="41" xfId="0" applyNumberFormat="1" applyFont="1" applyFill="1" applyBorder="1" applyAlignment="1">
      <alignment horizontal="center" vertical="center"/>
    </xf>
    <xf numFmtId="164" fontId="30" fillId="17" borderId="6" xfId="0" applyNumberFormat="1" applyFont="1" applyFill="1" applyBorder="1" applyAlignment="1">
      <alignment horizontal="center" vertical="center"/>
    </xf>
    <xf numFmtId="0" fontId="7" fillId="2" borderId="0" xfId="0" applyFont="1" applyFill="1" applyAlignment="1">
      <alignment horizontal="center" vertical="center"/>
    </xf>
    <xf numFmtId="0" fontId="52" fillId="2" borderId="0" xfId="0" applyFont="1" applyFill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53" fillId="2" borderId="0" xfId="0" applyFont="1" applyFill="1" applyAlignment="1">
      <alignment horizontal="center" vertical="center"/>
    </xf>
    <xf numFmtId="14" fontId="53" fillId="2" borderId="0" xfId="0" applyNumberFormat="1" applyFont="1" applyFill="1" applyAlignment="1">
      <alignment horizontal="center" vertical="center"/>
    </xf>
    <xf numFmtId="0" fontId="54" fillId="2" borderId="2" xfId="0" applyFont="1" applyFill="1" applyBorder="1" applyAlignment="1">
      <alignment horizontal="center" vertical="center"/>
    </xf>
    <xf numFmtId="0" fontId="52" fillId="0" borderId="4" xfId="0" applyFont="1" applyBorder="1" applyAlignment="1">
      <alignment horizontal="center" vertical="center"/>
    </xf>
    <xf numFmtId="0" fontId="52" fillId="0" borderId="45" xfId="0" applyFont="1" applyBorder="1" applyAlignment="1">
      <alignment horizontal="center" vertical="center"/>
    </xf>
    <xf numFmtId="0" fontId="52" fillId="0" borderId="17" xfId="0" applyFont="1" applyBorder="1" applyAlignment="1">
      <alignment horizontal="center" vertical="center"/>
    </xf>
    <xf numFmtId="0" fontId="52" fillId="0" borderId="18" xfId="0" applyFont="1" applyBorder="1" applyAlignment="1">
      <alignment horizontal="center" vertical="center"/>
    </xf>
    <xf numFmtId="0" fontId="55" fillId="0" borderId="17" xfId="0" applyFont="1" applyBorder="1" applyAlignment="1">
      <alignment horizontal="center" vertical="center"/>
    </xf>
    <xf numFmtId="164" fontId="56" fillId="3" borderId="5" xfId="0" applyNumberFormat="1" applyFont="1" applyFill="1" applyBorder="1" applyAlignment="1">
      <alignment horizontal="center" vertical="center"/>
    </xf>
    <xf numFmtId="164" fontId="56" fillId="7" borderId="6" xfId="0" applyNumberFormat="1" applyFont="1" applyFill="1" applyBorder="1" applyAlignment="1">
      <alignment horizontal="center" vertical="center"/>
    </xf>
    <xf numFmtId="164" fontId="56" fillId="3" borderId="6" xfId="0" applyNumberFormat="1" applyFont="1" applyFill="1" applyBorder="1" applyAlignment="1">
      <alignment horizontal="center" vertical="center"/>
    </xf>
    <xf numFmtId="164" fontId="56" fillId="7" borderId="8" xfId="0" applyNumberFormat="1" applyFont="1" applyFill="1" applyBorder="1" applyAlignment="1">
      <alignment horizontal="center" vertical="center"/>
    </xf>
    <xf numFmtId="164" fontId="56" fillId="7" borderId="5" xfId="0" applyNumberFormat="1" applyFont="1" applyFill="1" applyBorder="1" applyAlignment="1">
      <alignment horizontal="center" vertical="center"/>
    </xf>
    <xf numFmtId="164" fontId="56" fillId="7" borderId="6" xfId="0" applyNumberFormat="1" applyFont="1" applyFill="1" applyBorder="1" applyAlignment="1">
      <alignment horizontal="center"/>
    </xf>
    <xf numFmtId="0" fontId="52" fillId="2" borderId="4" xfId="0" applyFont="1" applyFill="1" applyBorder="1" applyAlignment="1">
      <alignment horizontal="center" vertical="center"/>
    </xf>
    <xf numFmtId="0" fontId="52" fillId="3" borderId="4" xfId="0" applyFont="1" applyFill="1" applyBorder="1" applyAlignment="1">
      <alignment horizontal="center" vertical="center"/>
    </xf>
    <xf numFmtId="164" fontId="56" fillId="3" borderId="8" xfId="0" applyNumberFormat="1" applyFont="1" applyFill="1" applyBorder="1" applyAlignment="1">
      <alignment horizontal="center" vertical="center"/>
    </xf>
    <xf numFmtId="164" fontId="56" fillId="3" borderId="6" xfId="0" applyNumberFormat="1" applyFont="1" applyFill="1" applyBorder="1" applyAlignment="1">
      <alignment horizontal="center"/>
    </xf>
    <xf numFmtId="2" fontId="7" fillId="3" borderId="9" xfId="0" applyNumberFormat="1" applyFont="1" applyFill="1" applyBorder="1" applyAlignment="1">
      <alignment horizontal="center" vertical="center"/>
    </xf>
    <xf numFmtId="0" fontId="52" fillId="0" borderId="24" xfId="0" applyFont="1" applyBorder="1" applyAlignment="1">
      <alignment horizontal="center" vertical="center"/>
    </xf>
    <xf numFmtId="2" fontId="7" fillId="0" borderId="14" xfId="0" applyNumberFormat="1" applyFont="1" applyBorder="1" applyAlignment="1">
      <alignment horizontal="center" vertical="center"/>
    </xf>
    <xf numFmtId="0" fontId="52" fillId="0" borderId="2" xfId="0" applyFont="1" applyBorder="1" applyAlignment="1">
      <alignment horizontal="center" vertical="center"/>
    </xf>
    <xf numFmtId="165" fontId="7" fillId="0" borderId="35" xfId="0" applyNumberFormat="1" applyFont="1" applyBorder="1" applyAlignment="1">
      <alignment horizontal="center" vertical="center"/>
    </xf>
    <xf numFmtId="165" fontId="7" fillId="0" borderId="36" xfId="0" applyNumberFormat="1" applyFont="1" applyBorder="1" applyAlignment="1">
      <alignment horizontal="center" vertical="center"/>
    </xf>
    <xf numFmtId="165" fontId="7" fillId="0" borderId="37" xfId="0" applyNumberFormat="1" applyFont="1" applyBorder="1" applyAlignment="1">
      <alignment horizontal="center" vertical="center"/>
    </xf>
    <xf numFmtId="2" fontId="7" fillId="0" borderId="43" xfId="0" applyNumberFormat="1" applyFont="1" applyBorder="1" applyAlignment="1">
      <alignment horizontal="center" vertical="center"/>
    </xf>
    <xf numFmtId="0" fontId="7" fillId="4" borderId="4" xfId="0" applyFont="1" applyFill="1" applyBorder="1" applyAlignment="1">
      <alignment horizontal="center" vertical="center"/>
    </xf>
    <xf numFmtId="164" fontId="7" fillId="4" borderId="38" xfId="0" applyNumberFormat="1" applyFont="1" applyFill="1" applyBorder="1" applyAlignment="1">
      <alignment horizontal="center" vertical="center"/>
    </xf>
    <xf numFmtId="164" fontId="7" fillId="4" borderId="27" xfId="0" applyNumberFormat="1" applyFont="1" applyFill="1" applyBorder="1" applyAlignment="1">
      <alignment horizontal="center" vertical="center"/>
    </xf>
    <xf numFmtId="2" fontId="57" fillId="0" borderId="19" xfId="0" applyNumberFormat="1" applyFont="1" applyBorder="1" applyAlignment="1">
      <alignment horizontal="center" vertical="center"/>
    </xf>
    <xf numFmtId="0" fontId="7" fillId="5" borderId="4" xfId="0" applyFont="1" applyFill="1" applyBorder="1" applyAlignment="1">
      <alignment horizontal="center" vertical="center"/>
    </xf>
    <xf numFmtId="1" fontId="7" fillId="5" borderId="5" xfId="0" applyNumberFormat="1" applyFont="1" applyFill="1" applyBorder="1" applyAlignment="1">
      <alignment horizontal="center" vertical="center"/>
    </xf>
    <xf numFmtId="1" fontId="7" fillId="5" borderId="6" xfId="0" applyNumberFormat="1" applyFont="1" applyFill="1" applyBorder="1" applyAlignment="1">
      <alignment horizontal="center" vertical="center"/>
    </xf>
    <xf numFmtId="1" fontId="7" fillId="5" borderId="8" xfId="0" applyNumberFormat="1" applyFont="1" applyFill="1" applyBorder="1" applyAlignment="1">
      <alignment horizontal="center" vertical="center"/>
    </xf>
    <xf numFmtId="1" fontId="7" fillId="5" borderId="7" xfId="0" applyNumberFormat="1" applyFont="1" applyFill="1" applyBorder="1" applyAlignment="1">
      <alignment horizontal="center" vertical="center"/>
    </xf>
    <xf numFmtId="1" fontId="58" fillId="6" borderId="20" xfId="0" applyNumberFormat="1" applyFont="1" applyFill="1" applyBorder="1" applyAlignment="1">
      <alignment horizontal="center" vertical="center"/>
    </xf>
    <xf numFmtId="0" fontId="7" fillId="6" borderId="4" xfId="0" applyFont="1" applyFill="1" applyBorder="1" applyAlignment="1">
      <alignment horizontal="center" vertical="center"/>
    </xf>
    <xf numFmtId="164" fontId="7" fillId="0" borderId="5" xfId="0" applyNumberFormat="1" applyFont="1" applyBorder="1" applyAlignment="1">
      <alignment horizontal="center" vertical="center"/>
    </xf>
    <xf numFmtId="2" fontId="58" fillId="0" borderId="20" xfId="0" applyNumberFormat="1" applyFont="1" applyBorder="1" applyAlignment="1">
      <alignment horizontal="center" vertical="center"/>
    </xf>
    <xf numFmtId="0" fontId="7" fillId="0" borderId="4" xfId="0" applyFont="1" applyBorder="1" applyAlignment="1">
      <alignment horizontal="center" vertical="center"/>
    </xf>
    <xf numFmtId="164" fontId="7" fillId="0" borderId="6" xfId="0" applyNumberFormat="1" applyFont="1" applyBorder="1" applyAlignment="1">
      <alignment horizontal="center" vertical="center"/>
    </xf>
    <xf numFmtId="164" fontId="7" fillId="0" borderId="8" xfId="0" applyNumberFormat="1" applyFont="1" applyBorder="1" applyAlignment="1">
      <alignment horizontal="center" vertical="center"/>
    </xf>
    <xf numFmtId="164" fontId="7" fillId="0" borderId="7" xfId="0" applyNumberFormat="1" applyFont="1" applyBorder="1" applyAlignment="1">
      <alignment horizontal="center" vertical="center"/>
    </xf>
    <xf numFmtId="0" fontId="59" fillId="0" borderId="20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164" fontId="7" fillId="0" borderId="11" xfId="0" applyNumberFormat="1" applyFont="1" applyBorder="1" applyAlignment="1">
      <alignment horizontal="center" vertical="center"/>
    </xf>
    <xf numFmtId="164" fontId="7" fillId="0" borderId="12" xfId="0" applyNumberFormat="1" applyFont="1" applyBorder="1" applyAlignment="1">
      <alignment horizontal="center" vertical="center"/>
    </xf>
    <xf numFmtId="164" fontId="7" fillId="0" borderId="13" xfId="0" applyNumberFormat="1" applyFont="1" applyBorder="1" applyAlignment="1">
      <alignment horizontal="center" vertical="center"/>
    </xf>
    <xf numFmtId="164" fontId="7" fillId="0" borderId="64" xfId="0" applyNumberFormat="1" applyFont="1" applyBorder="1" applyAlignment="1">
      <alignment horizontal="center" vertical="center"/>
    </xf>
    <xf numFmtId="0" fontId="59" fillId="0" borderId="21" xfId="0" applyFont="1" applyBorder="1" applyAlignment="1">
      <alignment horizontal="center" vertical="center"/>
    </xf>
    <xf numFmtId="164" fontId="7" fillId="27" borderId="0" xfId="0" applyNumberFormat="1" applyFont="1" applyFill="1" applyAlignment="1">
      <alignment horizontal="center" vertical="center"/>
    </xf>
    <xf numFmtId="164" fontId="7" fillId="0" borderId="0" xfId="0" applyNumberFormat="1" applyFont="1" applyAlignment="1">
      <alignment horizontal="center" vertical="center"/>
    </xf>
    <xf numFmtId="0" fontId="54" fillId="2" borderId="19" xfId="0" applyFont="1" applyFill="1" applyBorder="1" applyAlignment="1">
      <alignment horizontal="center" vertical="center"/>
    </xf>
    <xf numFmtId="0" fontId="59" fillId="0" borderId="0" xfId="0" applyFont="1" applyAlignment="1">
      <alignment horizontal="center" vertical="center"/>
    </xf>
    <xf numFmtId="0" fontId="54" fillId="2" borderId="0" xfId="0" applyFont="1" applyFill="1" applyAlignment="1">
      <alignment horizontal="center" vertical="center"/>
    </xf>
    <xf numFmtId="0" fontId="52" fillId="0" borderId="0" xfId="0" applyFont="1" applyAlignment="1">
      <alignment horizontal="center" vertical="center"/>
    </xf>
    <xf numFmtId="0" fontId="52" fillId="0" borderId="27" xfId="0" applyFont="1" applyBorder="1" applyAlignment="1">
      <alignment horizontal="center" vertical="center"/>
    </xf>
    <xf numFmtId="0" fontId="52" fillId="0" borderId="57" xfId="0" applyFont="1" applyBorder="1" applyAlignment="1">
      <alignment horizontal="center" vertical="center"/>
    </xf>
    <xf numFmtId="0" fontId="52" fillId="0" borderId="56" xfId="0" applyFont="1" applyBorder="1" applyAlignment="1">
      <alignment horizontal="center" vertical="center"/>
    </xf>
    <xf numFmtId="0" fontId="52" fillId="0" borderId="35" xfId="0" applyFont="1" applyBorder="1" applyAlignment="1">
      <alignment horizontal="center" vertical="center"/>
    </xf>
    <xf numFmtId="0" fontId="52" fillId="0" borderId="36" xfId="0" applyFont="1" applyBorder="1" applyAlignment="1">
      <alignment horizontal="center" vertical="center"/>
    </xf>
    <xf numFmtId="0" fontId="52" fillId="0" borderId="61" xfId="0" applyFont="1" applyBorder="1" applyAlignment="1">
      <alignment horizontal="center" vertical="center"/>
    </xf>
    <xf numFmtId="164" fontId="7" fillId="7" borderId="5" xfId="0" applyNumberFormat="1" applyFont="1" applyFill="1" applyBorder="1" applyAlignment="1">
      <alignment horizontal="center" vertical="center"/>
    </xf>
    <xf numFmtId="164" fontId="7" fillId="7" borderId="6" xfId="0" applyNumberFormat="1" applyFont="1" applyFill="1" applyBorder="1" applyAlignment="1">
      <alignment horizontal="center" vertical="center"/>
    </xf>
    <xf numFmtId="164" fontId="7" fillId="7" borderId="8" xfId="0" applyNumberFormat="1" applyFont="1" applyFill="1" applyBorder="1" applyAlignment="1">
      <alignment horizontal="center" vertical="center"/>
    </xf>
    <xf numFmtId="2" fontId="59" fillId="0" borderId="0" xfId="0" applyNumberFormat="1" applyFont="1" applyAlignment="1">
      <alignment horizontal="center" vertical="center"/>
    </xf>
    <xf numFmtId="164" fontId="7" fillId="0" borderId="0" xfId="0" applyNumberFormat="1" applyFont="1" applyAlignment="1">
      <alignment vertical="center" wrapText="1"/>
    </xf>
    <xf numFmtId="164" fontId="7" fillId="0" borderId="31" xfId="0" applyNumberFormat="1" applyFont="1" applyBorder="1" applyAlignment="1">
      <alignment vertical="center" wrapText="1"/>
    </xf>
    <xf numFmtId="0" fontId="52" fillId="2" borderId="24" xfId="0" applyFont="1" applyFill="1" applyBorder="1" applyAlignment="1">
      <alignment horizontal="center" vertical="center"/>
    </xf>
    <xf numFmtId="2" fontId="7" fillId="0" borderId="29" xfId="0" applyNumberFormat="1" applyFont="1" applyBorder="1" applyAlignment="1">
      <alignment horizontal="center" vertical="center"/>
    </xf>
    <xf numFmtId="2" fontId="7" fillId="0" borderId="0" xfId="0" applyNumberFormat="1" applyFont="1" applyAlignment="1">
      <alignment horizontal="center" vertical="center"/>
    </xf>
    <xf numFmtId="2" fontId="7" fillId="0" borderId="41" xfId="0" applyNumberFormat="1" applyFont="1" applyBorder="1" applyAlignment="1">
      <alignment horizontal="center" vertical="center"/>
    </xf>
    <xf numFmtId="165" fontId="7" fillId="0" borderId="57" xfId="0" applyNumberFormat="1" applyFont="1" applyBorder="1" applyAlignment="1">
      <alignment horizontal="center" vertical="center"/>
    </xf>
    <xf numFmtId="165" fontId="7" fillId="0" borderId="56" xfId="0" applyNumberFormat="1" applyFont="1" applyBorder="1" applyAlignment="1">
      <alignment horizontal="center" vertical="center"/>
    </xf>
    <xf numFmtId="165" fontId="7" fillId="0" borderId="58" xfId="0" applyNumberFormat="1" applyFont="1" applyBorder="1" applyAlignment="1">
      <alignment horizontal="center" vertical="center"/>
    </xf>
    <xf numFmtId="2" fontId="57" fillId="0" borderId="0" xfId="0" applyNumberFormat="1" applyFont="1" applyAlignment="1">
      <alignment horizontal="center" vertical="center"/>
    </xf>
    <xf numFmtId="164" fontId="7" fillId="0" borderId="45" xfId="0" applyNumberFormat="1" applyFont="1" applyBorder="1" applyAlignment="1">
      <alignment horizontal="center" vertical="center"/>
    </xf>
    <xf numFmtId="164" fontId="7" fillId="0" borderId="17" xfId="0" applyNumberFormat="1" applyFont="1" applyBorder="1" applyAlignment="1">
      <alignment horizontal="center" vertical="center"/>
    </xf>
    <xf numFmtId="164" fontId="7" fillId="0" borderId="51" xfId="0" applyNumberFormat="1" applyFont="1" applyBorder="1" applyAlignment="1">
      <alignment horizontal="center" vertical="center"/>
    </xf>
    <xf numFmtId="2" fontId="57" fillId="4" borderId="46" xfId="0" applyNumberFormat="1" applyFont="1" applyFill="1" applyBorder="1" applyAlignment="1">
      <alignment horizontal="center" vertical="center"/>
    </xf>
    <xf numFmtId="1" fontId="58" fillId="0" borderId="0" xfId="0" applyNumberFormat="1" applyFont="1" applyAlignment="1">
      <alignment horizontal="center" vertical="center"/>
    </xf>
    <xf numFmtId="1" fontId="58" fillId="5" borderId="9" xfId="0" applyNumberFormat="1" applyFont="1" applyFill="1" applyBorder="1" applyAlignment="1">
      <alignment horizontal="center" vertical="center"/>
    </xf>
    <xf numFmtId="2" fontId="58" fillId="0" borderId="0" xfId="0" applyNumberFormat="1" applyFont="1" applyAlignment="1">
      <alignment horizontal="center" vertical="center"/>
    </xf>
    <xf numFmtId="2" fontId="58" fillId="6" borderId="9" xfId="0" applyNumberFormat="1" applyFont="1" applyFill="1" applyBorder="1" applyAlignment="1">
      <alignment horizontal="center" vertical="center"/>
    </xf>
    <xf numFmtId="0" fontId="7" fillId="0" borderId="20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 vertical="center"/>
    </xf>
    <xf numFmtId="0" fontId="7" fillId="0" borderId="14" xfId="0" applyFont="1" applyBorder="1" applyAlignment="1">
      <alignment horizontal="center" vertical="center"/>
    </xf>
    <xf numFmtId="0" fontId="52" fillId="0" borderId="58" xfId="0" applyFont="1" applyBorder="1" applyAlignment="1">
      <alignment horizontal="center" vertical="center"/>
    </xf>
    <xf numFmtId="0" fontId="52" fillId="0" borderId="37" xfId="0" applyFont="1" applyBorder="1" applyAlignment="1">
      <alignment horizontal="center" vertical="center"/>
    </xf>
    <xf numFmtId="0" fontId="55" fillId="0" borderId="36" xfId="0" applyFont="1" applyBorder="1" applyAlignment="1">
      <alignment horizontal="center" vertical="center"/>
    </xf>
    <xf numFmtId="164" fontId="7" fillId="0" borderId="47" xfId="0" applyNumberFormat="1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2" fontId="7" fillId="0" borderId="20" xfId="0" applyNumberFormat="1" applyFont="1" applyBorder="1" applyAlignment="1">
      <alignment horizontal="center" vertical="center"/>
    </xf>
    <xf numFmtId="2" fontId="57" fillId="0" borderId="46" xfId="0" applyNumberFormat="1" applyFont="1" applyBorder="1" applyAlignment="1">
      <alignment horizontal="center" vertical="center"/>
    </xf>
    <xf numFmtId="1" fontId="58" fillId="6" borderId="9" xfId="0" applyNumberFormat="1" applyFont="1" applyFill="1" applyBorder="1" applyAlignment="1">
      <alignment horizontal="center" vertical="center"/>
    </xf>
    <xf numFmtId="2" fontId="58" fillId="0" borderId="9" xfId="0" applyNumberFormat="1" applyFont="1" applyBorder="1" applyAlignment="1">
      <alignment horizontal="center" vertical="center"/>
    </xf>
    <xf numFmtId="0" fontId="59" fillId="0" borderId="9" xfId="0" applyFont="1" applyBorder="1" applyAlignment="1">
      <alignment horizontal="center" vertical="center"/>
    </xf>
    <xf numFmtId="0" fontId="59" fillId="0" borderId="14" xfId="0" applyFont="1" applyBorder="1" applyAlignment="1">
      <alignment horizontal="center" vertical="center"/>
    </xf>
    <xf numFmtId="0" fontId="52" fillId="2" borderId="0" xfId="0" applyFont="1" applyFill="1" applyAlignment="1">
      <alignment vertical="center"/>
    </xf>
    <xf numFmtId="0" fontId="60" fillId="17" borderId="20" xfId="0" applyFont="1" applyFill="1" applyBorder="1" applyAlignment="1">
      <alignment horizontal="center" vertical="center"/>
    </xf>
    <xf numFmtId="0" fontId="60" fillId="17" borderId="21" xfId="0" applyFont="1" applyFill="1" applyBorder="1" applyAlignment="1">
      <alignment horizontal="center" vertical="center"/>
    </xf>
    <xf numFmtId="0" fontId="61" fillId="31" borderId="19" xfId="0" applyFont="1" applyFill="1" applyBorder="1" applyAlignment="1">
      <alignment horizontal="center" vertical="center"/>
    </xf>
    <xf numFmtId="164" fontId="7" fillId="3" borderId="6" xfId="0" applyNumberFormat="1" applyFont="1" applyFill="1" applyBorder="1" applyAlignment="1">
      <alignment horizontal="center" vertical="center"/>
    </xf>
    <xf numFmtId="0" fontId="7" fillId="22" borderId="57" xfId="0" applyFont="1" applyFill="1" applyBorder="1" applyAlignment="1">
      <alignment horizontal="center" vertical="center"/>
    </xf>
    <xf numFmtId="0" fontId="7" fillId="5" borderId="56" xfId="0" applyFont="1" applyFill="1" applyBorder="1" applyAlignment="1">
      <alignment horizontal="center" vertical="center"/>
    </xf>
    <xf numFmtId="0" fontId="52" fillId="21" borderId="56" xfId="0" applyFont="1" applyFill="1" applyBorder="1" applyAlignment="1">
      <alignment horizontal="center" vertical="center"/>
    </xf>
    <xf numFmtId="0" fontId="7" fillId="3" borderId="56" xfId="0" applyFont="1" applyFill="1" applyBorder="1" applyAlignment="1">
      <alignment horizontal="center" vertical="center"/>
    </xf>
    <xf numFmtId="0" fontId="7" fillId="4" borderId="27" xfId="0" applyFont="1" applyFill="1" applyBorder="1" applyAlignment="1">
      <alignment horizontal="center" vertical="center"/>
    </xf>
    <xf numFmtId="0" fontId="52" fillId="0" borderId="34" xfId="0" applyFont="1" applyBorder="1" applyAlignment="1">
      <alignment horizontal="center" vertical="center"/>
    </xf>
    <xf numFmtId="0" fontId="52" fillId="0" borderId="19" xfId="0" applyFont="1" applyBorder="1" applyAlignment="1">
      <alignment horizontal="center" vertical="center"/>
    </xf>
    <xf numFmtId="0" fontId="7" fillId="4" borderId="20" xfId="0" applyFont="1" applyFill="1" applyBorder="1" applyAlignment="1">
      <alignment horizontal="center" vertical="center"/>
    </xf>
    <xf numFmtId="0" fontId="7" fillId="5" borderId="20" xfId="0" applyFont="1" applyFill="1" applyBorder="1" applyAlignment="1">
      <alignment horizontal="center" vertical="center"/>
    </xf>
    <xf numFmtId="0" fontId="7" fillId="6" borderId="20" xfId="0" applyFont="1" applyFill="1" applyBorder="1" applyAlignment="1">
      <alignment horizontal="center" vertical="center"/>
    </xf>
    <xf numFmtId="165" fontId="7" fillId="0" borderId="59" xfId="0" applyNumberFormat="1" applyFont="1" applyBorder="1" applyAlignment="1">
      <alignment horizontal="center" vertical="center"/>
    </xf>
    <xf numFmtId="0" fontId="7" fillId="4" borderId="45" xfId="0" applyFont="1" applyFill="1" applyBorder="1" applyAlignment="1">
      <alignment horizontal="center" vertical="center"/>
    </xf>
    <xf numFmtId="0" fontId="7" fillId="4" borderId="17" xfId="0" applyFont="1" applyFill="1" applyBorder="1" applyAlignment="1">
      <alignment horizontal="center" vertical="center"/>
    </xf>
    <xf numFmtId="0" fontId="7" fillId="4" borderId="18" xfId="0" applyFont="1" applyFill="1" applyBorder="1" applyAlignment="1">
      <alignment horizontal="center" vertical="center"/>
    </xf>
    <xf numFmtId="0" fontId="56" fillId="13" borderId="17" xfId="0" applyFont="1" applyFill="1" applyBorder="1" applyAlignment="1">
      <alignment horizontal="center" vertical="center"/>
    </xf>
    <xf numFmtId="164" fontId="56" fillId="2" borderId="56" xfId="0" applyNumberFormat="1" applyFont="1" applyFill="1" applyBorder="1" applyAlignment="1">
      <alignment horizontal="center" vertical="center"/>
    </xf>
    <xf numFmtId="164" fontId="7" fillId="4" borderId="45" xfId="0" applyNumberFormat="1" applyFont="1" applyFill="1" applyBorder="1" applyAlignment="1">
      <alignment horizontal="center" vertical="center"/>
    </xf>
    <xf numFmtId="164" fontId="7" fillId="4" borderId="17" xfId="0" applyNumberFormat="1" applyFont="1" applyFill="1" applyBorder="1" applyAlignment="1">
      <alignment horizontal="center" vertical="center"/>
    </xf>
    <xf numFmtId="164" fontId="7" fillId="4" borderId="18" xfId="0" applyNumberFormat="1" applyFont="1" applyFill="1" applyBorder="1" applyAlignment="1">
      <alignment horizontal="center" vertical="center"/>
    </xf>
    <xf numFmtId="164" fontId="7" fillId="2" borderId="0" xfId="0" applyNumberFormat="1" applyFont="1" applyFill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7" fillId="21" borderId="58" xfId="0" applyFont="1" applyFill="1" applyBorder="1" applyAlignment="1">
      <alignment horizontal="center" vertical="center"/>
    </xf>
    <xf numFmtId="0" fontId="52" fillId="0" borderId="51" xfId="0" applyFont="1" applyBorder="1" applyAlignment="1">
      <alignment horizontal="center" vertical="center"/>
    </xf>
    <xf numFmtId="2" fontId="7" fillId="3" borderId="46" xfId="0" applyNumberFormat="1" applyFont="1" applyFill="1" applyBorder="1" applyAlignment="1">
      <alignment horizontal="center" vertical="center"/>
    </xf>
    <xf numFmtId="0" fontId="52" fillId="7" borderId="19" xfId="0" applyFont="1" applyFill="1" applyBorder="1" applyAlignment="1">
      <alignment horizontal="center" vertical="center"/>
    </xf>
    <xf numFmtId="0" fontId="52" fillId="0" borderId="21" xfId="0" applyFont="1" applyBorder="1" applyAlignment="1">
      <alignment horizontal="center" vertical="center"/>
    </xf>
    <xf numFmtId="164" fontId="7" fillId="17" borderId="0" xfId="0" applyNumberFormat="1" applyFont="1" applyFill="1" applyAlignment="1">
      <alignment horizontal="center" vertical="center"/>
    </xf>
    <xf numFmtId="0" fontId="54" fillId="2" borderId="0" xfId="0" applyFont="1" applyFill="1" applyAlignment="1">
      <alignment vertical="center"/>
    </xf>
    <xf numFmtId="0" fontId="52" fillId="0" borderId="0" xfId="0" applyFont="1" applyAlignment="1">
      <alignment vertical="center"/>
    </xf>
    <xf numFmtId="0" fontId="7" fillId="22" borderId="71" xfId="0" applyFont="1" applyFill="1" applyBorder="1" applyAlignment="1">
      <alignment horizontal="center" vertical="center"/>
    </xf>
    <xf numFmtId="0" fontId="7" fillId="5" borderId="72" xfId="0" applyFont="1" applyFill="1" applyBorder="1" applyAlignment="1">
      <alignment horizontal="center" vertical="center"/>
    </xf>
    <xf numFmtId="0" fontId="52" fillId="21" borderId="72" xfId="0" applyFont="1" applyFill="1" applyBorder="1" applyAlignment="1">
      <alignment horizontal="center" vertical="center"/>
    </xf>
    <xf numFmtId="0" fontId="7" fillId="3" borderId="72" xfId="0" applyFont="1" applyFill="1" applyBorder="1" applyAlignment="1">
      <alignment horizontal="center" vertical="center"/>
    </xf>
    <xf numFmtId="0" fontId="7" fillId="21" borderId="75" xfId="0" applyFont="1" applyFill="1" applyBorder="1" applyAlignment="1">
      <alignment horizontal="center" vertical="center"/>
    </xf>
    <xf numFmtId="0" fontId="54" fillId="2" borderId="41" xfId="0" applyFont="1" applyFill="1" applyBorder="1" applyAlignment="1">
      <alignment vertical="center"/>
    </xf>
    <xf numFmtId="0" fontId="52" fillId="2" borderId="34" xfId="0" applyFont="1" applyFill="1" applyBorder="1" applyAlignment="1">
      <alignment vertical="center"/>
    </xf>
    <xf numFmtId="0" fontId="52" fillId="2" borderId="42" xfId="0" applyFont="1" applyFill="1" applyBorder="1" applyAlignment="1">
      <alignment vertical="center"/>
    </xf>
    <xf numFmtId="0" fontId="25" fillId="2" borderId="32" xfId="0" applyFont="1" applyFill="1" applyBorder="1" applyAlignment="1">
      <alignment vertical="center" wrapText="1"/>
    </xf>
    <xf numFmtId="0" fontId="52" fillId="7" borderId="21" xfId="0" applyFont="1" applyFill="1" applyBorder="1" applyAlignment="1">
      <alignment horizontal="center" vertical="center"/>
    </xf>
    <xf numFmtId="2" fontId="57" fillId="4" borderId="84" xfId="0" applyNumberFormat="1" applyFont="1" applyFill="1" applyBorder="1" applyAlignment="1">
      <alignment horizontal="center" vertical="center"/>
    </xf>
    <xf numFmtId="1" fontId="58" fillId="5" borderId="20" xfId="0" applyNumberFormat="1" applyFont="1" applyFill="1" applyBorder="1" applyAlignment="1">
      <alignment horizontal="center" vertical="center"/>
    </xf>
    <xf numFmtId="2" fontId="58" fillId="6" borderId="20" xfId="0" applyNumberFormat="1" applyFont="1" applyFill="1" applyBorder="1" applyAlignment="1">
      <alignment horizontal="center" vertical="center"/>
    </xf>
    <xf numFmtId="2" fontId="7" fillId="3" borderId="67" xfId="0" applyNumberFormat="1" applyFont="1" applyFill="1" applyBorder="1" applyAlignment="1">
      <alignment horizontal="center" vertical="center"/>
    </xf>
    <xf numFmtId="164" fontId="56" fillId="16" borderId="6" xfId="0" applyNumberFormat="1" applyFont="1" applyFill="1" applyBorder="1" applyAlignment="1">
      <alignment horizontal="center" vertical="center"/>
    </xf>
    <xf numFmtId="164" fontId="10" fillId="3" borderId="12" xfId="0" applyNumberFormat="1" applyFont="1" applyFill="1" applyBorder="1" applyAlignment="1">
      <alignment horizontal="center" vertical="center"/>
    </xf>
    <xf numFmtId="164" fontId="10" fillId="16" borderId="12" xfId="0" applyNumberFormat="1" applyFont="1" applyFill="1" applyBorder="1" applyAlignment="1">
      <alignment horizontal="center" vertical="center"/>
    </xf>
    <xf numFmtId="164" fontId="7" fillId="32" borderId="6" xfId="0" applyNumberFormat="1" applyFont="1" applyFill="1" applyBorder="1" applyAlignment="1">
      <alignment horizontal="center" vertical="center"/>
    </xf>
    <xf numFmtId="2" fontId="7" fillId="3" borderId="20" xfId="0" applyNumberFormat="1" applyFont="1" applyFill="1" applyBorder="1" applyAlignment="1">
      <alignment horizontal="center" vertical="center"/>
    </xf>
    <xf numFmtId="2" fontId="7" fillId="3" borderId="77" xfId="0" applyNumberFormat="1" applyFont="1" applyFill="1" applyBorder="1" applyAlignment="1">
      <alignment horizontal="center" vertical="center"/>
    </xf>
    <xf numFmtId="2" fontId="7" fillId="3" borderId="29" xfId="0" applyNumberFormat="1" applyFont="1" applyFill="1" applyBorder="1" applyAlignment="1">
      <alignment horizontal="center" vertical="center"/>
    </xf>
    <xf numFmtId="164" fontId="56" fillId="17" borderId="5" xfId="0" applyNumberFormat="1" applyFont="1" applyFill="1" applyBorder="1" applyAlignment="1">
      <alignment horizontal="center" vertical="center"/>
    </xf>
    <xf numFmtId="164" fontId="56" fillId="17" borderId="8" xfId="0" applyNumberFormat="1" applyFont="1" applyFill="1" applyBorder="1" applyAlignment="1">
      <alignment horizontal="center" vertical="center"/>
    </xf>
    <xf numFmtId="2" fontId="7" fillId="3" borderId="14" xfId="0" applyNumberFormat="1" applyFont="1" applyFill="1" applyBorder="1" applyAlignment="1">
      <alignment horizontal="center" vertical="center"/>
    </xf>
    <xf numFmtId="164" fontId="7" fillId="3" borderId="8" xfId="0" applyNumberFormat="1" applyFont="1" applyFill="1" applyBorder="1" applyAlignment="1">
      <alignment horizontal="center" vertical="center"/>
    </xf>
    <xf numFmtId="164" fontId="56" fillId="16" borderId="8" xfId="0" applyNumberFormat="1" applyFont="1" applyFill="1" applyBorder="1" applyAlignment="1">
      <alignment horizontal="center" vertical="center"/>
    </xf>
    <xf numFmtId="164" fontId="7" fillId="16" borderId="6" xfId="0" applyNumberFormat="1" applyFont="1" applyFill="1" applyBorder="1" applyAlignment="1">
      <alignment horizontal="center" vertical="center"/>
    </xf>
    <xf numFmtId="164" fontId="56" fillId="17" borderId="6" xfId="0" applyNumberFormat="1" applyFont="1" applyFill="1" applyBorder="1" applyAlignment="1">
      <alignment horizontal="center" vertical="center"/>
    </xf>
    <xf numFmtId="2" fontId="7" fillId="0" borderId="46" xfId="0" applyNumberFormat="1" applyFont="1" applyBorder="1" applyAlignment="1">
      <alignment horizontal="center" vertical="center"/>
    </xf>
    <xf numFmtId="2" fontId="7" fillId="0" borderId="9" xfId="0" applyNumberFormat="1" applyFont="1" applyBorder="1" applyAlignment="1">
      <alignment horizontal="center" vertical="center"/>
    </xf>
    <xf numFmtId="0" fontId="52" fillId="7" borderId="77" xfId="0" applyFont="1" applyFill="1" applyBorder="1" applyAlignment="1">
      <alignment horizontal="center" vertical="center"/>
    </xf>
    <xf numFmtId="0" fontId="52" fillId="0" borderId="59" xfId="0" applyFont="1" applyBorder="1" applyAlignment="1">
      <alignment horizontal="center" vertical="center"/>
    </xf>
    <xf numFmtId="0" fontId="55" fillId="0" borderId="56" xfId="0" applyFont="1" applyBorder="1" applyAlignment="1">
      <alignment horizontal="center" vertical="center"/>
    </xf>
    <xf numFmtId="164" fontId="56" fillId="7" borderId="39" xfId="0" applyNumberFormat="1" applyFont="1" applyFill="1" applyBorder="1" applyAlignment="1">
      <alignment horizontal="center" vertical="center"/>
    </xf>
    <xf numFmtId="164" fontId="56" fillId="7" borderId="40" xfId="0" applyNumberFormat="1" applyFont="1" applyFill="1" applyBorder="1" applyAlignment="1">
      <alignment horizontal="center" vertical="center"/>
    </xf>
    <xf numFmtId="164" fontId="56" fillId="7" borderId="39" xfId="0" applyNumberFormat="1" applyFont="1" applyFill="1" applyBorder="1" applyAlignment="1">
      <alignment horizontal="center"/>
    </xf>
    <xf numFmtId="0" fontId="52" fillId="0" borderId="80" xfId="0" applyFont="1" applyBorder="1" applyAlignment="1">
      <alignment horizontal="center" vertical="center"/>
    </xf>
    <xf numFmtId="164" fontId="64" fillId="7" borderId="35" xfId="0" applyNumberFormat="1" applyFont="1" applyFill="1" applyBorder="1" applyAlignment="1">
      <alignment horizontal="center" vertical="center"/>
    </xf>
    <xf numFmtId="164" fontId="64" fillId="7" borderId="36" xfId="0" applyNumberFormat="1" applyFont="1" applyFill="1" applyBorder="1" applyAlignment="1">
      <alignment horizontal="center" vertical="center"/>
    </xf>
    <xf numFmtId="164" fontId="64" fillId="7" borderId="37" xfId="0" applyNumberFormat="1" applyFont="1" applyFill="1" applyBorder="1" applyAlignment="1">
      <alignment horizontal="center" vertical="center"/>
    </xf>
    <xf numFmtId="164" fontId="64" fillId="7" borderId="36" xfId="0" applyNumberFormat="1" applyFont="1" applyFill="1" applyBorder="1" applyAlignment="1">
      <alignment horizontal="center"/>
    </xf>
    <xf numFmtId="2" fontId="52" fillId="0" borderId="82" xfId="0" applyNumberFormat="1" applyFont="1" applyBorder="1" applyAlignment="1">
      <alignment horizontal="center" vertical="center"/>
    </xf>
    <xf numFmtId="164" fontId="64" fillId="16" borderId="36" xfId="0" applyNumberFormat="1" applyFont="1" applyFill="1" applyBorder="1" applyAlignment="1">
      <alignment horizontal="center" vertical="center"/>
    </xf>
    <xf numFmtId="164" fontId="64" fillId="3" borderId="36" xfId="0" applyNumberFormat="1" applyFont="1" applyFill="1" applyBorder="1" applyAlignment="1">
      <alignment horizontal="center" vertical="center"/>
    </xf>
    <xf numFmtId="164" fontId="64" fillId="17" borderId="36" xfId="0" applyNumberFormat="1" applyFont="1" applyFill="1" applyBorder="1" applyAlignment="1">
      <alignment horizontal="center" vertical="center"/>
    </xf>
    <xf numFmtId="164" fontId="64" fillId="3" borderId="37" xfId="0" applyNumberFormat="1" applyFont="1" applyFill="1" applyBorder="1" applyAlignment="1">
      <alignment horizontal="center" vertical="center"/>
    </xf>
    <xf numFmtId="164" fontId="64" fillId="3" borderId="35" xfId="0" applyNumberFormat="1" applyFont="1" applyFill="1" applyBorder="1" applyAlignment="1">
      <alignment horizontal="center" vertical="center"/>
    </xf>
    <xf numFmtId="164" fontId="7" fillId="7" borderId="39" xfId="0" applyNumberFormat="1" applyFont="1" applyFill="1" applyBorder="1" applyAlignment="1">
      <alignment horizontal="center" vertical="center"/>
    </xf>
    <xf numFmtId="164" fontId="7" fillId="7" borderId="40" xfId="0" applyNumberFormat="1" applyFont="1" applyFill="1" applyBorder="1" applyAlignment="1">
      <alignment horizontal="center" vertical="center"/>
    </xf>
    <xf numFmtId="164" fontId="52" fillId="7" borderId="35" xfId="0" applyNumberFormat="1" applyFont="1" applyFill="1" applyBorder="1" applyAlignment="1">
      <alignment horizontal="center" vertical="center"/>
    </xf>
    <xf numFmtId="164" fontId="52" fillId="7" borderId="36" xfId="0" applyNumberFormat="1" applyFont="1" applyFill="1" applyBorder="1" applyAlignment="1">
      <alignment horizontal="center" vertical="center"/>
    </xf>
    <xf numFmtId="164" fontId="52" fillId="3" borderId="36" xfId="0" applyNumberFormat="1" applyFont="1" applyFill="1" applyBorder="1" applyAlignment="1">
      <alignment horizontal="center" vertical="center"/>
    </xf>
    <xf numFmtId="164" fontId="52" fillId="3" borderId="37" xfId="0" applyNumberFormat="1" applyFont="1" applyFill="1" applyBorder="1" applyAlignment="1">
      <alignment horizontal="center" vertical="center"/>
    </xf>
    <xf numFmtId="2" fontId="52" fillId="7" borderId="82" xfId="0" applyNumberFormat="1" applyFont="1" applyFill="1" applyBorder="1" applyAlignment="1">
      <alignment horizontal="center" vertical="center"/>
    </xf>
    <xf numFmtId="164" fontId="7" fillId="0" borderId="38" xfId="0" applyNumberFormat="1" applyFont="1" applyBorder="1" applyAlignment="1">
      <alignment horizontal="center" vertical="center"/>
    </xf>
    <xf numFmtId="164" fontId="7" fillId="0" borderId="39" xfId="0" applyNumberFormat="1" applyFont="1" applyBorder="1" applyAlignment="1">
      <alignment horizontal="center" vertical="center"/>
    </xf>
    <xf numFmtId="164" fontId="7" fillId="0" borderId="52" xfId="0" applyNumberFormat="1" applyFont="1" applyBorder="1" applyAlignment="1">
      <alignment horizontal="center" vertical="center"/>
    </xf>
    <xf numFmtId="164" fontId="52" fillId="0" borderId="35" xfId="0" applyNumberFormat="1" applyFont="1" applyBorder="1" applyAlignment="1">
      <alignment horizontal="center" vertical="center"/>
    </xf>
    <xf numFmtId="164" fontId="52" fillId="0" borderId="36" xfId="0" applyNumberFormat="1" applyFont="1" applyBorder="1" applyAlignment="1">
      <alignment horizontal="center" vertical="center"/>
    </xf>
    <xf numFmtId="164" fontId="52" fillId="0" borderId="61" xfId="0" applyNumberFormat="1" applyFont="1" applyBorder="1" applyAlignment="1">
      <alignment horizontal="center" vertical="center"/>
    </xf>
    <xf numFmtId="2" fontId="52" fillId="0" borderId="41" xfId="0" applyNumberFormat="1" applyFont="1" applyBorder="1" applyAlignment="1">
      <alignment horizontal="center" vertical="center"/>
    </xf>
    <xf numFmtId="0" fontId="52" fillId="0" borderId="29" xfId="0" applyFont="1" applyBorder="1" applyAlignment="1">
      <alignment horizontal="center" vertical="center"/>
    </xf>
    <xf numFmtId="164" fontId="7" fillId="0" borderId="63" xfId="0" applyNumberFormat="1" applyFont="1" applyBorder="1" applyAlignment="1">
      <alignment horizontal="center" vertical="center"/>
    </xf>
    <xf numFmtId="0" fontId="7" fillId="0" borderId="39" xfId="0" applyFont="1" applyBorder="1" applyAlignment="1">
      <alignment horizontal="center" vertical="center"/>
    </xf>
    <xf numFmtId="164" fontId="7" fillId="0" borderId="40" xfId="0" applyNumberFormat="1" applyFont="1" applyBorder="1" applyAlignment="1">
      <alignment horizontal="center" vertical="center"/>
    </xf>
    <xf numFmtId="164" fontId="52" fillId="0" borderId="37" xfId="0" applyNumberFormat="1" applyFont="1" applyBorder="1" applyAlignment="1">
      <alignment horizontal="center" vertical="center"/>
    </xf>
    <xf numFmtId="164" fontId="7" fillId="16" borderId="38" xfId="0" applyNumberFormat="1" applyFont="1" applyFill="1" applyBorder="1" applyAlignment="1">
      <alignment horizontal="center" vertical="center"/>
    </xf>
    <xf numFmtId="164" fontId="7" fillId="3" borderId="39" xfId="0" applyNumberFormat="1" applyFont="1" applyFill="1" applyBorder="1" applyAlignment="1">
      <alignment horizontal="center" vertical="center"/>
    </xf>
    <xf numFmtId="164" fontId="56" fillId="3" borderId="38" xfId="0" applyNumberFormat="1" applyFont="1" applyFill="1" applyBorder="1" applyAlignment="1">
      <alignment horizontal="center" vertical="center"/>
    </xf>
    <xf numFmtId="164" fontId="56" fillId="3" borderId="39" xfId="0" applyNumberFormat="1" applyFont="1" applyFill="1" applyBorder="1" applyAlignment="1">
      <alignment horizontal="center" vertical="center"/>
    </xf>
    <xf numFmtId="164" fontId="56" fillId="16" borderId="39" xfId="0" applyNumberFormat="1" applyFont="1" applyFill="1" applyBorder="1" applyAlignment="1">
      <alignment horizontal="center" vertical="center"/>
    </xf>
    <xf numFmtId="164" fontId="56" fillId="16" borderId="38" xfId="0" applyNumberFormat="1" applyFont="1" applyFill="1" applyBorder="1" applyAlignment="1">
      <alignment horizontal="center" vertical="center"/>
    </xf>
    <xf numFmtId="164" fontId="56" fillId="0" borderId="5" xfId="0" applyNumberFormat="1" applyFont="1" applyBorder="1" applyAlignment="1">
      <alignment horizontal="center" vertical="center"/>
    </xf>
    <xf numFmtId="164" fontId="56" fillId="0" borderId="6" xfId="0" applyNumberFormat="1" applyFont="1" applyBorder="1" applyAlignment="1">
      <alignment horizontal="center" vertical="center"/>
    </xf>
    <xf numFmtId="164" fontId="56" fillId="0" borderId="8" xfId="0" applyNumberFormat="1" applyFont="1" applyBorder="1" applyAlignment="1">
      <alignment horizontal="center" vertical="center"/>
    </xf>
    <xf numFmtId="164" fontId="7" fillId="3" borderId="5" xfId="0" applyNumberFormat="1" applyFont="1" applyFill="1" applyBorder="1" applyAlignment="1">
      <alignment horizontal="center" vertical="center"/>
    </xf>
    <xf numFmtId="164" fontId="56" fillId="0" borderId="45" xfId="0" applyNumberFormat="1" applyFont="1" applyBorder="1" applyAlignment="1">
      <alignment horizontal="center" vertical="center"/>
    </xf>
    <xf numFmtId="164" fontId="56" fillId="0" borderId="17" xfId="0" applyNumberFormat="1" applyFont="1" applyBorder="1" applyAlignment="1">
      <alignment horizontal="center" vertical="center"/>
    </xf>
    <xf numFmtId="164" fontId="56" fillId="0" borderId="18" xfId="0" applyNumberFormat="1" applyFont="1" applyBorder="1" applyAlignment="1">
      <alignment horizontal="center" vertical="center"/>
    </xf>
    <xf numFmtId="164" fontId="56" fillId="0" borderId="17" xfId="0" applyNumberFormat="1" applyFont="1" applyBorder="1" applyAlignment="1">
      <alignment horizontal="center"/>
    </xf>
    <xf numFmtId="164" fontId="56" fillId="0" borderId="6" xfId="0" applyNumberFormat="1" applyFont="1" applyBorder="1" applyAlignment="1">
      <alignment horizontal="center"/>
    </xf>
    <xf numFmtId="164" fontId="52" fillId="3" borderId="35" xfId="0" applyNumberFormat="1" applyFont="1" applyFill="1" applyBorder="1" applyAlignment="1">
      <alignment horizontal="center" vertical="center"/>
    </xf>
    <xf numFmtId="2" fontId="7" fillId="0" borderId="77" xfId="0" applyNumberFormat="1" applyFont="1" applyBorder="1" applyAlignment="1">
      <alignment horizontal="center" vertical="center"/>
    </xf>
    <xf numFmtId="2" fontId="7" fillId="0" borderId="67" xfId="0" applyNumberFormat="1" applyFont="1" applyBorder="1" applyAlignment="1">
      <alignment horizontal="center" vertical="center"/>
    </xf>
    <xf numFmtId="164" fontId="52" fillId="0" borderId="81" xfId="0" applyNumberFormat="1" applyFont="1" applyBorder="1" applyAlignment="1">
      <alignment horizontal="center" vertical="center"/>
    </xf>
    <xf numFmtId="164" fontId="7" fillId="0" borderId="1" xfId="0" applyNumberFormat="1" applyFont="1" applyBorder="1" applyAlignment="1">
      <alignment horizontal="center" vertical="center"/>
    </xf>
    <xf numFmtId="164" fontId="7" fillId="0" borderId="78" xfId="0" applyNumberFormat="1" applyFont="1" applyBorder="1" applyAlignment="1">
      <alignment horizontal="center" vertical="center"/>
    </xf>
    <xf numFmtId="164" fontId="52" fillId="0" borderId="82" xfId="0" applyNumberFormat="1" applyFont="1" applyBorder="1" applyAlignment="1">
      <alignment horizontal="center" vertical="center"/>
    </xf>
    <xf numFmtId="164" fontId="7" fillId="0" borderId="46" xfId="0" applyNumberFormat="1" applyFont="1" applyBorder="1" applyAlignment="1">
      <alignment horizontal="center" vertical="center"/>
    </xf>
    <xf numFmtId="164" fontId="7" fillId="0" borderId="9" xfId="0" applyNumberFormat="1" applyFont="1" applyBorder="1" applyAlignment="1">
      <alignment horizontal="center" vertical="center"/>
    </xf>
    <xf numFmtId="164" fontId="7" fillId="0" borderId="30" xfId="0" applyNumberFormat="1" applyFont="1" applyBorder="1" applyAlignment="1">
      <alignment horizontal="center" vertical="center"/>
    </xf>
    <xf numFmtId="1" fontId="7" fillId="5" borderId="9" xfId="0" applyNumberFormat="1" applyFont="1" applyFill="1" applyBorder="1" applyAlignment="1">
      <alignment horizontal="center" vertical="center"/>
    </xf>
    <xf numFmtId="164" fontId="52" fillId="0" borderId="57" xfId="0" applyNumberFormat="1" applyFont="1" applyBorder="1" applyAlignment="1">
      <alignment horizontal="center" vertical="center"/>
    </xf>
    <xf numFmtId="164" fontId="52" fillId="0" borderId="56" xfId="0" applyNumberFormat="1" applyFont="1" applyBorder="1" applyAlignment="1">
      <alignment horizontal="center" vertical="center"/>
    </xf>
    <xf numFmtId="164" fontId="52" fillId="0" borderId="59" xfId="0" applyNumberFormat="1" applyFont="1" applyBorder="1" applyAlignment="1">
      <alignment horizontal="center" vertical="center"/>
    </xf>
    <xf numFmtId="164" fontId="52" fillId="0" borderId="50" xfId="0" applyNumberFormat="1" applyFont="1" applyBorder="1" applyAlignment="1">
      <alignment horizontal="center" vertical="center"/>
    </xf>
    <xf numFmtId="164" fontId="7" fillId="0" borderId="18" xfId="0" applyNumberFormat="1" applyFont="1" applyBorder="1" applyAlignment="1">
      <alignment horizontal="center" vertical="center"/>
    </xf>
    <xf numFmtId="164" fontId="7" fillId="0" borderId="68" xfId="0" applyNumberFormat="1" applyFont="1" applyBorder="1" applyAlignment="1">
      <alignment horizontal="center" vertical="center"/>
    </xf>
    <xf numFmtId="164" fontId="7" fillId="0" borderId="53" xfId="0" applyNumberFormat="1" applyFont="1" applyBorder="1" applyAlignment="1">
      <alignment horizontal="center" vertical="center"/>
    </xf>
    <xf numFmtId="0" fontId="7" fillId="4" borderId="51" xfId="0" applyFont="1" applyFill="1" applyBorder="1" applyAlignment="1">
      <alignment horizontal="center" vertical="center"/>
    </xf>
    <xf numFmtId="164" fontId="52" fillId="0" borderId="41" xfId="0" applyNumberFormat="1" applyFont="1" applyBorder="1" applyAlignment="1">
      <alignment horizontal="center" vertical="center"/>
    </xf>
    <xf numFmtId="164" fontId="7" fillId="0" borderId="67" xfId="0" applyNumberFormat="1" applyFont="1" applyBorder="1" applyAlignment="1">
      <alignment horizontal="center" vertical="center"/>
    </xf>
    <xf numFmtId="164" fontId="7" fillId="0" borderId="20" xfId="0" applyNumberFormat="1" applyFont="1" applyBorder="1" applyAlignment="1">
      <alignment horizontal="center" vertical="center"/>
    </xf>
    <xf numFmtId="165" fontId="7" fillId="0" borderId="83" xfId="0" applyNumberFormat="1" applyFont="1" applyBorder="1" applyAlignment="1">
      <alignment horizontal="center" vertical="center"/>
    </xf>
    <xf numFmtId="0" fontId="7" fillId="4" borderId="84" xfId="0" applyFont="1" applyFill="1" applyBorder="1" applyAlignment="1">
      <alignment horizontal="center" vertical="center"/>
    </xf>
    <xf numFmtId="1" fontId="7" fillId="5" borderId="20" xfId="0" applyNumberFormat="1" applyFont="1" applyFill="1" applyBorder="1" applyAlignment="1">
      <alignment horizontal="center" vertical="center"/>
    </xf>
    <xf numFmtId="164" fontId="7" fillId="0" borderId="21" xfId="0" applyNumberFormat="1" applyFont="1" applyBorder="1" applyAlignment="1">
      <alignment horizontal="center" vertical="center"/>
    </xf>
    <xf numFmtId="164" fontId="56" fillId="33" borderId="41" xfId="0" applyNumberFormat="1" applyFont="1" applyFill="1" applyBorder="1" applyAlignment="1">
      <alignment horizontal="center" vertical="center"/>
    </xf>
    <xf numFmtId="164" fontId="59" fillId="33" borderId="41" xfId="0" applyNumberFormat="1" applyFont="1" applyFill="1" applyBorder="1" applyAlignment="1">
      <alignment horizontal="center" vertical="center"/>
    </xf>
    <xf numFmtId="2" fontId="65" fillId="33" borderId="41" xfId="0" applyNumberFormat="1" applyFont="1" applyFill="1" applyBorder="1" applyAlignment="1">
      <alignment horizontal="center" vertical="center"/>
    </xf>
    <xf numFmtId="2" fontId="66" fillId="33" borderId="41" xfId="0" applyNumberFormat="1" applyFont="1" applyFill="1" applyBorder="1" applyAlignment="1">
      <alignment horizontal="center" vertical="center"/>
    </xf>
    <xf numFmtId="2" fontId="57" fillId="33" borderId="41" xfId="0" applyNumberFormat="1" applyFont="1" applyFill="1" applyBorder="1" applyAlignment="1">
      <alignment horizontal="center" vertical="center"/>
    </xf>
    <xf numFmtId="164" fontId="67" fillId="33" borderId="41" xfId="0" applyNumberFormat="1" applyFont="1" applyFill="1" applyBorder="1" applyAlignment="1">
      <alignment horizontal="center" vertical="center"/>
    </xf>
    <xf numFmtId="164" fontId="56" fillId="33" borderId="80" xfId="0" applyNumberFormat="1" applyFont="1" applyFill="1" applyBorder="1" applyAlignment="1">
      <alignment horizontal="center" vertical="center"/>
    </xf>
    <xf numFmtId="164" fontId="56" fillId="33" borderId="81" xfId="0" applyNumberFormat="1" applyFont="1" applyFill="1" applyBorder="1" applyAlignment="1">
      <alignment horizontal="center" vertical="center"/>
    </xf>
    <xf numFmtId="164" fontId="56" fillId="33" borderId="82" xfId="0" applyNumberFormat="1" applyFont="1" applyFill="1" applyBorder="1" applyAlignment="1">
      <alignment horizontal="center" vertical="center"/>
    </xf>
    <xf numFmtId="2" fontId="7" fillId="0" borderId="82" xfId="0" applyNumberFormat="1" applyFont="1" applyBorder="1" applyAlignment="1">
      <alignment horizontal="center" vertical="center"/>
    </xf>
    <xf numFmtId="0" fontId="54" fillId="2" borderId="84" xfId="0" applyFont="1" applyFill="1" applyBorder="1" applyAlignment="1">
      <alignment horizontal="center" vertical="center"/>
    </xf>
    <xf numFmtId="1" fontId="10" fillId="5" borderId="35" xfId="0" applyNumberFormat="1" applyFont="1" applyFill="1" applyBorder="1" applyAlignment="1">
      <alignment horizontal="center" vertical="center"/>
    </xf>
    <xf numFmtId="1" fontId="10" fillId="5" borderId="36" xfId="0" applyNumberFormat="1" applyFont="1" applyFill="1" applyBorder="1" applyAlignment="1">
      <alignment horizontal="center" vertical="center"/>
    </xf>
    <xf numFmtId="164" fontId="24" fillId="0" borderId="84" xfId="0" applyNumberFormat="1" applyFont="1" applyBorder="1" applyAlignment="1">
      <alignment horizontal="center" vertical="center"/>
    </xf>
    <xf numFmtId="1" fontId="10" fillId="5" borderId="21" xfId="0" applyNumberFormat="1" applyFont="1" applyFill="1" applyBorder="1" applyAlignment="1">
      <alignment horizontal="center" vertical="center"/>
    </xf>
    <xf numFmtId="164" fontId="7" fillId="0" borderId="25" xfId="0" applyNumberFormat="1" applyFont="1" applyBorder="1" applyAlignment="1">
      <alignment horizontal="center" vertical="center"/>
    </xf>
    <xf numFmtId="2" fontId="52" fillId="0" borderId="83" xfId="0" applyNumberFormat="1" applyFont="1" applyBorder="1" applyAlignment="1">
      <alignment horizontal="center" vertical="center"/>
    </xf>
    <xf numFmtId="1" fontId="58" fillId="6" borderId="46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7" fillId="0" borderId="54" xfId="0" applyNumberFormat="1" applyFont="1" applyBorder="1" applyAlignment="1">
      <alignment horizontal="center" vertical="center"/>
    </xf>
    <xf numFmtId="164" fontId="7" fillId="0" borderId="70" xfId="0" applyNumberFormat="1" applyFont="1" applyBorder="1" applyAlignment="1">
      <alignment horizontal="center" vertical="center"/>
    </xf>
    <xf numFmtId="165" fontId="7" fillId="0" borderId="61" xfId="0" applyNumberFormat="1" applyFont="1" applyBorder="1" applyAlignment="1">
      <alignment horizontal="center" vertical="center"/>
    </xf>
    <xf numFmtId="2" fontId="58" fillId="3" borderId="84" xfId="0" applyNumberFormat="1" applyFont="1" applyFill="1" applyBorder="1" applyAlignment="1">
      <alignment horizontal="center" vertical="center"/>
    </xf>
    <xf numFmtId="2" fontId="58" fillId="3" borderId="20" xfId="0" applyNumberFormat="1" applyFont="1" applyFill="1" applyBorder="1" applyAlignment="1">
      <alignment horizontal="center" vertical="center"/>
    </xf>
    <xf numFmtId="2" fontId="7" fillId="3" borderId="31" xfId="0" applyNumberFormat="1" applyFont="1" applyFill="1" applyBorder="1" applyAlignment="1">
      <alignment horizontal="center" vertical="center"/>
    </xf>
    <xf numFmtId="2" fontId="7" fillId="3" borderId="30" xfId="0" applyNumberFormat="1" applyFont="1" applyFill="1" applyBorder="1" applyAlignment="1">
      <alignment horizontal="center" vertical="center"/>
    </xf>
    <xf numFmtId="164" fontId="56" fillId="16" borderId="5" xfId="0" applyNumberFormat="1" applyFont="1" applyFill="1" applyBorder="1" applyAlignment="1">
      <alignment horizontal="center" vertical="center"/>
    </xf>
    <xf numFmtId="0" fontId="54" fillId="2" borderId="76" xfId="0" applyFont="1" applyFill="1" applyBorder="1" applyAlignment="1">
      <alignment horizontal="center" vertical="center"/>
    </xf>
    <xf numFmtId="2" fontId="7" fillId="0" borderId="35" xfId="0" applyNumberFormat="1" applyFont="1" applyBorder="1" applyAlignment="1">
      <alignment horizontal="center" vertical="center"/>
    </xf>
    <xf numFmtId="2" fontId="7" fillId="0" borderId="36" xfId="0" applyNumberFormat="1" applyFont="1" applyBorder="1" applyAlignment="1">
      <alignment horizontal="center" vertical="center"/>
    </xf>
    <xf numFmtId="2" fontId="7" fillId="0" borderId="37" xfId="0" applyNumberFormat="1" applyFont="1" applyBorder="1" applyAlignment="1">
      <alignment horizontal="center" vertical="center"/>
    </xf>
    <xf numFmtId="164" fontId="7" fillId="3" borderId="20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7" fillId="3" borderId="78" xfId="0" applyNumberFormat="1" applyFont="1" applyFill="1" applyBorder="1" applyAlignment="1">
      <alignment horizontal="center" vertical="center"/>
    </xf>
    <xf numFmtId="164" fontId="64" fillId="0" borderId="35" xfId="0" applyNumberFormat="1" applyFont="1" applyBorder="1" applyAlignment="1">
      <alignment horizontal="center" vertical="center"/>
    </xf>
    <xf numFmtId="164" fontId="64" fillId="0" borderId="36" xfId="0" applyNumberFormat="1" applyFont="1" applyBorder="1" applyAlignment="1">
      <alignment horizontal="center" vertical="center"/>
    </xf>
    <xf numFmtId="164" fontId="64" fillId="0" borderId="37" xfId="0" applyNumberFormat="1" applyFont="1" applyBorder="1" applyAlignment="1">
      <alignment horizontal="center" vertical="center"/>
    </xf>
    <xf numFmtId="164" fontId="64" fillId="0" borderId="36" xfId="0" applyNumberFormat="1" applyFont="1" applyBorder="1" applyAlignment="1">
      <alignment horizontal="center"/>
    </xf>
    <xf numFmtId="164" fontId="52" fillId="0" borderId="58" xfId="0" applyNumberFormat="1" applyFont="1" applyBorder="1" applyAlignment="1">
      <alignment horizontal="center" vertical="center"/>
    </xf>
    <xf numFmtId="164" fontId="52" fillId="0" borderId="83" xfId="0" applyNumberFormat="1" applyFont="1" applyBorder="1" applyAlignment="1">
      <alignment horizontal="center" vertical="center"/>
    </xf>
    <xf numFmtId="164" fontId="7" fillId="0" borderId="84" xfId="0" applyNumberFormat="1" applyFont="1" applyBorder="1" applyAlignment="1">
      <alignment horizontal="center" vertical="center"/>
    </xf>
    <xf numFmtId="164" fontId="7" fillId="0" borderId="29" xfId="0" applyNumberFormat="1" applyFont="1" applyBorder="1" applyAlignment="1">
      <alignment horizontal="center" vertical="center"/>
    </xf>
    <xf numFmtId="165" fontId="7" fillId="0" borderId="41" xfId="0" applyNumberFormat="1" applyFont="1" applyBorder="1" applyAlignment="1">
      <alignment horizontal="center" vertical="center"/>
    </xf>
    <xf numFmtId="2" fontId="64" fillId="0" borderId="21" xfId="0" applyNumberFormat="1" applyFont="1" applyBorder="1" applyAlignment="1">
      <alignment horizontal="center" vertical="center"/>
    </xf>
    <xf numFmtId="2" fontId="56" fillId="0" borderId="21" xfId="0" applyNumberFormat="1" applyFont="1" applyBorder="1" applyAlignment="1">
      <alignment horizontal="center" vertical="center"/>
    </xf>
    <xf numFmtId="164" fontId="7" fillId="0" borderId="35" xfId="0" applyNumberFormat="1" applyFont="1" applyBorder="1" applyAlignment="1">
      <alignment horizontal="center" vertical="center"/>
    </xf>
    <xf numFmtId="164" fontId="7" fillId="0" borderId="36" xfId="0" applyNumberFormat="1" applyFont="1" applyBorder="1" applyAlignment="1">
      <alignment horizontal="center" vertical="center"/>
    </xf>
    <xf numFmtId="164" fontId="7" fillId="0" borderId="37" xfId="0" applyNumberFormat="1" applyFont="1" applyBorder="1" applyAlignment="1">
      <alignment horizontal="center" vertical="center"/>
    </xf>
    <xf numFmtId="2" fontId="57" fillId="0" borderId="66" xfId="0" applyNumberFormat="1" applyFont="1" applyBorder="1" applyAlignment="1">
      <alignment horizontal="center" vertical="center"/>
    </xf>
    <xf numFmtId="164" fontId="58" fillId="6" borderId="46" xfId="0" applyNumberFormat="1" applyFont="1" applyFill="1" applyBorder="1" applyAlignment="1">
      <alignment horizontal="center" vertical="center"/>
    </xf>
    <xf numFmtId="2" fontId="58" fillId="3" borderId="21" xfId="0" applyNumberFormat="1" applyFont="1" applyFill="1" applyBorder="1" applyAlignment="1">
      <alignment horizontal="center" vertical="center"/>
    </xf>
    <xf numFmtId="2" fontId="56" fillId="3" borderId="84" xfId="0" applyNumberFormat="1" applyFont="1" applyFill="1" applyBorder="1" applyAlignment="1">
      <alignment horizontal="center" vertical="center"/>
    </xf>
    <xf numFmtId="2" fontId="56" fillId="3" borderId="20" xfId="0" applyNumberFormat="1" applyFont="1" applyFill="1" applyBorder="1" applyAlignment="1">
      <alignment horizontal="center" vertical="center"/>
    </xf>
    <xf numFmtId="164" fontId="56" fillId="33" borderId="49" xfId="0" applyNumberFormat="1" applyFont="1" applyFill="1" applyBorder="1" applyAlignment="1">
      <alignment horizontal="center" vertical="center"/>
    </xf>
    <xf numFmtId="164" fontId="56" fillId="3" borderId="35" xfId="0" applyNumberFormat="1" applyFont="1" applyFill="1" applyBorder="1" applyAlignment="1">
      <alignment horizontal="center" vertical="center"/>
    </xf>
    <xf numFmtId="164" fontId="56" fillId="0" borderId="36" xfId="0" applyNumberFormat="1" applyFont="1" applyBorder="1" applyAlignment="1">
      <alignment horizontal="center" vertical="center"/>
    </xf>
    <xf numFmtId="164" fontId="56" fillId="3" borderId="36" xfId="0" applyNumberFormat="1" applyFont="1" applyFill="1" applyBorder="1" applyAlignment="1">
      <alignment horizontal="center" vertical="center"/>
    </xf>
    <xf numFmtId="164" fontId="56" fillId="16" borderId="36" xfId="0" applyNumberFormat="1" applyFont="1" applyFill="1" applyBorder="1" applyAlignment="1">
      <alignment horizontal="center" vertical="center"/>
    </xf>
    <xf numFmtId="164" fontId="56" fillId="3" borderId="37" xfId="0" applyNumberFormat="1" applyFont="1" applyFill="1" applyBorder="1" applyAlignment="1">
      <alignment horizontal="center" vertical="center"/>
    </xf>
    <xf numFmtId="164" fontId="56" fillId="0" borderId="37" xfId="0" applyNumberFormat="1" applyFont="1" applyBorder="1" applyAlignment="1">
      <alignment horizontal="center" vertical="center"/>
    </xf>
    <xf numFmtId="164" fontId="56" fillId="3" borderId="36" xfId="0" applyNumberFormat="1" applyFont="1" applyFill="1" applyBorder="1" applyAlignment="1">
      <alignment horizontal="center"/>
    </xf>
    <xf numFmtId="164" fontId="7" fillId="3" borderId="35" xfId="0" applyNumberFormat="1" applyFont="1" applyFill="1" applyBorder="1" applyAlignment="1">
      <alignment horizontal="center" vertical="center"/>
    </xf>
    <xf numFmtId="164" fontId="7" fillId="3" borderId="36" xfId="0" applyNumberFormat="1" applyFont="1" applyFill="1" applyBorder="1" applyAlignment="1">
      <alignment horizontal="center" vertical="center"/>
    </xf>
    <xf numFmtId="164" fontId="7" fillId="16" borderId="36" xfId="0" applyNumberFormat="1" applyFont="1" applyFill="1" applyBorder="1" applyAlignment="1">
      <alignment horizontal="center" vertical="center"/>
    </xf>
    <xf numFmtId="164" fontId="24" fillId="2" borderId="61" xfId="0" applyNumberFormat="1" applyFont="1" applyFill="1" applyBorder="1" applyAlignment="1">
      <alignment horizontal="center" vertical="center"/>
    </xf>
    <xf numFmtId="1" fontId="10" fillId="5" borderId="61" xfId="0" applyNumberFormat="1" applyFont="1" applyFill="1" applyBorder="1" applyAlignment="1">
      <alignment horizontal="center" vertical="center"/>
    </xf>
    <xf numFmtId="164" fontId="6" fillId="0" borderId="84" xfId="0" applyNumberFormat="1" applyFont="1" applyBorder="1" applyAlignment="1">
      <alignment horizontal="center" vertical="center"/>
    </xf>
    <xf numFmtId="164" fontId="6" fillId="0" borderId="29" xfId="0" applyNumberFormat="1" applyFont="1" applyBorder="1" applyAlignment="1">
      <alignment horizontal="center" vertical="center"/>
    </xf>
    <xf numFmtId="0" fontId="24" fillId="3" borderId="58" xfId="0" applyFont="1" applyFill="1" applyBorder="1" applyAlignment="1">
      <alignment horizontal="center" vertical="center"/>
    </xf>
    <xf numFmtId="2" fontId="56" fillId="3" borderId="21" xfId="0" applyNumberFormat="1" applyFont="1" applyFill="1" applyBorder="1" applyAlignment="1">
      <alignment horizontal="center" vertical="center"/>
    </xf>
    <xf numFmtId="164" fontId="7" fillId="3" borderId="38" xfId="0" applyNumberFormat="1" applyFont="1" applyFill="1" applyBorder="1" applyAlignment="1">
      <alignment horizontal="center" vertical="center"/>
    </xf>
    <xf numFmtId="164" fontId="7" fillId="3" borderId="40" xfId="0" applyNumberFormat="1" applyFont="1" applyFill="1" applyBorder="1" applyAlignment="1">
      <alignment horizontal="center" vertical="center"/>
    </xf>
    <xf numFmtId="164" fontId="56" fillId="3" borderId="45" xfId="0" applyNumberFormat="1" applyFont="1" applyFill="1" applyBorder="1" applyAlignment="1">
      <alignment horizontal="center" vertical="center"/>
    </xf>
    <xf numFmtId="164" fontId="56" fillId="3" borderId="17" xfId="0" applyNumberFormat="1" applyFont="1" applyFill="1" applyBorder="1" applyAlignment="1">
      <alignment horizontal="center" vertical="center"/>
    </xf>
    <xf numFmtId="164" fontId="56" fillId="3" borderId="18" xfId="0" applyNumberFormat="1" applyFont="1" applyFill="1" applyBorder="1" applyAlignment="1">
      <alignment horizontal="center" vertical="center"/>
    </xf>
    <xf numFmtId="164" fontId="56" fillId="3" borderId="17" xfId="0" applyNumberFormat="1" applyFont="1" applyFill="1" applyBorder="1" applyAlignment="1">
      <alignment horizontal="center"/>
    </xf>
    <xf numFmtId="164" fontId="56" fillId="16" borderId="6" xfId="0" applyNumberFormat="1" applyFont="1" applyFill="1" applyBorder="1" applyAlignment="1">
      <alignment horizontal="center"/>
    </xf>
    <xf numFmtId="2" fontId="56" fillId="0" borderId="84" xfId="0" applyNumberFormat="1" applyFont="1" applyBorder="1" applyAlignment="1">
      <alignment horizontal="center" vertical="center"/>
    </xf>
    <xf numFmtId="2" fontId="56" fillId="0" borderId="20" xfId="0" applyNumberFormat="1" applyFont="1" applyBorder="1" applyAlignment="1">
      <alignment horizontal="center" vertical="center"/>
    </xf>
    <xf numFmtId="164" fontId="56" fillId="0" borderId="5" xfId="0" applyNumberFormat="1" applyFont="1" applyFill="1" applyBorder="1" applyAlignment="1">
      <alignment horizontal="center" vertical="center"/>
    </xf>
    <xf numFmtId="164" fontId="56" fillId="0" borderId="6" xfId="0" applyNumberFormat="1" applyFont="1" applyFill="1" applyBorder="1" applyAlignment="1">
      <alignment horizontal="center" vertical="center"/>
    </xf>
    <xf numFmtId="164" fontId="56" fillId="0" borderId="8" xfId="0" applyNumberFormat="1" applyFont="1" applyFill="1" applyBorder="1" applyAlignment="1">
      <alignment horizontal="center" vertical="center"/>
    </xf>
    <xf numFmtId="164" fontId="56" fillId="0" borderId="6" xfId="0" applyNumberFormat="1" applyFont="1" applyFill="1" applyBorder="1" applyAlignment="1">
      <alignment horizontal="center"/>
    </xf>
    <xf numFmtId="0" fontId="6" fillId="2" borderId="34" xfId="0" applyFont="1" applyFill="1" applyBorder="1" applyAlignment="1">
      <alignment horizontal="center" vertical="center"/>
    </xf>
    <xf numFmtId="0" fontId="6" fillId="2" borderId="42" xfId="0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164" fontId="1" fillId="9" borderId="0" xfId="0" applyNumberFormat="1" applyFont="1" applyFill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55" xfId="0" applyFont="1" applyFill="1" applyBorder="1" applyAlignment="1">
      <alignment horizontal="center" vertical="center"/>
    </xf>
    <xf numFmtId="0" fontId="6" fillId="2" borderId="56" xfId="0" applyFont="1" applyFill="1" applyBorder="1" applyAlignment="1">
      <alignment horizontal="center" vertical="center"/>
    </xf>
    <xf numFmtId="0" fontId="6" fillId="7" borderId="34" xfId="0" applyFont="1" applyFill="1" applyBorder="1" applyAlignment="1">
      <alignment horizontal="center" vertical="center"/>
    </xf>
    <xf numFmtId="0" fontId="6" fillId="7" borderId="42" xfId="0" applyFont="1" applyFill="1" applyBorder="1" applyAlignment="1">
      <alignment horizontal="center" vertical="center"/>
    </xf>
    <xf numFmtId="0" fontId="6" fillId="7" borderId="43" xfId="0" applyFont="1" applyFill="1" applyBorder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164" fontId="1" fillId="0" borderId="31" xfId="0" applyNumberFormat="1" applyFont="1" applyBorder="1" applyAlignment="1">
      <alignment horizontal="center" vertical="center"/>
    </xf>
    <xf numFmtId="0" fontId="25" fillId="2" borderId="25" xfId="0" applyFont="1" applyFill="1" applyBorder="1" applyAlignment="1">
      <alignment horizontal="center" vertical="center" wrapText="1"/>
    </xf>
    <xf numFmtId="0" fontId="25" fillId="2" borderId="30" xfId="0" applyFont="1" applyFill="1" applyBorder="1" applyAlignment="1">
      <alignment horizontal="center" vertical="center" wrapText="1"/>
    </xf>
    <xf numFmtId="0" fontId="25" fillId="2" borderId="0" xfId="0" applyFont="1" applyFill="1" applyAlignment="1">
      <alignment horizontal="center" vertical="center" wrapText="1"/>
    </xf>
    <xf numFmtId="0" fontId="25" fillId="2" borderId="31" xfId="0" applyFont="1" applyFill="1" applyBorder="1" applyAlignment="1">
      <alignment horizontal="center" vertical="center" wrapText="1"/>
    </xf>
    <xf numFmtId="0" fontId="25" fillId="2" borderId="32" xfId="0" applyFont="1" applyFill="1" applyBorder="1" applyAlignment="1">
      <alignment horizontal="center" vertical="center" wrapText="1"/>
    </xf>
    <xf numFmtId="0" fontId="24" fillId="2" borderId="27" xfId="0" applyFont="1" applyFill="1" applyBorder="1" applyAlignment="1">
      <alignment horizontal="center" vertical="center"/>
    </xf>
    <xf numFmtId="0" fontId="24" fillId="2" borderId="1" xfId="0" applyFont="1" applyFill="1" applyBorder="1" applyAlignment="1">
      <alignment horizontal="center" vertical="center"/>
    </xf>
    <xf numFmtId="0" fontId="23" fillId="2" borderId="1" xfId="0" applyFont="1" applyFill="1" applyBorder="1" applyAlignment="1">
      <alignment horizontal="center" vertical="center"/>
    </xf>
    <xf numFmtId="0" fontId="24" fillId="0" borderId="27" xfId="0" applyFont="1" applyBorder="1" applyAlignment="1">
      <alignment horizontal="center" vertical="center"/>
    </xf>
    <xf numFmtId="0" fontId="24" fillId="0" borderId="1" xfId="0" applyFont="1" applyBorder="1" applyAlignment="1">
      <alignment horizontal="center" vertical="center"/>
    </xf>
    <xf numFmtId="0" fontId="23" fillId="2" borderId="49" xfId="0" applyFont="1" applyFill="1" applyBorder="1" applyAlignment="1">
      <alignment horizontal="center" vertical="center"/>
    </xf>
    <xf numFmtId="0" fontId="23" fillId="2" borderId="44" xfId="0" applyFont="1" applyFill="1" applyBorder="1" applyAlignment="1">
      <alignment horizontal="center" vertical="center"/>
    </xf>
    <xf numFmtId="0" fontId="23" fillId="2" borderId="27" xfId="0" applyFont="1" applyFill="1" applyBorder="1" applyAlignment="1">
      <alignment horizontal="center" vertical="center"/>
    </xf>
    <xf numFmtId="0" fontId="23" fillId="2" borderId="2" xfId="0" applyFont="1" applyFill="1" applyBorder="1" applyAlignment="1">
      <alignment horizontal="center" vertical="center"/>
    </xf>
    <xf numFmtId="0" fontId="23" fillId="2" borderId="3" xfId="0" applyFont="1" applyFill="1" applyBorder="1" applyAlignment="1">
      <alignment horizontal="center" vertical="center"/>
    </xf>
    <xf numFmtId="0" fontId="23" fillId="2" borderId="16" xfId="0" applyFont="1" applyFill="1" applyBorder="1" applyAlignment="1">
      <alignment horizontal="center" vertical="center"/>
    </xf>
    <xf numFmtId="0" fontId="23" fillId="2" borderId="17" xfId="0" applyFont="1" applyFill="1" applyBorder="1" applyAlignment="1">
      <alignment horizontal="center" vertical="center"/>
    </xf>
    <xf numFmtId="0" fontId="23" fillId="2" borderId="18" xfId="0" applyFont="1" applyFill="1" applyBorder="1" applyAlignment="1">
      <alignment horizontal="center" vertical="center"/>
    </xf>
    <xf numFmtId="0" fontId="24" fillId="2" borderId="24" xfId="0" applyFont="1" applyFill="1" applyBorder="1" applyAlignment="1">
      <alignment horizontal="center" vertical="center"/>
    </xf>
    <xf numFmtId="0" fontId="24" fillId="2" borderId="25" xfId="0" applyFont="1" applyFill="1" applyBorder="1" applyAlignment="1">
      <alignment horizontal="center" vertical="center"/>
    </xf>
    <xf numFmtId="0" fontId="24" fillId="2" borderId="26" xfId="0" applyFont="1" applyFill="1" applyBorder="1" applyAlignment="1">
      <alignment horizontal="center" vertical="center"/>
    </xf>
    <xf numFmtId="0" fontId="24" fillId="2" borderId="28" xfId="0" applyFont="1" applyFill="1" applyBorder="1" applyAlignment="1">
      <alignment horizontal="center" vertical="center"/>
    </xf>
    <xf numFmtId="0" fontId="23" fillId="2" borderId="6" xfId="0" applyFont="1" applyFill="1" applyBorder="1" applyAlignment="1">
      <alignment horizontal="center" vertical="center"/>
    </xf>
    <xf numFmtId="0" fontId="23" fillId="2" borderId="8" xfId="0" applyFont="1" applyFill="1" applyBorder="1" applyAlignment="1">
      <alignment horizontal="center" vertical="center"/>
    </xf>
    <xf numFmtId="0" fontId="24" fillId="7" borderId="49" xfId="0" applyFont="1" applyFill="1" applyBorder="1" applyAlignment="1">
      <alignment horizontal="center" vertical="center"/>
    </xf>
    <xf numFmtId="0" fontId="24" fillId="7" borderId="50" xfId="0" applyFont="1" applyFill="1" applyBorder="1" applyAlignment="1">
      <alignment horizontal="center" vertical="center"/>
    </xf>
    <xf numFmtId="0" fontId="24" fillId="7" borderId="43" xfId="0" applyFont="1" applyFill="1" applyBorder="1" applyAlignment="1">
      <alignment horizontal="center" vertical="center"/>
    </xf>
    <xf numFmtId="0" fontId="24" fillId="7" borderId="34" xfId="0" applyFont="1" applyFill="1" applyBorder="1" applyAlignment="1">
      <alignment horizontal="center" vertical="center"/>
    </xf>
    <xf numFmtId="0" fontId="24" fillId="7" borderId="42" xfId="0" applyFont="1" applyFill="1" applyBorder="1" applyAlignment="1">
      <alignment horizontal="center" vertical="center"/>
    </xf>
    <xf numFmtId="0" fontId="25" fillId="0" borderId="0" xfId="0" applyFont="1" applyAlignment="1">
      <alignment horizontal="center" vertical="center" wrapText="1"/>
    </xf>
    <xf numFmtId="0" fontId="25" fillId="0" borderId="31" xfId="0" applyFont="1" applyBorder="1" applyAlignment="1">
      <alignment horizontal="center" vertical="center" wrapText="1"/>
    </xf>
    <xf numFmtId="0" fontId="24" fillId="7" borderId="48" xfId="0" applyFont="1" applyFill="1" applyBorder="1" applyAlignment="1">
      <alignment horizontal="center" vertical="center"/>
    </xf>
    <xf numFmtId="0" fontId="6" fillId="2" borderId="57" xfId="0" applyFont="1" applyFill="1" applyBorder="1" applyAlignment="1">
      <alignment horizontal="center" vertical="center"/>
    </xf>
    <xf numFmtId="0" fontId="6" fillId="2" borderId="59" xfId="0" applyFont="1" applyFill="1" applyBorder="1" applyAlignment="1">
      <alignment horizontal="center" vertical="center"/>
    </xf>
    <xf numFmtId="0" fontId="6" fillId="7" borderId="49" xfId="0" applyFont="1" applyFill="1" applyBorder="1" applyAlignment="1">
      <alignment horizontal="center" vertical="center"/>
    </xf>
    <xf numFmtId="0" fontId="6" fillId="7" borderId="50" xfId="0" applyFont="1" applyFill="1" applyBorder="1" applyAlignment="1">
      <alignment horizontal="center" vertical="center"/>
    </xf>
    <xf numFmtId="0" fontId="6" fillId="7" borderId="48" xfId="0" applyFont="1" applyFill="1" applyBorder="1" applyAlignment="1">
      <alignment horizontal="center" vertical="center"/>
    </xf>
    <xf numFmtId="0" fontId="6" fillId="2" borderId="43" xfId="0" applyFont="1" applyFill="1" applyBorder="1" applyAlignment="1">
      <alignment horizontal="center" vertical="center"/>
    </xf>
    <xf numFmtId="0" fontId="6" fillId="2" borderId="74" xfId="0" applyFont="1" applyFill="1" applyBorder="1" applyAlignment="1">
      <alignment horizontal="center" vertical="center"/>
    </xf>
    <xf numFmtId="0" fontId="3" fillId="0" borderId="23" xfId="0" applyFont="1" applyBorder="1" applyAlignment="1">
      <alignment horizontal="center" vertical="center"/>
    </xf>
    <xf numFmtId="0" fontId="3" fillId="0" borderId="67" xfId="0" applyFont="1" applyBorder="1" applyAlignment="1">
      <alignment horizontal="center" vertical="center"/>
    </xf>
    <xf numFmtId="0" fontId="3" fillId="0" borderId="46" xfId="0" applyFont="1" applyBorder="1" applyAlignment="1">
      <alignment horizontal="center" vertical="center"/>
    </xf>
    <xf numFmtId="0" fontId="3" fillId="0" borderId="76" xfId="0" applyFont="1" applyBorder="1" applyAlignment="1">
      <alignment horizontal="center" vertical="center"/>
    </xf>
    <xf numFmtId="0" fontId="6" fillId="2" borderId="50" xfId="0" applyFont="1" applyFill="1" applyBorder="1" applyAlignment="1">
      <alignment horizontal="center" vertical="center"/>
    </xf>
    <xf numFmtId="0" fontId="3" fillId="0" borderId="33" xfId="0" applyFont="1" applyBorder="1" applyAlignment="1">
      <alignment horizontal="center" vertical="center"/>
    </xf>
    <xf numFmtId="0" fontId="6" fillId="2" borderId="48" xfId="0" applyFont="1" applyFill="1" applyBorder="1" applyAlignment="1">
      <alignment horizontal="center" vertical="center"/>
    </xf>
    <xf numFmtId="0" fontId="6" fillId="2" borderId="49" xfId="0" applyFont="1" applyFill="1" applyBorder="1" applyAlignment="1">
      <alignment horizontal="center" vertical="center"/>
    </xf>
    <xf numFmtId="0" fontId="3" fillId="0" borderId="77" xfId="0" applyFont="1" applyBorder="1" applyAlignment="1">
      <alignment horizontal="center" vertical="center"/>
    </xf>
    <xf numFmtId="0" fontId="3" fillId="0" borderId="48" xfId="0" applyFont="1" applyBorder="1" applyAlignment="1">
      <alignment horizontal="center" vertical="center"/>
    </xf>
    <xf numFmtId="0" fontId="3" fillId="0" borderId="31" xfId="0" applyFont="1" applyBorder="1" applyAlignment="1">
      <alignment horizontal="center" vertical="center"/>
    </xf>
    <xf numFmtId="0" fontId="6" fillId="2" borderId="35" xfId="0" applyFont="1" applyFill="1" applyBorder="1" applyAlignment="1">
      <alignment horizontal="center" vertical="center"/>
    </xf>
    <xf numFmtId="0" fontId="6" fillId="2" borderId="36" xfId="0" applyFont="1" applyFill="1" applyBorder="1" applyAlignment="1">
      <alignment horizontal="center" vertical="center"/>
    </xf>
    <xf numFmtId="0" fontId="8" fillId="0" borderId="23" xfId="0" applyFont="1" applyBorder="1" applyAlignment="1">
      <alignment horizontal="center" vertical="center"/>
    </xf>
    <xf numFmtId="0" fontId="8" fillId="0" borderId="67" xfId="0" applyFont="1" applyBorder="1" applyAlignment="1">
      <alignment horizontal="center" vertical="center"/>
    </xf>
    <xf numFmtId="164" fontId="11" fillId="0" borderId="44" xfId="0" applyNumberFormat="1" applyFont="1" applyBorder="1" applyAlignment="1">
      <alignment horizontal="left" vertical="center" wrapText="1"/>
    </xf>
    <xf numFmtId="164" fontId="11" fillId="0" borderId="0" xfId="0" applyNumberFormat="1" applyFont="1" applyAlignment="1">
      <alignment horizontal="left" vertical="center" wrapText="1"/>
    </xf>
    <xf numFmtId="164" fontId="11" fillId="0" borderId="31" xfId="0" applyNumberFormat="1" applyFont="1" applyBorder="1" applyAlignment="1">
      <alignment horizontal="left" vertical="center" wrapText="1"/>
    </xf>
    <xf numFmtId="0" fontId="5" fillId="2" borderId="23" xfId="0" applyFont="1" applyFill="1" applyBorder="1" applyAlignment="1">
      <alignment horizontal="center" vertical="center"/>
    </xf>
    <xf numFmtId="0" fontId="5" fillId="2" borderId="76" xfId="0" applyFont="1" applyFill="1" applyBorder="1" applyAlignment="1">
      <alignment horizontal="center" vertical="center"/>
    </xf>
    <xf numFmtId="0" fontId="8" fillId="3" borderId="23" xfId="0" applyFont="1" applyFill="1" applyBorder="1" applyAlignment="1">
      <alignment horizontal="center" vertical="center"/>
    </xf>
    <xf numFmtId="0" fontId="8" fillId="3" borderId="76" xfId="0" applyFont="1" applyFill="1" applyBorder="1" applyAlignment="1">
      <alignment horizontal="center" vertical="center"/>
    </xf>
    <xf numFmtId="0" fontId="6" fillId="2" borderId="60" xfId="0" applyFont="1" applyFill="1" applyBorder="1" applyAlignment="1">
      <alignment horizontal="center" vertical="center"/>
    </xf>
    <xf numFmtId="0" fontId="6" fillId="2" borderId="32" xfId="0" applyFont="1" applyFill="1" applyBorder="1" applyAlignment="1">
      <alignment horizontal="center" vertical="center"/>
    </xf>
    <xf numFmtId="0" fontId="6" fillId="2" borderId="33" xfId="0" applyFont="1" applyFill="1" applyBorder="1" applyAlignment="1">
      <alignment horizontal="center" vertical="center"/>
    </xf>
    <xf numFmtId="0" fontId="3" fillId="3" borderId="48" xfId="0" applyFont="1" applyFill="1" applyBorder="1" applyAlignment="1">
      <alignment horizontal="center" vertical="center"/>
    </xf>
    <xf numFmtId="0" fontId="3" fillId="3" borderId="31" xfId="0" applyFont="1" applyFill="1" applyBorder="1" applyAlignment="1">
      <alignment horizontal="center" vertical="center"/>
    </xf>
    <xf numFmtId="0" fontId="3" fillId="7" borderId="48" xfId="0" applyFont="1" applyFill="1" applyBorder="1" applyAlignment="1">
      <alignment horizontal="center" vertical="center"/>
    </xf>
    <xf numFmtId="0" fontId="3" fillId="7" borderId="31" xfId="0" applyFont="1" applyFill="1" applyBorder="1" applyAlignment="1">
      <alignment horizontal="center" vertical="center"/>
    </xf>
    <xf numFmtId="0" fontId="52" fillId="7" borderId="34" xfId="0" applyFont="1" applyFill="1" applyBorder="1" applyAlignment="1">
      <alignment horizontal="center" vertical="center"/>
    </xf>
    <xf numFmtId="0" fontId="52" fillId="7" borderId="42" xfId="0" applyFont="1" applyFill="1" applyBorder="1" applyAlignment="1">
      <alignment horizontal="center" vertical="center"/>
    </xf>
    <xf numFmtId="0" fontId="52" fillId="7" borderId="43" xfId="0" applyFont="1" applyFill="1" applyBorder="1" applyAlignment="1">
      <alignment horizontal="center" vertical="center"/>
    </xf>
    <xf numFmtId="0" fontId="52" fillId="0" borderId="23" xfId="0" applyFont="1" applyBorder="1" applyAlignment="1">
      <alignment horizontal="center" vertical="center"/>
    </xf>
    <xf numFmtId="0" fontId="52" fillId="0" borderId="67" xfId="0" applyFont="1" applyBorder="1" applyAlignment="1">
      <alignment horizontal="center" vertical="center"/>
    </xf>
    <xf numFmtId="0" fontId="52" fillId="7" borderId="80" xfId="0" applyFont="1" applyFill="1" applyBorder="1" applyAlignment="1">
      <alignment horizontal="center" vertical="center"/>
    </xf>
    <xf numFmtId="0" fontId="52" fillId="7" borderId="81" xfId="0" applyFont="1" applyFill="1" applyBorder="1" applyAlignment="1">
      <alignment horizontal="center" vertical="center"/>
    </xf>
    <xf numFmtId="0" fontId="52" fillId="7" borderId="82" xfId="0" applyFont="1" applyFill="1" applyBorder="1" applyAlignment="1">
      <alignment horizontal="center" vertical="center"/>
    </xf>
    <xf numFmtId="0" fontId="52" fillId="2" borderId="0" xfId="0" applyFont="1" applyFill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52" fillId="7" borderId="49" xfId="0" applyFont="1" applyFill="1" applyBorder="1" applyAlignment="1">
      <alignment horizontal="center" vertical="center"/>
    </xf>
    <xf numFmtId="0" fontId="52" fillId="7" borderId="50" xfId="0" applyFont="1" applyFill="1" applyBorder="1" applyAlignment="1">
      <alignment horizontal="center" vertical="center"/>
    </xf>
    <xf numFmtId="0" fontId="52" fillId="7" borderId="48" xfId="0" applyFont="1" applyFill="1" applyBorder="1" applyAlignment="1">
      <alignment horizontal="center" vertical="center"/>
    </xf>
    <xf numFmtId="0" fontId="52" fillId="2" borderId="0" xfId="0" applyFont="1" applyFill="1" applyAlignment="1">
      <alignment horizontal="right" vertical="center"/>
    </xf>
    <xf numFmtId="0" fontId="52" fillId="2" borderId="80" xfId="0" applyFont="1" applyFill="1" applyBorder="1" applyAlignment="1">
      <alignment horizontal="center" vertical="center"/>
    </xf>
    <xf numFmtId="0" fontId="52" fillId="2" borderId="81" xfId="0" applyFont="1" applyFill="1" applyBorder="1" applyAlignment="1">
      <alignment horizontal="center" vertical="center"/>
    </xf>
    <xf numFmtId="0" fontId="52" fillId="2" borderId="82" xfId="0" applyFont="1" applyFill="1" applyBorder="1" applyAlignment="1">
      <alignment horizontal="center" vertical="center"/>
    </xf>
    <xf numFmtId="164" fontId="7" fillId="0" borderId="0" xfId="0" applyNumberFormat="1" applyFont="1" applyAlignment="1">
      <alignment horizontal="center" vertical="center"/>
    </xf>
    <xf numFmtId="0" fontId="52" fillId="0" borderId="83" xfId="0" applyFont="1" applyBorder="1" applyAlignment="1">
      <alignment horizontal="center" vertical="center"/>
    </xf>
    <xf numFmtId="0" fontId="52" fillId="0" borderId="77" xfId="0" applyFont="1" applyBorder="1" applyAlignment="1">
      <alignment horizontal="center" vertical="center"/>
    </xf>
    <xf numFmtId="0" fontId="52" fillId="3" borderId="83" xfId="0" applyFont="1" applyFill="1" applyBorder="1" applyAlignment="1">
      <alignment horizontal="center" vertical="center"/>
    </xf>
    <xf numFmtId="0" fontId="52" fillId="3" borderId="76" xfId="0" applyFont="1" applyFill="1" applyBorder="1" applyAlignment="1">
      <alignment horizontal="center" vertical="center"/>
    </xf>
    <xf numFmtId="0" fontId="52" fillId="7" borderId="32" xfId="0" applyFont="1" applyFill="1" applyBorder="1" applyAlignment="1">
      <alignment horizontal="center" vertical="center"/>
    </xf>
    <xf numFmtId="0" fontId="52" fillId="7" borderId="33" xfId="0" applyFont="1" applyFill="1" applyBorder="1" applyAlignment="1">
      <alignment horizontal="center" vertical="center"/>
    </xf>
    <xf numFmtId="0" fontId="52" fillId="3" borderId="77" xfId="0" applyFont="1" applyFill="1" applyBorder="1" applyAlignment="1">
      <alignment horizontal="center" vertical="center"/>
    </xf>
    <xf numFmtId="0" fontId="52" fillId="2" borderId="60" xfId="0" applyFont="1" applyFill="1" applyBorder="1" applyAlignment="1">
      <alignment horizontal="center" vertical="center"/>
    </xf>
    <xf numFmtId="0" fontId="52" fillId="2" borderId="32" xfId="0" applyFont="1" applyFill="1" applyBorder="1" applyAlignment="1">
      <alignment horizontal="center" vertical="center"/>
    </xf>
    <xf numFmtId="0" fontId="52" fillId="2" borderId="33" xfId="0" applyFont="1" applyFill="1" applyBorder="1" applyAlignment="1">
      <alignment horizontal="center" vertical="center"/>
    </xf>
    <xf numFmtId="0" fontId="52" fillId="7" borderId="60" xfId="0" applyFont="1" applyFill="1" applyBorder="1" applyAlignment="1">
      <alignment horizontal="center" vertical="center"/>
    </xf>
    <xf numFmtId="14" fontId="62" fillId="3" borderId="60" xfId="0" applyNumberFormat="1" applyFont="1" applyFill="1" applyBorder="1" applyAlignment="1">
      <alignment horizontal="center" vertical="center" wrapText="1"/>
    </xf>
    <xf numFmtId="14" fontId="62" fillId="3" borderId="32" xfId="0" applyNumberFormat="1" applyFont="1" applyFill="1" applyBorder="1" applyAlignment="1">
      <alignment horizontal="center" vertical="center" wrapText="1"/>
    </xf>
    <xf numFmtId="14" fontId="62" fillId="3" borderId="33" xfId="0" applyNumberFormat="1" applyFont="1" applyFill="1" applyBorder="1" applyAlignment="1">
      <alignment horizontal="center" vertical="center" wrapText="1"/>
    </xf>
    <xf numFmtId="0" fontId="63" fillId="3" borderId="49" xfId="0" applyFont="1" applyFill="1" applyBorder="1" applyAlignment="1">
      <alignment horizontal="center" wrapText="1"/>
    </xf>
    <xf numFmtId="0" fontId="63" fillId="3" borderId="50" xfId="0" applyFont="1" applyFill="1" applyBorder="1" applyAlignment="1">
      <alignment horizontal="center" wrapText="1"/>
    </xf>
    <xf numFmtId="0" fontId="63" fillId="3" borderId="48" xfId="0" applyFont="1" applyFill="1" applyBorder="1" applyAlignment="1">
      <alignment horizontal="center" wrapText="1"/>
    </xf>
    <xf numFmtId="0" fontId="23" fillId="0" borderId="25" xfId="0" applyFont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3" fillId="2" borderId="48" xfId="0" applyFont="1" applyFill="1" applyBorder="1" applyAlignment="1">
      <alignment horizontal="center" vertical="center"/>
    </xf>
    <xf numFmtId="0" fontId="23" fillId="2" borderId="31" xfId="0" applyFont="1" applyFill="1" applyBorder="1" applyAlignment="1">
      <alignment horizontal="center" vertical="center"/>
    </xf>
    <xf numFmtId="0" fontId="23" fillId="2" borderId="7" xfId="0" applyFont="1" applyFill="1" applyBorder="1" applyAlignment="1">
      <alignment vertical="center"/>
    </xf>
    <xf numFmtId="0" fontId="23" fillId="2" borderId="78" xfId="0" applyFont="1" applyFill="1" applyBorder="1" applyAlignment="1">
      <alignment vertical="center"/>
    </xf>
    <xf numFmtId="14" fontId="23" fillId="2" borderId="1" xfId="0" applyNumberFormat="1" applyFont="1" applyFill="1" applyBorder="1" applyAlignment="1">
      <alignment horizontal="center" vertical="center"/>
    </xf>
    <xf numFmtId="0" fontId="24" fillId="10" borderId="34" xfId="0" applyFont="1" applyFill="1" applyBorder="1" applyAlignment="1">
      <alignment horizontal="center" vertical="center"/>
    </xf>
    <xf numFmtId="0" fontId="24" fillId="10" borderId="43" xfId="0" applyFont="1" applyFill="1" applyBorder="1" applyAlignment="1">
      <alignment horizontal="center" vertical="center"/>
    </xf>
    <xf numFmtId="0" fontId="24" fillId="11" borderId="23" xfId="0" applyFont="1" applyFill="1" applyBorder="1" applyAlignment="1">
      <alignment horizontal="center" vertical="center"/>
    </xf>
    <xf numFmtId="0" fontId="24" fillId="11" borderId="77" xfId="0" applyFont="1" applyFill="1" applyBorder="1" applyAlignment="1">
      <alignment horizontal="center" vertical="center"/>
    </xf>
    <xf numFmtId="0" fontId="24" fillId="0" borderId="45" xfId="0" applyFont="1" applyBorder="1" applyAlignment="1">
      <alignment horizontal="center" vertical="center"/>
    </xf>
    <xf numFmtId="0" fontId="24" fillId="0" borderId="18" xfId="0" applyFont="1" applyBorder="1" applyAlignment="1">
      <alignment horizontal="center" vertical="center"/>
    </xf>
    <xf numFmtId="0" fontId="24" fillId="11" borderId="4" xfId="0" applyFont="1" applyFill="1" applyBorder="1" applyAlignment="1">
      <alignment horizontal="center" vertical="center"/>
    </xf>
    <xf numFmtId="0" fontId="24" fillId="11" borderId="78" xfId="0" applyFont="1" applyFill="1" applyBorder="1" applyAlignment="1">
      <alignment horizontal="center" vertical="center"/>
    </xf>
    <xf numFmtId="164" fontId="24" fillId="0" borderId="10" xfId="0" applyNumberFormat="1" applyFont="1" applyBorder="1" applyAlignment="1">
      <alignment horizontal="center" vertical="center"/>
    </xf>
    <xf numFmtId="164" fontId="24" fillId="0" borderId="79" xfId="0" applyNumberFormat="1" applyFont="1" applyBorder="1" applyAlignment="1">
      <alignment horizontal="center" vertical="center"/>
    </xf>
    <xf numFmtId="164" fontId="44" fillId="0" borderId="0" xfId="0" applyNumberFormat="1" applyFont="1" applyAlignment="1">
      <alignment horizontal="center" vertical="center" wrapText="1"/>
    </xf>
    <xf numFmtId="0" fontId="24" fillId="7" borderId="81" xfId="0" applyFont="1" applyFill="1" applyBorder="1" applyAlignment="1">
      <alignment horizontal="center" vertical="center"/>
    </xf>
    <xf numFmtId="0" fontId="50" fillId="0" borderId="44" xfId="0" applyFont="1" applyBorder="1" applyAlignment="1">
      <alignment horizontal="center" vertical="center" wrapText="1"/>
    </xf>
    <xf numFmtId="0" fontId="50" fillId="0" borderId="0" xfId="0" applyFont="1" applyAlignment="1">
      <alignment horizontal="center" vertical="center" wrapText="1"/>
    </xf>
    <xf numFmtId="0" fontId="24" fillId="11" borderId="83" xfId="0" applyFont="1" applyFill="1" applyBorder="1" applyAlignment="1">
      <alignment horizontal="center" vertical="center"/>
    </xf>
    <xf numFmtId="0" fontId="24" fillId="11" borderId="76" xfId="0" applyFont="1" applyFill="1" applyBorder="1" applyAlignment="1">
      <alignment horizontal="center" vertical="center"/>
    </xf>
    <xf numFmtId="0" fontId="24" fillId="7" borderId="80" xfId="0" applyFont="1" applyFill="1" applyBorder="1" applyAlignment="1">
      <alignment horizontal="center" vertical="center"/>
    </xf>
    <xf numFmtId="0" fontId="24" fillId="0" borderId="51" xfId="0" applyFont="1" applyBorder="1" applyAlignment="1">
      <alignment horizontal="center" vertical="center"/>
    </xf>
    <xf numFmtId="0" fontId="24" fillId="7" borderId="82" xfId="0" applyFont="1" applyFill="1" applyBorder="1" applyAlignment="1">
      <alignment horizontal="center" vertical="center"/>
    </xf>
    <xf numFmtId="0" fontId="24" fillId="11" borderId="33" xfId="0" applyFont="1" applyFill="1" applyBorder="1" applyAlignment="1">
      <alignment horizontal="center" vertical="center"/>
    </xf>
  </cellXfs>
  <cellStyles count="17">
    <cellStyle name="Millares 2" xfId="4"/>
    <cellStyle name="Millares 2 2" xfId="9"/>
    <cellStyle name="Millares 2 2 2" xfId="15"/>
    <cellStyle name="Millares 2 3" xfId="12"/>
    <cellStyle name="Millares 3" xfId="5"/>
    <cellStyle name="Millares 3 2" xfId="10"/>
    <cellStyle name="Millares 3 2 2" xfId="16"/>
    <cellStyle name="Millares 3 3" xfId="13"/>
    <cellStyle name="Millares 4" xfId="3"/>
    <cellStyle name="Millares 4 2" xfId="8"/>
    <cellStyle name="Millares 4 2 2" xfId="14"/>
    <cellStyle name="Millares 4 3" xfId="11"/>
    <cellStyle name="Normal" xfId="0" builtinId="0"/>
    <cellStyle name="Normal 2 2" xfId="2"/>
    <cellStyle name="Normal 6 2" xfId="1"/>
    <cellStyle name="Porcentaje 2" xfId="7"/>
    <cellStyle name="Porcentaje 3 2" xfId="6"/>
  </cellStyles>
  <dxfs count="3"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2" defaultPivotStyle="PivotStyleLight16"/>
  <colors>
    <mruColors>
      <color rgb="FFFF5D5D"/>
      <color rgb="FFFF3300"/>
      <color rgb="FF00FF00"/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theme" Target="theme/theme1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90" Type="http://schemas.openxmlformats.org/officeDocument/2006/relationships/styles" Target="styles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calcChain" Target="calcChain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274843</xdr:colOff>
      <xdr:row>0</xdr:row>
      <xdr:rowOff>160110</xdr:rowOff>
    </xdr:from>
    <xdr:to>
      <xdr:col>0</xdr:col>
      <xdr:colOff>1986643</xdr:colOff>
      <xdr:row>2</xdr:row>
      <xdr:rowOff>350982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843" y="160110"/>
          <a:ext cx="1711800" cy="95287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274843</xdr:colOff>
      <xdr:row>0</xdr:row>
      <xdr:rowOff>160110</xdr:rowOff>
    </xdr:from>
    <xdr:to>
      <xdr:col>0</xdr:col>
      <xdr:colOff>1986643</xdr:colOff>
      <xdr:row>2</xdr:row>
      <xdr:rowOff>350982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843" y="160110"/>
          <a:ext cx="1711800" cy="95287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274843</xdr:colOff>
      <xdr:row>0</xdr:row>
      <xdr:rowOff>160110</xdr:rowOff>
    </xdr:from>
    <xdr:to>
      <xdr:col>0</xdr:col>
      <xdr:colOff>1986643</xdr:colOff>
      <xdr:row>2</xdr:row>
      <xdr:rowOff>350982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843" y="160110"/>
          <a:ext cx="1711800" cy="95287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214313</xdr:colOff>
      <xdr:row>0</xdr:row>
      <xdr:rowOff>207735</xdr:rowOff>
    </xdr:from>
    <xdr:to>
      <xdr:col>1</xdr:col>
      <xdr:colOff>1690687</xdr:colOff>
      <xdr:row>3</xdr:row>
      <xdr:rowOff>17607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4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313" y="207735"/>
          <a:ext cx="2495549" cy="95287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214313</xdr:colOff>
      <xdr:row>0</xdr:row>
      <xdr:rowOff>207735</xdr:rowOff>
    </xdr:from>
    <xdr:to>
      <xdr:col>1</xdr:col>
      <xdr:colOff>1690687</xdr:colOff>
      <xdr:row>3</xdr:row>
      <xdr:rowOff>17607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D58EF208-1239-4F49-8A7F-E5593F4549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313" y="207735"/>
          <a:ext cx="2495549" cy="95287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214313</xdr:colOff>
      <xdr:row>0</xdr:row>
      <xdr:rowOff>207735</xdr:rowOff>
    </xdr:from>
    <xdr:to>
      <xdr:col>1</xdr:col>
      <xdr:colOff>1690687</xdr:colOff>
      <xdr:row>3</xdr:row>
      <xdr:rowOff>17607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D12FDD06-56DF-485F-BF80-2CCAF62134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313" y="207735"/>
          <a:ext cx="2495549" cy="9528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rinterSettings" Target="../printerSettings/printerSettings5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rinterSettings" Target="../printerSettings/printerSettings7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0.bin"/><Relationship Id="rId1" Type="http://schemas.openxmlformats.org/officeDocument/2006/relationships/printerSettings" Target="../printerSettings/printerSettings9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.bin"/><Relationship Id="rId1" Type="http://schemas.openxmlformats.org/officeDocument/2006/relationships/printerSettings" Target="../printerSettings/printerSettings11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4.bin"/><Relationship Id="rId1" Type="http://schemas.openxmlformats.org/officeDocument/2006/relationships/printerSettings" Target="../printerSettings/printerSettings1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6.bin"/><Relationship Id="rId1" Type="http://schemas.openxmlformats.org/officeDocument/2006/relationships/printerSettings" Target="../printerSettings/printerSettings15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18.bin"/><Relationship Id="rId1" Type="http://schemas.openxmlformats.org/officeDocument/2006/relationships/printerSettings" Target="../printerSettings/printerSettings1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0.bin"/><Relationship Id="rId1" Type="http://schemas.openxmlformats.org/officeDocument/2006/relationships/printerSettings" Target="../printerSettings/printerSettings1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2.bin"/><Relationship Id="rId1" Type="http://schemas.openxmlformats.org/officeDocument/2006/relationships/printerSettings" Target="../printerSettings/printerSettings2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4.bin"/><Relationship Id="rId1" Type="http://schemas.openxmlformats.org/officeDocument/2006/relationships/printerSettings" Target="../printerSettings/printerSettings23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6.bin"/><Relationship Id="rId1" Type="http://schemas.openxmlformats.org/officeDocument/2006/relationships/printerSettings" Target="../printerSettings/printerSettings25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8.bin"/><Relationship Id="rId1" Type="http://schemas.openxmlformats.org/officeDocument/2006/relationships/printerSettings" Target="../printerSettings/printerSettings27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0.bin"/><Relationship Id="rId1" Type="http://schemas.openxmlformats.org/officeDocument/2006/relationships/printerSettings" Target="../printerSettings/printerSettings29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2.bin"/><Relationship Id="rId1" Type="http://schemas.openxmlformats.org/officeDocument/2006/relationships/printerSettings" Target="../printerSettings/printerSettings31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4.bin"/><Relationship Id="rId1" Type="http://schemas.openxmlformats.org/officeDocument/2006/relationships/printerSettings" Target="../printerSettings/printerSettings33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6.bin"/><Relationship Id="rId1" Type="http://schemas.openxmlformats.org/officeDocument/2006/relationships/printerSettings" Target="../printerSettings/printerSettings35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8.bin"/><Relationship Id="rId1" Type="http://schemas.openxmlformats.org/officeDocument/2006/relationships/printerSettings" Target="../printerSettings/printerSettings37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0.bin"/><Relationship Id="rId1" Type="http://schemas.openxmlformats.org/officeDocument/2006/relationships/printerSettings" Target="../printerSettings/printerSettings39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2.bin"/><Relationship Id="rId1" Type="http://schemas.openxmlformats.org/officeDocument/2006/relationships/printerSettings" Target="../printerSettings/printerSettings4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4.bin"/><Relationship Id="rId1" Type="http://schemas.openxmlformats.org/officeDocument/2006/relationships/printerSettings" Target="../printerSettings/printerSettings43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6.bin"/><Relationship Id="rId1" Type="http://schemas.openxmlformats.org/officeDocument/2006/relationships/printerSettings" Target="../printerSettings/printerSettings45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8.bin"/><Relationship Id="rId1" Type="http://schemas.openxmlformats.org/officeDocument/2006/relationships/printerSettings" Target="../printerSettings/printerSettings47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0.bin"/><Relationship Id="rId1" Type="http://schemas.openxmlformats.org/officeDocument/2006/relationships/printerSettings" Target="../printerSettings/printerSettings49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2.bin"/><Relationship Id="rId1" Type="http://schemas.openxmlformats.org/officeDocument/2006/relationships/printerSettings" Target="../printerSettings/printerSettings51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4.bin"/><Relationship Id="rId1" Type="http://schemas.openxmlformats.org/officeDocument/2006/relationships/printerSettings" Target="../printerSettings/printerSettings53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6.bin"/><Relationship Id="rId1" Type="http://schemas.openxmlformats.org/officeDocument/2006/relationships/printerSettings" Target="../printerSettings/printerSettings55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8.bin"/><Relationship Id="rId1" Type="http://schemas.openxmlformats.org/officeDocument/2006/relationships/printerSettings" Target="../printerSettings/printerSettings57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0.bin"/><Relationship Id="rId1" Type="http://schemas.openxmlformats.org/officeDocument/2006/relationships/printerSettings" Target="../printerSettings/printerSettings59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2.bin"/><Relationship Id="rId1" Type="http://schemas.openxmlformats.org/officeDocument/2006/relationships/printerSettings" Target="../printerSettings/printerSettings6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4.bin"/><Relationship Id="rId1" Type="http://schemas.openxmlformats.org/officeDocument/2006/relationships/printerSettings" Target="../printerSettings/printerSettings63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6.bin"/><Relationship Id="rId1" Type="http://schemas.openxmlformats.org/officeDocument/2006/relationships/printerSettings" Target="../printerSettings/printerSettings65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8.bin"/><Relationship Id="rId1" Type="http://schemas.openxmlformats.org/officeDocument/2006/relationships/printerSettings" Target="../printerSettings/printerSettings67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0.bin"/><Relationship Id="rId1" Type="http://schemas.openxmlformats.org/officeDocument/2006/relationships/printerSettings" Target="../printerSettings/printerSettings69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2.bin"/><Relationship Id="rId1" Type="http://schemas.openxmlformats.org/officeDocument/2006/relationships/printerSettings" Target="../printerSettings/printerSettings71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4.bin"/><Relationship Id="rId1" Type="http://schemas.openxmlformats.org/officeDocument/2006/relationships/printerSettings" Target="../printerSettings/printerSettings73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6.bin"/><Relationship Id="rId1" Type="http://schemas.openxmlformats.org/officeDocument/2006/relationships/printerSettings" Target="../printerSettings/printerSettings75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8.bin"/><Relationship Id="rId1" Type="http://schemas.openxmlformats.org/officeDocument/2006/relationships/printerSettings" Target="../printerSettings/printerSettings77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0.bin"/><Relationship Id="rId1" Type="http://schemas.openxmlformats.org/officeDocument/2006/relationships/printerSettings" Target="../printerSettings/printerSettings79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2.bin"/><Relationship Id="rId1" Type="http://schemas.openxmlformats.org/officeDocument/2006/relationships/printerSettings" Target="../printerSettings/printerSettings8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4.bin"/><Relationship Id="rId1" Type="http://schemas.openxmlformats.org/officeDocument/2006/relationships/printerSettings" Target="../printerSettings/printerSettings83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6.bin"/><Relationship Id="rId1" Type="http://schemas.openxmlformats.org/officeDocument/2006/relationships/printerSettings" Target="../printerSettings/printerSettings85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8.bin"/><Relationship Id="rId1" Type="http://schemas.openxmlformats.org/officeDocument/2006/relationships/printerSettings" Target="../printerSettings/printerSettings87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0.bin"/><Relationship Id="rId1" Type="http://schemas.openxmlformats.org/officeDocument/2006/relationships/printerSettings" Target="../printerSettings/printerSettings89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2.bin"/><Relationship Id="rId1" Type="http://schemas.openxmlformats.org/officeDocument/2006/relationships/printerSettings" Target="../printerSettings/printerSettings91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4.bin"/><Relationship Id="rId1" Type="http://schemas.openxmlformats.org/officeDocument/2006/relationships/printerSettings" Target="../printerSettings/printerSettings93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6.bin"/><Relationship Id="rId1" Type="http://schemas.openxmlformats.org/officeDocument/2006/relationships/printerSettings" Target="../printerSettings/printerSettings95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8.bin"/><Relationship Id="rId1" Type="http://schemas.openxmlformats.org/officeDocument/2006/relationships/printerSettings" Target="../printerSettings/printerSettings97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0.bin"/><Relationship Id="rId1" Type="http://schemas.openxmlformats.org/officeDocument/2006/relationships/printerSettings" Target="../printerSettings/printerSettings99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2.bin"/><Relationship Id="rId1" Type="http://schemas.openxmlformats.org/officeDocument/2006/relationships/printerSettings" Target="../printerSettings/printerSettings10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4.bin"/><Relationship Id="rId1" Type="http://schemas.openxmlformats.org/officeDocument/2006/relationships/printerSettings" Target="../printerSettings/printerSettings103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6.bin"/><Relationship Id="rId1" Type="http://schemas.openxmlformats.org/officeDocument/2006/relationships/printerSettings" Target="../printerSettings/printerSettings105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8.bin"/><Relationship Id="rId1" Type="http://schemas.openxmlformats.org/officeDocument/2006/relationships/printerSettings" Target="../printerSettings/printerSettings107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0.bin"/><Relationship Id="rId1" Type="http://schemas.openxmlformats.org/officeDocument/2006/relationships/printerSettings" Target="../printerSettings/printerSettings109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2.bin"/><Relationship Id="rId1" Type="http://schemas.openxmlformats.org/officeDocument/2006/relationships/printerSettings" Target="../printerSettings/printerSettings111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4.bin"/><Relationship Id="rId1" Type="http://schemas.openxmlformats.org/officeDocument/2006/relationships/printerSettings" Target="../printerSettings/printerSettings113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6.bin"/><Relationship Id="rId1" Type="http://schemas.openxmlformats.org/officeDocument/2006/relationships/printerSettings" Target="../printerSettings/printerSettings115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8.bin"/><Relationship Id="rId1" Type="http://schemas.openxmlformats.org/officeDocument/2006/relationships/printerSettings" Target="../printerSettings/printerSettings117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0.bin"/><Relationship Id="rId1" Type="http://schemas.openxmlformats.org/officeDocument/2006/relationships/printerSettings" Target="../printerSettings/printerSettings119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2.bin"/><Relationship Id="rId1" Type="http://schemas.openxmlformats.org/officeDocument/2006/relationships/printerSettings" Target="../printerSettings/printerSettings12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4.bin"/><Relationship Id="rId1" Type="http://schemas.openxmlformats.org/officeDocument/2006/relationships/printerSettings" Target="../printerSettings/printerSettings123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6.bin"/><Relationship Id="rId1" Type="http://schemas.openxmlformats.org/officeDocument/2006/relationships/printerSettings" Target="../printerSettings/printerSettings125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8.bin"/><Relationship Id="rId1" Type="http://schemas.openxmlformats.org/officeDocument/2006/relationships/printerSettings" Target="../printerSettings/printerSettings127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0.bin"/><Relationship Id="rId1" Type="http://schemas.openxmlformats.org/officeDocument/2006/relationships/printerSettings" Target="../printerSettings/printerSettings129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2.bin"/><Relationship Id="rId1" Type="http://schemas.openxmlformats.org/officeDocument/2006/relationships/printerSettings" Target="../printerSettings/printerSettings131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4.bin"/><Relationship Id="rId1" Type="http://schemas.openxmlformats.org/officeDocument/2006/relationships/printerSettings" Target="../printerSettings/printerSettings133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6.bin"/><Relationship Id="rId1" Type="http://schemas.openxmlformats.org/officeDocument/2006/relationships/printerSettings" Target="../printerSettings/printerSettings135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8.bin"/><Relationship Id="rId1" Type="http://schemas.openxmlformats.org/officeDocument/2006/relationships/printerSettings" Target="../printerSettings/printerSettings137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0.bin"/><Relationship Id="rId1" Type="http://schemas.openxmlformats.org/officeDocument/2006/relationships/printerSettings" Target="../printerSettings/printerSettings139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2.bin"/><Relationship Id="rId1" Type="http://schemas.openxmlformats.org/officeDocument/2006/relationships/printerSettings" Target="../printerSettings/printerSettings141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4.bin"/><Relationship Id="rId1" Type="http://schemas.openxmlformats.org/officeDocument/2006/relationships/printerSettings" Target="../printerSettings/printerSettings143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6.bin"/><Relationship Id="rId1" Type="http://schemas.openxmlformats.org/officeDocument/2006/relationships/printerSettings" Target="../printerSettings/printerSettings145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8.bin"/><Relationship Id="rId1" Type="http://schemas.openxmlformats.org/officeDocument/2006/relationships/printerSettings" Target="../printerSettings/printerSettings147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50.bin"/><Relationship Id="rId1" Type="http://schemas.openxmlformats.org/officeDocument/2006/relationships/printerSettings" Target="../printerSettings/printerSettings149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52.bin"/><Relationship Id="rId1" Type="http://schemas.openxmlformats.org/officeDocument/2006/relationships/printerSettings" Target="../printerSettings/printerSettings151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54.bin"/><Relationship Id="rId1" Type="http://schemas.openxmlformats.org/officeDocument/2006/relationships/printerSettings" Target="../printerSettings/printerSettings153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8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162.bin"/><Relationship Id="rId1" Type="http://schemas.openxmlformats.org/officeDocument/2006/relationships/printerSettings" Target="../printerSettings/printerSettings161.bin"/></Relationships>
</file>

<file path=xl/worksheets/_rels/sheet8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63.bin"/></Relationships>
</file>

<file path=xl/worksheets/_rels/sheet8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165.bin"/><Relationship Id="rId1" Type="http://schemas.openxmlformats.org/officeDocument/2006/relationships/printerSettings" Target="../printerSettings/printerSettings164.bin"/></Relationships>
</file>

<file path=xl/worksheets/_rels/sheet8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167.bin"/><Relationship Id="rId1" Type="http://schemas.openxmlformats.org/officeDocument/2006/relationships/printerSettings" Target="../printerSettings/printerSettings16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1:AF239"/>
  <sheetViews>
    <sheetView topLeftCell="A32" zoomScale="30" zoomScaleNormal="30" workbookViewId="0">
      <selection activeCell="B39" sqref="B39:G39"/>
    </sheetView>
  </sheetViews>
  <sheetFormatPr baseColWidth="10" defaultRowHeight="15" x14ac:dyDescent="0.25"/>
  <cols>
    <col min="1" max="1" width="52.42578125" style="11" bestFit="1" customWidth="1"/>
    <col min="2" max="3" width="22.7109375" style="11" bestFit="1" customWidth="1"/>
    <col min="4" max="7" width="21.28515625" style="11" bestFit="1" customWidth="1"/>
    <col min="8" max="8" width="20.140625" style="11" bestFit="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3.42578125" style="11" customWidth="1"/>
    <col min="21" max="21" width="28.140625" style="11" customWidth="1"/>
    <col min="22" max="22" width="25.42578125" style="11" customWidth="1"/>
    <col min="23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48</v>
      </c>
      <c r="N11" s="1100"/>
      <c r="O11" s="6"/>
      <c r="P11" s="6"/>
      <c r="Q11" s="1"/>
      <c r="R11" s="1"/>
      <c r="S11" s="1" t="s">
        <v>5</v>
      </c>
      <c r="T11" s="69">
        <v>45428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103" t="s">
        <v>7</v>
      </c>
      <c r="C15" s="1104"/>
      <c r="D15" s="1104"/>
      <c r="E15" s="1104"/>
      <c r="F15" s="1104"/>
      <c r="G15" s="1104"/>
      <c r="H15" s="1104"/>
      <c r="I15" s="1104"/>
      <c r="J15" s="1104"/>
      <c r="K15" s="1104"/>
      <c r="L15" s="1103" t="s">
        <v>28</v>
      </c>
      <c r="M15" s="1104"/>
      <c r="N15" s="1104"/>
      <c r="O15" s="1104"/>
      <c r="P15" s="1104"/>
      <c r="Q15" s="1104"/>
      <c r="R15" s="1104"/>
      <c r="S15" s="1104"/>
      <c r="T15" s="1104"/>
      <c r="U15" s="1105"/>
      <c r="V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145">
        <v>3</v>
      </c>
      <c r="O17" s="145">
        <v>4</v>
      </c>
      <c r="P17" s="145">
        <v>5</v>
      </c>
      <c r="Q17" s="145">
        <v>6</v>
      </c>
      <c r="R17" s="145">
        <v>7</v>
      </c>
      <c r="S17" s="201">
        <v>8</v>
      </c>
      <c r="T17" s="146">
        <v>9</v>
      </c>
      <c r="U17" s="249">
        <v>10</v>
      </c>
      <c r="V17" s="10"/>
      <c r="X17" s="2"/>
      <c r="Y17" s="12"/>
    </row>
    <row r="18" spans="1:32" ht="39.950000000000003" customHeight="1" x14ac:dyDescent="0.25">
      <c r="A18" s="148" t="s">
        <v>23</v>
      </c>
      <c r="B18" s="154">
        <f>(($B$27*X18)/1000)</f>
        <v>8.3849999999999998</v>
      </c>
      <c r="C18" s="155">
        <f>(($C$27*X18)/1000)</f>
        <v>8.3849999999999998</v>
      </c>
      <c r="D18" s="155">
        <f>((D27*$X$18)/1000)</f>
        <v>8.3979999999999997</v>
      </c>
      <c r="E18" s="155">
        <f t="shared" ref="E18:N18" si="0">((E27*$X$18)/1000)</f>
        <v>8.3979999999999997</v>
      </c>
      <c r="F18" s="155">
        <f t="shared" si="0"/>
        <v>8.3979999999999997</v>
      </c>
      <c r="G18" s="155">
        <f t="shared" si="0"/>
        <v>8.3979999999999997</v>
      </c>
      <c r="H18" s="155">
        <f t="shared" si="0"/>
        <v>8.3979999999999997</v>
      </c>
      <c r="I18" s="155">
        <f t="shared" si="0"/>
        <v>8.3979999999999997</v>
      </c>
      <c r="J18" s="155">
        <f t="shared" si="0"/>
        <v>8.3979999999999997</v>
      </c>
      <c r="K18" s="161">
        <f t="shared" si="0"/>
        <v>8.3979999999999997</v>
      </c>
      <c r="L18" s="109">
        <f t="shared" si="0"/>
        <v>9.2170000000000005</v>
      </c>
      <c r="M18" s="110">
        <f t="shared" si="0"/>
        <v>9.2170000000000005</v>
      </c>
      <c r="N18" s="110">
        <f t="shared" si="0"/>
        <v>9.2170000000000005</v>
      </c>
      <c r="O18" s="110">
        <f t="shared" ref="O18:U18" si="1">((O27*$X$18)/1000)</f>
        <v>9.23</v>
      </c>
      <c r="P18" s="110">
        <f t="shared" si="1"/>
        <v>9.23</v>
      </c>
      <c r="Q18" s="110">
        <f t="shared" si="1"/>
        <v>7.41</v>
      </c>
      <c r="R18" s="110">
        <f t="shared" si="1"/>
        <v>7.41</v>
      </c>
      <c r="S18" s="110">
        <f t="shared" si="1"/>
        <v>7.41</v>
      </c>
      <c r="T18" s="110">
        <f t="shared" si="1"/>
        <v>7.41</v>
      </c>
      <c r="U18" s="251">
        <f t="shared" si="1"/>
        <v>7.41</v>
      </c>
      <c r="V18" s="242">
        <f t="shared" ref="V18:V24" si="2">SUM(B18:U18)</f>
        <v>167.11499999999995</v>
      </c>
      <c r="X18" s="2">
        <v>13</v>
      </c>
      <c r="Y18" s="12"/>
    </row>
    <row r="19" spans="1:32" ht="39.950000000000003" customHeight="1" x14ac:dyDescent="0.25">
      <c r="A19" s="148" t="s">
        <v>19</v>
      </c>
      <c r="B19" s="13">
        <f>((B27*$X$19)/1000)</f>
        <v>9.6750000000000007</v>
      </c>
      <c r="C19" s="14">
        <f t="shared" ref="C19:U19" si="3">((C27*$X$19)/1000)</f>
        <v>9.6750000000000007</v>
      </c>
      <c r="D19" s="14">
        <f t="shared" si="3"/>
        <v>9.69</v>
      </c>
      <c r="E19" s="14">
        <f t="shared" si="3"/>
        <v>9.69</v>
      </c>
      <c r="F19" s="14">
        <f t="shared" si="3"/>
        <v>9.69</v>
      </c>
      <c r="G19" s="14">
        <f t="shared" si="3"/>
        <v>9.69</v>
      </c>
      <c r="H19" s="14">
        <f t="shared" si="3"/>
        <v>9.69</v>
      </c>
      <c r="I19" s="14">
        <f t="shared" si="3"/>
        <v>9.69</v>
      </c>
      <c r="J19" s="14">
        <f t="shared" si="3"/>
        <v>9.69</v>
      </c>
      <c r="K19" s="98">
        <f t="shared" si="3"/>
        <v>9.69</v>
      </c>
      <c r="L19" s="13">
        <f t="shared" si="3"/>
        <v>10.635</v>
      </c>
      <c r="M19" s="14">
        <f t="shared" si="3"/>
        <v>10.635</v>
      </c>
      <c r="N19" s="14">
        <f t="shared" si="3"/>
        <v>10.635</v>
      </c>
      <c r="O19" s="14">
        <f t="shared" si="3"/>
        <v>10.65</v>
      </c>
      <c r="P19" s="14">
        <f t="shared" si="3"/>
        <v>10.65</v>
      </c>
      <c r="Q19" s="14">
        <f t="shared" si="3"/>
        <v>8.5500000000000007</v>
      </c>
      <c r="R19" s="14">
        <f t="shared" si="3"/>
        <v>8.5500000000000007</v>
      </c>
      <c r="S19" s="14">
        <f t="shared" si="3"/>
        <v>8.5500000000000007</v>
      </c>
      <c r="T19" s="14">
        <f t="shared" si="3"/>
        <v>8.5500000000000007</v>
      </c>
      <c r="U19" s="252">
        <f t="shared" si="3"/>
        <v>8.5500000000000007</v>
      </c>
      <c r="V19" s="242">
        <f t="shared" si="2"/>
        <v>192.82500000000007</v>
      </c>
      <c r="X19" s="2">
        <v>15</v>
      </c>
      <c r="Y19" s="12"/>
    </row>
    <row r="20" spans="1:32" ht="39.75" customHeight="1" x14ac:dyDescent="0.25">
      <c r="A20" s="148" t="s">
        <v>27</v>
      </c>
      <c r="B20" s="13">
        <f>((B27*$X$20)/1000)</f>
        <v>11.2875</v>
      </c>
      <c r="C20" s="14">
        <f t="shared" ref="C20:J20" si="4">((C27*$X$20)/1000)</f>
        <v>11.2875</v>
      </c>
      <c r="D20" s="14">
        <f t="shared" si="4"/>
        <v>11.305</v>
      </c>
      <c r="E20" s="14">
        <f t="shared" si="4"/>
        <v>11.305</v>
      </c>
      <c r="F20" s="14">
        <f t="shared" si="4"/>
        <v>11.305</v>
      </c>
      <c r="G20" s="14">
        <f t="shared" si="4"/>
        <v>11.305</v>
      </c>
      <c r="H20" s="14">
        <f t="shared" si="4"/>
        <v>11.305</v>
      </c>
      <c r="I20" s="14">
        <f t="shared" si="4"/>
        <v>11.305</v>
      </c>
      <c r="J20" s="14">
        <f t="shared" si="4"/>
        <v>11.305</v>
      </c>
      <c r="K20" s="98">
        <f>((K27*$X$20)/1000)</f>
        <v>11.305</v>
      </c>
      <c r="L20" s="13">
        <f>((L27*$X$20)/1000)</f>
        <v>12.407500000000001</v>
      </c>
      <c r="M20" s="14">
        <f t="shared" ref="M20:U20" si="5">((M27*$X$20)/1000)</f>
        <v>12.407500000000001</v>
      </c>
      <c r="N20" s="14">
        <f t="shared" si="5"/>
        <v>12.407500000000001</v>
      </c>
      <c r="O20" s="14">
        <f t="shared" si="5"/>
        <v>12.425000000000001</v>
      </c>
      <c r="P20" s="14">
        <f t="shared" si="5"/>
        <v>12.425000000000001</v>
      </c>
      <c r="Q20" s="14">
        <f t="shared" si="5"/>
        <v>9.9749999999999996</v>
      </c>
      <c r="R20" s="14">
        <f t="shared" si="5"/>
        <v>9.9749999999999996</v>
      </c>
      <c r="S20" s="14">
        <f t="shared" si="5"/>
        <v>9.9749999999999996</v>
      </c>
      <c r="T20" s="14">
        <f t="shared" si="5"/>
        <v>9.9749999999999996</v>
      </c>
      <c r="U20" s="252">
        <f t="shared" si="5"/>
        <v>9.9749999999999996</v>
      </c>
      <c r="V20" s="242">
        <f t="shared" si="2"/>
        <v>224.96250000000001</v>
      </c>
      <c r="X20" s="2">
        <v>17.5</v>
      </c>
      <c r="Y20" s="12"/>
    </row>
    <row r="21" spans="1:32" ht="39.950000000000003" customHeight="1" x14ac:dyDescent="0.25">
      <c r="A21" s="148" t="s">
        <v>20</v>
      </c>
      <c r="B21" s="13">
        <f>((B27*$X$21)/1000)</f>
        <v>13.8675</v>
      </c>
      <c r="C21" s="14">
        <f t="shared" ref="C21:I21" si="6">((C27*$X$21)/1000)</f>
        <v>13.8675</v>
      </c>
      <c r="D21" s="14">
        <f t="shared" si="6"/>
        <v>13.888999999999999</v>
      </c>
      <c r="E21" s="14">
        <f t="shared" si="6"/>
        <v>13.888999999999999</v>
      </c>
      <c r="F21" s="14">
        <f t="shared" si="6"/>
        <v>13.888999999999999</v>
      </c>
      <c r="G21" s="14">
        <f t="shared" si="6"/>
        <v>13.888999999999999</v>
      </c>
      <c r="H21" s="14">
        <f t="shared" si="6"/>
        <v>13.888999999999999</v>
      </c>
      <c r="I21" s="14">
        <f t="shared" si="6"/>
        <v>13.888999999999999</v>
      </c>
      <c r="J21" s="14">
        <f>((J27*$X$21)/1000)</f>
        <v>13.888999999999999</v>
      </c>
      <c r="K21" s="98">
        <f>((K27*$X$21)/1000)</f>
        <v>13.888999999999999</v>
      </c>
      <c r="L21" s="13">
        <f t="shared" ref="L21:U21" si="7">((L27*$X$21)/1000)</f>
        <v>15.243499999999999</v>
      </c>
      <c r="M21" s="14">
        <f t="shared" si="7"/>
        <v>15.243499999999999</v>
      </c>
      <c r="N21" s="14">
        <f t="shared" si="7"/>
        <v>15.243499999999999</v>
      </c>
      <c r="O21" s="14">
        <f t="shared" si="7"/>
        <v>15.265000000000001</v>
      </c>
      <c r="P21" s="14">
        <f t="shared" si="7"/>
        <v>15.265000000000001</v>
      </c>
      <c r="Q21" s="14">
        <f t="shared" si="7"/>
        <v>12.255000000000001</v>
      </c>
      <c r="R21" s="14">
        <f t="shared" si="7"/>
        <v>12.255000000000001</v>
      </c>
      <c r="S21" s="14">
        <f t="shared" si="7"/>
        <v>12.255000000000001</v>
      </c>
      <c r="T21" s="14">
        <f t="shared" si="7"/>
        <v>12.255000000000001</v>
      </c>
      <c r="U21" s="252">
        <f t="shared" si="7"/>
        <v>12.255000000000001</v>
      </c>
      <c r="V21" s="242">
        <f t="shared" si="2"/>
        <v>276.38249999999999</v>
      </c>
      <c r="X21" s="2">
        <v>21.5</v>
      </c>
      <c r="Y21" s="12"/>
    </row>
    <row r="22" spans="1:32" ht="39.950000000000003" customHeight="1" x14ac:dyDescent="0.25">
      <c r="A22" s="148" t="s">
        <v>21</v>
      </c>
      <c r="B22" s="13">
        <f>((B27*$X$22)/1000)</f>
        <v>16.77</v>
      </c>
      <c r="C22" s="14">
        <f t="shared" ref="C22:I22" si="8">((C27*$X$22)/1000)</f>
        <v>16.77</v>
      </c>
      <c r="D22" s="14">
        <f t="shared" si="8"/>
        <v>16.795999999999999</v>
      </c>
      <c r="E22" s="14">
        <f t="shared" si="8"/>
        <v>16.795999999999999</v>
      </c>
      <c r="F22" s="14">
        <f t="shared" si="8"/>
        <v>16.795999999999999</v>
      </c>
      <c r="G22" s="14">
        <f t="shared" si="8"/>
        <v>16.795999999999999</v>
      </c>
      <c r="H22" s="14">
        <f t="shared" si="8"/>
        <v>16.795999999999999</v>
      </c>
      <c r="I22" s="14">
        <f t="shared" si="8"/>
        <v>16.795999999999999</v>
      </c>
      <c r="J22" s="14">
        <f>((J27*$X$22)/1000)</f>
        <v>16.795999999999999</v>
      </c>
      <c r="K22" s="98">
        <f>((K27*$X$22)/1000)</f>
        <v>16.795999999999999</v>
      </c>
      <c r="L22" s="13">
        <f t="shared" ref="L22:U22" si="9">((L27*$X$22)/1000)</f>
        <v>18.434000000000001</v>
      </c>
      <c r="M22" s="14">
        <f t="shared" si="9"/>
        <v>18.434000000000001</v>
      </c>
      <c r="N22" s="14">
        <f t="shared" si="9"/>
        <v>18.434000000000001</v>
      </c>
      <c r="O22" s="14">
        <f t="shared" si="9"/>
        <v>18.46</v>
      </c>
      <c r="P22" s="14">
        <f t="shared" si="9"/>
        <v>18.46</v>
      </c>
      <c r="Q22" s="14">
        <f t="shared" si="9"/>
        <v>14.82</v>
      </c>
      <c r="R22" s="14">
        <f t="shared" si="9"/>
        <v>14.82</v>
      </c>
      <c r="S22" s="14">
        <f t="shared" si="9"/>
        <v>14.82</v>
      </c>
      <c r="T22" s="14">
        <f t="shared" si="9"/>
        <v>14.82</v>
      </c>
      <c r="U22" s="252">
        <f t="shared" si="9"/>
        <v>14.82</v>
      </c>
      <c r="V22" s="242">
        <f t="shared" si="2"/>
        <v>334.2299999999999</v>
      </c>
      <c r="X22" s="2">
        <v>26</v>
      </c>
      <c r="Y22" s="12"/>
    </row>
    <row r="23" spans="1:32" ht="39.950000000000003" customHeight="1" x14ac:dyDescent="0.25">
      <c r="A23" s="148" t="s">
        <v>22</v>
      </c>
      <c r="B23" s="13">
        <f>((B27*$X$23)/1000)</f>
        <v>17.414999999999999</v>
      </c>
      <c r="C23" s="14">
        <f t="shared" ref="C23:J23" si="10">((C27*$X$23)/1000)</f>
        <v>17.414999999999999</v>
      </c>
      <c r="D23" s="14">
        <f t="shared" si="10"/>
        <v>17.442</v>
      </c>
      <c r="E23" s="14">
        <f t="shared" si="10"/>
        <v>17.442</v>
      </c>
      <c r="F23" s="14">
        <f t="shared" si="10"/>
        <v>17.442</v>
      </c>
      <c r="G23" s="14">
        <f t="shared" si="10"/>
        <v>17.442</v>
      </c>
      <c r="H23" s="14">
        <f t="shared" si="10"/>
        <v>17.442</v>
      </c>
      <c r="I23" s="14">
        <f t="shared" si="10"/>
        <v>17.442</v>
      </c>
      <c r="J23" s="14">
        <f t="shared" si="10"/>
        <v>17.442</v>
      </c>
      <c r="K23" s="98">
        <f>((K27*$X$23)/1000)</f>
        <v>17.442</v>
      </c>
      <c r="L23" s="13">
        <f t="shared" ref="L23:U23" si="11">((L27*$X$23)/1000)</f>
        <v>19.143000000000001</v>
      </c>
      <c r="M23" s="14">
        <f t="shared" si="11"/>
        <v>19.143000000000001</v>
      </c>
      <c r="N23" s="14">
        <f t="shared" si="11"/>
        <v>19.143000000000001</v>
      </c>
      <c r="O23" s="14">
        <f t="shared" si="11"/>
        <v>19.170000000000002</v>
      </c>
      <c r="P23" s="14">
        <f t="shared" si="11"/>
        <v>19.170000000000002</v>
      </c>
      <c r="Q23" s="14">
        <f t="shared" si="11"/>
        <v>15.39</v>
      </c>
      <c r="R23" s="14">
        <f t="shared" si="11"/>
        <v>15.39</v>
      </c>
      <c r="S23" s="14">
        <f t="shared" si="11"/>
        <v>15.39</v>
      </c>
      <c r="T23" s="14">
        <f t="shared" si="11"/>
        <v>15.39</v>
      </c>
      <c r="U23" s="252">
        <f t="shared" si="11"/>
        <v>15.39</v>
      </c>
      <c r="V23" s="242">
        <f t="shared" si="2"/>
        <v>347.08499999999998</v>
      </c>
      <c r="X23" s="2">
        <v>27</v>
      </c>
      <c r="Y23" s="12"/>
    </row>
    <row r="24" spans="1:32" ht="39.950000000000003" customHeight="1" thickBot="1" x14ac:dyDescent="0.3">
      <c r="A24" s="196" t="s">
        <v>30</v>
      </c>
      <c r="B24" s="107">
        <f>((B27*$X$24)/1000)</f>
        <v>18.3825</v>
      </c>
      <c r="C24" s="101">
        <f t="shared" ref="C24:J24" si="12">((C27*$X$24)/1000)</f>
        <v>18.3825</v>
      </c>
      <c r="D24" s="101">
        <f t="shared" si="12"/>
        <v>18.411000000000001</v>
      </c>
      <c r="E24" s="101">
        <f t="shared" si="12"/>
        <v>18.411000000000001</v>
      </c>
      <c r="F24" s="101">
        <f t="shared" si="12"/>
        <v>18.411000000000001</v>
      </c>
      <c r="G24" s="101">
        <f t="shared" si="12"/>
        <v>18.411000000000001</v>
      </c>
      <c r="H24" s="101">
        <f t="shared" si="12"/>
        <v>18.411000000000001</v>
      </c>
      <c r="I24" s="101">
        <f t="shared" si="12"/>
        <v>18.411000000000001</v>
      </c>
      <c r="J24" s="101">
        <f t="shared" si="12"/>
        <v>18.411000000000001</v>
      </c>
      <c r="K24" s="102">
        <f>((K27*$X$24)/1000)</f>
        <v>18.411000000000001</v>
      </c>
      <c r="L24" s="124">
        <f t="shared" ref="L24:U24" si="13">((L27*$X$24)/1000)</f>
        <v>20.206499999999998</v>
      </c>
      <c r="M24" s="125">
        <f t="shared" si="13"/>
        <v>20.206499999999998</v>
      </c>
      <c r="N24" s="125">
        <f t="shared" si="13"/>
        <v>20.206499999999998</v>
      </c>
      <c r="O24" s="125">
        <f t="shared" si="13"/>
        <v>20.234999999999999</v>
      </c>
      <c r="P24" s="125">
        <f t="shared" si="13"/>
        <v>20.234999999999999</v>
      </c>
      <c r="Q24" s="125">
        <f t="shared" si="13"/>
        <v>16.245000000000001</v>
      </c>
      <c r="R24" s="125">
        <f t="shared" si="13"/>
        <v>16.245000000000001</v>
      </c>
      <c r="S24" s="125">
        <f t="shared" si="13"/>
        <v>16.245000000000001</v>
      </c>
      <c r="T24" s="125">
        <f t="shared" si="13"/>
        <v>16.245000000000001</v>
      </c>
      <c r="U24" s="253">
        <f t="shared" si="13"/>
        <v>16.245000000000001</v>
      </c>
      <c r="V24" s="242">
        <f t="shared" si="2"/>
        <v>366.36750000000006</v>
      </c>
      <c r="X24" s="2">
        <v>28.5</v>
      </c>
    </row>
    <row r="25" spans="1:32" ht="41.45" customHeight="1" x14ac:dyDescent="0.25">
      <c r="A25" s="197" t="s">
        <v>8</v>
      </c>
      <c r="B25" s="108">
        <f>SUM(B18:B24)</f>
        <v>95.782499999999999</v>
      </c>
      <c r="C25" s="105">
        <f t="shared" ref="C25:I25" si="14">SUM(C18:C24)</f>
        <v>95.782499999999999</v>
      </c>
      <c r="D25" s="105">
        <f t="shared" si="14"/>
        <v>95.930999999999997</v>
      </c>
      <c r="E25" s="105">
        <f t="shared" si="14"/>
        <v>95.930999999999997</v>
      </c>
      <c r="F25" s="105">
        <f t="shared" si="14"/>
        <v>95.930999999999997</v>
      </c>
      <c r="G25" s="105">
        <f t="shared" si="14"/>
        <v>95.930999999999997</v>
      </c>
      <c r="H25" s="105">
        <f t="shared" si="14"/>
        <v>95.930999999999997</v>
      </c>
      <c r="I25" s="105">
        <f t="shared" si="14"/>
        <v>95.930999999999997</v>
      </c>
      <c r="J25" s="105">
        <f t="shared" ref="J25:U25" si="15">SUM(J18:J24)</f>
        <v>95.930999999999997</v>
      </c>
      <c r="K25" s="178">
        <f t="shared" si="15"/>
        <v>95.930999999999997</v>
      </c>
      <c r="L25" s="108">
        <f t="shared" si="15"/>
        <v>105.28649999999999</v>
      </c>
      <c r="M25" s="105">
        <f t="shared" si="15"/>
        <v>105.28649999999999</v>
      </c>
      <c r="N25" s="105">
        <f t="shared" si="15"/>
        <v>105.28649999999999</v>
      </c>
      <c r="O25" s="105">
        <f t="shared" si="15"/>
        <v>105.435</v>
      </c>
      <c r="P25" s="105">
        <f t="shared" si="15"/>
        <v>105.435</v>
      </c>
      <c r="Q25" s="105">
        <f t="shared" si="15"/>
        <v>84.64500000000001</v>
      </c>
      <c r="R25" s="105">
        <f t="shared" si="15"/>
        <v>84.64500000000001</v>
      </c>
      <c r="S25" s="105">
        <f t="shared" si="15"/>
        <v>84.64500000000001</v>
      </c>
      <c r="T25" s="105">
        <f t="shared" si="15"/>
        <v>84.64500000000001</v>
      </c>
      <c r="U25" s="105">
        <f t="shared" si="15"/>
        <v>84.64500000000001</v>
      </c>
      <c r="V25" s="242">
        <f>SUM(B25,C25,D25,E25,F25,G25,H25,I25,J25,K25,L25,M25,N25,O25,P25,Q25,R25,S25,T25,U25)</f>
        <v>1908.9674999999997</v>
      </c>
    </row>
    <row r="26" spans="1:32" s="2" customFormat="1" ht="36.75" customHeight="1" x14ac:dyDescent="0.25">
      <c r="A26" s="162" t="s">
        <v>10</v>
      </c>
      <c r="B26" s="15">
        <v>21.1</v>
      </c>
      <c r="C26" s="16">
        <v>21.1</v>
      </c>
      <c r="D26" s="16">
        <v>21.1</v>
      </c>
      <c r="E26" s="16">
        <v>21.1</v>
      </c>
      <c r="F26" s="16">
        <v>21.1</v>
      </c>
      <c r="G26" s="16">
        <v>21.1</v>
      </c>
      <c r="H26" s="16">
        <v>21.1</v>
      </c>
      <c r="I26" s="16">
        <v>21.1</v>
      </c>
      <c r="J26" s="16">
        <v>21.1</v>
      </c>
      <c r="K26" s="186">
        <v>21.1</v>
      </c>
      <c r="L26" s="15">
        <v>21.1</v>
      </c>
      <c r="M26" s="16">
        <v>21.1</v>
      </c>
      <c r="N26" s="16">
        <v>21.1</v>
      </c>
      <c r="O26" s="16">
        <v>21.1</v>
      </c>
      <c r="P26" s="16">
        <v>21.1</v>
      </c>
      <c r="Q26" s="16">
        <v>21.1</v>
      </c>
      <c r="R26" s="16">
        <v>21.1</v>
      </c>
      <c r="S26" s="16">
        <v>21.1</v>
      </c>
      <c r="T26" s="16">
        <v>21.1</v>
      </c>
      <c r="U26" s="16">
        <v>21.1</v>
      </c>
      <c r="V26" s="243">
        <f>((V25/V27)/7)*1000</f>
        <v>21.214285714285712</v>
      </c>
    </row>
    <row r="27" spans="1:32" s="2" customFormat="1" ht="33" customHeight="1" x14ac:dyDescent="0.25">
      <c r="A27" s="163" t="s">
        <v>11</v>
      </c>
      <c r="B27" s="18">
        <v>645</v>
      </c>
      <c r="C27" s="19">
        <v>645</v>
      </c>
      <c r="D27" s="19">
        <v>646</v>
      </c>
      <c r="E27" s="19">
        <v>646</v>
      </c>
      <c r="F27" s="19">
        <v>646</v>
      </c>
      <c r="G27" s="19">
        <v>646</v>
      </c>
      <c r="H27" s="19">
        <v>646</v>
      </c>
      <c r="I27" s="19">
        <v>646</v>
      </c>
      <c r="J27" s="19">
        <v>646</v>
      </c>
      <c r="K27" s="156">
        <v>646</v>
      </c>
      <c r="L27" s="18">
        <v>709</v>
      </c>
      <c r="M27" s="19">
        <v>709</v>
      </c>
      <c r="N27" s="19">
        <v>709</v>
      </c>
      <c r="O27" s="19">
        <v>710</v>
      </c>
      <c r="P27" s="19">
        <v>710</v>
      </c>
      <c r="Q27" s="19">
        <v>570</v>
      </c>
      <c r="R27" s="19">
        <v>570</v>
      </c>
      <c r="S27" s="19">
        <v>570</v>
      </c>
      <c r="T27" s="19">
        <v>570</v>
      </c>
      <c r="U27" s="19">
        <v>570</v>
      </c>
      <c r="V27" s="244">
        <f>SUM(B27,C27,D27,E27,F27,G27,H27,I27,J27,K27,L27,M27,N27,O27,P27,Q27,R27,S27,T27,U27)</f>
        <v>12855</v>
      </c>
      <c r="W27" s="2">
        <f>((P25*1000)/P27)/7</f>
        <v>21.214285714285715</v>
      </c>
    </row>
    <row r="28" spans="1:32" s="2" customFormat="1" ht="33" customHeight="1" x14ac:dyDescent="0.25">
      <c r="A28" s="164" t="s">
        <v>12</v>
      </c>
      <c r="B28" s="21">
        <f t="shared" ref="B28:J28" si="16">(B27*B26)/1000</f>
        <v>13.609500000000002</v>
      </c>
      <c r="C28" s="22">
        <f t="shared" si="16"/>
        <v>13.609500000000002</v>
      </c>
      <c r="D28" s="22">
        <f t="shared" si="16"/>
        <v>13.630600000000001</v>
      </c>
      <c r="E28" s="22">
        <f t="shared" si="16"/>
        <v>13.630600000000001</v>
      </c>
      <c r="F28" s="22">
        <f t="shared" si="16"/>
        <v>13.630600000000001</v>
      </c>
      <c r="G28" s="22">
        <f t="shared" si="16"/>
        <v>13.630600000000001</v>
      </c>
      <c r="H28" s="22">
        <f t="shared" si="16"/>
        <v>13.630600000000001</v>
      </c>
      <c r="I28" s="22">
        <f t="shared" si="16"/>
        <v>13.630600000000001</v>
      </c>
      <c r="J28" s="22">
        <f t="shared" si="16"/>
        <v>13.630600000000001</v>
      </c>
      <c r="K28" s="135">
        <f t="shared" ref="K28:U28" si="17">(K27*K26)/1000</f>
        <v>13.630600000000001</v>
      </c>
      <c r="L28" s="21">
        <f t="shared" si="17"/>
        <v>14.959900000000001</v>
      </c>
      <c r="M28" s="22">
        <f t="shared" si="17"/>
        <v>14.959900000000001</v>
      </c>
      <c r="N28" s="22">
        <f t="shared" si="17"/>
        <v>14.959900000000001</v>
      </c>
      <c r="O28" s="22">
        <f t="shared" si="17"/>
        <v>14.981000000000002</v>
      </c>
      <c r="P28" s="22">
        <f t="shared" si="17"/>
        <v>14.981000000000002</v>
      </c>
      <c r="Q28" s="22">
        <f t="shared" si="17"/>
        <v>12.026999999999999</v>
      </c>
      <c r="R28" s="22">
        <f t="shared" si="17"/>
        <v>12.026999999999999</v>
      </c>
      <c r="S28" s="22">
        <f t="shared" si="17"/>
        <v>12.026999999999999</v>
      </c>
      <c r="T28" s="22">
        <f t="shared" si="17"/>
        <v>12.026999999999999</v>
      </c>
      <c r="U28" s="22">
        <f t="shared" si="17"/>
        <v>12.026999999999999</v>
      </c>
      <c r="V28" s="245"/>
    </row>
    <row r="29" spans="1:32" ht="33.75" customHeight="1" x14ac:dyDescent="0.25">
      <c r="A29" s="157" t="s">
        <v>13</v>
      </c>
      <c r="B29" s="24">
        <f t="shared" ref="B29:J29" si="18">((B27*B26)*7)/1000</f>
        <v>95.266500000000008</v>
      </c>
      <c r="C29" s="25">
        <f t="shared" si="18"/>
        <v>95.266500000000008</v>
      </c>
      <c r="D29" s="25">
        <f t="shared" si="18"/>
        <v>95.414199999999994</v>
      </c>
      <c r="E29" s="25">
        <f t="shared" si="18"/>
        <v>95.414199999999994</v>
      </c>
      <c r="F29" s="25">
        <f t="shared" si="18"/>
        <v>95.414199999999994</v>
      </c>
      <c r="G29" s="25">
        <f t="shared" si="18"/>
        <v>95.414199999999994</v>
      </c>
      <c r="H29" s="25">
        <f t="shared" si="18"/>
        <v>95.414199999999994</v>
      </c>
      <c r="I29" s="25">
        <f t="shared" si="18"/>
        <v>95.414199999999994</v>
      </c>
      <c r="J29" s="25">
        <f t="shared" si="18"/>
        <v>95.414199999999994</v>
      </c>
      <c r="K29" s="179">
        <f t="shared" ref="K29:U29" si="19">((K27*K26)*7)/1000</f>
        <v>95.414199999999994</v>
      </c>
      <c r="L29" s="24">
        <f t="shared" si="19"/>
        <v>104.71930000000002</v>
      </c>
      <c r="M29" s="25">
        <f t="shared" si="19"/>
        <v>104.71930000000002</v>
      </c>
      <c r="N29" s="25">
        <f t="shared" si="19"/>
        <v>104.71930000000002</v>
      </c>
      <c r="O29" s="25">
        <f t="shared" si="19"/>
        <v>104.86700000000002</v>
      </c>
      <c r="P29" s="25">
        <f t="shared" si="19"/>
        <v>104.86700000000002</v>
      </c>
      <c r="Q29" s="25">
        <f t="shared" si="19"/>
        <v>84.188999999999993</v>
      </c>
      <c r="R29" s="25">
        <f t="shared" si="19"/>
        <v>84.188999999999993</v>
      </c>
      <c r="S29" s="25">
        <f t="shared" si="19"/>
        <v>84.188999999999993</v>
      </c>
      <c r="T29" s="25">
        <f t="shared" si="19"/>
        <v>84.188999999999993</v>
      </c>
      <c r="U29" s="25">
        <f t="shared" si="19"/>
        <v>84.188999999999993</v>
      </c>
      <c r="V29" s="246"/>
    </row>
    <row r="30" spans="1:32" ht="33.75" customHeight="1" thickBot="1" x14ac:dyDescent="0.3">
      <c r="A30" s="165" t="s">
        <v>14</v>
      </c>
      <c r="B30" s="26">
        <f t="shared" ref="B30:J30" si="20">+(B25/B27)/7*1000</f>
        <v>21.214285714285712</v>
      </c>
      <c r="C30" s="27">
        <f t="shared" si="20"/>
        <v>21.214285714285712</v>
      </c>
      <c r="D30" s="27">
        <f t="shared" si="20"/>
        <v>21.214285714285712</v>
      </c>
      <c r="E30" s="27">
        <f t="shared" si="20"/>
        <v>21.214285714285712</v>
      </c>
      <c r="F30" s="27">
        <f t="shared" si="20"/>
        <v>21.214285714285712</v>
      </c>
      <c r="G30" s="27">
        <f t="shared" si="20"/>
        <v>21.214285714285712</v>
      </c>
      <c r="H30" s="27">
        <f t="shared" si="20"/>
        <v>21.214285714285712</v>
      </c>
      <c r="I30" s="27">
        <f t="shared" si="20"/>
        <v>21.214285714285712</v>
      </c>
      <c r="J30" s="27">
        <f t="shared" si="20"/>
        <v>21.214285714285712</v>
      </c>
      <c r="K30" s="180">
        <f t="shared" ref="K30:U30" si="21">+(K25/K27)/7*1000</f>
        <v>21.214285714285712</v>
      </c>
      <c r="L30" s="26">
        <f t="shared" si="21"/>
        <v>21.214285714285712</v>
      </c>
      <c r="M30" s="27">
        <f t="shared" si="21"/>
        <v>21.214285714285712</v>
      </c>
      <c r="N30" s="27">
        <f t="shared" si="21"/>
        <v>21.214285714285712</v>
      </c>
      <c r="O30" s="27">
        <f t="shared" si="21"/>
        <v>21.214285714285712</v>
      </c>
      <c r="P30" s="27">
        <f t="shared" si="21"/>
        <v>21.214285714285712</v>
      </c>
      <c r="Q30" s="27">
        <f t="shared" si="21"/>
        <v>21.214285714285715</v>
      </c>
      <c r="R30" s="27">
        <f t="shared" si="21"/>
        <v>21.214285714285715</v>
      </c>
      <c r="S30" s="27">
        <f t="shared" si="21"/>
        <v>21.214285714285715</v>
      </c>
      <c r="T30" s="27">
        <f t="shared" si="21"/>
        <v>21.214285714285715</v>
      </c>
      <c r="U30" s="27">
        <f t="shared" si="21"/>
        <v>21.214285714285715</v>
      </c>
      <c r="V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101" t="s">
        <v>16</v>
      </c>
      <c r="C36" s="1102"/>
      <c r="D36" s="1102"/>
      <c r="E36" s="1102"/>
      <c r="F36" s="1102"/>
      <c r="G36" s="1102"/>
      <c r="H36" s="59"/>
      <c r="L36" s="32"/>
      <c r="M36" s="62" t="s">
        <v>17</v>
      </c>
      <c r="N36" s="1094" t="s">
        <v>16</v>
      </c>
      <c r="O36" s="1095"/>
      <c r="P36" s="1095"/>
      <c r="Q36" s="1095"/>
      <c r="R36" s="1095"/>
      <c r="S36" s="1095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61" t="s">
        <v>32</v>
      </c>
      <c r="B37" s="158"/>
      <c r="C37" s="150"/>
      <c r="D37" s="150"/>
      <c r="E37" s="150"/>
      <c r="F37" s="150"/>
      <c r="G37" s="152"/>
      <c r="H37" s="10" t="s">
        <v>8</v>
      </c>
      <c r="I37" s="35"/>
      <c r="J37" s="35"/>
      <c r="K37" s="1099" t="s">
        <v>26</v>
      </c>
      <c r="L37" s="1099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61" t="s">
        <v>9</v>
      </c>
      <c r="B38" s="160">
        <v>1</v>
      </c>
      <c r="C38" s="145">
        <v>2</v>
      </c>
      <c r="D38" s="145">
        <v>3</v>
      </c>
      <c r="E38" s="145">
        <v>4</v>
      </c>
      <c r="F38" s="145">
        <v>5</v>
      </c>
      <c r="G38" s="146">
        <v>6</v>
      </c>
      <c r="H38" s="10"/>
      <c r="I38" s="35"/>
      <c r="J38" s="35"/>
      <c r="K38" s="65" t="s">
        <v>24</v>
      </c>
      <c r="L38" s="66" t="s">
        <v>25</v>
      </c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2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70" t="s">
        <v>23</v>
      </c>
      <c r="B39" s="154">
        <v>11.6</v>
      </c>
      <c r="C39" s="159">
        <v>18.899999999999999</v>
      </c>
      <c r="D39" s="159">
        <v>27.3</v>
      </c>
      <c r="E39" s="159">
        <v>20</v>
      </c>
      <c r="F39" s="159">
        <v>17.2</v>
      </c>
      <c r="G39" s="159">
        <v>9.4</v>
      </c>
      <c r="H39" s="112">
        <f t="shared" ref="H39:H46" si="22">SUM(B39:G39)</f>
        <v>104.4</v>
      </c>
      <c r="I39" s="37"/>
      <c r="J39" s="37"/>
      <c r="K39" s="63">
        <v>13</v>
      </c>
      <c r="L39" s="64"/>
      <c r="M39" s="148" t="s">
        <v>23</v>
      </c>
      <c r="N39" s="214">
        <f t="shared" ref="N39:N45" si="23">(($N$48*U39)/1000)</f>
        <v>8.6549999999999994</v>
      </c>
      <c r="O39" s="215">
        <f t="shared" ref="O39:O45" si="24">(($O$48*U39)/1000)</f>
        <v>8.625</v>
      </c>
      <c r="P39" s="215">
        <f t="shared" ref="P39:P45" si="25">(($P$48*U39)/1000)</f>
        <v>8.625</v>
      </c>
      <c r="Q39" s="215">
        <f>(($R$48*U39)/1000)</f>
        <v>8.625</v>
      </c>
      <c r="R39" s="215">
        <f>(($R$48*U39)/1000)</f>
        <v>8.625</v>
      </c>
      <c r="S39" s="216">
        <f>(($S$48*U39)/1000)</f>
        <v>8.625</v>
      </c>
      <c r="T39" s="187">
        <f t="shared" ref="T39:T45" si="26">SUM(N39:R39)</f>
        <v>43.155000000000001</v>
      </c>
      <c r="U39" s="2">
        <v>15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70" t="s">
        <v>19</v>
      </c>
      <c r="B40" s="154">
        <f t="shared" ref="B40:B45" si="27">(($B$48*K40)/1000)</f>
        <v>9.6449999999999996</v>
      </c>
      <c r="C40" s="159">
        <f t="shared" ref="C40:C45" si="28">(($C$48*K40)/1000)</f>
        <v>9.6300000000000008</v>
      </c>
      <c r="D40" s="159">
        <f t="shared" ref="D40:D45" si="29">(($D$48*K40)/1000)</f>
        <v>9.6300000000000008</v>
      </c>
      <c r="E40" s="159">
        <f t="shared" ref="E40:E45" si="30">(($E$48*K40)/1000)</f>
        <v>9.6300000000000008</v>
      </c>
      <c r="F40" s="159">
        <f t="shared" ref="F40:F45" si="31">(($F$48*K40)/1000)</f>
        <v>9.6300000000000008</v>
      </c>
      <c r="G40" s="159">
        <f t="shared" ref="G40:G45" si="32">(($G$48*K40)/1000)</f>
        <v>9.6300000000000008</v>
      </c>
      <c r="H40" s="112">
        <f t="shared" si="22"/>
        <v>57.795000000000009</v>
      </c>
      <c r="I40" s="37"/>
      <c r="J40" s="37"/>
      <c r="K40" s="63">
        <v>15</v>
      </c>
      <c r="L40" s="64"/>
      <c r="M40" s="148" t="s">
        <v>19</v>
      </c>
      <c r="N40" s="217">
        <f t="shared" si="23"/>
        <v>10.385999999999999</v>
      </c>
      <c r="O40" s="209">
        <f t="shared" si="24"/>
        <v>10.35</v>
      </c>
      <c r="P40" s="209">
        <f t="shared" si="25"/>
        <v>10.35</v>
      </c>
      <c r="Q40" s="209">
        <f t="shared" ref="Q40:Q45" si="33">(($Q$48*U40)/1000)</f>
        <v>10.35</v>
      </c>
      <c r="R40" s="209">
        <f t="shared" ref="R40:R45" si="34">(($R$48*U40)/1000)</f>
        <v>10.35</v>
      </c>
      <c r="S40" s="218">
        <f t="shared" ref="S40:S45" si="35">(($S$48*U40)/1000)</f>
        <v>10.35</v>
      </c>
      <c r="T40" s="187">
        <f t="shared" si="26"/>
        <v>51.786000000000001</v>
      </c>
      <c r="U40" s="2">
        <v>18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70" t="s">
        <v>27</v>
      </c>
      <c r="B41" s="154">
        <f t="shared" si="27"/>
        <v>11.2525</v>
      </c>
      <c r="C41" s="159">
        <f t="shared" si="28"/>
        <v>11.234999999999999</v>
      </c>
      <c r="D41" s="159">
        <f t="shared" si="29"/>
        <v>11.234999999999999</v>
      </c>
      <c r="E41" s="159">
        <f t="shared" si="30"/>
        <v>11.234999999999999</v>
      </c>
      <c r="F41" s="159">
        <f t="shared" si="31"/>
        <v>11.234999999999999</v>
      </c>
      <c r="G41" s="159">
        <f t="shared" si="32"/>
        <v>11.234999999999999</v>
      </c>
      <c r="H41" s="112">
        <f t="shared" si="22"/>
        <v>67.427499999999995</v>
      </c>
      <c r="I41" s="37"/>
      <c r="J41" s="37"/>
      <c r="K41" s="63">
        <v>17.5</v>
      </c>
      <c r="L41" s="64"/>
      <c r="M41" s="148" t="s">
        <v>27</v>
      </c>
      <c r="N41" s="217">
        <f t="shared" si="23"/>
        <v>13.271000000000001</v>
      </c>
      <c r="O41" s="209">
        <f t="shared" si="24"/>
        <v>13.225</v>
      </c>
      <c r="P41" s="209">
        <f t="shared" si="25"/>
        <v>13.225</v>
      </c>
      <c r="Q41" s="209">
        <f t="shared" si="33"/>
        <v>13.225</v>
      </c>
      <c r="R41" s="209">
        <f>(($R$48*U41)/1000)</f>
        <v>13.225</v>
      </c>
      <c r="S41" s="218">
        <f t="shared" si="35"/>
        <v>13.225</v>
      </c>
      <c r="T41" s="187">
        <f t="shared" si="26"/>
        <v>66.171000000000006</v>
      </c>
      <c r="U41" s="2">
        <v>23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70" t="s">
        <v>20</v>
      </c>
      <c r="B42" s="154">
        <f t="shared" si="27"/>
        <v>13.8245</v>
      </c>
      <c r="C42" s="159">
        <f t="shared" si="28"/>
        <v>13.803000000000001</v>
      </c>
      <c r="D42" s="159">
        <f t="shared" si="29"/>
        <v>13.803000000000001</v>
      </c>
      <c r="E42" s="159">
        <f t="shared" si="30"/>
        <v>13.803000000000001</v>
      </c>
      <c r="F42" s="159">
        <f t="shared" si="31"/>
        <v>13.803000000000001</v>
      </c>
      <c r="G42" s="159">
        <f t="shared" si="32"/>
        <v>13.803000000000001</v>
      </c>
      <c r="H42" s="112">
        <f t="shared" si="22"/>
        <v>82.839500000000001</v>
      </c>
      <c r="I42" s="37"/>
      <c r="J42" s="37"/>
      <c r="K42" s="63">
        <v>21.5</v>
      </c>
      <c r="L42" s="64"/>
      <c r="M42" s="148" t="s">
        <v>20</v>
      </c>
      <c r="N42" s="217">
        <f t="shared" si="23"/>
        <v>16.733000000000001</v>
      </c>
      <c r="O42" s="209">
        <f t="shared" si="24"/>
        <v>16.675000000000001</v>
      </c>
      <c r="P42" s="209">
        <f t="shared" si="25"/>
        <v>16.675000000000001</v>
      </c>
      <c r="Q42" s="209">
        <f t="shared" si="33"/>
        <v>16.675000000000001</v>
      </c>
      <c r="R42" s="209">
        <f t="shared" si="34"/>
        <v>16.675000000000001</v>
      </c>
      <c r="S42" s="218">
        <f t="shared" si="35"/>
        <v>16.675000000000001</v>
      </c>
      <c r="T42" s="187">
        <f t="shared" si="26"/>
        <v>83.432999999999993</v>
      </c>
      <c r="U42" s="2">
        <v>29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70" t="s">
        <v>21</v>
      </c>
      <c r="B43" s="117">
        <f t="shared" si="27"/>
        <v>16.718</v>
      </c>
      <c r="C43" s="111">
        <f t="shared" si="28"/>
        <v>16.692</v>
      </c>
      <c r="D43" s="111">
        <f t="shared" si="29"/>
        <v>16.692</v>
      </c>
      <c r="E43" s="111">
        <f t="shared" si="30"/>
        <v>16.692</v>
      </c>
      <c r="F43" s="111">
        <f t="shared" si="31"/>
        <v>16.692</v>
      </c>
      <c r="G43" s="68">
        <f t="shared" si="32"/>
        <v>16.692</v>
      </c>
      <c r="H43" s="112">
        <f t="shared" si="22"/>
        <v>100.178</v>
      </c>
      <c r="I43" s="37"/>
      <c r="J43" s="37"/>
      <c r="K43" s="63">
        <v>26</v>
      </c>
      <c r="L43" s="64"/>
      <c r="M43" s="148" t="s">
        <v>21</v>
      </c>
      <c r="N43" s="217">
        <f t="shared" si="23"/>
        <v>20.771999999999998</v>
      </c>
      <c r="O43" s="209">
        <f t="shared" si="24"/>
        <v>20.7</v>
      </c>
      <c r="P43" s="209">
        <f t="shared" si="25"/>
        <v>20.7</v>
      </c>
      <c r="Q43" s="209">
        <f t="shared" si="33"/>
        <v>20.7</v>
      </c>
      <c r="R43" s="209">
        <f t="shared" si="34"/>
        <v>20.7</v>
      </c>
      <c r="S43" s="218">
        <f t="shared" si="35"/>
        <v>20.7</v>
      </c>
      <c r="T43" s="187">
        <f t="shared" si="26"/>
        <v>103.572</v>
      </c>
      <c r="U43" s="2">
        <v>36</v>
      </c>
      <c r="V43" s="36"/>
      <c r="W43" s="36"/>
      <c r="X43" s="2"/>
      <c r="Y43" s="2"/>
      <c r="Z43" s="2"/>
      <c r="AA43" s="2"/>
    </row>
    <row r="44" spans="1:32" ht="33.75" customHeight="1" thickBot="1" x14ac:dyDescent="0.3">
      <c r="A44" s="70" t="s">
        <v>22</v>
      </c>
      <c r="B44" s="117">
        <f t="shared" si="27"/>
        <v>17.361000000000001</v>
      </c>
      <c r="C44" s="111">
        <f t="shared" si="28"/>
        <v>17.334</v>
      </c>
      <c r="D44" s="111">
        <f t="shared" si="29"/>
        <v>17.334</v>
      </c>
      <c r="E44" s="111">
        <f t="shared" si="30"/>
        <v>17.334</v>
      </c>
      <c r="F44" s="111">
        <f t="shared" si="31"/>
        <v>17.334</v>
      </c>
      <c r="G44" s="68">
        <f t="shared" si="32"/>
        <v>17.334</v>
      </c>
      <c r="H44" s="112">
        <f t="shared" si="22"/>
        <v>104.03100000000001</v>
      </c>
      <c r="I44" s="37"/>
      <c r="J44" s="37"/>
      <c r="K44" s="63">
        <v>27</v>
      </c>
      <c r="L44" s="64"/>
      <c r="M44" s="148" t="s">
        <v>22</v>
      </c>
      <c r="N44" s="217">
        <f t="shared" si="23"/>
        <v>24.234000000000002</v>
      </c>
      <c r="O44" s="209">
        <f t="shared" si="24"/>
        <v>24.15</v>
      </c>
      <c r="P44" s="209">
        <f t="shared" si="25"/>
        <v>24.15</v>
      </c>
      <c r="Q44" s="209">
        <f t="shared" si="33"/>
        <v>24.15</v>
      </c>
      <c r="R44" s="209">
        <f t="shared" si="34"/>
        <v>24.15</v>
      </c>
      <c r="S44" s="218">
        <f t="shared" si="35"/>
        <v>24.15</v>
      </c>
      <c r="T44" s="192">
        <f t="shared" si="26"/>
        <v>120.834</v>
      </c>
      <c r="U44" s="2">
        <v>42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00" t="s">
        <v>30</v>
      </c>
      <c r="B45" s="202">
        <f t="shared" si="27"/>
        <v>18.325500000000002</v>
      </c>
      <c r="C45" s="203">
        <f t="shared" si="28"/>
        <v>18.297000000000001</v>
      </c>
      <c r="D45" s="203">
        <f t="shared" si="29"/>
        <v>18.297000000000001</v>
      </c>
      <c r="E45" s="203">
        <f t="shared" si="30"/>
        <v>18.297000000000001</v>
      </c>
      <c r="F45" s="203">
        <f t="shared" si="31"/>
        <v>18.297000000000001</v>
      </c>
      <c r="G45" s="204">
        <f t="shared" si="32"/>
        <v>18.297000000000001</v>
      </c>
      <c r="H45" s="112">
        <f t="shared" si="22"/>
        <v>109.81049999999999</v>
      </c>
      <c r="I45" s="37"/>
      <c r="J45" s="37"/>
      <c r="K45" s="63">
        <v>28.5</v>
      </c>
      <c r="L45" s="64"/>
      <c r="M45" s="196" t="s">
        <v>30</v>
      </c>
      <c r="N45" s="219">
        <f t="shared" si="23"/>
        <v>25.965</v>
      </c>
      <c r="O45" s="220">
        <f t="shared" si="24"/>
        <v>25.875</v>
      </c>
      <c r="P45" s="220">
        <f t="shared" si="25"/>
        <v>25.875</v>
      </c>
      <c r="Q45" s="220">
        <f t="shared" si="33"/>
        <v>25.875</v>
      </c>
      <c r="R45" s="220">
        <f t="shared" si="34"/>
        <v>25.875</v>
      </c>
      <c r="S45" s="221">
        <f t="shared" si="35"/>
        <v>25.875</v>
      </c>
      <c r="T45" s="224">
        <f t="shared" si="26"/>
        <v>129.465</v>
      </c>
      <c r="U45" s="2">
        <v>45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205" t="s">
        <v>8</v>
      </c>
      <c r="B46" s="108">
        <f t="shared" ref="B46:G46" si="36">SUM(B39:B45)</f>
        <v>98.726500000000001</v>
      </c>
      <c r="C46" s="105">
        <f t="shared" si="36"/>
        <v>105.89099999999999</v>
      </c>
      <c r="D46" s="105">
        <f t="shared" si="36"/>
        <v>114.291</v>
      </c>
      <c r="E46" s="105">
        <f t="shared" si="36"/>
        <v>106.99100000000001</v>
      </c>
      <c r="F46" s="105">
        <f t="shared" si="36"/>
        <v>104.191</v>
      </c>
      <c r="G46" s="106">
        <f t="shared" si="36"/>
        <v>96.390999999999991</v>
      </c>
      <c r="H46" s="112">
        <f t="shared" si="22"/>
        <v>626.48149999999998</v>
      </c>
      <c r="I46" s="37"/>
      <c r="J46" s="37"/>
      <c r="K46" s="37"/>
      <c r="M46" s="205" t="s">
        <v>8</v>
      </c>
      <c r="N46" s="184">
        <f t="shared" ref="N46:S46" si="37">SUM(N39:N45)</f>
        <v>120.01600000000002</v>
      </c>
      <c r="O46" s="185">
        <f t="shared" si="37"/>
        <v>119.6</v>
      </c>
      <c r="P46" s="185">
        <f t="shared" si="37"/>
        <v>119.6</v>
      </c>
      <c r="Q46" s="185">
        <f t="shared" si="37"/>
        <v>119.6</v>
      </c>
      <c r="R46" s="185">
        <f t="shared" si="37"/>
        <v>119.6</v>
      </c>
      <c r="S46" s="153">
        <f t="shared" si="37"/>
        <v>119.6</v>
      </c>
      <c r="T46" s="191">
        <f>SUM(N46:S46)</f>
        <v>718.01600000000008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54" t="s">
        <v>10</v>
      </c>
      <c r="B47" s="15">
        <v>21.1</v>
      </c>
      <c r="C47" s="16">
        <v>21.1</v>
      </c>
      <c r="D47" s="16">
        <v>21.1</v>
      </c>
      <c r="E47" s="16">
        <v>21.1</v>
      </c>
      <c r="F47" s="16">
        <v>21.1</v>
      </c>
      <c r="G47" s="17">
        <v>21.1</v>
      </c>
      <c r="H47" s="113">
        <f>+((H46/H48)/7)*1000</f>
        <v>23.227967075748026</v>
      </c>
      <c r="I47" s="38"/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29.714285714285719</v>
      </c>
      <c r="U47" s="38"/>
    </row>
    <row r="48" spans="1:32" ht="33.75" customHeight="1" x14ac:dyDescent="0.25">
      <c r="A48" s="55" t="s">
        <v>11</v>
      </c>
      <c r="B48" s="18">
        <v>643</v>
      </c>
      <c r="C48" s="19">
        <v>642</v>
      </c>
      <c r="D48" s="19">
        <v>642</v>
      </c>
      <c r="E48" s="19">
        <v>642</v>
      </c>
      <c r="F48" s="19">
        <v>642</v>
      </c>
      <c r="G48" s="20">
        <v>642</v>
      </c>
      <c r="H48" s="114">
        <f>SUM(B48:G48)</f>
        <v>3853</v>
      </c>
      <c r="I48" s="166"/>
      <c r="J48" s="166"/>
      <c r="K48" s="37"/>
      <c r="L48" s="39"/>
      <c r="M48" s="55" t="s">
        <v>11</v>
      </c>
      <c r="N48" s="210">
        <v>577</v>
      </c>
      <c r="O48" s="211">
        <v>575</v>
      </c>
      <c r="P48" s="211">
        <v>575</v>
      </c>
      <c r="Q48" s="211">
        <v>575</v>
      </c>
      <c r="R48" s="211">
        <v>575</v>
      </c>
      <c r="S48" s="212">
        <v>575</v>
      </c>
      <c r="T48" s="189">
        <f>SUM(N48:S48)</f>
        <v>3452</v>
      </c>
      <c r="U48" s="40"/>
    </row>
    <row r="49" spans="1:32" ht="33.75" customHeight="1" x14ac:dyDescent="0.25">
      <c r="A49" s="56" t="s">
        <v>12</v>
      </c>
      <c r="B49" s="21">
        <f t="shared" ref="B49:G49" si="38">(B48*B47)/1000</f>
        <v>13.567300000000001</v>
      </c>
      <c r="C49" s="22">
        <f t="shared" si="38"/>
        <v>13.546200000000001</v>
      </c>
      <c r="D49" s="22">
        <f t="shared" si="38"/>
        <v>13.546200000000001</v>
      </c>
      <c r="E49" s="22">
        <f t="shared" si="38"/>
        <v>13.546200000000001</v>
      </c>
      <c r="F49" s="22">
        <f t="shared" si="38"/>
        <v>13.546200000000001</v>
      </c>
      <c r="G49" s="23">
        <f t="shared" si="38"/>
        <v>13.546200000000001</v>
      </c>
      <c r="H49" s="115">
        <f>((H46*1000)/H48)/7</f>
        <v>23.227967075748023</v>
      </c>
      <c r="I49" s="167"/>
      <c r="J49" s="167"/>
      <c r="K49" s="37"/>
      <c r="M49" s="56" t="s">
        <v>12</v>
      </c>
      <c r="N49" s="21">
        <f t="shared" ref="N49:S49" si="39">(N48*N47)/1000</f>
        <v>17.309999999999999</v>
      </c>
      <c r="O49" s="22">
        <f t="shared" si="39"/>
        <v>17.25</v>
      </c>
      <c r="P49" s="22">
        <f t="shared" si="39"/>
        <v>17.25</v>
      </c>
      <c r="Q49" s="22">
        <f t="shared" si="39"/>
        <v>17.25</v>
      </c>
      <c r="R49" s="22">
        <f t="shared" si="39"/>
        <v>17.25</v>
      </c>
      <c r="S49" s="23">
        <f t="shared" si="39"/>
        <v>17.25</v>
      </c>
      <c r="T49" s="190">
        <f>((T46*1000)/T48)/7</f>
        <v>29.714285714285719</v>
      </c>
      <c r="U49" s="40"/>
    </row>
    <row r="50" spans="1:32" ht="33.75" customHeight="1" thickBot="1" x14ac:dyDescent="0.3">
      <c r="A50" s="57" t="s">
        <v>13</v>
      </c>
      <c r="B50" s="24">
        <f t="shared" ref="B50:G50" si="40">((B48*B47)*7)/1000</f>
        <v>94.971100000000007</v>
      </c>
      <c r="C50" s="25">
        <f t="shared" si="40"/>
        <v>94.823400000000007</v>
      </c>
      <c r="D50" s="25">
        <f t="shared" si="40"/>
        <v>94.823400000000007</v>
      </c>
      <c r="E50" s="25">
        <f t="shared" si="40"/>
        <v>94.823400000000007</v>
      </c>
      <c r="F50" s="25">
        <f t="shared" si="40"/>
        <v>94.823400000000007</v>
      </c>
      <c r="G50" s="52">
        <f t="shared" si="40"/>
        <v>94.823400000000007</v>
      </c>
      <c r="H50" s="99"/>
      <c r="I50" s="29"/>
      <c r="J50" s="29"/>
      <c r="K50" s="37"/>
      <c r="M50" s="58" t="s">
        <v>13</v>
      </c>
      <c r="N50" s="24">
        <f t="shared" ref="N50:S50" si="41">((N48*N47)*7)/1000</f>
        <v>121.17</v>
      </c>
      <c r="O50" s="25">
        <f t="shared" si="41"/>
        <v>120.75</v>
      </c>
      <c r="P50" s="25">
        <f t="shared" si="41"/>
        <v>120.75</v>
      </c>
      <c r="Q50" s="25">
        <f t="shared" si="41"/>
        <v>120.75</v>
      </c>
      <c r="R50" s="25">
        <f t="shared" si="41"/>
        <v>120.75</v>
      </c>
      <c r="S50" s="52">
        <f t="shared" si="41"/>
        <v>120.75</v>
      </c>
      <c r="T50" s="182"/>
    </row>
    <row r="51" spans="1:32" ht="33.75" customHeight="1" thickBot="1" x14ac:dyDescent="0.3">
      <c r="A51" s="58" t="s">
        <v>14</v>
      </c>
      <c r="B51" s="26">
        <f t="shared" ref="B51:G51" si="42">+(B46/B48)/7*1000</f>
        <v>21.934347922683845</v>
      </c>
      <c r="C51" s="27">
        <f t="shared" si="42"/>
        <v>23.562750333778368</v>
      </c>
      <c r="D51" s="27">
        <f t="shared" si="42"/>
        <v>25.431909212283045</v>
      </c>
      <c r="E51" s="27">
        <f t="shared" si="42"/>
        <v>23.807521139296842</v>
      </c>
      <c r="F51" s="27">
        <f t="shared" si="42"/>
        <v>23.184468179795282</v>
      </c>
      <c r="G51" s="28">
        <f t="shared" si="42"/>
        <v>21.448820649755231</v>
      </c>
      <c r="H51" s="116"/>
      <c r="I51" s="29"/>
      <c r="J51" s="29"/>
      <c r="K51" s="37"/>
      <c r="L51" s="29"/>
      <c r="M51" s="213" t="s">
        <v>14</v>
      </c>
      <c r="N51" s="26">
        <f t="shared" ref="N51:S51" si="43">+(N46/N48)/7*1000</f>
        <v>29.714285714285722</v>
      </c>
      <c r="O51" s="27">
        <f t="shared" si="43"/>
        <v>29.714285714285715</v>
      </c>
      <c r="P51" s="27">
        <f t="shared" si="43"/>
        <v>29.714285714285715</v>
      </c>
      <c r="Q51" s="27">
        <f t="shared" si="43"/>
        <v>29.714285714285715</v>
      </c>
      <c r="R51" s="27">
        <f t="shared" si="43"/>
        <v>29.714285714285715</v>
      </c>
      <c r="S51" s="28">
        <f t="shared" si="43"/>
        <v>29.714285714285715</v>
      </c>
      <c r="T51" s="208"/>
      <c r="U51" s="30"/>
    </row>
    <row r="52" spans="1:32" ht="33.75" customHeight="1" x14ac:dyDescent="0.25">
      <c r="A52" s="29"/>
      <c r="B52" s="30">
        <v>405</v>
      </c>
      <c r="C52" s="30"/>
      <c r="D52" s="30">
        <v>661</v>
      </c>
      <c r="E52" s="30">
        <v>954</v>
      </c>
      <c r="F52" s="30">
        <v>699</v>
      </c>
      <c r="G52" s="30">
        <v>599</v>
      </c>
      <c r="H52" s="29">
        <v>327</v>
      </c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96"/>
      <c r="M54" s="1096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94" t="s">
        <v>29</v>
      </c>
      <c r="C55" s="1095"/>
      <c r="D55" s="1095"/>
      <c r="E55" s="1095"/>
      <c r="F55" s="1095"/>
      <c r="G55" s="1095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K56" s="33"/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K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f>(($B$67*K58)/1000)</f>
        <v>8.61</v>
      </c>
      <c r="C58" s="110">
        <f>(($C$67*K58)/1000)</f>
        <v>8.61</v>
      </c>
      <c r="D58" s="110">
        <f t="shared" ref="D58:D64" si="44">(($D$67*K58)/1000)</f>
        <v>8.61</v>
      </c>
      <c r="E58" s="110">
        <f>(($E$67*K58)/1000)</f>
        <v>8.5950000000000006</v>
      </c>
      <c r="F58" s="110">
        <f>(($F$67*K58)/1000)</f>
        <v>8.5950000000000006</v>
      </c>
      <c r="G58" s="254">
        <f>(($G$67*K58)/1000)</f>
        <v>8.5950000000000006</v>
      </c>
      <c r="H58" s="187">
        <f t="shared" ref="H58:H65" si="45">SUM(B58:G58)</f>
        <v>51.614999999999995</v>
      </c>
      <c r="I58" s="30"/>
      <c r="J58" s="30"/>
      <c r="K58" s="2">
        <v>15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f t="shared" ref="B59:B64" si="46">(($B$67*K59)/1000)</f>
        <v>10.332000000000001</v>
      </c>
      <c r="C59" s="14">
        <f t="shared" ref="C59:C64" si="47">(($C$67*K59)/1000)</f>
        <v>10.332000000000001</v>
      </c>
      <c r="D59" s="14">
        <f t="shared" si="44"/>
        <v>10.332000000000001</v>
      </c>
      <c r="E59" s="14">
        <f t="shared" ref="E59:E64" si="48">(($E$67*K59)/1000)</f>
        <v>10.314</v>
      </c>
      <c r="F59" s="14">
        <f t="shared" ref="F59:F64" si="49">(($F$67*K59)/1000)</f>
        <v>10.314</v>
      </c>
      <c r="G59" s="255">
        <f t="shared" ref="G59:G64" si="50">(($G$67*K59)/1000)</f>
        <v>10.314</v>
      </c>
      <c r="H59" s="187">
        <f t="shared" si="45"/>
        <v>61.938000000000002</v>
      </c>
      <c r="I59" s="30"/>
      <c r="J59" s="30"/>
      <c r="K59" s="2">
        <v>18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(($B$67*K60)/1000)</f>
        <v>13.202</v>
      </c>
      <c r="C60" s="14">
        <f t="shared" si="47"/>
        <v>13.202</v>
      </c>
      <c r="D60" s="14">
        <f t="shared" si="44"/>
        <v>13.202</v>
      </c>
      <c r="E60" s="14">
        <f t="shared" si="48"/>
        <v>13.179</v>
      </c>
      <c r="F60" s="14">
        <f t="shared" si="49"/>
        <v>13.179</v>
      </c>
      <c r="G60" s="255">
        <f t="shared" si="50"/>
        <v>13.179</v>
      </c>
      <c r="H60" s="187">
        <f t="shared" si="45"/>
        <v>79.143000000000001</v>
      </c>
      <c r="I60" s="30"/>
      <c r="J60" s="30"/>
      <c r="K60" s="2">
        <v>23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 t="shared" si="46"/>
        <v>16.646000000000001</v>
      </c>
      <c r="C61" s="14">
        <f t="shared" si="47"/>
        <v>16.646000000000001</v>
      </c>
      <c r="D61" s="14">
        <f t="shared" si="44"/>
        <v>16.646000000000001</v>
      </c>
      <c r="E61" s="14">
        <f t="shared" si="48"/>
        <v>16.617000000000001</v>
      </c>
      <c r="F61" s="14">
        <f t="shared" si="49"/>
        <v>16.617000000000001</v>
      </c>
      <c r="G61" s="255">
        <f t="shared" si="50"/>
        <v>16.617000000000001</v>
      </c>
      <c r="H61" s="187">
        <f t="shared" si="45"/>
        <v>99.789000000000016</v>
      </c>
      <c r="I61" s="30"/>
      <c r="J61" s="30"/>
      <c r="K61" s="2">
        <v>29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 t="shared" si="46"/>
        <v>20.664000000000001</v>
      </c>
      <c r="C62" s="14">
        <f t="shared" si="47"/>
        <v>20.664000000000001</v>
      </c>
      <c r="D62" s="14">
        <f t="shared" si="44"/>
        <v>20.664000000000001</v>
      </c>
      <c r="E62" s="14">
        <f t="shared" si="48"/>
        <v>20.628</v>
      </c>
      <c r="F62" s="14">
        <f t="shared" si="49"/>
        <v>20.628</v>
      </c>
      <c r="G62" s="255">
        <f t="shared" si="50"/>
        <v>20.628</v>
      </c>
      <c r="H62" s="187">
        <f t="shared" si="45"/>
        <v>123.876</v>
      </c>
      <c r="I62" s="30"/>
      <c r="J62" s="30"/>
      <c r="K62" s="2">
        <v>36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 t="shared" si="46"/>
        <v>24.108000000000001</v>
      </c>
      <c r="C63" s="14">
        <f t="shared" si="47"/>
        <v>24.108000000000001</v>
      </c>
      <c r="D63" s="14">
        <f t="shared" si="44"/>
        <v>24.108000000000001</v>
      </c>
      <c r="E63" s="14">
        <f t="shared" si="48"/>
        <v>24.065999999999999</v>
      </c>
      <c r="F63" s="14">
        <f t="shared" si="49"/>
        <v>24.065999999999999</v>
      </c>
      <c r="G63" s="255">
        <f t="shared" si="50"/>
        <v>24.065999999999999</v>
      </c>
      <c r="H63" s="187">
        <f t="shared" si="45"/>
        <v>144.52199999999999</v>
      </c>
      <c r="I63" s="30"/>
      <c r="J63" s="30"/>
      <c r="K63" s="2">
        <v>42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07">
        <f t="shared" si="46"/>
        <v>25.83</v>
      </c>
      <c r="C64" s="101">
        <f t="shared" si="47"/>
        <v>25.83</v>
      </c>
      <c r="D64" s="101">
        <f t="shared" si="44"/>
        <v>25.83</v>
      </c>
      <c r="E64" s="101">
        <f t="shared" si="48"/>
        <v>25.785</v>
      </c>
      <c r="F64" s="101">
        <f t="shared" si="49"/>
        <v>25.785</v>
      </c>
      <c r="G64" s="256">
        <f t="shared" si="50"/>
        <v>25.785</v>
      </c>
      <c r="H64" s="187">
        <f t="shared" si="45"/>
        <v>154.845</v>
      </c>
      <c r="I64" s="30"/>
      <c r="J64" s="30"/>
      <c r="K64" s="2">
        <v>45</v>
      </c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104">
        <f t="shared" ref="B65:G65" si="51">SUM(B58:B64)</f>
        <v>119.39200000000001</v>
      </c>
      <c r="C65" s="105">
        <f t="shared" si="51"/>
        <v>119.39200000000001</v>
      </c>
      <c r="D65" s="105">
        <f t="shared" si="51"/>
        <v>119.39200000000001</v>
      </c>
      <c r="E65" s="105">
        <f t="shared" si="51"/>
        <v>119.184</v>
      </c>
      <c r="F65" s="105">
        <f t="shared" si="51"/>
        <v>119.184</v>
      </c>
      <c r="G65" s="178">
        <f t="shared" si="51"/>
        <v>119.184</v>
      </c>
      <c r="H65" s="187">
        <f t="shared" si="45"/>
        <v>715.72799999999995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29.714285714285715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574</v>
      </c>
      <c r="C67" s="211">
        <v>574</v>
      </c>
      <c r="D67" s="211">
        <v>574</v>
      </c>
      <c r="E67" s="211">
        <v>573</v>
      </c>
      <c r="F67" s="211">
        <v>573</v>
      </c>
      <c r="G67" s="227">
        <v>573</v>
      </c>
      <c r="H67" s="189">
        <f>SUM(B67:G67)</f>
        <v>3441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52">(B67*B66)/1000</f>
        <v>17.22</v>
      </c>
      <c r="C68" s="22">
        <f t="shared" si="52"/>
        <v>17.22</v>
      </c>
      <c r="D68" s="22">
        <f t="shared" si="52"/>
        <v>17.22</v>
      </c>
      <c r="E68" s="22">
        <f t="shared" si="52"/>
        <v>17.190000000000001</v>
      </c>
      <c r="F68" s="22">
        <f t="shared" si="52"/>
        <v>17.190000000000001</v>
      </c>
      <c r="G68" s="135">
        <f t="shared" si="52"/>
        <v>17.190000000000001</v>
      </c>
      <c r="H68" s="228">
        <f>((H65*1000)/H67)/7</f>
        <v>29.714285714285715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53">((B67*B66)*7)/1000</f>
        <v>120.54</v>
      </c>
      <c r="C69" s="25">
        <f t="shared" si="53"/>
        <v>120.54</v>
      </c>
      <c r="D69" s="25">
        <f t="shared" si="53"/>
        <v>120.54</v>
      </c>
      <c r="E69" s="25">
        <f t="shared" si="53"/>
        <v>120.33</v>
      </c>
      <c r="F69" s="25">
        <f t="shared" si="53"/>
        <v>120.33</v>
      </c>
      <c r="G69" s="179">
        <f t="shared" si="53"/>
        <v>120.33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54">+(B65/B67)/7*1000</f>
        <v>29.714285714285719</v>
      </c>
      <c r="C70" s="27">
        <f t="shared" si="54"/>
        <v>29.714285714285719</v>
      </c>
      <c r="D70" s="27">
        <f t="shared" si="54"/>
        <v>29.714285714285719</v>
      </c>
      <c r="E70" s="27">
        <f t="shared" si="54"/>
        <v>29.714285714285715</v>
      </c>
      <c r="F70" s="27">
        <f t="shared" si="54"/>
        <v>29.714285714285715</v>
      </c>
      <c r="G70" s="180">
        <f t="shared" si="54"/>
        <v>29.714285714285715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32">
      <selection activeCell="B39" sqref="B39:G39"/>
      <pageMargins left="0.7" right="0.7" top="0.75" bottom="0.75" header="0.3" footer="0.3"/>
      <pageSetup paperSize="9" orientation="portrait" r:id="rId1"/>
    </customSheetView>
  </customSheetViews>
  <mergeCells count="11">
    <mergeCell ref="T9:U9"/>
    <mergeCell ref="M11:N11"/>
    <mergeCell ref="B36:G36"/>
    <mergeCell ref="B15:K15"/>
    <mergeCell ref="N36:S36"/>
    <mergeCell ref="L15:U15"/>
    <mergeCell ref="B55:G55"/>
    <mergeCell ref="L54:M54"/>
    <mergeCell ref="A3:C3"/>
    <mergeCell ref="E9:G9"/>
    <mergeCell ref="K37:L37"/>
  </mergeCells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:AF239"/>
  <sheetViews>
    <sheetView topLeftCell="A46" zoomScale="30" zoomScaleNormal="30" workbookViewId="0">
      <selection activeCell="H65" sqref="H65"/>
    </sheetView>
  </sheetViews>
  <sheetFormatPr baseColWidth="10" defaultRowHeight="15" x14ac:dyDescent="0.25"/>
  <cols>
    <col min="1" max="1" width="52.42578125" style="11" bestFit="1" customWidth="1"/>
    <col min="2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48</v>
      </c>
      <c r="N11" s="1100"/>
      <c r="O11" s="6"/>
      <c r="P11" s="6"/>
      <c r="Q11" s="1"/>
      <c r="R11" s="1"/>
      <c r="S11" s="1" t="s">
        <v>5</v>
      </c>
      <c r="T11" s="69">
        <v>45435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103" t="s">
        <v>7</v>
      </c>
      <c r="C15" s="1104"/>
      <c r="D15" s="1104"/>
      <c r="E15" s="1104"/>
      <c r="F15" s="1104"/>
      <c r="G15" s="1104"/>
      <c r="H15" s="1104"/>
      <c r="I15" s="1104"/>
      <c r="J15" s="1104"/>
      <c r="K15" s="1104"/>
      <c r="L15" s="1103" t="s">
        <v>28</v>
      </c>
      <c r="M15" s="1104"/>
      <c r="N15" s="1104"/>
      <c r="O15" s="1104"/>
      <c r="P15" s="1104"/>
      <c r="Q15" s="1104"/>
      <c r="R15" s="1104"/>
      <c r="S15" s="1104"/>
      <c r="T15" s="1104"/>
      <c r="U15" s="1104"/>
      <c r="V15" s="1105"/>
      <c r="W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48"/>
      <c r="W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58">
        <v>1</v>
      </c>
      <c r="M17" s="151">
        <v>2</v>
      </c>
      <c r="N17" s="151">
        <v>3</v>
      </c>
      <c r="O17" s="151">
        <v>4</v>
      </c>
      <c r="P17" s="151">
        <v>5</v>
      </c>
      <c r="Q17" s="151">
        <v>6</v>
      </c>
      <c r="R17" s="151">
        <v>7</v>
      </c>
      <c r="S17" s="273">
        <v>8</v>
      </c>
      <c r="T17" s="272">
        <v>9</v>
      </c>
      <c r="U17" s="274">
        <v>10</v>
      </c>
      <c r="V17" s="274">
        <v>11</v>
      </c>
      <c r="W17" s="10"/>
      <c r="X17" s="2"/>
      <c r="Y17" s="12"/>
    </row>
    <row r="18" spans="1:32" ht="39.950000000000003" customHeight="1" x14ac:dyDescent="0.25">
      <c r="A18" s="148" t="s">
        <v>23</v>
      </c>
      <c r="B18" s="154">
        <v>13.2</v>
      </c>
      <c r="C18" s="155">
        <v>23.1</v>
      </c>
      <c r="D18" s="155">
        <v>17.8</v>
      </c>
      <c r="E18" s="155">
        <v>17.8</v>
      </c>
      <c r="F18" s="155">
        <v>15.6</v>
      </c>
      <c r="G18" s="155">
        <v>15.6</v>
      </c>
      <c r="H18" s="155">
        <v>24.6</v>
      </c>
      <c r="I18" s="155">
        <v>24.4</v>
      </c>
      <c r="J18" s="155">
        <v>17.2</v>
      </c>
      <c r="K18" s="161">
        <v>9.4</v>
      </c>
      <c r="L18" s="109">
        <v>15.7</v>
      </c>
      <c r="M18" s="110">
        <v>15.5</v>
      </c>
      <c r="N18" s="110">
        <v>14.7</v>
      </c>
      <c r="O18" s="110">
        <v>15.7</v>
      </c>
      <c r="P18" s="110">
        <v>15.7</v>
      </c>
      <c r="Q18" s="110">
        <v>15.5</v>
      </c>
      <c r="R18" s="110">
        <v>15.5</v>
      </c>
      <c r="S18" s="110">
        <v>24</v>
      </c>
      <c r="T18" s="110">
        <v>21.6</v>
      </c>
      <c r="U18" s="110">
        <v>12.2</v>
      </c>
      <c r="V18" s="251">
        <v>11.4</v>
      </c>
      <c r="W18" s="242">
        <f t="shared" ref="W18:W24" si="0">SUM(B18:V18)</f>
        <v>356.19999999999993</v>
      </c>
      <c r="X18" s="2"/>
      <c r="Y18" s="12"/>
    </row>
    <row r="19" spans="1:32" ht="39.950000000000003" customHeight="1" x14ac:dyDescent="0.25">
      <c r="A19" s="148" t="s">
        <v>19</v>
      </c>
      <c r="B19" s="13">
        <f t="shared" ref="B19:B24" si="1">((((($B$26*$B$27)/1000)*7)-$B$18)/6)</f>
        <v>14.002666666666665</v>
      </c>
      <c r="C19" s="14">
        <f t="shared" ref="C19:C24" si="2">((((($C$26*$C$27)/1000)*7)-$C$18)/6)</f>
        <v>24.794583333333332</v>
      </c>
      <c r="D19" s="14">
        <f t="shared" ref="D19:D24" si="3">((((($D$26*$D$27)/1000)*7)-$D$18)/6)</f>
        <v>19.237333333333332</v>
      </c>
      <c r="E19" s="14">
        <f t="shared" ref="E19:E24" si="4">((((($E$26*$E$27)/1000)*7)-$E$18)/6)</f>
        <v>19.308500000000002</v>
      </c>
      <c r="F19" s="14">
        <f t="shared" ref="F19:F24" si="5">((((($F$26*$F$27)/1000)*7)-$F$18)/6)</f>
        <v>16.545000000000002</v>
      </c>
      <c r="G19" s="14">
        <f t="shared" ref="G19:G24" si="6">((((($G$26*$G$27)/1000)*7)-$G$18)/6)</f>
        <v>16.157083333333336</v>
      </c>
      <c r="H19" s="14">
        <f t="shared" ref="H19:H24" si="7">((((($H$26*$H$27)/1000)*7)-$H$18)/6)</f>
        <v>24.628</v>
      </c>
      <c r="I19" s="14">
        <f t="shared" ref="I19:I24" si="8">((((($I$26*$I$27)/1000)*7)-$I$18)/6)</f>
        <v>24.39533333333333</v>
      </c>
      <c r="J19" s="14">
        <f t="shared" ref="J19:J24" si="9">((((($J$26*$J$27)/1000)*7)-$J$18)/6)</f>
        <v>17.183083333333332</v>
      </c>
      <c r="K19" s="98">
        <f t="shared" ref="K19:K24" si="10">((((($K$26*$K$27)/1000)*7)-$K$18)/6)</f>
        <v>9.2133333333333347</v>
      </c>
      <c r="L19" s="13">
        <f t="shared" ref="L19:L24" si="11">((((($L$26*$L$27)/1000)*7)-$L$18)/6)</f>
        <v>15.321999999999997</v>
      </c>
      <c r="M19" s="14">
        <f t="shared" ref="M19:M24" si="12">((((($M$26*$M$27)/1000)*7)-$M$18)/6)</f>
        <v>15.8255</v>
      </c>
      <c r="N19" s="14">
        <f t="shared" ref="N19:N24" si="13">((((($N$26*$N$27)/1000)*7)-$N$18)/6)</f>
        <v>15.733083333333333</v>
      </c>
      <c r="O19" s="14">
        <f t="shared" ref="O19:O24" si="14">((((($O$26*$O$27)/1000)*7)-$O$18)/6)</f>
        <v>16.598333333333333</v>
      </c>
      <c r="P19" s="14">
        <f t="shared" ref="P19:P24" si="15">((((($P$26*$P$27)/1000)*7)-$P$18)/6)</f>
        <v>16.633333333333333</v>
      </c>
      <c r="Q19" s="14">
        <f t="shared" ref="Q19:Q24" si="16">((((($Q$26*$Q$27)/1000)*7)-$Q$18)/6)</f>
        <v>16.173750000000002</v>
      </c>
      <c r="R19" s="14">
        <f t="shared" ref="R19:R24" si="17">((((($R$26*$R$27)/1000)*7)-$R$18)/6)</f>
        <v>15.822000000000001</v>
      </c>
      <c r="S19" s="14">
        <f t="shared" ref="S19:S24" si="18">((((($S$26*$S$27)/1000)*7)-$S$18)/6)</f>
        <v>24.029750000000003</v>
      </c>
      <c r="T19" s="14">
        <f t="shared" ref="T19:T24" si="19">((((($T$26*$T$27)/1000)*7)-$T$18)/6)</f>
        <v>21.6035</v>
      </c>
      <c r="U19" s="14">
        <f t="shared" ref="U19:U24" si="20">((((($U$26*$U$27)/1000)*7)-$U$18)/6)</f>
        <v>12.131166666666665</v>
      </c>
      <c r="V19" s="252">
        <f t="shared" ref="V19:V24" si="21">((((($V$26*$V$27)/1000)*7)-$V$18)/6)</f>
        <v>11.101333333333331</v>
      </c>
      <c r="W19" s="242">
        <f t="shared" si="0"/>
        <v>366.43866666666668</v>
      </c>
      <c r="X19" s="2"/>
      <c r="Y19" s="12"/>
    </row>
    <row r="20" spans="1:32" ht="39.75" customHeight="1" x14ac:dyDescent="0.25">
      <c r="A20" s="148" t="s">
        <v>27</v>
      </c>
      <c r="B20" s="13">
        <f t="shared" si="1"/>
        <v>14.002666666666665</v>
      </c>
      <c r="C20" s="14">
        <f t="shared" si="2"/>
        <v>24.794583333333332</v>
      </c>
      <c r="D20" s="14">
        <f t="shared" si="3"/>
        <v>19.237333333333332</v>
      </c>
      <c r="E20" s="14">
        <f t="shared" si="4"/>
        <v>19.308500000000002</v>
      </c>
      <c r="F20" s="14">
        <f t="shared" si="5"/>
        <v>16.545000000000002</v>
      </c>
      <c r="G20" s="14">
        <f t="shared" si="6"/>
        <v>16.157083333333336</v>
      </c>
      <c r="H20" s="14">
        <f t="shared" si="7"/>
        <v>24.628</v>
      </c>
      <c r="I20" s="14">
        <f t="shared" si="8"/>
        <v>24.39533333333333</v>
      </c>
      <c r="J20" s="14">
        <f t="shared" si="9"/>
        <v>17.183083333333332</v>
      </c>
      <c r="K20" s="98">
        <f t="shared" si="10"/>
        <v>9.2133333333333347</v>
      </c>
      <c r="L20" s="13">
        <f t="shared" si="11"/>
        <v>15.321999999999997</v>
      </c>
      <c r="M20" s="14">
        <f t="shared" si="12"/>
        <v>15.8255</v>
      </c>
      <c r="N20" s="14">
        <f t="shared" si="13"/>
        <v>15.733083333333333</v>
      </c>
      <c r="O20" s="14">
        <f t="shared" si="14"/>
        <v>16.598333333333333</v>
      </c>
      <c r="P20" s="14">
        <f t="shared" si="15"/>
        <v>16.633333333333333</v>
      </c>
      <c r="Q20" s="14">
        <f t="shared" si="16"/>
        <v>16.173750000000002</v>
      </c>
      <c r="R20" s="14">
        <f t="shared" si="17"/>
        <v>15.822000000000001</v>
      </c>
      <c r="S20" s="14">
        <f t="shared" si="18"/>
        <v>24.029750000000003</v>
      </c>
      <c r="T20" s="14">
        <f t="shared" si="19"/>
        <v>21.6035</v>
      </c>
      <c r="U20" s="14">
        <f t="shared" si="20"/>
        <v>12.131166666666665</v>
      </c>
      <c r="V20" s="252">
        <f t="shared" si="21"/>
        <v>11.101333333333331</v>
      </c>
      <c r="W20" s="242">
        <f t="shared" si="0"/>
        <v>366.43866666666668</v>
      </c>
      <c r="X20" s="2"/>
      <c r="Y20" s="12"/>
    </row>
    <row r="21" spans="1:32" ht="39.950000000000003" customHeight="1" x14ac:dyDescent="0.25">
      <c r="A21" s="148" t="s">
        <v>20</v>
      </c>
      <c r="B21" s="13">
        <f t="shared" si="1"/>
        <v>14.002666666666665</v>
      </c>
      <c r="C21" s="14">
        <f t="shared" si="2"/>
        <v>24.794583333333332</v>
      </c>
      <c r="D21" s="14">
        <f t="shared" si="3"/>
        <v>19.237333333333332</v>
      </c>
      <c r="E21" s="14">
        <f t="shared" si="4"/>
        <v>19.308500000000002</v>
      </c>
      <c r="F21" s="14">
        <f t="shared" si="5"/>
        <v>16.545000000000002</v>
      </c>
      <c r="G21" s="14">
        <f t="shared" si="6"/>
        <v>16.157083333333336</v>
      </c>
      <c r="H21" s="14">
        <f t="shared" si="7"/>
        <v>24.628</v>
      </c>
      <c r="I21" s="14">
        <f t="shared" si="8"/>
        <v>24.39533333333333</v>
      </c>
      <c r="J21" s="14">
        <f t="shared" si="9"/>
        <v>17.183083333333332</v>
      </c>
      <c r="K21" s="98">
        <f t="shared" si="10"/>
        <v>9.2133333333333347</v>
      </c>
      <c r="L21" s="13">
        <f t="shared" si="11"/>
        <v>15.321999999999997</v>
      </c>
      <c r="M21" s="14">
        <f t="shared" si="12"/>
        <v>15.8255</v>
      </c>
      <c r="N21" s="14">
        <f t="shared" si="13"/>
        <v>15.733083333333333</v>
      </c>
      <c r="O21" s="14">
        <f t="shared" si="14"/>
        <v>16.598333333333333</v>
      </c>
      <c r="P21" s="14">
        <f t="shared" si="15"/>
        <v>16.633333333333333</v>
      </c>
      <c r="Q21" s="14">
        <f t="shared" si="16"/>
        <v>16.173750000000002</v>
      </c>
      <c r="R21" s="14">
        <f t="shared" si="17"/>
        <v>15.822000000000001</v>
      </c>
      <c r="S21" s="14">
        <f t="shared" si="18"/>
        <v>24.029750000000003</v>
      </c>
      <c r="T21" s="14">
        <f t="shared" si="19"/>
        <v>21.6035</v>
      </c>
      <c r="U21" s="14">
        <f t="shared" si="20"/>
        <v>12.131166666666665</v>
      </c>
      <c r="V21" s="252">
        <f t="shared" si="21"/>
        <v>11.101333333333331</v>
      </c>
      <c r="W21" s="242">
        <f t="shared" si="0"/>
        <v>366.43866666666668</v>
      </c>
      <c r="X21" s="2"/>
      <c r="Y21" s="12"/>
    </row>
    <row r="22" spans="1:32" ht="39.950000000000003" customHeight="1" x14ac:dyDescent="0.25">
      <c r="A22" s="148" t="s">
        <v>21</v>
      </c>
      <c r="B22" s="13">
        <f t="shared" si="1"/>
        <v>14.002666666666665</v>
      </c>
      <c r="C22" s="14">
        <f t="shared" si="2"/>
        <v>24.794583333333332</v>
      </c>
      <c r="D22" s="14">
        <f t="shared" si="3"/>
        <v>19.237333333333332</v>
      </c>
      <c r="E22" s="14">
        <f t="shared" si="4"/>
        <v>19.308500000000002</v>
      </c>
      <c r="F22" s="14">
        <f t="shared" si="5"/>
        <v>16.545000000000002</v>
      </c>
      <c r="G22" s="14">
        <f t="shared" si="6"/>
        <v>16.157083333333336</v>
      </c>
      <c r="H22" s="14">
        <f t="shared" si="7"/>
        <v>24.628</v>
      </c>
      <c r="I22" s="14">
        <f t="shared" si="8"/>
        <v>24.39533333333333</v>
      </c>
      <c r="J22" s="14">
        <f t="shared" si="9"/>
        <v>17.183083333333332</v>
      </c>
      <c r="K22" s="98">
        <f t="shared" si="10"/>
        <v>9.2133333333333347</v>
      </c>
      <c r="L22" s="13">
        <f t="shared" si="11"/>
        <v>15.321999999999997</v>
      </c>
      <c r="M22" s="14">
        <f t="shared" si="12"/>
        <v>15.8255</v>
      </c>
      <c r="N22" s="14">
        <f t="shared" si="13"/>
        <v>15.733083333333333</v>
      </c>
      <c r="O22" s="14">
        <f t="shared" si="14"/>
        <v>16.598333333333333</v>
      </c>
      <c r="P22" s="14">
        <f t="shared" si="15"/>
        <v>16.633333333333333</v>
      </c>
      <c r="Q22" s="14">
        <f t="shared" si="16"/>
        <v>16.173750000000002</v>
      </c>
      <c r="R22" s="14">
        <f t="shared" si="17"/>
        <v>15.822000000000001</v>
      </c>
      <c r="S22" s="14">
        <f t="shared" si="18"/>
        <v>24.029750000000003</v>
      </c>
      <c r="T22" s="14">
        <f t="shared" si="19"/>
        <v>21.6035</v>
      </c>
      <c r="U22" s="14">
        <f t="shared" si="20"/>
        <v>12.131166666666665</v>
      </c>
      <c r="V22" s="252">
        <f t="shared" si="21"/>
        <v>11.101333333333331</v>
      </c>
      <c r="W22" s="242">
        <f t="shared" si="0"/>
        <v>366.43866666666668</v>
      </c>
      <c r="X22" s="2"/>
      <c r="Y22" s="12"/>
    </row>
    <row r="23" spans="1:32" ht="39.950000000000003" customHeight="1" x14ac:dyDescent="0.25">
      <c r="A23" s="148" t="s">
        <v>22</v>
      </c>
      <c r="B23" s="13">
        <f t="shared" si="1"/>
        <v>14.002666666666665</v>
      </c>
      <c r="C23" s="14">
        <f t="shared" si="2"/>
        <v>24.794583333333332</v>
      </c>
      <c r="D23" s="14">
        <f t="shared" si="3"/>
        <v>19.237333333333332</v>
      </c>
      <c r="E23" s="14">
        <f t="shared" si="4"/>
        <v>19.308500000000002</v>
      </c>
      <c r="F23" s="14">
        <f t="shared" si="5"/>
        <v>16.545000000000002</v>
      </c>
      <c r="G23" s="14">
        <f t="shared" si="6"/>
        <v>16.157083333333336</v>
      </c>
      <c r="H23" s="14">
        <f t="shared" si="7"/>
        <v>24.628</v>
      </c>
      <c r="I23" s="14">
        <f t="shared" si="8"/>
        <v>24.39533333333333</v>
      </c>
      <c r="J23" s="14">
        <f t="shared" si="9"/>
        <v>17.183083333333332</v>
      </c>
      <c r="K23" s="98">
        <f t="shared" si="10"/>
        <v>9.2133333333333347</v>
      </c>
      <c r="L23" s="13">
        <f t="shared" si="11"/>
        <v>15.321999999999997</v>
      </c>
      <c r="M23" s="14">
        <f t="shared" si="12"/>
        <v>15.8255</v>
      </c>
      <c r="N23" s="14">
        <f t="shared" si="13"/>
        <v>15.733083333333333</v>
      </c>
      <c r="O23" s="14">
        <f t="shared" si="14"/>
        <v>16.598333333333333</v>
      </c>
      <c r="P23" s="14">
        <f t="shared" si="15"/>
        <v>16.633333333333333</v>
      </c>
      <c r="Q23" s="14">
        <f t="shared" si="16"/>
        <v>16.173750000000002</v>
      </c>
      <c r="R23" s="14">
        <f t="shared" si="17"/>
        <v>15.822000000000001</v>
      </c>
      <c r="S23" s="14">
        <f t="shared" si="18"/>
        <v>24.029750000000003</v>
      </c>
      <c r="T23" s="14">
        <f t="shared" si="19"/>
        <v>21.6035</v>
      </c>
      <c r="U23" s="14">
        <f t="shared" si="20"/>
        <v>12.131166666666665</v>
      </c>
      <c r="V23" s="252">
        <f t="shared" si="21"/>
        <v>11.101333333333331</v>
      </c>
      <c r="W23" s="242">
        <f t="shared" si="0"/>
        <v>366.43866666666668</v>
      </c>
      <c r="X23" s="2"/>
      <c r="Y23" s="12"/>
    </row>
    <row r="24" spans="1:32" ht="39.950000000000003" customHeight="1" thickBot="1" x14ac:dyDescent="0.3">
      <c r="A24" s="196" t="s">
        <v>30</v>
      </c>
      <c r="B24" s="13">
        <f t="shared" si="1"/>
        <v>14.002666666666665</v>
      </c>
      <c r="C24" s="14">
        <f t="shared" si="2"/>
        <v>24.794583333333332</v>
      </c>
      <c r="D24" s="14">
        <f t="shared" si="3"/>
        <v>19.237333333333332</v>
      </c>
      <c r="E24" s="14">
        <f t="shared" si="4"/>
        <v>19.308500000000002</v>
      </c>
      <c r="F24" s="14">
        <f t="shared" si="5"/>
        <v>16.545000000000002</v>
      </c>
      <c r="G24" s="14">
        <f t="shared" si="6"/>
        <v>16.157083333333336</v>
      </c>
      <c r="H24" s="14">
        <f t="shared" si="7"/>
        <v>24.628</v>
      </c>
      <c r="I24" s="14">
        <f t="shared" si="8"/>
        <v>24.39533333333333</v>
      </c>
      <c r="J24" s="14">
        <f t="shared" si="9"/>
        <v>17.183083333333332</v>
      </c>
      <c r="K24" s="98">
        <f t="shared" si="10"/>
        <v>9.2133333333333347</v>
      </c>
      <c r="L24" s="124">
        <f t="shared" si="11"/>
        <v>15.321999999999997</v>
      </c>
      <c r="M24" s="125">
        <f t="shared" si="12"/>
        <v>15.8255</v>
      </c>
      <c r="N24" s="125">
        <f t="shared" si="13"/>
        <v>15.733083333333333</v>
      </c>
      <c r="O24" s="125">
        <f t="shared" si="14"/>
        <v>16.598333333333333</v>
      </c>
      <c r="P24" s="125">
        <f t="shared" si="15"/>
        <v>16.633333333333333</v>
      </c>
      <c r="Q24" s="125">
        <f t="shared" si="16"/>
        <v>16.173750000000002</v>
      </c>
      <c r="R24" s="125">
        <f t="shared" si="17"/>
        <v>15.822000000000001</v>
      </c>
      <c r="S24" s="125">
        <f t="shared" si="18"/>
        <v>24.029750000000003</v>
      </c>
      <c r="T24" s="125">
        <f t="shared" si="19"/>
        <v>21.6035</v>
      </c>
      <c r="U24" s="125">
        <f t="shared" si="20"/>
        <v>12.131166666666665</v>
      </c>
      <c r="V24" s="253">
        <f t="shared" si="21"/>
        <v>11.101333333333331</v>
      </c>
      <c r="W24" s="242">
        <f t="shared" si="0"/>
        <v>366.43866666666668</v>
      </c>
      <c r="X24" s="2"/>
    </row>
    <row r="25" spans="1:32" ht="41.45" customHeight="1" x14ac:dyDescent="0.25">
      <c r="A25" s="197" t="s">
        <v>8</v>
      </c>
      <c r="B25" s="108">
        <f>SUM(B18:B24)</f>
        <v>97.215999999999994</v>
      </c>
      <c r="C25" s="105">
        <f t="shared" ref="C25:U25" si="22">SUM(C18:C24)</f>
        <v>171.86749999999998</v>
      </c>
      <c r="D25" s="105">
        <f t="shared" si="22"/>
        <v>133.22400000000002</v>
      </c>
      <c r="E25" s="105">
        <f t="shared" si="22"/>
        <v>133.65100000000004</v>
      </c>
      <c r="F25" s="105">
        <f t="shared" si="22"/>
        <v>114.87000000000002</v>
      </c>
      <c r="G25" s="105">
        <f t="shared" si="22"/>
        <v>112.5425</v>
      </c>
      <c r="H25" s="105">
        <f t="shared" si="22"/>
        <v>172.36799999999999</v>
      </c>
      <c r="I25" s="105">
        <f t="shared" si="22"/>
        <v>170.77199999999996</v>
      </c>
      <c r="J25" s="105">
        <f t="shared" si="22"/>
        <v>120.29849999999998</v>
      </c>
      <c r="K25" s="178">
        <f t="shared" si="22"/>
        <v>64.680000000000021</v>
      </c>
      <c r="L25" s="184">
        <f t="shared" si="22"/>
        <v>107.63199999999999</v>
      </c>
      <c r="M25" s="185">
        <f t="shared" si="22"/>
        <v>110.453</v>
      </c>
      <c r="N25" s="185">
        <f t="shared" si="22"/>
        <v>109.0985</v>
      </c>
      <c r="O25" s="185">
        <f t="shared" si="22"/>
        <v>115.28999999999998</v>
      </c>
      <c r="P25" s="185">
        <f t="shared" si="22"/>
        <v>115.49999999999997</v>
      </c>
      <c r="Q25" s="185">
        <f t="shared" si="22"/>
        <v>112.5425</v>
      </c>
      <c r="R25" s="185">
        <f t="shared" si="22"/>
        <v>110.43200000000002</v>
      </c>
      <c r="S25" s="185">
        <f t="shared" si="22"/>
        <v>168.17850000000004</v>
      </c>
      <c r="T25" s="185">
        <f t="shared" si="22"/>
        <v>151.221</v>
      </c>
      <c r="U25" s="185">
        <f t="shared" si="22"/>
        <v>84.986999999999995</v>
      </c>
      <c r="V25" s="185">
        <f>SUM(V18:V24)</f>
        <v>78.007999999999981</v>
      </c>
      <c r="W25" s="242">
        <f>SUM(B25,C25,D25,E25,F25,G25,H25,I25,J25,K25,L25,M25,N25,O25,P25,Q25,R25,S25,T25,U25,V25)</f>
        <v>2554.8319999999999</v>
      </c>
    </row>
    <row r="26" spans="1:32" s="2" customFormat="1" ht="36.75" customHeight="1" x14ac:dyDescent="0.25">
      <c r="A26" s="162" t="s">
        <v>10</v>
      </c>
      <c r="B26" s="15">
        <v>31</v>
      </c>
      <c r="C26" s="16">
        <v>30.5</v>
      </c>
      <c r="D26" s="16">
        <v>30.5</v>
      </c>
      <c r="E26" s="16">
        <v>30.5</v>
      </c>
      <c r="F26" s="16">
        <v>30</v>
      </c>
      <c r="G26" s="16">
        <v>29.5</v>
      </c>
      <c r="H26" s="16">
        <v>28.5</v>
      </c>
      <c r="I26" s="16">
        <v>28.5</v>
      </c>
      <c r="J26" s="16">
        <v>28.5</v>
      </c>
      <c r="K26" s="186">
        <v>28</v>
      </c>
      <c r="L26" s="15">
        <v>31</v>
      </c>
      <c r="M26" s="16">
        <v>31</v>
      </c>
      <c r="N26" s="16">
        <v>30.5</v>
      </c>
      <c r="O26" s="16">
        <v>30</v>
      </c>
      <c r="P26" s="16">
        <v>30</v>
      </c>
      <c r="Q26" s="16">
        <v>29.5</v>
      </c>
      <c r="R26" s="16">
        <v>29</v>
      </c>
      <c r="S26" s="16">
        <v>28.5</v>
      </c>
      <c r="T26" s="16">
        <v>28.5</v>
      </c>
      <c r="U26" s="16">
        <v>28.5</v>
      </c>
      <c r="V26" s="16">
        <v>28</v>
      </c>
      <c r="W26" s="243">
        <f>((W25/W27)/7)*1000</f>
        <v>29.48824432414963</v>
      </c>
    </row>
    <row r="27" spans="1:32" s="2" customFormat="1" ht="33" customHeight="1" x14ac:dyDescent="0.25">
      <c r="A27" s="163" t="s">
        <v>11</v>
      </c>
      <c r="B27" s="18">
        <v>448</v>
      </c>
      <c r="C27" s="19">
        <v>805</v>
      </c>
      <c r="D27" s="19">
        <v>624</v>
      </c>
      <c r="E27" s="19">
        <v>626</v>
      </c>
      <c r="F27" s="19">
        <v>547</v>
      </c>
      <c r="G27" s="19">
        <v>545</v>
      </c>
      <c r="H27" s="19">
        <v>864</v>
      </c>
      <c r="I27" s="19">
        <v>856</v>
      </c>
      <c r="J27" s="19">
        <v>603</v>
      </c>
      <c r="K27" s="156">
        <v>330</v>
      </c>
      <c r="L27" s="18">
        <v>496</v>
      </c>
      <c r="M27" s="19">
        <v>509</v>
      </c>
      <c r="N27" s="19">
        <v>511</v>
      </c>
      <c r="O27" s="19">
        <v>549</v>
      </c>
      <c r="P27" s="19">
        <v>550</v>
      </c>
      <c r="Q27" s="19">
        <v>545</v>
      </c>
      <c r="R27" s="19">
        <v>544</v>
      </c>
      <c r="S27" s="19">
        <v>843</v>
      </c>
      <c r="T27" s="19">
        <v>758</v>
      </c>
      <c r="U27" s="19">
        <v>426</v>
      </c>
      <c r="V27" s="19">
        <v>398</v>
      </c>
      <c r="W27" s="244">
        <f>SUM(B27,C27,D27,E27,F27,G27,H27,I27,J27,K27,L27,M27,N27,O27,P27,Q27,R27,S27,T27,U27,V27)</f>
        <v>12377</v>
      </c>
    </row>
    <row r="28" spans="1:32" s="2" customFormat="1" ht="33" customHeight="1" x14ac:dyDescent="0.25">
      <c r="A28" s="164" t="s">
        <v>12</v>
      </c>
      <c r="B28" s="21">
        <f t="shared" ref="B28:U28" si="23">(B27*B26)/1000</f>
        <v>13.888</v>
      </c>
      <c r="C28" s="22">
        <f t="shared" si="23"/>
        <v>24.552499999999998</v>
      </c>
      <c r="D28" s="22">
        <f t="shared" si="23"/>
        <v>19.032</v>
      </c>
      <c r="E28" s="22">
        <f t="shared" si="23"/>
        <v>19.093</v>
      </c>
      <c r="F28" s="22">
        <f t="shared" si="23"/>
        <v>16.41</v>
      </c>
      <c r="G28" s="22">
        <f t="shared" si="23"/>
        <v>16.077500000000001</v>
      </c>
      <c r="H28" s="22">
        <f t="shared" si="23"/>
        <v>24.623999999999999</v>
      </c>
      <c r="I28" s="22">
        <f t="shared" si="23"/>
        <v>24.396000000000001</v>
      </c>
      <c r="J28" s="22">
        <f t="shared" si="23"/>
        <v>17.185500000000001</v>
      </c>
      <c r="K28" s="135">
        <f t="shared" si="23"/>
        <v>9.24</v>
      </c>
      <c r="L28" s="21">
        <f t="shared" si="23"/>
        <v>15.375999999999999</v>
      </c>
      <c r="M28" s="22">
        <f t="shared" si="23"/>
        <v>15.779</v>
      </c>
      <c r="N28" s="22">
        <f t="shared" si="23"/>
        <v>15.5855</v>
      </c>
      <c r="O28" s="22">
        <f t="shared" si="23"/>
        <v>16.47</v>
      </c>
      <c r="P28" s="22">
        <f t="shared" si="23"/>
        <v>16.5</v>
      </c>
      <c r="Q28" s="22">
        <f t="shared" si="23"/>
        <v>16.077500000000001</v>
      </c>
      <c r="R28" s="22">
        <f t="shared" si="23"/>
        <v>15.776</v>
      </c>
      <c r="S28" s="22">
        <f t="shared" si="23"/>
        <v>24.025500000000001</v>
      </c>
      <c r="T28" s="22">
        <f t="shared" si="23"/>
        <v>21.603000000000002</v>
      </c>
      <c r="U28" s="22">
        <f t="shared" si="23"/>
        <v>12.141</v>
      </c>
      <c r="V28" s="22">
        <f>(V27*V26)/1000</f>
        <v>11.144</v>
      </c>
      <c r="W28" s="245"/>
    </row>
    <row r="29" spans="1:32" ht="33.75" customHeight="1" x14ac:dyDescent="0.25">
      <c r="A29" s="157" t="s">
        <v>13</v>
      </c>
      <c r="B29" s="24">
        <f t="shared" ref="B29:U29" si="24">((B27*B26)*7)/1000</f>
        <v>97.215999999999994</v>
      </c>
      <c r="C29" s="25">
        <f t="shared" si="24"/>
        <v>171.86750000000001</v>
      </c>
      <c r="D29" s="25">
        <f t="shared" si="24"/>
        <v>133.22399999999999</v>
      </c>
      <c r="E29" s="25">
        <f t="shared" si="24"/>
        <v>133.65100000000001</v>
      </c>
      <c r="F29" s="25">
        <f t="shared" si="24"/>
        <v>114.87</v>
      </c>
      <c r="G29" s="25">
        <f t="shared" si="24"/>
        <v>112.5425</v>
      </c>
      <c r="H29" s="25">
        <f t="shared" si="24"/>
        <v>172.36799999999999</v>
      </c>
      <c r="I29" s="25">
        <f t="shared" si="24"/>
        <v>170.77199999999999</v>
      </c>
      <c r="J29" s="25">
        <f t="shared" si="24"/>
        <v>120.2985</v>
      </c>
      <c r="K29" s="179">
        <f t="shared" si="24"/>
        <v>64.680000000000007</v>
      </c>
      <c r="L29" s="24">
        <f t="shared" si="24"/>
        <v>107.63200000000001</v>
      </c>
      <c r="M29" s="25">
        <f t="shared" si="24"/>
        <v>110.453</v>
      </c>
      <c r="N29" s="25">
        <f t="shared" si="24"/>
        <v>109.0985</v>
      </c>
      <c r="O29" s="25">
        <f t="shared" si="24"/>
        <v>115.29</v>
      </c>
      <c r="P29" s="25">
        <f t="shared" si="24"/>
        <v>115.5</v>
      </c>
      <c r="Q29" s="25">
        <f t="shared" si="24"/>
        <v>112.5425</v>
      </c>
      <c r="R29" s="25">
        <f t="shared" si="24"/>
        <v>110.432</v>
      </c>
      <c r="S29" s="25">
        <f t="shared" si="24"/>
        <v>168.17850000000001</v>
      </c>
      <c r="T29" s="25">
        <f t="shared" si="24"/>
        <v>151.221</v>
      </c>
      <c r="U29" s="25">
        <f t="shared" si="24"/>
        <v>84.986999999999995</v>
      </c>
      <c r="V29" s="25">
        <f>((V27*V26)*7)/1000</f>
        <v>78.007999999999996</v>
      </c>
      <c r="W29" s="246"/>
    </row>
    <row r="30" spans="1:32" ht="33.75" customHeight="1" thickBot="1" x14ac:dyDescent="0.3">
      <c r="A30" s="165" t="s">
        <v>14</v>
      </c>
      <c r="B30" s="26">
        <f t="shared" ref="B30:U30" si="25">+(B25/B27)/7*1000</f>
        <v>31</v>
      </c>
      <c r="C30" s="27">
        <f t="shared" si="25"/>
        <v>30.499999999999996</v>
      </c>
      <c r="D30" s="27">
        <f t="shared" si="25"/>
        <v>30.500000000000004</v>
      </c>
      <c r="E30" s="27">
        <f t="shared" si="25"/>
        <v>30.500000000000007</v>
      </c>
      <c r="F30" s="27">
        <f t="shared" si="25"/>
        <v>30.000000000000007</v>
      </c>
      <c r="G30" s="27">
        <f t="shared" si="25"/>
        <v>29.500000000000004</v>
      </c>
      <c r="H30" s="27">
        <f t="shared" si="25"/>
        <v>28.499999999999996</v>
      </c>
      <c r="I30" s="27">
        <f t="shared" si="25"/>
        <v>28.499999999999993</v>
      </c>
      <c r="J30" s="27">
        <f t="shared" si="25"/>
        <v>28.499999999999993</v>
      </c>
      <c r="K30" s="180">
        <f t="shared" si="25"/>
        <v>28.000000000000007</v>
      </c>
      <c r="L30" s="26">
        <f t="shared" si="25"/>
        <v>30.999999999999996</v>
      </c>
      <c r="M30" s="27">
        <f t="shared" si="25"/>
        <v>31</v>
      </c>
      <c r="N30" s="27">
        <f t="shared" si="25"/>
        <v>30.5</v>
      </c>
      <c r="O30" s="27">
        <f t="shared" si="25"/>
        <v>29.999999999999996</v>
      </c>
      <c r="P30" s="27">
        <f t="shared" si="25"/>
        <v>29.999999999999993</v>
      </c>
      <c r="Q30" s="27">
        <f t="shared" si="25"/>
        <v>29.500000000000004</v>
      </c>
      <c r="R30" s="27">
        <f t="shared" si="25"/>
        <v>29.000000000000004</v>
      </c>
      <c r="S30" s="27">
        <f t="shared" si="25"/>
        <v>28.500000000000004</v>
      </c>
      <c r="T30" s="27">
        <f t="shared" si="25"/>
        <v>28.5</v>
      </c>
      <c r="U30" s="27">
        <f t="shared" si="25"/>
        <v>28.499999999999996</v>
      </c>
      <c r="V30" s="27">
        <f>+(V25/V27)/7*1000</f>
        <v>27.999999999999993</v>
      </c>
      <c r="W30" s="247"/>
    </row>
    <row r="31" spans="1:32" ht="33.75" customHeight="1" x14ac:dyDescent="0.25">
      <c r="A31" s="29"/>
      <c r="B31" s="30">
        <v>448</v>
      </c>
      <c r="C31" s="30">
        <v>805</v>
      </c>
      <c r="D31" s="30">
        <v>624</v>
      </c>
      <c r="E31" s="30">
        <v>626</v>
      </c>
      <c r="F31" s="30">
        <v>547</v>
      </c>
      <c r="G31" s="30">
        <v>545</v>
      </c>
      <c r="H31" s="30">
        <v>864</v>
      </c>
      <c r="I31" s="30">
        <v>856</v>
      </c>
      <c r="J31" s="30">
        <v>603</v>
      </c>
      <c r="K31" s="30">
        <v>330</v>
      </c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101" t="s">
        <v>16</v>
      </c>
      <c r="C36" s="1102"/>
      <c r="D36" s="1102"/>
      <c r="E36" s="1102"/>
      <c r="F36" s="1102"/>
      <c r="G36" s="1102"/>
      <c r="H36" s="59"/>
      <c r="L36" s="32"/>
      <c r="M36" s="62" t="s">
        <v>17</v>
      </c>
      <c r="N36" s="1094" t="s">
        <v>16</v>
      </c>
      <c r="O36" s="1095"/>
      <c r="P36" s="1095"/>
      <c r="Q36" s="1095"/>
      <c r="R36" s="1095"/>
      <c r="S36" s="1095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61" t="s">
        <v>32</v>
      </c>
      <c r="B37" s="158"/>
      <c r="C37" s="150"/>
      <c r="D37" s="150"/>
      <c r="E37" s="150"/>
      <c r="F37" s="150"/>
      <c r="G37" s="152"/>
      <c r="H37" s="10" t="s">
        <v>8</v>
      </c>
      <c r="I37" s="35"/>
      <c r="J37" s="35"/>
      <c r="K37" s="1106"/>
      <c r="L37" s="1107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61" t="s">
        <v>9</v>
      </c>
      <c r="B38" s="158">
        <v>1</v>
      </c>
      <c r="C38" s="151">
        <v>2</v>
      </c>
      <c r="D38" s="151">
        <v>3</v>
      </c>
      <c r="E38" s="151">
        <v>4</v>
      </c>
      <c r="F38" s="151">
        <v>5</v>
      </c>
      <c r="G38" s="272">
        <v>6</v>
      </c>
      <c r="H38" s="10"/>
      <c r="I38" s="35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11.6</v>
      </c>
      <c r="C39" s="110">
        <v>18.899999999999999</v>
      </c>
      <c r="D39" s="110">
        <v>27.3</v>
      </c>
      <c r="E39" s="110">
        <v>20</v>
      </c>
      <c r="F39" s="110">
        <v>17.2</v>
      </c>
      <c r="G39" s="251">
        <v>9.4</v>
      </c>
      <c r="H39" s="112">
        <f t="shared" ref="H39:H46" si="26">SUM(B39:G39)</f>
        <v>104.4</v>
      </c>
      <c r="I39" s="37"/>
      <c r="J39" s="37"/>
      <c r="K39" s="31"/>
      <c r="L39" s="269"/>
      <c r="M39" s="148" t="s">
        <v>23</v>
      </c>
      <c r="N39" s="214">
        <f t="shared" ref="N39:N45" si="27">(($N$48*U39)/1000)</f>
        <v>25.437999999999999</v>
      </c>
      <c r="O39" s="215">
        <f t="shared" ref="O39:O45" si="28">(($O$48*U39)/1000)</f>
        <v>24.472000000000001</v>
      </c>
      <c r="P39" s="215">
        <f t="shared" ref="P39:P45" si="29">(($P$48*U39)/1000)</f>
        <v>24.15</v>
      </c>
      <c r="Q39" s="215">
        <f>(($Q$48*U39)/1000)</f>
        <v>25.99</v>
      </c>
      <c r="R39" s="215">
        <f>(($R$48*U39)/1000)</f>
        <v>24.334</v>
      </c>
      <c r="S39" s="216">
        <f>(($S$48*U39)/1000)</f>
        <v>23.92</v>
      </c>
      <c r="T39" s="112">
        <f>SUM(N39:S39)</f>
        <v>148.304</v>
      </c>
      <c r="U39" s="2">
        <v>46</v>
      </c>
      <c r="V39" s="36">
        <v>45.931283905967447</v>
      </c>
      <c r="W39" s="36">
        <v>46.616541353383461</v>
      </c>
      <c r="X39" s="2">
        <v>46.095238095238095</v>
      </c>
      <c r="Y39" s="2">
        <v>45.486725663716811</v>
      </c>
      <c r="Z39" s="2">
        <v>46.313799621928169</v>
      </c>
      <c r="AA39" s="2">
        <v>46.730769230769234</v>
      </c>
    </row>
    <row r="40" spans="1:32" ht="33.75" customHeight="1" x14ac:dyDescent="0.25">
      <c r="A40" s="148" t="s">
        <v>19</v>
      </c>
      <c r="B40" s="13">
        <f t="shared" ref="B40:B45" si="30">((((($B$47*$B$48)/1000)*7)-$B$39)/6)</f>
        <v>10.771666666666668</v>
      </c>
      <c r="C40" s="14">
        <f t="shared" ref="C40:C45" si="31">((((($C$47*$C$48)/1000)*7)-$C$39)/6)</f>
        <v>19.285</v>
      </c>
      <c r="D40" s="14">
        <f t="shared" ref="D40:D45" si="32">((((($D$47*$D$48)/1000)*7)-$D$39)/6)</f>
        <v>27.354249999999997</v>
      </c>
      <c r="E40" s="14">
        <f t="shared" ref="E40:E45" si="33">((((($E$47*$E$48)/1000)*7)-$E$39)/6)</f>
        <v>19.876333333333331</v>
      </c>
      <c r="F40" s="14">
        <f t="shared" ref="F40:F45" si="34">((((($F$47*$F$48)/1000)*7)-$F$39)/6)</f>
        <v>17.094999999999999</v>
      </c>
      <c r="G40" s="252">
        <f t="shared" ref="G40:G45" si="35">((((($G$47*$G$48)/1000)*7)-$G$39)/6)</f>
        <v>9.2728333333333346</v>
      </c>
      <c r="H40" s="112">
        <f t="shared" si="26"/>
        <v>103.65508333333334</v>
      </c>
      <c r="I40" s="37"/>
      <c r="J40" s="37"/>
      <c r="K40" s="31"/>
      <c r="L40" s="269"/>
      <c r="M40" s="148" t="s">
        <v>19</v>
      </c>
      <c r="N40" s="217">
        <f t="shared" si="27"/>
        <v>27.65</v>
      </c>
      <c r="O40" s="209">
        <f t="shared" si="28"/>
        <v>26.6</v>
      </c>
      <c r="P40" s="209">
        <f t="shared" si="29"/>
        <v>26.25</v>
      </c>
      <c r="Q40" s="209">
        <f t="shared" ref="Q40:Q45" si="36">(($Q$48*U40)/1000)</f>
        <v>28.25</v>
      </c>
      <c r="R40" s="209">
        <f t="shared" ref="R40:R45" si="37">(($R$48*U40)/1000)</f>
        <v>26.45</v>
      </c>
      <c r="S40" s="218">
        <f t="shared" ref="S40:S45" si="38">(($S$48*U40)/1000)</f>
        <v>26</v>
      </c>
      <c r="T40" s="112">
        <f t="shared" ref="T40:T45" si="39">SUM(N40:S40)</f>
        <v>161.19999999999999</v>
      </c>
      <c r="U40" s="2">
        <v>50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 t="shared" si="30"/>
        <v>10.771666666666668</v>
      </c>
      <c r="C41" s="14">
        <f t="shared" si="31"/>
        <v>19.285</v>
      </c>
      <c r="D41" s="14">
        <f t="shared" si="32"/>
        <v>27.354249999999997</v>
      </c>
      <c r="E41" s="14">
        <f t="shared" si="33"/>
        <v>19.876333333333331</v>
      </c>
      <c r="F41" s="14">
        <f t="shared" si="34"/>
        <v>17.094999999999999</v>
      </c>
      <c r="G41" s="252">
        <f t="shared" si="35"/>
        <v>9.2728333333333346</v>
      </c>
      <c r="H41" s="112">
        <f t="shared" si="26"/>
        <v>103.65508333333334</v>
      </c>
      <c r="I41" s="37"/>
      <c r="J41" s="37"/>
      <c r="K41" s="31"/>
      <c r="L41" s="269"/>
      <c r="M41" s="148" t="s">
        <v>27</v>
      </c>
      <c r="N41" s="217">
        <f t="shared" si="27"/>
        <v>32.073999999999998</v>
      </c>
      <c r="O41" s="209">
        <f t="shared" si="28"/>
        <v>30.856000000000002</v>
      </c>
      <c r="P41" s="209">
        <f t="shared" si="29"/>
        <v>30.45</v>
      </c>
      <c r="Q41" s="209">
        <f t="shared" si="36"/>
        <v>32.770000000000003</v>
      </c>
      <c r="R41" s="209">
        <f>(($R$48*U41)/1000)</f>
        <v>30.681999999999999</v>
      </c>
      <c r="S41" s="218">
        <f t="shared" si="38"/>
        <v>30.16</v>
      </c>
      <c r="T41" s="112">
        <f t="shared" si="39"/>
        <v>186.99199999999999</v>
      </c>
      <c r="U41" s="2">
        <v>58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 t="shared" si="30"/>
        <v>10.771666666666668</v>
      </c>
      <c r="C42" s="14">
        <f t="shared" si="31"/>
        <v>19.285</v>
      </c>
      <c r="D42" s="14">
        <f t="shared" si="32"/>
        <v>27.354249999999997</v>
      </c>
      <c r="E42" s="14">
        <f t="shared" si="33"/>
        <v>19.876333333333331</v>
      </c>
      <c r="F42" s="14">
        <f t="shared" si="34"/>
        <v>17.094999999999999</v>
      </c>
      <c r="G42" s="252">
        <f t="shared" si="35"/>
        <v>9.2728333333333346</v>
      </c>
      <c r="H42" s="112">
        <f t="shared" si="26"/>
        <v>103.65508333333334</v>
      </c>
      <c r="I42" s="37"/>
      <c r="J42" s="37"/>
      <c r="K42" s="31"/>
      <c r="L42" s="269"/>
      <c r="M42" s="148" t="s">
        <v>20</v>
      </c>
      <c r="N42" s="217">
        <f t="shared" si="27"/>
        <v>36.497999999999998</v>
      </c>
      <c r="O42" s="209">
        <f t="shared" si="28"/>
        <v>35.112000000000002</v>
      </c>
      <c r="P42" s="209">
        <f t="shared" si="29"/>
        <v>34.65</v>
      </c>
      <c r="Q42" s="209">
        <f t="shared" si="36"/>
        <v>37.29</v>
      </c>
      <c r="R42" s="209">
        <f t="shared" si="37"/>
        <v>34.914000000000001</v>
      </c>
      <c r="S42" s="218">
        <f t="shared" si="38"/>
        <v>34.32</v>
      </c>
      <c r="T42" s="112">
        <f t="shared" si="39"/>
        <v>212.78399999999999</v>
      </c>
      <c r="U42" s="2">
        <v>66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f t="shared" si="30"/>
        <v>10.771666666666668</v>
      </c>
      <c r="C43" s="14">
        <f t="shared" si="31"/>
        <v>19.285</v>
      </c>
      <c r="D43" s="14">
        <f t="shared" si="32"/>
        <v>27.354249999999997</v>
      </c>
      <c r="E43" s="14">
        <f t="shared" si="33"/>
        <v>19.876333333333331</v>
      </c>
      <c r="F43" s="14">
        <f t="shared" si="34"/>
        <v>17.094999999999999</v>
      </c>
      <c r="G43" s="252">
        <f t="shared" si="35"/>
        <v>9.2728333333333346</v>
      </c>
      <c r="H43" s="112">
        <f t="shared" si="26"/>
        <v>103.65508333333334</v>
      </c>
      <c r="I43" s="37"/>
      <c r="J43" s="37"/>
      <c r="K43" s="31"/>
      <c r="L43" s="269"/>
      <c r="M43" s="148" t="s">
        <v>21</v>
      </c>
      <c r="N43" s="217">
        <f t="shared" si="27"/>
        <v>39.816000000000003</v>
      </c>
      <c r="O43" s="209">
        <f t="shared" si="28"/>
        <v>38.304000000000002</v>
      </c>
      <c r="P43" s="209">
        <f t="shared" si="29"/>
        <v>37.799999999999997</v>
      </c>
      <c r="Q43" s="209">
        <f t="shared" si="36"/>
        <v>40.68</v>
      </c>
      <c r="R43" s="209">
        <f t="shared" si="37"/>
        <v>38.088000000000001</v>
      </c>
      <c r="S43" s="218">
        <f t="shared" si="38"/>
        <v>37.44</v>
      </c>
      <c r="T43" s="112">
        <f t="shared" si="39"/>
        <v>232.12799999999999</v>
      </c>
      <c r="U43" s="2">
        <v>72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 t="shared" si="30"/>
        <v>10.771666666666668</v>
      </c>
      <c r="C44" s="14">
        <f t="shared" si="31"/>
        <v>19.285</v>
      </c>
      <c r="D44" s="14">
        <f t="shared" si="32"/>
        <v>27.354249999999997</v>
      </c>
      <c r="E44" s="14">
        <f t="shared" si="33"/>
        <v>19.876333333333331</v>
      </c>
      <c r="F44" s="14">
        <f t="shared" si="34"/>
        <v>17.094999999999999</v>
      </c>
      <c r="G44" s="252">
        <f t="shared" si="35"/>
        <v>9.2728333333333346</v>
      </c>
      <c r="H44" s="112">
        <f t="shared" si="26"/>
        <v>103.65508333333334</v>
      </c>
      <c r="I44" s="37"/>
      <c r="J44" s="37"/>
      <c r="K44" s="31"/>
      <c r="L44" s="269"/>
      <c r="M44" s="148" t="s">
        <v>22</v>
      </c>
      <c r="N44" s="217">
        <f t="shared" si="27"/>
        <v>43.686999999999998</v>
      </c>
      <c r="O44" s="209">
        <f t="shared" si="28"/>
        <v>42.027999999999999</v>
      </c>
      <c r="P44" s="209">
        <f t="shared" si="29"/>
        <v>41.475000000000001</v>
      </c>
      <c r="Q44" s="209">
        <f t="shared" si="36"/>
        <v>44.634999999999998</v>
      </c>
      <c r="R44" s="209">
        <f t="shared" si="37"/>
        <v>41.790999999999997</v>
      </c>
      <c r="S44" s="218">
        <f t="shared" si="38"/>
        <v>41.08</v>
      </c>
      <c r="T44" s="112">
        <f t="shared" si="39"/>
        <v>254.69599999999997</v>
      </c>
      <c r="U44" s="2">
        <v>79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24">
        <f t="shared" si="30"/>
        <v>10.771666666666668</v>
      </c>
      <c r="C45" s="125">
        <f t="shared" si="31"/>
        <v>19.285</v>
      </c>
      <c r="D45" s="125">
        <f t="shared" si="32"/>
        <v>27.354249999999997</v>
      </c>
      <c r="E45" s="125">
        <f t="shared" si="33"/>
        <v>19.876333333333331</v>
      </c>
      <c r="F45" s="125">
        <f t="shared" si="34"/>
        <v>17.094999999999999</v>
      </c>
      <c r="G45" s="253">
        <f t="shared" si="35"/>
        <v>9.2728333333333346</v>
      </c>
      <c r="H45" s="112">
        <f t="shared" si="26"/>
        <v>103.65508333333334</v>
      </c>
      <c r="I45" s="37"/>
      <c r="J45" s="37"/>
      <c r="K45" s="270"/>
      <c r="L45" s="271"/>
      <c r="M45" s="196" t="s">
        <v>30</v>
      </c>
      <c r="N45" s="219">
        <f t="shared" si="27"/>
        <v>46.451999999999998</v>
      </c>
      <c r="O45" s="220">
        <f t="shared" si="28"/>
        <v>44.688000000000002</v>
      </c>
      <c r="P45" s="220">
        <f t="shared" si="29"/>
        <v>44.1</v>
      </c>
      <c r="Q45" s="220">
        <f t="shared" si="36"/>
        <v>47.46</v>
      </c>
      <c r="R45" s="220">
        <f t="shared" si="37"/>
        <v>44.436</v>
      </c>
      <c r="S45" s="221">
        <f t="shared" si="38"/>
        <v>43.68</v>
      </c>
      <c r="T45" s="112">
        <f t="shared" si="39"/>
        <v>270.81600000000003</v>
      </c>
      <c r="U45" s="2">
        <v>84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205" t="s">
        <v>8</v>
      </c>
      <c r="B46" s="184">
        <f t="shared" ref="B46:G46" si="40">SUM(B39:B45)</f>
        <v>76.230000000000018</v>
      </c>
      <c r="C46" s="185">
        <f t="shared" si="40"/>
        <v>134.60999999999999</v>
      </c>
      <c r="D46" s="185">
        <f t="shared" si="40"/>
        <v>191.4255</v>
      </c>
      <c r="E46" s="185">
        <f t="shared" si="40"/>
        <v>139.25800000000001</v>
      </c>
      <c r="F46" s="185">
        <f t="shared" si="40"/>
        <v>119.77</v>
      </c>
      <c r="G46" s="153">
        <f t="shared" si="40"/>
        <v>65.03700000000002</v>
      </c>
      <c r="H46" s="112">
        <f t="shared" si="26"/>
        <v>726.33050000000003</v>
      </c>
      <c r="I46" s="37"/>
      <c r="J46" s="37"/>
      <c r="K46" s="37"/>
      <c r="M46" s="205" t="s">
        <v>8</v>
      </c>
      <c r="N46" s="184">
        <f t="shared" ref="N46:S46" si="41">SUM(N39:N45)</f>
        <v>251.61500000000001</v>
      </c>
      <c r="O46" s="185">
        <f t="shared" si="41"/>
        <v>242.06</v>
      </c>
      <c r="P46" s="185">
        <f t="shared" si="41"/>
        <v>238.875</v>
      </c>
      <c r="Q46" s="185">
        <f t="shared" si="41"/>
        <v>257.07499999999999</v>
      </c>
      <c r="R46" s="185">
        <f t="shared" si="41"/>
        <v>240.69499999999999</v>
      </c>
      <c r="S46" s="153">
        <f t="shared" si="41"/>
        <v>236.60000000000002</v>
      </c>
      <c r="T46" s="276">
        <f>SUM(N46:S46)</f>
        <v>1466.92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54" t="s">
        <v>10</v>
      </c>
      <c r="B47" s="15">
        <v>30</v>
      </c>
      <c r="C47" s="16">
        <v>30</v>
      </c>
      <c r="D47" s="16">
        <v>29.5</v>
      </c>
      <c r="E47" s="16">
        <v>29</v>
      </c>
      <c r="F47" s="16">
        <v>29</v>
      </c>
      <c r="G47" s="17">
        <v>28.5</v>
      </c>
      <c r="H47" s="113">
        <f>+((H46/H48)/7)*1000</f>
        <v>29.36923294650439</v>
      </c>
      <c r="I47" s="38"/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65</v>
      </c>
      <c r="U47" s="38"/>
    </row>
    <row r="48" spans="1:32" ht="33.75" customHeight="1" x14ac:dyDescent="0.25">
      <c r="A48" s="55" t="s">
        <v>11</v>
      </c>
      <c r="B48" s="18">
        <v>363</v>
      </c>
      <c r="C48" s="19">
        <v>641</v>
      </c>
      <c r="D48" s="19">
        <v>927</v>
      </c>
      <c r="E48" s="19">
        <v>686</v>
      </c>
      <c r="F48" s="19">
        <v>590</v>
      </c>
      <c r="G48" s="20">
        <v>326</v>
      </c>
      <c r="H48" s="114">
        <f>SUM(B48:G48)</f>
        <v>3533</v>
      </c>
      <c r="I48" s="166"/>
      <c r="J48" s="166"/>
      <c r="K48" s="37"/>
      <c r="L48" s="39"/>
      <c r="M48" s="55" t="s">
        <v>11</v>
      </c>
      <c r="N48" s="210">
        <v>553</v>
      </c>
      <c r="O48" s="211">
        <v>532</v>
      </c>
      <c r="P48" s="211">
        <v>525</v>
      </c>
      <c r="Q48" s="211">
        <v>565</v>
      </c>
      <c r="R48" s="211">
        <v>529</v>
      </c>
      <c r="S48" s="212">
        <v>520</v>
      </c>
      <c r="T48" s="189">
        <f>SUM(N48:S48)</f>
        <v>3224</v>
      </c>
      <c r="U48" s="40"/>
    </row>
    <row r="49" spans="1:32" ht="33.75" customHeight="1" x14ac:dyDescent="0.25">
      <c r="A49" s="56" t="s">
        <v>12</v>
      </c>
      <c r="B49" s="21">
        <f t="shared" ref="B49:G49" si="42">(B48*B47)/1000</f>
        <v>10.89</v>
      </c>
      <c r="C49" s="22">
        <f t="shared" si="42"/>
        <v>19.23</v>
      </c>
      <c r="D49" s="22">
        <f t="shared" si="42"/>
        <v>27.346499999999999</v>
      </c>
      <c r="E49" s="22">
        <f t="shared" si="42"/>
        <v>19.893999999999998</v>
      </c>
      <c r="F49" s="22">
        <f t="shared" si="42"/>
        <v>17.11</v>
      </c>
      <c r="G49" s="23">
        <f t="shared" si="42"/>
        <v>9.2910000000000004</v>
      </c>
      <c r="H49" s="115">
        <f>((H46*1000)/H48)/7</f>
        <v>29.369232946504386</v>
      </c>
      <c r="I49" s="167"/>
      <c r="J49" s="167"/>
      <c r="K49" s="37"/>
      <c r="M49" s="56" t="s">
        <v>12</v>
      </c>
      <c r="N49" s="21">
        <f t="shared" ref="N49:S49" si="43">(N48*N47)/1000</f>
        <v>16.59</v>
      </c>
      <c r="O49" s="22">
        <f t="shared" si="43"/>
        <v>15.96</v>
      </c>
      <c r="P49" s="22">
        <f t="shared" si="43"/>
        <v>15.75</v>
      </c>
      <c r="Q49" s="22">
        <f t="shared" si="43"/>
        <v>16.95</v>
      </c>
      <c r="R49" s="22">
        <f t="shared" si="43"/>
        <v>15.87</v>
      </c>
      <c r="S49" s="23">
        <f t="shared" si="43"/>
        <v>15.6</v>
      </c>
      <c r="T49" s="190">
        <f>((T46*1000)/T48)/7</f>
        <v>65</v>
      </c>
      <c r="U49" s="40"/>
    </row>
    <row r="50" spans="1:32" ht="33.75" customHeight="1" thickBot="1" x14ac:dyDescent="0.3">
      <c r="A50" s="57" t="s">
        <v>13</v>
      </c>
      <c r="B50" s="24">
        <f t="shared" ref="B50:G50" si="44">((B48*B47)*7)/1000</f>
        <v>76.23</v>
      </c>
      <c r="C50" s="25">
        <f t="shared" si="44"/>
        <v>134.61000000000001</v>
      </c>
      <c r="D50" s="25">
        <f t="shared" si="44"/>
        <v>191.4255</v>
      </c>
      <c r="E50" s="25">
        <f t="shared" si="44"/>
        <v>139.25800000000001</v>
      </c>
      <c r="F50" s="25">
        <f t="shared" si="44"/>
        <v>119.77</v>
      </c>
      <c r="G50" s="52">
        <f t="shared" si="44"/>
        <v>65.037000000000006</v>
      </c>
      <c r="H50" s="99"/>
      <c r="I50" s="29"/>
      <c r="J50" s="29"/>
      <c r="K50" s="37"/>
      <c r="M50" s="58" t="s">
        <v>13</v>
      </c>
      <c r="N50" s="24">
        <f t="shared" ref="N50:S50" si="45">((N48*N47)*7)/1000</f>
        <v>116.13</v>
      </c>
      <c r="O50" s="25">
        <f t="shared" si="45"/>
        <v>111.72</v>
      </c>
      <c r="P50" s="25">
        <f t="shared" si="45"/>
        <v>110.25</v>
      </c>
      <c r="Q50" s="25">
        <f t="shared" si="45"/>
        <v>118.65</v>
      </c>
      <c r="R50" s="25">
        <f t="shared" si="45"/>
        <v>111.09</v>
      </c>
      <c r="S50" s="52">
        <f t="shared" si="45"/>
        <v>109.2</v>
      </c>
      <c r="T50" s="182"/>
    </row>
    <row r="51" spans="1:32" ht="33.75" customHeight="1" thickBot="1" x14ac:dyDescent="0.3">
      <c r="A51" s="58" t="s">
        <v>14</v>
      </c>
      <c r="B51" s="26">
        <f t="shared" ref="B51:G51" si="46">+(B46/B48)/7*1000</f>
        <v>30.000000000000007</v>
      </c>
      <c r="C51" s="27">
        <f t="shared" si="46"/>
        <v>29.999999999999996</v>
      </c>
      <c r="D51" s="27">
        <f t="shared" si="46"/>
        <v>29.5</v>
      </c>
      <c r="E51" s="27">
        <f t="shared" si="46"/>
        <v>29</v>
      </c>
      <c r="F51" s="27">
        <f t="shared" si="46"/>
        <v>28.999999999999996</v>
      </c>
      <c r="G51" s="28">
        <f t="shared" si="46"/>
        <v>28.500000000000007</v>
      </c>
      <c r="H51" s="116"/>
      <c r="I51" s="29"/>
      <c r="J51" s="29"/>
      <c r="K51" s="37"/>
      <c r="L51" s="29"/>
      <c r="M51" s="213" t="s">
        <v>14</v>
      </c>
      <c r="N51" s="26">
        <f t="shared" ref="N51:S51" si="47">+(N46/N48)/7*1000</f>
        <v>65</v>
      </c>
      <c r="O51" s="27">
        <f t="shared" si="47"/>
        <v>65</v>
      </c>
      <c r="P51" s="27">
        <f t="shared" si="47"/>
        <v>65</v>
      </c>
      <c r="Q51" s="27">
        <f t="shared" si="47"/>
        <v>64.999999999999986</v>
      </c>
      <c r="R51" s="27">
        <f t="shared" si="47"/>
        <v>64.999999999999986</v>
      </c>
      <c r="S51" s="28">
        <f t="shared" si="47"/>
        <v>65.000000000000014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96"/>
      <c r="M54" s="1096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94" t="s">
        <v>29</v>
      </c>
      <c r="C55" s="1095"/>
      <c r="D55" s="1095"/>
      <c r="E55" s="1095"/>
      <c r="F55" s="1095"/>
      <c r="G55" s="1095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f>(($B$67*K58)/1000)</f>
        <v>24.38</v>
      </c>
      <c r="C58" s="110">
        <f>(($C$67*K58)/1000)</f>
        <v>25.207999999999998</v>
      </c>
      <c r="D58" s="110">
        <f>(($D$67*K58)/1000)</f>
        <v>24.84</v>
      </c>
      <c r="E58" s="110">
        <f>(($E$67*K58)/1000)</f>
        <v>25.207999999999998</v>
      </c>
      <c r="F58" s="110">
        <f>(($F$67*K58)/1000)</f>
        <v>25.07</v>
      </c>
      <c r="G58" s="279">
        <f>(($G$67*K58)/1000)</f>
        <v>25.07</v>
      </c>
      <c r="H58" s="112">
        <f t="shared" ref="H58:H65" si="48">SUM(B58:G58)</f>
        <v>149.77599999999998</v>
      </c>
      <c r="I58" s="30"/>
      <c r="J58" s="30"/>
      <c r="K58" s="33">
        <v>46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f t="shared" ref="B59:B64" si="49">(($B$67*K59)/1000)</f>
        <v>26.5</v>
      </c>
      <c r="C59" s="14">
        <f t="shared" ref="C59:C64" si="50">(($C$67*K59)/1000)</f>
        <v>27.4</v>
      </c>
      <c r="D59" s="14">
        <f t="shared" ref="D59:D64" si="51">(($D$67*K59)/1000)</f>
        <v>27</v>
      </c>
      <c r="E59" s="14">
        <f t="shared" ref="E59:E64" si="52">(($E$67*K59)/1000)</f>
        <v>27.4</v>
      </c>
      <c r="F59" s="14">
        <f t="shared" ref="F59:F64" si="53">(($F$67*K59)/1000)</f>
        <v>27.25</v>
      </c>
      <c r="G59" s="280">
        <f t="shared" ref="G59:G64" si="54">(($G$67*K59)/1000)</f>
        <v>27.25</v>
      </c>
      <c r="H59" s="112">
        <f t="shared" si="48"/>
        <v>162.80000000000001</v>
      </c>
      <c r="I59" s="30"/>
      <c r="J59" s="30"/>
      <c r="K59" s="33">
        <v>50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 t="shared" si="49"/>
        <v>30.74</v>
      </c>
      <c r="C60" s="14">
        <f t="shared" si="50"/>
        <v>31.783999999999999</v>
      </c>
      <c r="D60" s="14">
        <f t="shared" si="51"/>
        <v>31.32</v>
      </c>
      <c r="E60" s="14">
        <f t="shared" si="52"/>
        <v>31.783999999999999</v>
      </c>
      <c r="F60" s="14">
        <f t="shared" si="53"/>
        <v>31.61</v>
      </c>
      <c r="G60" s="280">
        <f t="shared" si="54"/>
        <v>31.61</v>
      </c>
      <c r="H60" s="112">
        <f t="shared" si="48"/>
        <v>188.84800000000001</v>
      </c>
      <c r="I60" s="30"/>
      <c r="J60" s="30"/>
      <c r="K60" s="2">
        <v>58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 t="shared" si="49"/>
        <v>34.979999999999997</v>
      </c>
      <c r="C61" s="14">
        <f t="shared" si="50"/>
        <v>36.167999999999999</v>
      </c>
      <c r="D61" s="14">
        <f t="shared" si="51"/>
        <v>35.64</v>
      </c>
      <c r="E61" s="14">
        <f t="shared" si="52"/>
        <v>36.167999999999999</v>
      </c>
      <c r="F61" s="14">
        <f t="shared" si="53"/>
        <v>35.97</v>
      </c>
      <c r="G61" s="280">
        <f t="shared" si="54"/>
        <v>35.97</v>
      </c>
      <c r="H61" s="112">
        <f t="shared" si="48"/>
        <v>214.89599999999999</v>
      </c>
      <c r="I61" s="30"/>
      <c r="J61" s="30"/>
      <c r="K61" s="2">
        <v>66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 t="shared" si="49"/>
        <v>38.159999999999997</v>
      </c>
      <c r="C62" s="14">
        <f t="shared" si="50"/>
        <v>39.456000000000003</v>
      </c>
      <c r="D62" s="14">
        <f t="shared" si="51"/>
        <v>38.880000000000003</v>
      </c>
      <c r="E62" s="14">
        <f t="shared" si="52"/>
        <v>39.456000000000003</v>
      </c>
      <c r="F62" s="14">
        <f t="shared" si="53"/>
        <v>39.24</v>
      </c>
      <c r="G62" s="280">
        <f t="shared" si="54"/>
        <v>39.24</v>
      </c>
      <c r="H62" s="112">
        <f t="shared" si="48"/>
        <v>234.43200000000002</v>
      </c>
      <c r="I62" s="30"/>
      <c r="J62" s="30"/>
      <c r="K62" s="2">
        <v>72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 t="shared" si="49"/>
        <v>41.87</v>
      </c>
      <c r="C63" s="14">
        <f t="shared" si="50"/>
        <v>43.292000000000002</v>
      </c>
      <c r="D63" s="14">
        <f t="shared" si="51"/>
        <v>42.66</v>
      </c>
      <c r="E63" s="14">
        <f t="shared" si="52"/>
        <v>43.292000000000002</v>
      </c>
      <c r="F63" s="14">
        <f t="shared" si="53"/>
        <v>43.055</v>
      </c>
      <c r="G63" s="280">
        <f t="shared" si="54"/>
        <v>43.055</v>
      </c>
      <c r="H63" s="112">
        <f t="shared" si="48"/>
        <v>257.22399999999999</v>
      </c>
      <c r="I63" s="30"/>
      <c r="J63" s="30"/>
      <c r="K63" s="2">
        <v>79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 t="shared" si="49"/>
        <v>44.52</v>
      </c>
      <c r="C64" s="125">
        <f t="shared" si="50"/>
        <v>46.031999999999996</v>
      </c>
      <c r="D64" s="125">
        <f t="shared" si="51"/>
        <v>45.36</v>
      </c>
      <c r="E64" s="125">
        <f t="shared" si="52"/>
        <v>46.031999999999996</v>
      </c>
      <c r="F64" s="125">
        <f t="shared" si="53"/>
        <v>45.78</v>
      </c>
      <c r="G64" s="281">
        <f t="shared" si="54"/>
        <v>45.78</v>
      </c>
      <c r="H64" s="112">
        <f t="shared" si="48"/>
        <v>273.50399999999996</v>
      </c>
      <c r="I64" s="30"/>
      <c r="J64" s="30"/>
      <c r="K64" s="2">
        <v>84</v>
      </c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55">SUM(B58:B64)</f>
        <v>241.15</v>
      </c>
      <c r="C65" s="185">
        <f t="shared" si="55"/>
        <v>249.34000000000003</v>
      </c>
      <c r="D65" s="185">
        <f t="shared" si="55"/>
        <v>245.7</v>
      </c>
      <c r="E65" s="185">
        <f t="shared" si="55"/>
        <v>249.34000000000003</v>
      </c>
      <c r="F65" s="185">
        <f t="shared" si="55"/>
        <v>247.97500000000002</v>
      </c>
      <c r="G65" s="278">
        <f t="shared" si="55"/>
        <v>247.97500000000002</v>
      </c>
      <c r="H65" s="187">
        <f t="shared" si="48"/>
        <v>1481.48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65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530</v>
      </c>
      <c r="C67" s="211">
        <v>548</v>
      </c>
      <c r="D67" s="211">
        <v>540</v>
      </c>
      <c r="E67" s="211">
        <v>548</v>
      </c>
      <c r="F67" s="211">
        <v>545</v>
      </c>
      <c r="G67" s="227">
        <v>545</v>
      </c>
      <c r="H67" s="189">
        <f>SUM(B67:G67)</f>
        <v>3256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56">(B67*B66)/1000</f>
        <v>15.9</v>
      </c>
      <c r="C68" s="22">
        <f t="shared" si="56"/>
        <v>16.440000000000001</v>
      </c>
      <c r="D68" s="22">
        <f t="shared" si="56"/>
        <v>16.2</v>
      </c>
      <c r="E68" s="22">
        <f t="shared" si="56"/>
        <v>16.440000000000001</v>
      </c>
      <c r="F68" s="22">
        <f t="shared" si="56"/>
        <v>16.350000000000001</v>
      </c>
      <c r="G68" s="135">
        <f t="shared" si="56"/>
        <v>16.350000000000001</v>
      </c>
      <c r="H68" s="228">
        <f>((H65*1000)/H67)/7</f>
        <v>65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57">((B67*B66)*7)/1000</f>
        <v>111.3</v>
      </c>
      <c r="C69" s="25">
        <f t="shared" si="57"/>
        <v>115.08</v>
      </c>
      <c r="D69" s="25">
        <f t="shared" si="57"/>
        <v>113.4</v>
      </c>
      <c r="E69" s="25">
        <f t="shared" si="57"/>
        <v>115.08</v>
      </c>
      <c r="F69" s="25">
        <f t="shared" si="57"/>
        <v>114.45</v>
      </c>
      <c r="G69" s="179">
        <f t="shared" si="57"/>
        <v>114.45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58">+(B65/B67)/7*1000</f>
        <v>65</v>
      </c>
      <c r="C70" s="27">
        <f t="shared" si="58"/>
        <v>65.000000000000014</v>
      </c>
      <c r="D70" s="27">
        <f t="shared" si="58"/>
        <v>64.999999999999986</v>
      </c>
      <c r="E70" s="27">
        <f t="shared" si="58"/>
        <v>65.000000000000014</v>
      </c>
      <c r="F70" s="27">
        <f t="shared" si="58"/>
        <v>65</v>
      </c>
      <c r="G70" s="180">
        <f t="shared" si="58"/>
        <v>65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46">
      <selection activeCell="H65" sqref="H65"/>
      <pageMargins left="0.7" right="0.7" top="0.75" bottom="0.75" header="0.3" footer="0.3"/>
      <pageSetup paperSize="9" orientation="portrait" r:id="rId1"/>
    </customSheetView>
  </customSheetViews>
  <mergeCells count="11">
    <mergeCell ref="L15:V15"/>
    <mergeCell ref="A3:C3"/>
    <mergeCell ref="E9:G9"/>
    <mergeCell ref="T9:U9"/>
    <mergeCell ref="M11:N11"/>
    <mergeCell ref="B15:K15"/>
    <mergeCell ref="B36:G36"/>
    <mergeCell ref="N36:S36"/>
    <mergeCell ref="K37:L37"/>
    <mergeCell ref="L54:M54"/>
    <mergeCell ref="B55:G55"/>
  </mergeCells>
  <pageMargins left="0.7" right="0.7" top="0.75" bottom="0.75" header="0.3" footer="0.3"/>
  <pageSetup paperSize="9"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/>
  <dimension ref="A1:AF239"/>
  <sheetViews>
    <sheetView zoomScale="30" zoomScaleNormal="30" workbookViewId="0">
      <selection activeCell="W4" sqref="W4"/>
    </sheetView>
  </sheetViews>
  <sheetFormatPr baseColWidth="10" defaultRowHeight="15" x14ac:dyDescent="0.25"/>
  <cols>
    <col min="1" max="1" width="52.42578125" style="11" bestFit="1" customWidth="1"/>
    <col min="2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48</v>
      </c>
      <c r="N11" s="1100"/>
      <c r="O11" s="6"/>
      <c r="P11" s="6"/>
      <c r="Q11" s="1"/>
      <c r="R11" s="1"/>
      <c r="S11" s="1" t="s">
        <v>5</v>
      </c>
      <c r="T11" s="69">
        <v>45442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103" t="s">
        <v>7</v>
      </c>
      <c r="C15" s="1104"/>
      <c r="D15" s="1104"/>
      <c r="E15" s="1104"/>
      <c r="F15" s="1104"/>
      <c r="G15" s="1104"/>
      <c r="H15" s="1104"/>
      <c r="I15" s="1104"/>
      <c r="J15" s="1104"/>
      <c r="K15" s="1104"/>
      <c r="L15" s="1103" t="s">
        <v>28</v>
      </c>
      <c r="M15" s="1104"/>
      <c r="N15" s="1104"/>
      <c r="O15" s="1104"/>
      <c r="P15" s="1104"/>
      <c r="Q15" s="1104"/>
      <c r="R15" s="1104"/>
      <c r="S15" s="1104"/>
      <c r="T15" s="1104"/>
      <c r="U15" s="1104"/>
      <c r="V15" s="1105"/>
      <c r="W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48"/>
      <c r="W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58">
        <v>1</v>
      </c>
      <c r="M17" s="151">
        <v>2</v>
      </c>
      <c r="N17" s="151">
        <v>3</v>
      </c>
      <c r="O17" s="151">
        <v>4</v>
      </c>
      <c r="P17" s="151">
        <v>5</v>
      </c>
      <c r="Q17" s="151">
        <v>6</v>
      </c>
      <c r="R17" s="151">
        <v>7</v>
      </c>
      <c r="S17" s="273">
        <v>8</v>
      </c>
      <c r="T17" s="272">
        <v>9</v>
      </c>
      <c r="U17" s="274">
        <v>10</v>
      </c>
      <c r="V17" s="274">
        <v>11</v>
      </c>
      <c r="W17" s="10"/>
      <c r="X17" s="2"/>
      <c r="Y17" s="12"/>
    </row>
    <row r="18" spans="1:32" ht="39.950000000000003" customHeight="1" x14ac:dyDescent="0.25">
      <c r="A18" s="148" t="s">
        <v>23</v>
      </c>
      <c r="B18" s="154">
        <v>14</v>
      </c>
      <c r="C18" s="155">
        <v>24.8</v>
      </c>
      <c r="D18" s="155">
        <v>19.3</v>
      </c>
      <c r="E18" s="155">
        <v>19.399999999999999</v>
      </c>
      <c r="F18" s="155">
        <v>16.600000000000001</v>
      </c>
      <c r="G18" s="155">
        <v>16.2</v>
      </c>
      <c r="H18" s="155">
        <v>24.7</v>
      </c>
      <c r="I18" s="155">
        <v>24.4</v>
      </c>
      <c r="J18" s="155">
        <v>17.2</v>
      </c>
      <c r="K18" s="161">
        <v>9.3000000000000007</v>
      </c>
      <c r="L18" s="109">
        <v>15.3</v>
      </c>
      <c r="M18" s="110">
        <v>15.9</v>
      </c>
      <c r="N18" s="110">
        <v>15.8</v>
      </c>
      <c r="O18" s="110">
        <v>16.600000000000001</v>
      </c>
      <c r="P18" s="110">
        <v>16.7</v>
      </c>
      <c r="Q18" s="110">
        <v>16.173750000000002</v>
      </c>
      <c r="R18" s="110">
        <v>15.9</v>
      </c>
      <c r="S18" s="110">
        <v>24.1</v>
      </c>
      <c r="T18" s="110">
        <v>21.6</v>
      </c>
      <c r="U18" s="110">
        <v>12.2</v>
      </c>
      <c r="V18" s="251">
        <v>11.1</v>
      </c>
      <c r="W18" s="242">
        <f t="shared" ref="W18:W24" si="0">SUM(B18:V18)</f>
        <v>367.27375000000006</v>
      </c>
      <c r="X18" s="2"/>
      <c r="Y18" s="12"/>
    </row>
    <row r="19" spans="1:32" ht="39.950000000000003" customHeight="1" x14ac:dyDescent="0.25">
      <c r="A19" s="148" t="s">
        <v>19</v>
      </c>
      <c r="B19" s="13">
        <f t="shared" ref="B19:B24" si="1">((((($B$26*$B$27)/1000)*7)-$B$18)/6)</f>
        <v>15.684666666666667</v>
      </c>
      <c r="C19" s="14">
        <f t="shared" ref="C19:C24" si="2">((((($C$26*$C$27)/1000)*7)-$C$18)/6)</f>
        <v>28.958583333333333</v>
      </c>
      <c r="D19" s="14">
        <f t="shared" ref="D19:D24" si="3">((((($D$26*$D$27)/1000)*7)-$D$18)/6)</f>
        <v>22.222499999999997</v>
      </c>
      <c r="E19" s="14">
        <f t="shared" ref="E19:E24" si="4">((((($E$26*$E$27)/1000)*7)-$E$18)/6)</f>
        <v>23.058666666666667</v>
      </c>
      <c r="F19" s="14">
        <f t="shared" ref="F19:F24" si="5">((((($F$26*$F$27)/1000)*7)-$F$18)/6)</f>
        <v>19.405833333333334</v>
      </c>
      <c r="G19" s="14">
        <f t="shared" ref="G19:G24" si="6">((((($G$26*$G$27)/1000)*7)-$G$18)/6)</f>
        <v>19.196000000000002</v>
      </c>
      <c r="H19" s="14">
        <f t="shared" ref="H19:H24" si="7">((((($H$26*$H$27)/1000)*7)-$H$18)/6)</f>
        <v>30.115666666666669</v>
      </c>
      <c r="I19" s="14">
        <f t="shared" ref="I19:I24" si="8">((((($I$26*$I$27)/1000)*7)-$I$18)/6)</f>
        <v>29.729333333333333</v>
      </c>
      <c r="J19" s="14">
        <f t="shared" ref="J19:J24" si="9">((((($J$26*$J$27)/1000)*7)-$J$18)/6)</f>
        <v>20.93333333333333</v>
      </c>
      <c r="K19" s="98">
        <f t="shared" ref="K19:K24" si="10">((((($K$26*$K$27)/1000)*7)-$K$18)/6)</f>
        <v>11.308416666666666</v>
      </c>
      <c r="L19" s="13">
        <f t="shared" ref="L19:L24" si="11">((((($L$26*$L$27)/1000)*7)-$L$18)/6)</f>
        <v>17.442</v>
      </c>
      <c r="M19" s="14">
        <f t="shared" ref="M19:M24" si="12">((((($M$26*$M$27)/1000)*7)-$M$18)/6)</f>
        <v>18.602</v>
      </c>
      <c r="N19" s="14">
        <f t="shared" ref="N19:N24" si="13">((((($N$26*$N$27)/1000)*7)-$N$18)/6)</f>
        <v>18.323500000000003</v>
      </c>
      <c r="O19" s="14">
        <f t="shared" ref="O19:O24" si="14">((((($O$26*$O$27)/1000)*7)-$O$18)/6)</f>
        <v>19.528333333333332</v>
      </c>
      <c r="P19" s="14">
        <f t="shared" ref="P19:P24" si="15">((((($P$26*$P$27)/1000)*7)-$P$18)/6)</f>
        <v>19.99583333333333</v>
      </c>
      <c r="Q19" s="14">
        <f t="shared" ref="Q19:Q24" si="16">((((($Q$26*$Q$27)/1000)*7)-$Q$18)/6)</f>
        <v>19.476875</v>
      </c>
      <c r="R19" s="14">
        <f t="shared" ref="R19:R24" si="17">((((($R$26*$R$27)/1000)*7)-$R$18)/6)</f>
        <v>18.494083333333332</v>
      </c>
      <c r="S19" s="14">
        <f t="shared" ref="S19:S24" si="18">((((($S$26*$S$27)/1000)*7)-$S$18)/6)</f>
        <v>28.85241666666667</v>
      </c>
      <c r="T19" s="14">
        <f t="shared" ref="T19:T24" si="19">((((($T$26*$T$27)/1000)*7)-$T$18)/6)</f>
        <v>26.427666666666667</v>
      </c>
      <c r="U19" s="14">
        <f t="shared" ref="U19:U24" si="20">((((($U$26*$U$27)/1000)*7)-$U$18)/6)</f>
        <v>14.329166666666666</v>
      </c>
      <c r="V19" s="252">
        <f t="shared" ref="V19:V24" si="21">((((($V$26*$V$27)/1000)*7)-$V$18)/6)</f>
        <v>13.473000000000001</v>
      </c>
      <c r="W19" s="242">
        <f t="shared" si="0"/>
        <v>435.55787499999997</v>
      </c>
      <c r="X19" s="2"/>
      <c r="Y19" s="12"/>
    </row>
    <row r="20" spans="1:32" ht="39.75" customHeight="1" x14ac:dyDescent="0.25">
      <c r="A20" s="148" t="s">
        <v>27</v>
      </c>
      <c r="B20" s="13">
        <f t="shared" si="1"/>
        <v>15.684666666666667</v>
      </c>
      <c r="C20" s="14">
        <f t="shared" si="2"/>
        <v>28.958583333333333</v>
      </c>
      <c r="D20" s="14">
        <f t="shared" si="3"/>
        <v>22.222499999999997</v>
      </c>
      <c r="E20" s="14">
        <f t="shared" si="4"/>
        <v>23.058666666666667</v>
      </c>
      <c r="F20" s="14">
        <f t="shared" si="5"/>
        <v>19.405833333333334</v>
      </c>
      <c r="G20" s="14">
        <f t="shared" si="6"/>
        <v>19.196000000000002</v>
      </c>
      <c r="H20" s="14">
        <f t="shared" si="7"/>
        <v>30.115666666666669</v>
      </c>
      <c r="I20" s="14">
        <f t="shared" si="8"/>
        <v>29.729333333333333</v>
      </c>
      <c r="J20" s="14">
        <f t="shared" si="9"/>
        <v>20.93333333333333</v>
      </c>
      <c r="K20" s="98">
        <f t="shared" si="10"/>
        <v>11.308416666666666</v>
      </c>
      <c r="L20" s="13">
        <f t="shared" si="11"/>
        <v>17.442</v>
      </c>
      <c r="M20" s="14">
        <f t="shared" si="12"/>
        <v>18.602</v>
      </c>
      <c r="N20" s="14">
        <f t="shared" si="13"/>
        <v>18.323500000000003</v>
      </c>
      <c r="O20" s="14">
        <f t="shared" si="14"/>
        <v>19.528333333333332</v>
      </c>
      <c r="P20" s="14">
        <f t="shared" si="15"/>
        <v>19.99583333333333</v>
      </c>
      <c r="Q20" s="14">
        <f t="shared" si="16"/>
        <v>19.476875</v>
      </c>
      <c r="R20" s="14">
        <f t="shared" si="17"/>
        <v>18.494083333333332</v>
      </c>
      <c r="S20" s="14">
        <f t="shared" si="18"/>
        <v>28.85241666666667</v>
      </c>
      <c r="T20" s="14">
        <f t="shared" si="19"/>
        <v>26.427666666666667</v>
      </c>
      <c r="U20" s="14">
        <f t="shared" si="20"/>
        <v>14.329166666666666</v>
      </c>
      <c r="V20" s="252">
        <f t="shared" si="21"/>
        <v>13.473000000000001</v>
      </c>
      <c r="W20" s="242">
        <f t="shared" si="0"/>
        <v>435.55787499999997</v>
      </c>
      <c r="X20" s="2"/>
      <c r="Y20" s="12"/>
    </row>
    <row r="21" spans="1:32" ht="39.950000000000003" customHeight="1" x14ac:dyDescent="0.25">
      <c r="A21" s="148" t="s">
        <v>20</v>
      </c>
      <c r="B21" s="13">
        <f t="shared" si="1"/>
        <v>15.684666666666667</v>
      </c>
      <c r="C21" s="14">
        <f t="shared" si="2"/>
        <v>28.958583333333333</v>
      </c>
      <c r="D21" s="14">
        <f t="shared" si="3"/>
        <v>22.222499999999997</v>
      </c>
      <c r="E21" s="14">
        <f t="shared" si="4"/>
        <v>23.058666666666667</v>
      </c>
      <c r="F21" s="14">
        <f t="shared" si="5"/>
        <v>19.405833333333334</v>
      </c>
      <c r="G21" s="14">
        <f t="shared" si="6"/>
        <v>19.196000000000002</v>
      </c>
      <c r="H21" s="14">
        <f t="shared" si="7"/>
        <v>30.115666666666669</v>
      </c>
      <c r="I21" s="14">
        <f t="shared" si="8"/>
        <v>29.729333333333333</v>
      </c>
      <c r="J21" s="14">
        <f t="shared" si="9"/>
        <v>20.93333333333333</v>
      </c>
      <c r="K21" s="98">
        <f t="shared" si="10"/>
        <v>11.308416666666666</v>
      </c>
      <c r="L21" s="13">
        <f t="shared" si="11"/>
        <v>17.442</v>
      </c>
      <c r="M21" s="14">
        <f t="shared" si="12"/>
        <v>18.602</v>
      </c>
      <c r="N21" s="14">
        <f t="shared" si="13"/>
        <v>18.323500000000003</v>
      </c>
      <c r="O21" s="14">
        <f t="shared" si="14"/>
        <v>19.528333333333332</v>
      </c>
      <c r="P21" s="14">
        <f t="shared" si="15"/>
        <v>19.99583333333333</v>
      </c>
      <c r="Q21" s="14">
        <f t="shared" si="16"/>
        <v>19.476875</v>
      </c>
      <c r="R21" s="14">
        <f t="shared" si="17"/>
        <v>18.494083333333332</v>
      </c>
      <c r="S21" s="14">
        <f t="shared" si="18"/>
        <v>28.85241666666667</v>
      </c>
      <c r="T21" s="14">
        <f t="shared" si="19"/>
        <v>26.427666666666667</v>
      </c>
      <c r="U21" s="14">
        <f t="shared" si="20"/>
        <v>14.329166666666666</v>
      </c>
      <c r="V21" s="252">
        <f t="shared" si="21"/>
        <v>13.473000000000001</v>
      </c>
      <c r="W21" s="242">
        <f t="shared" si="0"/>
        <v>435.55787499999997</v>
      </c>
      <c r="X21" s="2"/>
      <c r="Y21" s="12"/>
    </row>
    <row r="22" spans="1:32" ht="39.950000000000003" customHeight="1" x14ac:dyDescent="0.25">
      <c r="A22" s="148" t="s">
        <v>21</v>
      </c>
      <c r="B22" s="13">
        <f t="shared" si="1"/>
        <v>15.684666666666667</v>
      </c>
      <c r="C22" s="14">
        <f t="shared" si="2"/>
        <v>28.958583333333333</v>
      </c>
      <c r="D22" s="14">
        <f t="shared" si="3"/>
        <v>22.222499999999997</v>
      </c>
      <c r="E22" s="14">
        <f t="shared" si="4"/>
        <v>23.058666666666667</v>
      </c>
      <c r="F22" s="14">
        <f t="shared" si="5"/>
        <v>19.405833333333334</v>
      </c>
      <c r="G22" s="14">
        <f t="shared" si="6"/>
        <v>19.196000000000002</v>
      </c>
      <c r="H22" s="14">
        <f t="shared" si="7"/>
        <v>30.115666666666669</v>
      </c>
      <c r="I22" s="14">
        <f t="shared" si="8"/>
        <v>29.729333333333333</v>
      </c>
      <c r="J22" s="14">
        <f t="shared" si="9"/>
        <v>20.93333333333333</v>
      </c>
      <c r="K22" s="98">
        <f t="shared" si="10"/>
        <v>11.308416666666666</v>
      </c>
      <c r="L22" s="13">
        <f t="shared" si="11"/>
        <v>17.442</v>
      </c>
      <c r="M22" s="14">
        <f t="shared" si="12"/>
        <v>18.602</v>
      </c>
      <c r="N22" s="14">
        <f t="shared" si="13"/>
        <v>18.323500000000003</v>
      </c>
      <c r="O22" s="14">
        <f t="shared" si="14"/>
        <v>19.528333333333332</v>
      </c>
      <c r="P22" s="14">
        <f t="shared" si="15"/>
        <v>19.99583333333333</v>
      </c>
      <c r="Q22" s="14">
        <f t="shared" si="16"/>
        <v>19.476875</v>
      </c>
      <c r="R22" s="14">
        <f t="shared" si="17"/>
        <v>18.494083333333332</v>
      </c>
      <c r="S22" s="14">
        <f t="shared" si="18"/>
        <v>28.85241666666667</v>
      </c>
      <c r="T22" s="14">
        <f t="shared" si="19"/>
        <v>26.427666666666667</v>
      </c>
      <c r="U22" s="14">
        <f t="shared" si="20"/>
        <v>14.329166666666666</v>
      </c>
      <c r="V22" s="252">
        <f t="shared" si="21"/>
        <v>13.473000000000001</v>
      </c>
      <c r="W22" s="242">
        <f t="shared" si="0"/>
        <v>435.55787499999997</v>
      </c>
      <c r="X22" s="2"/>
      <c r="Y22" s="12"/>
    </row>
    <row r="23" spans="1:32" ht="39.950000000000003" customHeight="1" x14ac:dyDescent="0.25">
      <c r="A23" s="148" t="s">
        <v>22</v>
      </c>
      <c r="B23" s="13">
        <f t="shared" si="1"/>
        <v>15.684666666666667</v>
      </c>
      <c r="C23" s="14">
        <f t="shared" si="2"/>
        <v>28.958583333333333</v>
      </c>
      <c r="D23" s="14">
        <f t="shared" si="3"/>
        <v>22.222499999999997</v>
      </c>
      <c r="E23" s="14">
        <f t="shared" si="4"/>
        <v>23.058666666666667</v>
      </c>
      <c r="F23" s="14">
        <f t="shared" si="5"/>
        <v>19.405833333333334</v>
      </c>
      <c r="G23" s="14">
        <f t="shared" si="6"/>
        <v>19.196000000000002</v>
      </c>
      <c r="H23" s="14">
        <f t="shared" si="7"/>
        <v>30.115666666666669</v>
      </c>
      <c r="I23" s="14">
        <f t="shared" si="8"/>
        <v>29.729333333333333</v>
      </c>
      <c r="J23" s="14">
        <f t="shared" si="9"/>
        <v>20.93333333333333</v>
      </c>
      <c r="K23" s="98">
        <f t="shared" si="10"/>
        <v>11.308416666666666</v>
      </c>
      <c r="L23" s="13">
        <f t="shared" si="11"/>
        <v>17.442</v>
      </c>
      <c r="M23" s="14">
        <f t="shared" si="12"/>
        <v>18.602</v>
      </c>
      <c r="N23" s="14">
        <f t="shared" si="13"/>
        <v>18.323500000000003</v>
      </c>
      <c r="O23" s="14">
        <f t="shared" si="14"/>
        <v>19.528333333333332</v>
      </c>
      <c r="P23" s="14">
        <f t="shared" si="15"/>
        <v>19.99583333333333</v>
      </c>
      <c r="Q23" s="14">
        <f t="shared" si="16"/>
        <v>19.476875</v>
      </c>
      <c r="R23" s="14">
        <f t="shared" si="17"/>
        <v>18.494083333333332</v>
      </c>
      <c r="S23" s="14">
        <f t="shared" si="18"/>
        <v>28.85241666666667</v>
      </c>
      <c r="T23" s="14">
        <f t="shared" si="19"/>
        <v>26.427666666666667</v>
      </c>
      <c r="U23" s="14">
        <f t="shared" si="20"/>
        <v>14.329166666666666</v>
      </c>
      <c r="V23" s="252">
        <f t="shared" si="21"/>
        <v>13.473000000000001</v>
      </c>
      <c r="W23" s="242">
        <f t="shared" si="0"/>
        <v>435.55787499999997</v>
      </c>
      <c r="X23" s="2"/>
      <c r="Y23" s="12"/>
    </row>
    <row r="24" spans="1:32" ht="39.950000000000003" customHeight="1" thickBot="1" x14ac:dyDescent="0.3">
      <c r="A24" s="196" t="s">
        <v>30</v>
      </c>
      <c r="B24" s="13">
        <f t="shared" si="1"/>
        <v>15.684666666666667</v>
      </c>
      <c r="C24" s="14">
        <f t="shared" si="2"/>
        <v>28.958583333333333</v>
      </c>
      <c r="D24" s="14">
        <f t="shared" si="3"/>
        <v>22.222499999999997</v>
      </c>
      <c r="E24" s="14">
        <f t="shared" si="4"/>
        <v>23.058666666666667</v>
      </c>
      <c r="F24" s="14">
        <f t="shared" si="5"/>
        <v>19.405833333333334</v>
      </c>
      <c r="G24" s="14">
        <f t="shared" si="6"/>
        <v>19.196000000000002</v>
      </c>
      <c r="H24" s="14">
        <f t="shared" si="7"/>
        <v>30.115666666666669</v>
      </c>
      <c r="I24" s="14">
        <f t="shared" si="8"/>
        <v>29.729333333333333</v>
      </c>
      <c r="J24" s="14">
        <f t="shared" si="9"/>
        <v>20.93333333333333</v>
      </c>
      <c r="K24" s="98">
        <f t="shared" si="10"/>
        <v>11.308416666666666</v>
      </c>
      <c r="L24" s="124">
        <f t="shared" si="11"/>
        <v>17.442</v>
      </c>
      <c r="M24" s="125">
        <f t="shared" si="12"/>
        <v>18.602</v>
      </c>
      <c r="N24" s="125">
        <f t="shared" si="13"/>
        <v>18.323500000000003</v>
      </c>
      <c r="O24" s="125">
        <f t="shared" si="14"/>
        <v>19.528333333333332</v>
      </c>
      <c r="P24" s="125">
        <f t="shared" si="15"/>
        <v>19.99583333333333</v>
      </c>
      <c r="Q24" s="125">
        <f t="shared" si="16"/>
        <v>19.476875</v>
      </c>
      <c r="R24" s="125">
        <f t="shared" si="17"/>
        <v>18.494083333333332</v>
      </c>
      <c r="S24" s="125">
        <f t="shared" si="18"/>
        <v>28.85241666666667</v>
      </c>
      <c r="T24" s="125">
        <f t="shared" si="19"/>
        <v>26.427666666666667</v>
      </c>
      <c r="U24" s="125">
        <f t="shared" si="20"/>
        <v>14.329166666666666</v>
      </c>
      <c r="V24" s="253">
        <f t="shared" si="21"/>
        <v>13.473000000000001</v>
      </c>
      <c r="W24" s="242">
        <f t="shared" si="0"/>
        <v>435.55787499999997</v>
      </c>
      <c r="X24" s="2"/>
    </row>
    <row r="25" spans="1:32" ht="41.45" customHeight="1" x14ac:dyDescent="0.25">
      <c r="A25" s="197" t="s">
        <v>8</v>
      </c>
      <c r="B25" s="108">
        <f>SUM(B18:B24)</f>
        <v>108.108</v>
      </c>
      <c r="C25" s="105">
        <f t="shared" ref="C25:V25" si="22">SUM(C18:C24)</f>
        <v>198.5515</v>
      </c>
      <c r="D25" s="105">
        <f t="shared" si="22"/>
        <v>152.63499999999996</v>
      </c>
      <c r="E25" s="105">
        <f t="shared" si="22"/>
        <v>157.75200000000001</v>
      </c>
      <c r="F25" s="105">
        <f t="shared" si="22"/>
        <v>133.035</v>
      </c>
      <c r="G25" s="105">
        <f t="shared" si="22"/>
        <v>131.376</v>
      </c>
      <c r="H25" s="105">
        <f t="shared" si="22"/>
        <v>205.39400000000001</v>
      </c>
      <c r="I25" s="105">
        <f t="shared" si="22"/>
        <v>202.77599999999998</v>
      </c>
      <c r="J25" s="105">
        <f t="shared" si="22"/>
        <v>142.79999999999998</v>
      </c>
      <c r="K25" s="178">
        <f t="shared" si="22"/>
        <v>77.150499999999994</v>
      </c>
      <c r="L25" s="184">
        <f t="shared" si="22"/>
        <v>119.95200000000003</v>
      </c>
      <c r="M25" s="185">
        <f t="shared" si="22"/>
        <v>127.51200000000001</v>
      </c>
      <c r="N25" s="185">
        <f t="shared" si="22"/>
        <v>125.74100000000001</v>
      </c>
      <c r="O25" s="185">
        <f t="shared" si="22"/>
        <v>133.77000000000001</v>
      </c>
      <c r="P25" s="185">
        <f t="shared" si="22"/>
        <v>136.67499999999998</v>
      </c>
      <c r="Q25" s="185">
        <f t="shared" si="22"/>
        <v>133.03500000000003</v>
      </c>
      <c r="R25" s="185">
        <f t="shared" si="22"/>
        <v>126.86450000000001</v>
      </c>
      <c r="S25" s="185">
        <f t="shared" si="22"/>
        <v>197.21450000000002</v>
      </c>
      <c r="T25" s="185">
        <f t="shared" si="22"/>
        <v>180.166</v>
      </c>
      <c r="U25" s="185">
        <f t="shared" si="22"/>
        <v>98.174999999999997</v>
      </c>
      <c r="V25" s="185">
        <f t="shared" si="22"/>
        <v>91.938000000000002</v>
      </c>
      <c r="W25" s="242">
        <f>SUM(B25,C25,D25,E25,F25,G25,H25,I25,J25,K25,L25,M25,N25,O25,P25,Q25,R25,S25,T25,U25,V25)</f>
        <v>2980.6210000000001</v>
      </c>
    </row>
    <row r="26" spans="1:32" s="2" customFormat="1" ht="36.75" customHeight="1" x14ac:dyDescent="0.25">
      <c r="A26" s="162" t="s">
        <v>10</v>
      </c>
      <c r="B26" s="15">
        <v>36</v>
      </c>
      <c r="C26" s="16">
        <v>35.5</v>
      </c>
      <c r="D26" s="16">
        <v>35</v>
      </c>
      <c r="E26" s="16">
        <v>36</v>
      </c>
      <c r="F26" s="16">
        <v>35</v>
      </c>
      <c r="G26" s="16">
        <v>34.5</v>
      </c>
      <c r="H26" s="16">
        <v>34</v>
      </c>
      <c r="I26" s="16">
        <v>34</v>
      </c>
      <c r="J26" s="16">
        <v>34</v>
      </c>
      <c r="K26" s="186">
        <v>33.5</v>
      </c>
      <c r="L26" s="15">
        <v>36</v>
      </c>
      <c r="M26" s="16">
        <v>36</v>
      </c>
      <c r="N26" s="16">
        <v>35.5</v>
      </c>
      <c r="O26" s="16">
        <v>35</v>
      </c>
      <c r="P26" s="16">
        <v>35.5</v>
      </c>
      <c r="Q26" s="16">
        <v>35</v>
      </c>
      <c r="R26" s="16">
        <v>33.5</v>
      </c>
      <c r="S26" s="16">
        <v>33.5</v>
      </c>
      <c r="T26" s="16">
        <v>34</v>
      </c>
      <c r="U26" s="16">
        <v>33</v>
      </c>
      <c r="V26" s="16">
        <v>33</v>
      </c>
      <c r="W26" s="243">
        <f>((W25/W27)/7)*1000</f>
        <v>34.62657558754168</v>
      </c>
    </row>
    <row r="27" spans="1:32" s="2" customFormat="1" ht="33" customHeight="1" x14ac:dyDescent="0.25">
      <c r="A27" s="163" t="s">
        <v>11</v>
      </c>
      <c r="B27" s="18">
        <v>429</v>
      </c>
      <c r="C27" s="19">
        <v>799</v>
      </c>
      <c r="D27" s="19">
        <v>623</v>
      </c>
      <c r="E27" s="19">
        <v>626</v>
      </c>
      <c r="F27" s="19">
        <v>543</v>
      </c>
      <c r="G27" s="19">
        <v>544</v>
      </c>
      <c r="H27" s="19">
        <v>863</v>
      </c>
      <c r="I27" s="19">
        <v>852</v>
      </c>
      <c r="J27" s="19">
        <v>600</v>
      </c>
      <c r="K27" s="156">
        <v>329</v>
      </c>
      <c r="L27" s="18">
        <v>476</v>
      </c>
      <c r="M27" s="19">
        <v>506</v>
      </c>
      <c r="N27" s="19">
        <v>506</v>
      </c>
      <c r="O27" s="19">
        <v>546</v>
      </c>
      <c r="P27" s="19">
        <v>550</v>
      </c>
      <c r="Q27" s="19">
        <v>543</v>
      </c>
      <c r="R27" s="19">
        <v>541</v>
      </c>
      <c r="S27" s="19">
        <v>841</v>
      </c>
      <c r="T27" s="19">
        <v>757</v>
      </c>
      <c r="U27" s="19">
        <v>425</v>
      </c>
      <c r="V27" s="19">
        <v>398</v>
      </c>
      <c r="W27" s="244">
        <f>SUM(B27,C27,D27,E27,F27,G27,H27,I27,J27,K27,L27,M27,N27,O27,P27,Q27,R27,S27,T27,U27,V27)</f>
        <v>12297</v>
      </c>
    </row>
    <row r="28" spans="1:32" s="2" customFormat="1" ht="33" customHeight="1" x14ac:dyDescent="0.25">
      <c r="A28" s="164" t="s">
        <v>12</v>
      </c>
      <c r="B28" s="21">
        <f t="shared" ref="B28:V28" si="23">(B27*B26)/1000</f>
        <v>15.444000000000001</v>
      </c>
      <c r="C28" s="22">
        <f t="shared" si="23"/>
        <v>28.3645</v>
      </c>
      <c r="D28" s="22">
        <f t="shared" si="23"/>
        <v>21.805</v>
      </c>
      <c r="E28" s="22">
        <f t="shared" si="23"/>
        <v>22.536000000000001</v>
      </c>
      <c r="F28" s="22">
        <f t="shared" si="23"/>
        <v>19.004999999999999</v>
      </c>
      <c r="G28" s="22">
        <f t="shared" si="23"/>
        <v>18.768000000000001</v>
      </c>
      <c r="H28" s="22">
        <f t="shared" si="23"/>
        <v>29.341999999999999</v>
      </c>
      <c r="I28" s="22">
        <f t="shared" si="23"/>
        <v>28.968</v>
      </c>
      <c r="J28" s="22">
        <f t="shared" si="23"/>
        <v>20.399999999999999</v>
      </c>
      <c r="K28" s="135">
        <f t="shared" si="23"/>
        <v>11.0215</v>
      </c>
      <c r="L28" s="21">
        <f t="shared" si="23"/>
        <v>17.135999999999999</v>
      </c>
      <c r="M28" s="22">
        <f t="shared" si="23"/>
        <v>18.216000000000001</v>
      </c>
      <c r="N28" s="22">
        <f t="shared" si="23"/>
        <v>17.963000000000001</v>
      </c>
      <c r="O28" s="22">
        <f t="shared" si="23"/>
        <v>19.11</v>
      </c>
      <c r="P28" s="22">
        <f t="shared" si="23"/>
        <v>19.524999999999999</v>
      </c>
      <c r="Q28" s="22">
        <f t="shared" si="23"/>
        <v>19.004999999999999</v>
      </c>
      <c r="R28" s="22">
        <f t="shared" si="23"/>
        <v>18.1235</v>
      </c>
      <c r="S28" s="22">
        <f t="shared" si="23"/>
        <v>28.173500000000001</v>
      </c>
      <c r="T28" s="22">
        <f t="shared" si="23"/>
        <v>25.738</v>
      </c>
      <c r="U28" s="22">
        <f t="shared" si="23"/>
        <v>14.025</v>
      </c>
      <c r="V28" s="22">
        <f t="shared" si="23"/>
        <v>13.134</v>
      </c>
      <c r="W28" s="245"/>
    </row>
    <row r="29" spans="1:32" ht="33.75" customHeight="1" x14ac:dyDescent="0.25">
      <c r="A29" s="157" t="s">
        <v>13</v>
      </c>
      <c r="B29" s="24">
        <f t="shared" ref="B29:V29" si="24">((B27*B26)*7)/1000</f>
        <v>108.108</v>
      </c>
      <c r="C29" s="25">
        <f t="shared" si="24"/>
        <v>198.5515</v>
      </c>
      <c r="D29" s="25">
        <f t="shared" si="24"/>
        <v>152.63499999999999</v>
      </c>
      <c r="E29" s="25">
        <f t="shared" si="24"/>
        <v>157.75200000000001</v>
      </c>
      <c r="F29" s="25">
        <f t="shared" si="24"/>
        <v>133.035</v>
      </c>
      <c r="G29" s="25">
        <f t="shared" si="24"/>
        <v>131.376</v>
      </c>
      <c r="H29" s="25">
        <f t="shared" si="24"/>
        <v>205.39400000000001</v>
      </c>
      <c r="I29" s="25">
        <f t="shared" si="24"/>
        <v>202.77600000000001</v>
      </c>
      <c r="J29" s="25">
        <f t="shared" si="24"/>
        <v>142.80000000000001</v>
      </c>
      <c r="K29" s="179">
        <f t="shared" si="24"/>
        <v>77.150499999999994</v>
      </c>
      <c r="L29" s="24">
        <f t="shared" si="24"/>
        <v>119.952</v>
      </c>
      <c r="M29" s="25">
        <f t="shared" si="24"/>
        <v>127.512</v>
      </c>
      <c r="N29" s="25">
        <f t="shared" si="24"/>
        <v>125.741</v>
      </c>
      <c r="O29" s="25">
        <f t="shared" si="24"/>
        <v>133.77000000000001</v>
      </c>
      <c r="P29" s="25">
        <f t="shared" si="24"/>
        <v>136.67500000000001</v>
      </c>
      <c r="Q29" s="25">
        <f t="shared" si="24"/>
        <v>133.035</v>
      </c>
      <c r="R29" s="25">
        <f t="shared" si="24"/>
        <v>126.86450000000001</v>
      </c>
      <c r="S29" s="25">
        <f t="shared" si="24"/>
        <v>197.21449999999999</v>
      </c>
      <c r="T29" s="25">
        <f t="shared" si="24"/>
        <v>180.166</v>
      </c>
      <c r="U29" s="25">
        <f t="shared" si="24"/>
        <v>98.174999999999997</v>
      </c>
      <c r="V29" s="25">
        <f t="shared" si="24"/>
        <v>91.938000000000002</v>
      </c>
      <c r="W29" s="246"/>
    </row>
    <row r="30" spans="1:32" ht="33.75" customHeight="1" thickBot="1" x14ac:dyDescent="0.3">
      <c r="A30" s="165" t="s">
        <v>14</v>
      </c>
      <c r="B30" s="26">
        <f t="shared" ref="B30:V30" si="25">+(B25/B27)/7*1000</f>
        <v>36</v>
      </c>
      <c r="C30" s="27">
        <f t="shared" si="25"/>
        <v>35.5</v>
      </c>
      <c r="D30" s="27">
        <f t="shared" si="25"/>
        <v>34.999999999999993</v>
      </c>
      <c r="E30" s="27">
        <f t="shared" si="25"/>
        <v>36</v>
      </c>
      <c r="F30" s="27">
        <f t="shared" si="25"/>
        <v>34.999999999999993</v>
      </c>
      <c r="G30" s="27">
        <f t="shared" si="25"/>
        <v>34.5</v>
      </c>
      <c r="H30" s="27">
        <f t="shared" si="25"/>
        <v>34</v>
      </c>
      <c r="I30" s="27">
        <f t="shared" si="25"/>
        <v>33.999999999999993</v>
      </c>
      <c r="J30" s="27">
        <f t="shared" si="25"/>
        <v>33.999999999999993</v>
      </c>
      <c r="K30" s="180">
        <f t="shared" si="25"/>
        <v>33.499999999999993</v>
      </c>
      <c r="L30" s="26">
        <f t="shared" si="25"/>
        <v>36.000000000000014</v>
      </c>
      <c r="M30" s="27">
        <f t="shared" si="25"/>
        <v>36</v>
      </c>
      <c r="N30" s="27">
        <f t="shared" si="25"/>
        <v>35.500000000000007</v>
      </c>
      <c r="O30" s="27">
        <f t="shared" si="25"/>
        <v>35</v>
      </c>
      <c r="P30" s="27">
        <f t="shared" si="25"/>
        <v>35.5</v>
      </c>
      <c r="Q30" s="27">
        <f t="shared" si="25"/>
        <v>35.000000000000007</v>
      </c>
      <c r="R30" s="27">
        <f t="shared" si="25"/>
        <v>33.5</v>
      </c>
      <c r="S30" s="27">
        <f t="shared" si="25"/>
        <v>33.5</v>
      </c>
      <c r="T30" s="27">
        <f t="shared" si="25"/>
        <v>33.999999999999993</v>
      </c>
      <c r="U30" s="27">
        <f t="shared" si="25"/>
        <v>32.999999999999993</v>
      </c>
      <c r="V30" s="27">
        <f t="shared" si="25"/>
        <v>33</v>
      </c>
      <c r="W30" s="247"/>
    </row>
    <row r="31" spans="1:32" ht="33.75" customHeight="1" x14ac:dyDescent="0.25">
      <c r="A31" s="29"/>
      <c r="B31" s="30">
        <v>448</v>
      </c>
      <c r="C31" s="30">
        <v>805</v>
      </c>
      <c r="D31" s="30">
        <v>624</v>
      </c>
      <c r="E31" s="30">
        <v>626</v>
      </c>
      <c r="F31" s="30">
        <v>547</v>
      </c>
      <c r="G31" s="30">
        <v>545</v>
      </c>
      <c r="H31" s="30">
        <v>864</v>
      </c>
      <c r="I31" s="30">
        <v>856</v>
      </c>
      <c r="J31" s="30">
        <v>603</v>
      </c>
      <c r="K31" s="30">
        <v>330</v>
      </c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101" t="s">
        <v>16</v>
      </c>
      <c r="C36" s="1102"/>
      <c r="D36" s="1102"/>
      <c r="E36" s="1102"/>
      <c r="F36" s="1102"/>
      <c r="G36" s="1102"/>
      <c r="H36" s="59"/>
      <c r="L36" s="32"/>
      <c r="M36" s="62" t="s">
        <v>17</v>
      </c>
      <c r="N36" s="1094" t="s">
        <v>16</v>
      </c>
      <c r="O36" s="1095"/>
      <c r="P36" s="1095"/>
      <c r="Q36" s="1095"/>
      <c r="R36" s="1095"/>
      <c r="S36" s="1095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61" t="s">
        <v>32</v>
      </c>
      <c r="B37" s="158"/>
      <c r="C37" s="150"/>
      <c r="D37" s="150"/>
      <c r="E37" s="150"/>
      <c r="F37" s="150"/>
      <c r="G37" s="152"/>
      <c r="H37" s="10" t="s">
        <v>8</v>
      </c>
      <c r="I37" s="35"/>
      <c r="J37" s="35"/>
      <c r="K37" s="1106"/>
      <c r="L37" s="1107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61" t="s">
        <v>9</v>
      </c>
      <c r="B38" s="158">
        <v>1</v>
      </c>
      <c r="C38" s="151">
        <v>2</v>
      </c>
      <c r="D38" s="151">
        <v>3</v>
      </c>
      <c r="E38" s="151">
        <v>4</v>
      </c>
      <c r="F38" s="151">
        <v>5</v>
      </c>
      <c r="G38" s="272">
        <v>6</v>
      </c>
      <c r="H38" s="10"/>
      <c r="I38" s="35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10.8</v>
      </c>
      <c r="C39" s="110">
        <v>19.3</v>
      </c>
      <c r="D39" s="110">
        <v>27.4</v>
      </c>
      <c r="E39" s="110">
        <v>19.899999999999999</v>
      </c>
      <c r="F39" s="110">
        <v>17.100000000000001</v>
      </c>
      <c r="G39" s="251">
        <v>9.3000000000000007</v>
      </c>
      <c r="H39" s="112">
        <f t="shared" ref="H39:H46" si="26">SUM(B39:G39)</f>
        <v>103.8</v>
      </c>
      <c r="I39" s="37"/>
      <c r="J39" s="37"/>
      <c r="K39" s="31"/>
      <c r="L39" s="269"/>
      <c r="M39" s="148" t="s">
        <v>23</v>
      </c>
      <c r="N39" s="214">
        <v>46.4</v>
      </c>
      <c r="O39" s="215">
        <v>44.4</v>
      </c>
      <c r="P39" s="215">
        <v>43.9</v>
      </c>
      <c r="Q39" s="215">
        <v>47.7</v>
      </c>
      <c r="R39" s="215">
        <v>44.2</v>
      </c>
      <c r="S39" s="216">
        <v>43.3</v>
      </c>
      <c r="T39" s="112">
        <f>SUM(N39:S39)</f>
        <v>269.89999999999998</v>
      </c>
      <c r="U39" s="2">
        <v>84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f t="shared" ref="B40:B45" si="27">((((($B$47*$B$48)/1000)*7)-$B$39)/6)</f>
        <v>12.450833333333334</v>
      </c>
      <c r="C40" s="14">
        <f t="shared" ref="C40:C45" si="28">((((($C$47*$C$48)/1000)*7)-$C$39)/6)</f>
        <v>22.712500000000002</v>
      </c>
      <c r="D40" s="14">
        <f t="shared" ref="D40:D45" si="29">((((($D$47*$D$48)/1000)*7)-$D$39)/6)</f>
        <v>32.38283333333333</v>
      </c>
      <c r="E40" s="14">
        <f t="shared" ref="E40:E45" si="30">((((($E$47*$E$48)/1000)*7)-$E$39)/6)</f>
        <v>23.577333333333332</v>
      </c>
      <c r="F40" s="14">
        <f t="shared" ref="F40:F45" si="31">((((($F$47*$F$48)/1000)*7)-$F$39)/6)</f>
        <v>20.315333333333339</v>
      </c>
      <c r="G40" s="252">
        <f t="shared" ref="G40:G45" si="32">((((($G$47*$G$48)/1000)*7)-$G$39)/6)</f>
        <v>11.113</v>
      </c>
      <c r="H40" s="112">
        <f t="shared" si="26"/>
        <v>122.55183333333333</v>
      </c>
      <c r="I40" s="37"/>
      <c r="J40" s="37"/>
      <c r="K40" s="31"/>
      <c r="L40" s="269"/>
      <c r="M40" s="148" t="s">
        <v>19</v>
      </c>
      <c r="N40" s="217">
        <f t="shared" ref="N40:N45" si="33">(($N$48*U40)/1000)</f>
        <v>47.241</v>
      </c>
      <c r="O40" s="209">
        <f t="shared" ref="O40:O45" si="34">(($O$48*U40)/1000)</f>
        <v>45.848999999999997</v>
      </c>
      <c r="P40" s="209">
        <f t="shared" ref="P40:P45" si="35">(($P$48*U40)/1000)</f>
        <v>44.457000000000001</v>
      </c>
      <c r="Q40" s="209">
        <f t="shared" ref="Q40:Q45" si="36">(($Q$48*U40)/1000)</f>
        <v>48.981000000000002</v>
      </c>
      <c r="R40" s="209">
        <f t="shared" ref="R40:R45" si="37">(($R$48*U40)/1000)</f>
        <v>43.847999999999999</v>
      </c>
      <c r="S40" s="218">
        <f t="shared" ref="S40:S45" si="38">(($S$48*U40)/1000)</f>
        <v>43.935000000000002</v>
      </c>
      <c r="T40" s="112">
        <f t="shared" ref="T40:T45" si="39">SUM(N40:S40)</f>
        <v>274.31099999999998</v>
      </c>
      <c r="U40" s="2">
        <v>87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 t="shared" si="27"/>
        <v>12.450833333333334</v>
      </c>
      <c r="C41" s="14">
        <f t="shared" si="28"/>
        <v>22.712500000000002</v>
      </c>
      <c r="D41" s="14">
        <f t="shared" si="29"/>
        <v>32.38283333333333</v>
      </c>
      <c r="E41" s="14">
        <f t="shared" si="30"/>
        <v>23.577333333333332</v>
      </c>
      <c r="F41" s="14">
        <f t="shared" si="31"/>
        <v>20.315333333333339</v>
      </c>
      <c r="G41" s="252">
        <f t="shared" si="32"/>
        <v>11.113</v>
      </c>
      <c r="H41" s="112">
        <f t="shared" si="26"/>
        <v>122.55183333333333</v>
      </c>
      <c r="I41" s="37"/>
      <c r="J41" s="37"/>
      <c r="K41" s="31"/>
      <c r="L41" s="269"/>
      <c r="M41" s="148" t="s">
        <v>27</v>
      </c>
      <c r="N41" s="217">
        <f t="shared" si="33"/>
        <v>48.87</v>
      </c>
      <c r="O41" s="209">
        <f t="shared" si="34"/>
        <v>47.43</v>
      </c>
      <c r="P41" s="209">
        <f t="shared" si="35"/>
        <v>45.99</v>
      </c>
      <c r="Q41" s="209">
        <f t="shared" si="36"/>
        <v>50.67</v>
      </c>
      <c r="R41" s="209">
        <f>(($R$48*U41)/1000)</f>
        <v>45.36</v>
      </c>
      <c r="S41" s="218">
        <f t="shared" si="38"/>
        <v>45.45</v>
      </c>
      <c r="T41" s="112">
        <f t="shared" si="39"/>
        <v>283.77</v>
      </c>
      <c r="U41" s="2">
        <v>90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 t="shared" si="27"/>
        <v>12.450833333333334</v>
      </c>
      <c r="C42" s="14">
        <f t="shared" si="28"/>
        <v>22.712500000000002</v>
      </c>
      <c r="D42" s="14">
        <f t="shared" si="29"/>
        <v>32.38283333333333</v>
      </c>
      <c r="E42" s="14">
        <f t="shared" si="30"/>
        <v>23.577333333333332</v>
      </c>
      <c r="F42" s="14">
        <f t="shared" si="31"/>
        <v>20.315333333333339</v>
      </c>
      <c r="G42" s="252">
        <f t="shared" si="32"/>
        <v>11.113</v>
      </c>
      <c r="H42" s="112">
        <f t="shared" si="26"/>
        <v>122.55183333333333</v>
      </c>
      <c r="I42" s="37"/>
      <c r="J42" s="37"/>
      <c r="K42" s="31"/>
      <c r="L42" s="269"/>
      <c r="M42" s="148" t="s">
        <v>20</v>
      </c>
      <c r="N42" s="217">
        <f t="shared" si="33"/>
        <v>51.042000000000002</v>
      </c>
      <c r="O42" s="209">
        <f t="shared" si="34"/>
        <v>49.537999999999997</v>
      </c>
      <c r="P42" s="209">
        <f t="shared" si="35"/>
        <v>48.033999999999999</v>
      </c>
      <c r="Q42" s="209">
        <f t="shared" si="36"/>
        <v>52.921999999999997</v>
      </c>
      <c r="R42" s="209">
        <f t="shared" si="37"/>
        <v>47.375999999999998</v>
      </c>
      <c r="S42" s="218">
        <f t="shared" si="38"/>
        <v>47.47</v>
      </c>
      <c r="T42" s="112">
        <f t="shared" si="39"/>
        <v>296.38200000000001</v>
      </c>
      <c r="U42" s="2">
        <v>94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f t="shared" si="27"/>
        <v>12.450833333333334</v>
      </c>
      <c r="C43" s="14">
        <f t="shared" si="28"/>
        <v>22.712500000000002</v>
      </c>
      <c r="D43" s="14">
        <f t="shared" si="29"/>
        <v>32.38283333333333</v>
      </c>
      <c r="E43" s="14">
        <f t="shared" si="30"/>
        <v>23.577333333333332</v>
      </c>
      <c r="F43" s="14">
        <f t="shared" si="31"/>
        <v>20.315333333333339</v>
      </c>
      <c r="G43" s="252">
        <f t="shared" si="32"/>
        <v>11.113</v>
      </c>
      <c r="H43" s="112">
        <f t="shared" si="26"/>
        <v>122.55183333333333</v>
      </c>
      <c r="I43" s="37"/>
      <c r="J43" s="37"/>
      <c r="K43" s="31"/>
      <c r="L43" s="269"/>
      <c r="M43" s="148" t="s">
        <v>21</v>
      </c>
      <c r="N43" s="217">
        <f t="shared" si="33"/>
        <v>52.128</v>
      </c>
      <c r="O43" s="209">
        <f t="shared" si="34"/>
        <v>50.591999999999999</v>
      </c>
      <c r="P43" s="209">
        <f t="shared" si="35"/>
        <v>49.055999999999997</v>
      </c>
      <c r="Q43" s="209">
        <f t="shared" si="36"/>
        <v>54.048000000000002</v>
      </c>
      <c r="R43" s="209">
        <f t="shared" si="37"/>
        <v>48.384</v>
      </c>
      <c r="S43" s="218">
        <f t="shared" si="38"/>
        <v>48.48</v>
      </c>
      <c r="T43" s="112">
        <f t="shared" si="39"/>
        <v>302.68800000000005</v>
      </c>
      <c r="U43" s="2">
        <v>96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 t="shared" si="27"/>
        <v>12.450833333333334</v>
      </c>
      <c r="C44" s="14">
        <f t="shared" si="28"/>
        <v>22.712500000000002</v>
      </c>
      <c r="D44" s="14">
        <f t="shared" si="29"/>
        <v>32.38283333333333</v>
      </c>
      <c r="E44" s="14">
        <f t="shared" si="30"/>
        <v>23.577333333333332</v>
      </c>
      <c r="F44" s="14">
        <f t="shared" si="31"/>
        <v>20.315333333333339</v>
      </c>
      <c r="G44" s="252">
        <f t="shared" si="32"/>
        <v>11.113</v>
      </c>
      <c r="H44" s="112">
        <f t="shared" si="26"/>
        <v>122.55183333333333</v>
      </c>
      <c r="I44" s="37"/>
      <c r="J44" s="37"/>
      <c r="K44" s="31"/>
      <c r="L44" s="269"/>
      <c r="M44" s="148" t="s">
        <v>22</v>
      </c>
      <c r="N44" s="217">
        <f t="shared" si="33"/>
        <v>55.929000000000002</v>
      </c>
      <c r="O44" s="209">
        <f t="shared" si="34"/>
        <v>54.280999999999999</v>
      </c>
      <c r="P44" s="209">
        <f t="shared" si="35"/>
        <v>52.633000000000003</v>
      </c>
      <c r="Q44" s="209">
        <f t="shared" si="36"/>
        <v>57.988999999999997</v>
      </c>
      <c r="R44" s="209">
        <f t="shared" si="37"/>
        <v>51.911999999999999</v>
      </c>
      <c r="S44" s="218">
        <f t="shared" si="38"/>
        <v>52.015000000000001</v>
      </c>
      <c r="T44" s="112">
        <f t="shared" si="39"/>
        <v>324.75900000000001</v>
      </c>
      <c r="U44" s="2">
        <v>103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24">
        <f t="shared" si="27"/>
        <v>12.450833333333334</v>
      </c>
      <c r="C45" s="125">
        <f t="shared" si="28"/>
        <v>22.712500000000002</v>
      </c>
      <c r="D45" s="125">
        <f t="shared" si="29"/>
        <v>32.38283333333333</v>
      </c>
      <c r="E45" s="125">
        <f t="shared" si="30"/>
        <v>23.577333333333332</v>
      </c>
      <c r="F45" s="125">
        <f t="shared" si="31"/>
        <v>20.315333333333339</v>
      </c>
      <c r="G45" s="253">
        <f t="shared" si="32"/>
        <v>11.113</v>
      </c>
      <c r="H45" s="112">
        <f t="shared" si="26"/>
        <v>122.55183333333333</v>
      </c>
      <c r="I45" s="37"/>
      <c r="J45" s="37"/>
      <c r="K45" s="270"/>
      <c r="L45" s="271"/>
      <c r="M45" s="196" t="s">
        <v>30</v>
      </c>
      <c r="N45" s="219">
        <f t="shared" si="33"/>
        <v>60.273000000000003</v>
      </c>
      <c r="O45" s="220">
        <f t="shared" si="34"/>
        <v>58.497</v>
      </c>
      <c r="P45" s="220">
        <f t="shared" si="35"/>
        <v>56.720999999999997</v>
      </c>
      <c r="Q45" s="220">
        <f t="shared" si="36"/>
        <v>62.493000000000002</v>
      </c>
      <c r="R45" s="220">
        <f t="shared" si="37"/>
        <v>55.944000000000003</v>
      </c>
      <c r="S45" s="221">
        <f t="shared" si="38"/>
        <v>56.055</v>
      </c>
      <c r="T45" s="112">
        <f t="shared" si="39"/>
        <v>349.983</v>
      </c>
      <c r="U45" s="2">
        <v>111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205" t="s">
        <v>8</v>
      </c>
      <c r="B46" s="184">
        <f t="shared" ref="B46:G46" si="40">SUM(B39:B45)</f>
        <v>85.50500000000001</v>
      </c>
      <c r="C46" s="185">
        <f t="shared" si="40"/>
        <v>155.57500000000002</v>
      </c>
      <c r="D46" s="185">
        <f t="shared" si="40"/>
        <v>221.697</v>
      </c>
      <c r="E46" s="185">
        <f t="shared" si="40"/>
        <v>161.364</v>
      </c>
      <c r="F46" s="185">
        <f t="shared" si="40"/>
        <v>138.99200000000005</v>
      </c>
      <c r="G46" s="153">
        <f t="shared" si="40"/>
        <v>75.977999999999994</v>
      </c>
      <c r="H46" s="112">
        <f t="shared" si="26"/>
        <v>839.1110000000001</v>
      </c>
      <c r="I46" s="37"/>
      <c r="J46" s="37"/>
      <c r="K46" s="37"/>
      <c r="M46" s="205" t="s">
        <v>8</v>
      </c>
      <c r="N46" s="184">
        <f t="shared" ref="N46:S46" si="41">SUM(N39:N45)</f>
        <v>361.88300000000004</v>
      </c>
      <c r="O46" s="185">
        <f t="shared" si="41"/>
        <v>350.58699999999999</v>
      </c>
      <c r="P46" s="185">
        <f t="shared" si="41"/>
        <v>340.791</v>
      </c>
      <c r="Q46" s="185">
        <f t="shared" si="41"/>
        <v>374.803</v>
      </c>
      <c r="R46" s="185">
        <f t="shared" si="41"/>
        <v>337.024</v>
      </c>
      <c r="S46" s="153">
        <f t="shared" si="41"/>
        <v>336.70499999999998</v>
      </c>
      <c r="T46" s="276">
        <f>SUM(N46:S46)</f>
        <v>2101.7929999999997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54" t="s">
        <v>10</v>
      </c>
      <c r="B47" s="15">
        <v>35</v>
      </c>
      <c r="C47" s="16">
        <v>35</v>
      </c>
      <c r="D47" s="16">
        <v>34.5</v>
      </c>
      <c r="E47" s="16">
        <v>34</v>
      </c>
      <c r="F47" s="16">
        <v>34</v>
      </c>
      <c r="G47" s="17">
        <v>33.5</v>
      </c>
      <c r="H47" s="113">
        <f>+((H46/H48)/7)*1000</f>
        <v>34.367259174311933</v>
      </c>
      <c r="I47" s="38"/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95.228716415205454</v>
      </c>
      <c r="U47" s="38"/>
    </row>
    <row r="48" spans="1:32" ht="33.75" customHeight="1" x14ac:dyDescent="0.25">
      <c r="A48" s="55" t="s">
        <v>11</v>
      </c>
      <c r="B48" s="18">
        <v>349</v>
      </c>
      <c r="C48" s="19">
        <v>635</v>
      </c>
      <c r="D48" s="19">
        <v>918</v>
      </c>
      <c r="E48" s="19">
        <v>678</v>
      </c>
      <c r="F48" s="19">
        <v>584</v>
      </c>
      <c r="G48" s="20">
        <v>324</v>
      </c>
      <c r="H48" s="114">
        <f>SUM(B48:G48)</f>
        <v>3488</v>
      </c>
      <c r="I48" s="166"/>
      <c r="J48" s="166"/>
      <c r="K48" s="37"/>
      <c r="L48" s="39"/>
      <c r="M48" s="55" t="s">
        <v>11</v>
      </c>
      <c r="N48" s="210">
        <v>543</v>
      </c>
      <c r="O48" s="211">
        <v>527</v>
      </c>
      <c r="P48" s="211">
        <v>511</v>
      </c>
      <c r="Q48" s="211">
        <v>563</v>
      </c>
      <c r="R48" s="211">
        <v>504</v>
      </c>
      <c r="S48" s="212">
        <v>505</v>
      </c>
      <c r="T48" s="189">
        <f>SUM(N48:S48)</f>
        <v>3153</v>
      </c>
      <c r="U48" s="40"/>
    </row>
    <row r="49" spans="1:32" ht="33.75" customHeight="1" x14ac:dyDescent="0.25">
      <c r="A49" s="56" t="s">
        <v>12</v>
      </c>
      <c r="B49" s="21">
        <f t="shared" ref="B49:G49" si="42">(B48*B47)/1000</f>
        <v>12.215</v>
      </c>
      <c r="C49" s="22">
        <f t="shared" si="42"/>
        <v>22.225000000000001</v>
      </c>
      <c r="D49" s="22">
        <f t="shared" si="42"/>
        <v>31.670999999999999</v>
      </c>
      <c r="E49" s="22">
        <f t="shared" si="42"/>
        <v>23.052</v>
      </c>
      <c r="F49" s="22">
        <f t="shared" si="42"/>
        <v>19.856000000000002</v>
      </c>
      <c r="G49" s="23">
        <f t="shared" si="42"/>
        <v>10.853999999999999</v>
      </c>
      <c r="H49" s="115">
        <f>((H46*1000)/H48)/7</f>
        <v>34.367259174311933</v>
      </c>
      <c r="I49" s="167"/>
      <c r="J49" s="167"/>
      <c r="K49" s="37"/>
      <c r="M49" s="56" t="s">
        <v>12</v>
      </c>
      <c r="N49" s="21">
        <f t="shared" ref="N49:S49" si="43">(N48*N47)/1000</f>
        <v>16.29</v>
      </c>
      <c r="O49" s="22">
        <f t="shared" si="43"/>
        <v>15.81</v>
      </c>
      <c r="P49" s="22">
        <f t="shared" si="43"/>
        <v>15.33</v>
      </c>
      <c r="Q49" s="22">
        <f t="shared" si="43"/>
        <v>16.89</v>
      </c>
      <c r="R49" s="22">
        <f t="shared" si="43"/>
        <v>15.12</v>
      </c>
      <c r="S49" s="23">
        <f t="shared" si="43"/>
        <v>15.15</v>
      </c>
      <c r="T49" s="190">
        <f>((T46*1000)/T48)/7</f>
        <v>95.228716415205454</v>
      </c>
      <c r="U49" s="40"/>
    </row>
    <row r="50" spans="1:32" ht="33.75" customHeight="1" thickBot="1" x14ac:dyDescent="0.3">
      <c r="A50" s="57" t="s">
        <v>13</v>
      </c>
      <c r="B50" s="24">
        <f t="shared" ref="B50:G50" si="44">((B48*B47)*7)/1000</f>
        <v>85.504999999999995</v>
      </c>
      <c r="C50" s="25">
        <f t="shared" si="44"/>
        <v>155.57499999999999</v>
      </c>
      <c r="D50" s="25">
        <f t="shared" si="44"/>
        <v>221.697</v>
      </c>
      <c r="E50" s="25">
        <f t="shared" si="44"/>
        <v>161.364</v>
      </c>
      <c r="F50" s="25">
        <f t="shared" si="44"/>
        <v>138.99199999999999</v>
      </c>
      <c r="G50" s="52">
        <f t="shared" si="44"/>
        <v>75.977999999999994</v>
      </c>
      <c r="H50" s="99"/>
      <c r="I50" s="29"/>
      <c r="J50" s="29"/>
      <c r="K50" s="37"/>
      <c r="M50" s="58" t="s">
        <v>13</v>
      </c>
      <c r="N50" s="24">
        <f t="shared" ref="N50:S50" si="45">((N48*N47)*7)/1000</f>
        <v>114.03</v>
      </c>
      <c r="O50" s="25">
        <f t="shared" si="45"/>
        <v>110.67</v>
      </c>
      <c r="P50" s="25">
        <f t="shared" si="45"/>
        <v>107.31</v>
      </c>
      <c r="Q50" s="25">
        <f t="shared" si="45"/>
        <v>118.23</v>
      </c>
      <c r="R50" s="25">
        <f t="shared" si="45"/>
        <v>105.84</v>
      </c>
      <c r="S50" s="52">
        <f t="shared" si="45"/>
        <v>106.05</v>
      </c>
      <c r="T50" s="182"/>
    </row>
    <row r="51" spans="1:32" ht="33.75" customHeight="1" thickBot="1" x14ac:dyDescent="0.3">
      <c r="A51" s="58" t="s">
        <v>14</v>
      </c>
      <c r="B51" s="26">
        <f t="shared" ref="B51:G51" si="46">+(B46/B48)/7*1000</f>
        <v>35</v>
      </c>
      <c r="C51" s="27">
        <f t="shared" si="46"/>
        <v>35</v>
      </c>
      <c r="D51" s="27">
        <f t="shared" si="46"/>
        <v>34.499999999999993</v>
      </c>
      <c r="E51" s="27">
        <f t="shared" si="46"/>
        <v>34</v>
      </c>
      <c r="F51" s="27">
        <f t="shared" si="46"/>
        <v>34.000000000000007</v>
      </c>
      <c r="G51" s="28">
        <f t="shared" si="46"/>
        <v>33.499999999999993</v>
      </c>
      <c r="H51" s="116"/>
      <c r="I51" s="29"/>
      <c r="J51" s="29"/>
      <c r="K51" s="37"/>
      <c r="L51" s="29"/>
      <c r="M51" s="213" t="s">
        <v>14</v>
      </c>
      <c r="N51" s="26">
        <f t="shared" ref="N51:S51" si="47">+(N46/N48)/7*1000</f>
        <v>95.207313864772431</v>
      </c>
      <c r="O51" s="27">
        <f t="shared" si="47"/>
        <v>95.035782054757377</v>
      </c>
      <c r="P51" s="27">
        <f t="shared" si="47"/>
        <v>95.272854347218342</v>
      </c>
      <c r="Q51" s="27">
        <f t="shared" si="47"/>
        <v>95.103527023598062</v>
      </c>
      <c r="R51" s="27">
        <f t="shared" si="47"/>
        <v>95.528344671201822</v>
      </c>
      <c r="S51" s="28">
        <f t="shared" si="47"/>
        <v>95.248939179632245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96"/>
      <c r="M54" s="1096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94" t="s">
        <v>29</v>
      </c>
      <c r="C55" s="1095"/>
      <c r="D55" s="1095"/>
      <c r="E55" s="1095"/>
      <c r="F55" s="1095"/>
      <c r="G55" s="1095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44.2</v>
      </c>
      <c r="C58" s="110">
        <v>46</v>
      </c>
      <c r="D58" s="110">
        <v>45.1</v>
      </c>
      <c r="E58" s="110">
        <v>46.4</v>
      </c>
      <c r="F58" s="110">
        <v>45.9</v>
      </c>
      <c r="G58" s="279">
        <v>45.8</v>
      </c>
      <c r="H58" s="112">
        <f t="shared" ref="H58:H65" si="48">SUM(B58:G58)</f>
        <v>273.40000000000003</v>
      </c>
      <c r="I58" s="30"/>
      <c r="J58" s="30"/>
      <c r="K58" s="33">
        <v>84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f t="shared" ref="B59:B64" si="49">(($B$67*K59)/1000)</f>
        <v>43.847999999999999</v>
      </c>
      <c r="C59" s="14">
        <f t="shared" ref="C59:C64" si="50">(($C$67*K59)/1000)</f>
        <v>46.893000000000001</v>
      </c>
      <c r="D59" s="14">
        <f t="shared" ref="D59:D64" si="51">(($D$67*K59)/1000)</f>
        <v>46.11</v>
      </c>
      <c r="E59" s="14">
        <f t="shared" ref="E59:E64" si="52">(($E$67*K59)/1000)</f>
        <v>47.328000000000003</v>
      </c>
      <c r="F59" s="14">
        <f t="shared" ref="F59:F64" si="53">(($F$67*K59)/1000)</f>
        <v>46.545000000000002</v>
      </c>
      <c r="G59" s="280">
        <f t="shared" ref="G59:G64" si="54">(($G$67*K59)/1000)</f>
        <v>46.893000000000001</v>
      </c>
      <c r="H59" s="112">
        <f t="shared" si="48"/>
        <v>277.61699999999996</v>
      </c>
      <c r="I59" s="30"/>
      <c r="J59" s="30"/>
      <c r="K59" s="33">
        <v>87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 t="shared" si="49"/>
        <v>45.36</v>
      </c>
      <c r="C60" s="14">
        <f t="shared" si="50"/>
        <v>48.51</v>
      </c>
      <c r="D60" s="14">
        <f t="shared" si="51"/>
        <v>47.7</v>
      </c>
      <c r="E60" s="14">
        <f t="shared" si="52"/>
        <v>48.96</v>
      </c>
      <c r="F60" s="14">
        <f t="shared" si="53"/>
        <v>48.15</v>
      </c>
      <c r="G60" s="280">
        <f t="shared" si="54"/>
        <v>48.51</v>
      </c>
      <c r="H60" s="112">
        <f t="shared" si="48"/>
        <v>287.19</v>
      </c>
      <c r="I60" s="30"/>
      <c r="J60" s="30"/>
      <c r="K60" s="2">
        <v>90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 t="shared" si="49"/>
        <v>47.375999999999998</v>
      </c>
      <c r="C61" s="14">
        <f t="shared" si="50"/>
        <v>50.665999999999997</v>
      </c>
      <c r="D61" s="14">
        <f t="shared" si="51"/>
        <v>49.82</v>
      </c>
      <c r="E61" s="14">
        <f t="shared" si="52"/>
        <v>51.136000000000003</v>
      </c>
      <c r="F61" s="14">
        <f t="shared" si="53"/>
        <v>50.29</v>
      </c>
      <c r="G61" s="280">
        <f t="shared" si="54"/>
        <v>50.665999999999997</v>
      </c>
      <c r="H61" s="112">
        <f t="shared" si="48"/>
        <v>299.95399999999995</v>
      </c>
      <c r="I61" s="30"/>
      <c r="J61" s="30"/>
      <c r="K61" s="2">
        <v>94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 t="shared" si="49"/>
        <v>48.384</v>
      </c>
      <c r="C62" s="14">
        <f t="shared" si="50"/>
        <v>51.744</v>
      </c>
      <c r="D62" s="14">
        <f t="shared" si="51"/>
        <v>50.88</v>
      </c>
      <c r="E62" s="14">
        <f t="shared" si="52"/>
        <v>52.223999999999997</v>
      </c>
      <c r="F62" s="14">
        <f t="shared" si="53"/>
        <v>51.36</v>
      </c>
      <c r="G62" s="280">
        <f t="shared" si="54"/>
        <v>51.744</v>
      </c>
      <c r="H62" s="112">
        <f t="shared" si="48"/>
        <v>306.33600000000001</v>
      </c>
      <c r="I62" s="30"/>
      <c r="J62" s="30"/>
      <c r="K62" s="2">
        <v>96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 t="shared" si="49"/>
        <v>51.911999999999999</v>
      </c>
      <c r="C63" s="14">
        <f t="shared" si="50"/>
        <v>55.517000000000003</v>
      </c>
      <c r="D63" s="14">
        <f t="shared" si="51"/>
        <v>54.59</v>
      </c>
      <c r="E63" s="14">
        <f t="shared" si="52"/>
        <v>56.031999999999996</v>
      </c>
      <c r="F63" s="14">
        <f t="shared" si="53"/>
        <v>55.104999999999997</v>
      </c>
      <c r="G63" s="280">
        <f t="shared" si="54"/>
        <v>55.517000000000003</v>
      </c>
      <c r="H63" s="112">
        <f t="shared" si="48"/>
        <v>328.673</v>
      </c>
      <c r="I63" s="30"/>
      <c r="J63" s="30"/>
      <c r="K63" s="2">
        <v>103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 t="shared" si="49"/>
        <v>55.944000000000003</v>
      </c>
      <c r="C64" s="125">
        <f t="shared" si="50"/>
        <v>59.829000000000001</v>
      </c>
      <c r="D64" s="125">
        <f t="shared" si="51"/>
        <v>58.83</v>
      </c>
      <c r="E64" s="125">
        <f t="shared" si="52"/>
        <v>60.384</v>
      </c>
      <c r="F64" s="125">
        <f t="shared" si="53"/>
        <v>59.384999999999998</v>
      </c>
      <c r="G64" s="281">
        <f t="shared" si="54"/>
        <v>59.829000000000001</v>
      </c>
      <c r="H64" s="112">
        <f t="shared" si="48"/>
        <v>354.20100000000002</v>
      </c>
      <c r="I64" s="30"/>
      <c r="J64" s="30"/>
      <c r="K64" s="2">
        <v>111</v>
      </c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55">SUM(B58:B64)</f>
        <v>337.024</v>
      </c>
      <c r="C65" s="185">
        <f t="shared" si="55"/>
        <v>359.15899999999999</v>
      </c>
      <c r="D65" s="185">
        <f t="shared" si="55"/>
        <v>353.03000000000003</v>
      </c>
      <c r="E65" s="185">
        <f t="shared" si="55"/>
        <v>362.464</v>
      </c>
      <c r="F65" s="185">
        <f t="shared" si="55"/>
        <v>356.73500000000001</v>
      </c>
      <c r="G65" s="278">
        <f t="shared" si="55"/>
        <v>358.959</v>
      </c>
      <c r="H65" s="187">
        <f t="shared" si="48"/>
        <v>2127.3709999999996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95.239781528405757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504</v>
      </c>
      <c r="C67" s="211">
        <v>539</v>
      </c>
      <c r="D67" s="211">
        <v>530</v>
      </c>
      <c r="E67" s="211">
        <v>544</v>
      </c>
      <c r="F67" s="211">
        <v>535</v>
      </c>
      <c r="G67" s="227">
        <v>539</v>
      </c>
      <c r="H67" s="189">
        <f>SUM(B67:G67)</f>
        <v>3191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56">(B67*B66)/1000</f>
        <v>15.12</v>
      </c>
      <c r="C68" s="22">
        <f t="shared" si="56"/>
        <v>16.170000000000002</v>
      </c>
      <c r="D68" s="22">
        <f t="shared" si="56"/>
        <v>15.9</v>
      </c>
      <c r="E68" s="22">
        <f t="shared" si="56"/>
        <v>16.32</v>
      </c>
      <c r="F68" s="22">
        <f t="shared" si="56"/>
        <v>16.05</v>
      </c>
      <c r="G68" s="135">
        <f t="shared" si="56"/>
        <v>16.170000000000002</v>
      </c>
      <c r="H68" s="228">
        <f>((H65*1000)/H67)/7</f>
        <v>95.239781528405757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57">((B67*B66)*7)/1000</f>
        <v>105.84</v>
      </c>
      <c r="C69" s="25">
        <f t="shared" si="57"/>
        <v>113.19</v>
      </c>
      <c r="D69" s="25">
        <f t="shared" si="57"/>
        <v>111.3</v>
      </c>
      <c r="E69" s="25">
        <f t="shared" si="57"/>
        <v>114.24</v>
      </c>
      <c r="F69" s="25">
        <f t="shared" si="57"/>
        <v>112.35</v>
      </c>
      <c r="G69" s="179">
        <f t="shared" si="57"/>
        <v>113.19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58">+(B65/B67)/7*1000</f>
        <v>95.528344671201822</v>
      </c>
      <c r="C70" s="27">
        <f t="shared" si="58"/>
        <v>95.191889742910149</v>
      </c>
      <c r="D70" s="27">
        <f t="shared" si="58"/>
        <v>95.156334231805928</v>
      </c>
      <c r="E70" s="27">
        <f t="shared" si="58"/>
        <v>95.184873949579838</v>
      </c>
      <c r="F70" s="27">
        <f t="shared" si="58"/>
        <v>95.256341789052072</v>
      </c>
      <c r="G70" s="180">
        <f t="shared" si="58"/>
        <v>95.138881526636638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>
      <selection activeCell="W4" sqref="W4"/>
      <pageMargins left="0.7" right="0.7" top="0.75" bottom="0.75" header="0.3" footer="0.3"/>
      <pageSetup paperSize="9" orientation="portrait" r:id="rId1"/>
    </customSheetView>
  </customSheetViews>
  <mergeCells count="11">
    <mergeCell ref="A3:C3"/>
    <mergeCell ref="E9:G9"/>
    <mergeCell ref="T9:U9"/>
    <mergeCell ref="M11:N11"/>
    <mergeCell ref="B15:K15"/>
    <mergeCell ref="L15:V15"/>
    <mergeCell ref="B36:G36"/>
    <mergeCell ref="N36:S36"/>
    <mergeCell ref="K37:L37"/>
    <mergeCell ref="L54:M54"/>
    <mergeCell ref="B55:G55"/>
  </mergeCells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/>
  <dimension ref="A1:AF239"/>
  <sheetViews>
    <sheetView topLeftCell="A40" zoomScale="30" zoomScaleNormal="30" workbookViewId="0">
      <selection activeCell="B67" sqref="B67:G67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52</v>
      </c>
      <c r="N11" s="1100"/>
      <c r="O11" s="6"/>
      <c r="P11" s="6"/>
      <c r="Q11" s="1"/>
      <c r="R11" s="1"/>
      <c r="S11" s="1" t="s">
        <v>5</v>
      </c>
      <c r="T11" s="69">
        <v>45449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103" t="s">
        <v>7</v>
      </c>
      <c r="C15" s="1104"/>
      <c r="D15" s="1104"/>
      <c r="E15" s="1104"/>
      <c r="F15" s="1104"/>
      <c r="G15" s="1104"/>
      <c r="H15" s="1104"/>
      <c r="I15" s="1104"/>
      <c r="J15" s="1104"/>
      <c r="K15" s="1104"/>
      <c r="L15" s="1103" t="s">
        <v>28</v>
      </c>
      <c r="M15" s="1104"/>
      <c r="N15" s="1104"/>
      <c r="O15" s="1104"/>
      <c r="P15" s="1104"/>
      <c r="Q15" s="1104"/>
      <c r="R15" s="1104"/>
      <c r="S15" s="1104"/>
      <c r="T15" s="1104"/>
      <c r="U15" s="1104"/>
      <c r="V15" s="1105"/>
      <c r="W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48"/>
      <c r="W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58">
        <v>1</v>
      </c>
      <c r="C17" s="151">
        <v>2</v>
      </c>
      <c r="D17" s="151">
        <v>3</v>
      </c>
      <c r="E17" s="151">
        <v>4</v>
      </c>
      <c r="F17" s="151">
        <v>5</v>
      </c>
      <c r="G17" s="151">
        <v>6</v>
      </c>
      <c r="H17" s="151">
        <v>7</v>
      </c>
      <c r="I17" s="151">
        <v>8</v>
      </c>
      <c r="J17" s="151">
        <v>9</v>
      </c>
      <c r="K17" s="293">
        <v>10</v>
      </c>
      <c r="L17" s="158">
        <v>1</v>
      </c>
      <c r="M17" s="151">
        <v>2</v>
      </c>
      <c r="N17" s="151">
        <v>3</v>
      </c>
      <c r="O17" s="151">
        <v>4</v>
      </c>
      <c r="P17" s="151">
        <v>5</v>
      </c>
      <c r="Q17" s="151">
        <v>6</v>
      </c>
      <c r="R17" s="151">
        <v>7</v>
      </c>
      <c r="S17" s="273">
        <v>8</v>
      </c>
      <c r="T17" s="272">
        <v>9</v>
      </c>
      <c r="U17" s="274">
        <v>10</v>
      </c>
      <c r="V17" s="274">
        <v>11</v>
      </c>
      <c r="W17" s="10"/>
      <c r="X17" s="2"/>
      <c r="Y17" s="12"/>
    </row>
    <row r="18" spans="1:32" ht="39.950000000000003" customHeight="1" x14ac:dyDescent="0.25">
      <c r="A18" s="148" t="s">
        <v>23</v>
      </c>
      <c r="B18" s="109">
        <v>15.7</v>
      </c>
      <c r="C18" s="110">
        <v>29</v>
      </c>
      <c r="D18" s="110">
        <v>22.2</v>
      </c>
      <c r="E18" s="110">
        <v>23.1</v>
      </c>
      <c r="F18" s="110">
        <v>19.399999999999999</v>
      </c>
      <c r="G18" s="110">
        <v>19.2</v>
      </c>
      <c r="H18" s="110">
        <v>30.1</v>
      </c>
      <c r="I18" s="110">
        <v>29.8</v>
      </c>
      <c r="J18" s="110">
        <v>21</v>
      </c>
      <c r="K18" s="294">
        <v>11.3</v>
      </c>
      <c r="L18" s="109">
        <v>17.5</v>
      </c>
      <c r="M18" s="110">
        <v>18.600000000000001</v>
      </c>
      <c r="N18" s="110">
        <v>18.3</v>
      </c>
      <c r="O18" s="110">
        <v>19.600000000000001</v>
      </c>
      <c r="P18" s="110">
        <v>20</v>
      </c>
      <c r="Q18" s="110">
        <v>19.5</v>
      </c>
      <c r="R18" s="110">
        <v>18.5</v>
      </c>
      <c r="S18" s="110">
        <v>28.9</v>
      </c>
      <c r="T18" s="110">
        <v>26.4</v>
      </c>
      <c r="U18" s="110">
        <v>14.4</v>
      </c>
      <c r="V18" s="251">
        <v>13.5</v>
      </c>
      <c r="W18" s="242">
        <f t="shared" ref="W18:W24" si="0">SUM(B18:V18)</f>
        <v>436</v>
      </c>
      <c r="X18" s="2"/>
      <c r="Y18" s="12"/>
    </row>
    <row r="19" spans="1:32" ht="39.950000000000003" customHeight="1" x14ac:dyDescent="0.25">
      <c r="A19" s="148" t="s">
        <v>19</v>
      </c>
      <c r="B19" s="13">
        <v>15.7</v>
      </c>
      <c r="C19" s="14">
        <v>29</v>
      </c>
      <c r="D19" s="14">
        <v>22.3</v>
      </c>
      <c r="E19" s="14">
        <v>23.1</v>
      </c>
      <c r="F19" s="14">
        <v>19.5</v>
      </c>
      <c r="G19" s="14">
        <v>19.2</v>
      </c>
      <c r="H19" s="14">
        <v>30.2</v>
      </c>
      <c r="I19" s="14">
        <v>29.8</v>
      </c>
      <c r="J19" s="14">
        <v>21</v>
      </c>
      <c r="K19" s="98">
        <v>11.4</v>
      </c>
      <c r="L19" s="13">
        <v>17.5</v>
      </c>
      <c r="M19" s="14">
        <v>18.600000000000001</v>
      </c>
      <c r="N19" s="14">
        <v>18.399999999999999</v>
      </c>
      <c r="O19" s="14">
        <v>19.600000000000001</v>
      </c>
      <c r="P19" s="14">
        <v>20</v>
      </c>
      <c r="Q19" s="14">
        <v>19.5</v>
      </c>
      <c r="R19" s="14">
        <v>18.5</v>
      </c>
      <c r="S19" s="14">
        <v>28.9</v>
      </c>
      <c r="T19" s="14">
        <v>26.5</v>
      </c>
      <c r="U19" s="14">
        <v>14.4</v>
      </c>
      <c r="V19" s="252">
        <v>13.5</v>
      </c>
      <c r="W19" s="242">
        <f t="shared" si="0"/>
        <v>436.59999999999997</v>
      </c>
      <c r="X19" s="2"/>
      <c r="Y19" s="12"/>
    </row>
    <row r="20" spans="1:32" ht="39.75" customHeight="1" x14ac:dyDescent="0.25">
      <c r="A20" s="148" t="s">
        <v>27</v>
      </c>
      <c r="B20" s="13">
        <f>((((($B$26*$B$27)/1000)*7)-$B$18-$B$19)/5)</f>
        <v>17.52</v>
      </c>
      <c r="C20" s="14">
        <f>((((($C$26*$C$27)/1000)*7)-$C$18-$C$19)/5)</f>
        <v>32.584700000000005</v>
      </c>
      <c r="D20" s="14">
        <f>((((($D$26*$D$27)/1000)*7)-$D$18-$D$19)/5)</f>
        <v>25.061199999999999</v>
      </c>
      <c r="E20" s="14">
        <f>((((($E$26*$E$27)/1000)*7)-$E$18-$E$19)/5)</f>
        <v>25.377800000000001</v>
      </c>
      <c r="F20" s="14">
        <f>((((($F$26*$F$27)/1000)*7)-$F$18-$F$19)/5)</f>
        <v>21.379899999999999</v>
      </c>
      <c r="G20" s="14">
        <f>((((($G$26*$G$27)/1000)*7)-$G$18-$G$19)/5)</f>
        <v>21.2608</v>
      </c>
      <c r="H20" s="14">
        <f>((((($H$26*$H$27)/1000)*7)-$H$18-$H$19)/5)</f>
        <v>33.692</v>
      </c>
      <c r="I20" s="14">
        <f>((((($I$26*$I$27)/1000)*7)-$I$18-$I$19)/5)</f>
        <v>32.809999999999995</v>
      </c>
      <c r="J20" s="14">
        <f>((((($J$26*$J$27)/1000)*7)-$J$18-$J$19)/5)</f>
        <v>23.1</v>
      </c>
      <c r="K20" s="98">
        <f>((((($K$26*$K$27)/1000)*7)-$K$18-$K$19)/5)</f>
        <v>12.7325</v>
      </c>
      <c r="L20" s="13">
        <f>((((($L$26*$L$27)/1000)*7)-$L$18-$L$19)/5)</f>
        <v>19.212199999999996</v>
      </c>
      <c r="M20" s="14">
        <f>((((($M$26*$M$27)/1000)*7)-$M$18-$M$19)/5)</f>
        <v>20.895999999999997</v>
      </c>
      <c r="N20" s="14">
        <f>((((($N$26*$N$27)/1000)*7)-$N$18-$N$19)/5)</f>
        <v>20.475900000000003</v>
      </c>
      <c r="O20" s="14">
        <f>((((($O$26*$O$27)/1000)*7)-$O$18-$O$19)/5)</f>
        <v>21.971600000000002</v>
      </c>
      <c r="P20" s="14">
        <f>((((($P$26*$P$27)/1000)*7)-$P$18-$P$19)/5)</f>
        <v>22.744</v>
      </c>
      <c r="Q20" s="14">
        <f>((((($Q$26*$Q$27)/1000)*7)-$Q$18-$Q$19)/5)</f>
        <v>21.793200000000002</v>
      </c>
      <c r="R20" s="14">
        <f>((((($R$26*$R$27)/1000)*7)-$R$18-$R$19)/5)</f>
        <v>20.95</v>
      </c>
      <c r="S20" s="14">
        <f>((((($S$26*$S$27)/1000)*7)-$S$18-$S$19)/5)</f>
        <v>33.074799999999996</v>
      </c>
      <c r="T20" s="14">
        <f>((((($T$26*$T$27)/1000)*7)-$T$18-$T$19)/5)</f>
        <v>29.479599999999998</v>
      </c>
      <c r="U20" s="14">
        <f>((((($U$26*$U$27)/1000)*7)-$U$18-$U$19)/5)</f>
        <v>16.499999999999996</v>
      </c>
      <c r="V20" s="252">
        <f>((((($V$26*$V$27)/1000)*7)-$V$18-$V$19)/5)</f>
        <v>15.164600000000002</v>
      </c>
      <c r="W20" s="242">
        <f t="shared" si="0"/>
        <v>487.78080000000006</v>
      </c>
      <c r="X20" s="2"/>
      <c r="Y20" s="12"/>
    </row>
    <row r="21" spans="1:32" ht="39.950000000000003" customHeight="1" x14ac:dyDescent="0.25">
      <c r="A21" s="148" t="s">
        <v>20</v>
      </c>
      <c r="B21" s="13">
        <f>((((($B$26*$B$27)/1000)*7)-$B$18-$B$19)/5)</f>
        <v>17.52</v>
      </c>
      <c r="C21" s="14">
        <f>((((($C$26*$C$27)/1000)*7)-$C$18-$C$19)/5)</f>
        <v>32.584700000000005</v>
      </c>
      <c r="D21" s="14">
        <f>((((($D$26*$D$27)/1000)*7)-$D$18-$D$19)/5)</f>
        <v>25.061199999999999</v>
      </c>
      <c r="E21" s="14">
        <f>((((($E$26*$E$27)/1000)*7)-$E$18-$E$19)/5)</f>
        <v>25.377800000000001</v>
      </c>
      <c r="F21" s="14">
        <f>((((($F$26*$F$27)/1000)*7)-$F$18-$F$19)/5)</f>
        <v>21.379899999999999</v>
      </c>
      <c r="G21" s="14">
        <f>((((($G$26*$G$27)/1000)*7)-$G$18-$G$19)/5)</f>
        <v>21.2608</v>
      </c>
      <c r="H21" s="14">
        <f>((((($H$26*$H$27)/1000)*7)-$H$18-$H$19)/5)</f>
        <v>33.692</v>
      </c>
      <c r="I21" s="14">
        <f>((((($I$26*$I$27)/1000)*7)-$I$18-$I$19)/5)</f>
        <v>32.809999999999995</v>
      </c>
      <c r="J21" s="14">
        <f>((((($J$26*$J$27)/1000)*7)-$J$18-$J$19)/5)</f>
        <v>23.1</v>
      </c>
      <c r="K21" s="98">
        <f>((((($K$26*$K$27)/1000)*7)-$K$18-$K$19)/5)</f>
        <v>12.7325</v>
      </c>
      <c r="L21" s="13">
        <f>((((($L$26*$L$27)/1000)*7)-$L$18-$L$19)/5)</f>
        <v>19.212199999999996</v>
      </c>
      <c r="M21" s="14">
        <f>((((($M$26*$M$27)/1000)*7)-$M$18-$M$19)/5)</f>
        <v>20.895999999999997</v>
      </c>
      <c r="N21" s="14">
        <f>((((($N$26*$N$27)/1000)*7)-$N$18-$N$19)/5)</f>
        <v>20.475900000000003</v>
      </c>
      <c r="O21" s="14">
        <f>((((($O$26*$O$27)/1000)*7)-$O$18-$O$19)/5)</f>
        <v>21.971600000000002</v>
      </c>
      <c r="P21" s="14">
        <f>((((($P$26*$P$27)/1000)*7)-$P$18-$P$19)/5)</f>
        <v>22.744</v>
      </c>
      <c r="Q21" s="14">
        <f>((((($Q$26*$Q$27)/1000)*7)-$Q$18-$Q$19)/5)</f>
        <v>21.793200000000002</v>
      </c>
      <c r="R21" s="14">
        <f>((((($R$26*$R$27)/1000)*7)-$R$18-$R$19)/5)</f>
        <v>20.95</v>
      </c>
      <c r="S21" s="14">
        <f>((((($S$26*$S$27)/1000)*7)-$S$18-$S$19)/5)</f>
        <v>33.074799999999996</v>
      </c>
      <c r="T21" s="14">
        <f>((((($T$26*$T$27)/1000)*7)-$T$18-$T$19)/5)</f>
        <v>29.479599999999998</v>
      </c>
      <c r="U21" s="14">
        <f>((((($U$26*$U$27)/1000)*7)-$U$18-$U$19)/5)</f>
        <v>16.499999999999996</v>
      </c>
      <c r="V21" s="252">
        <f>((((($V$26*$V$27)/1000)*7)-$V$18-$V$19)/5)</f>
        <v>15.164600000000002</v>
      </c>
      <c r="W21" s="242">
        <f t="shared" si="0"/>
        <v>487.78080000000006</v>
      </c>
      <c r="X21" s="2"/>
      <c r="Y21" s="12"/>
    </row>
    <row r="22" spans="1:32" ht="39.950000000000003" customHeight="1" x14ac:dyDescent="0.25">
      <c r="A22" s="148" t="s">
        <v>21</v>
      </c>
      <c r="B22" s="13">
        <f>((((($B$26*$B$27)/1000)*7)-$B$18-$B$19)/5)</f>
        <v>17.52</v>
      </c>
      <c r="C22" s="14">
        <f>((((($C$26*$C$27)/1000)*7)-$C$18-$C$19)/5)</f>
        <v>32.584700000000005</v>
      </c>
      <c r="D22" s="14">
        <f>((((($D$26*$D$27)/1000)*7)-$D$18-$D$19)/5)</f>
        <v>25.061199999999999</v>
      </c>
      <c r="E22" s="14">
        <f>((((($E$26*$E$27)/1000)*7)-$E$18-$E$19)/5)</f>
        <v>25.377800000000001</v>
      </c>
      <c r="F22" s="14">
        <f>((((($F$26*$F$27)/1000)*7)-$F$18-$F$19)/5)</f>
        <v>21.379899999999999</v>
      </c>
      <c r="G22" s="14">
        <f>((((($G$26*$G$27)/1000)*7)-$G$18-$G$19)/5)</f>
        <v>21.2608</v>
      </c>
      <c r="H22" s="14">
        <f>((((($H$26*$H$27)/1000)*7)-$H$18-$H$19)/5)</f>
        <v>33.692</v>
      </c>
      <c r="I22" s="14">
        <f>((((($I$26*$I$27)/1000)*7)-$I$18-$I$19)/5)</f>
        <v>32.809999999999995</v>
      </c>
      <c r="J22" s="14">
        <f>((((($J$26*$J$27)/1000)*7)-$J$18-$J$19)/5)</f>
        <v>23.1</v>
      </c>
      <c r="K22" s="98">
        <f>((((($K$26*$K$27)/1000)*7)-$K$18-$K$19)/5)</f>
        <v>12.7325</v>
      </c>
      <c r="L22" s="13">
        <f>((((($L$26*$L$27)/1000)*7)-$L$18-$L$19)/5)</f>
        <v>19.212199999999996</v>
      </c>
      <c r="M22" s="14">
        <f>((((($M$26*$M$27)/1000)*7)-$M$18-$M$19)/5)</f>
        <v>20.895999999999997</v>
      </c>
      <c r="N22" s="14">
        <f>((((($N$26*$N$27)/1000)*7)-$N$18-$N$19)/5)</f>
        <v>20.475900000000003</v>
      </c>
      <c r="O22" s="14">
        <f>((((($O$26*$O$27)/1000)*7)-$O$18-$O$19)/5)</f>
        <v>21.971600000000002</v>
      </c>
      <c r="P22" s="14">
        <f>((((($P$26*$P$27)/1000)*7)-$P$18-$P$19)/5)</f>
        <v>22.744</v>
      </c>
      <c r="Q22" s="14">
        <f>((((($Q$26*$Q$27)/1000)*7)-$Q$18-$Q$19)/5)</f>
        <v>21.793200000000002</v>
      </c>
      <c r="R22" s="14">
        <f>((((($R$26*$R$27)/1000)*7)-$R$18-$R$19)/5)</f>
        <v>20.95</v>
      </c>
      <c r="S22" s="14">
        <f>((((($S$26*$S$27)/1000)*7)-$S$18-$S$19)/5)</f>
        <v>33.074799999999996</v>
      </c>
      <c r="T22" s="14">
        <f>((((($T$26*$T$27)/1000)*7)-$T$18-$T$19)/5)</f>
        <v>29.479599999999998</v>
      </c>
      <c r="U22" s="14">
        <f>((((($U$26*$U$27)/1000)*7)-$U$18-$U$19)/5)</f>
        <v>16.499999999999996</v>
      </c>
      <c r="V22" s="252">
        <f>((((($V$26*$V$27)/1000)*7)-$V$18-$V$19)/5)</f>
        <v>15.164600000000002</v>
      </c>
      <c r="W22" s="242">
        <f t="shared" si="0"/>
        <v>487.78080000000006</v>
      </c>
      <c r="X22" s="2"/>
      <c r="Y22" s="12"/>
    </row>
    <row r="23" spans="1:32" ht="39.950000000000003" customHeight="1" x14ac:dyDescent="0.25">
      <c r="A23" s="148" t="s">
        <v>22</v>
      </c>
      <c r="B23" s="13">
        <f>((((($B$26*$B$27)/1000)*7)-$B$18-$B$19)/5)</f>
        <v>17.52</v>
      </c>
      <c r="C23" s="14">
        <f>((((($C$26*$C$27)/1000)*7)-$C$18-$C$19)/5)</f>
        <v>32.584700000000005</v>
      </c>
      <c r="D23" s="14">
        <f>((((($D$26*$D$27)/1000)*7)-$D$18-$D$19)/5)</f>
        <v>25.061199999999999</v>
      </c>
      <c r="E23" s="14">
        <f>((((($E$26*$E$27)/1000)*7)-$E$18-$E$19)/5)</f>
        <v>25.377800000000001</v>
      </c>
      <c r="F23" s="14">
        <f>((((($F$26*$F$27)/1000)*7)-$F$18-$F$19)/5)</f>
        <v>21.379899999999999</v>
      </c>
      <c r="G23" s="14">
        <f>((((($G$26*$G$27)/1000)*7)-$G$18-$G$19)/5)</f>
        <v>21.2608</v>
      </c>
      <c r="H23" s="14">
        <f>((((($H$26*$H$27)/1000)*7)-$H$18-$H$19)/5)</f>
        <v>33.692</v>
      </c>
      <c r="I23" s="14">
        <f>((((($I$26*$I$27)/1000)*7)-$I$18-$I$19)/5)</f>
        <v>32.809999999999995</v>
      </c>
      <c r="J23" s="14">
        <f>((((($J$26*$J$27)/1000)*7)-$J$18-$J$19)/5)</f>
        <v>23.1</v>
      </c>
      <c r="K23" s="98">
        <f>((((($K$26*$K$27)/1000)*7)-$K$18-$K$19)/5)</f>
        <v>12.7325</v>
      </c>
      <c r="L23" s="13">
        <f>((((($L$26*$L$27)/1000)*7)-$L$18-$L$19)/5)</f>
        <v>19.212199999999996</v>
      </c>
      <c r="M23" s="14">
        <f>((((($M$26*$M$27)/1000)*7)-$M$18-$M$19)/5)</f>
        <v>20.895999999999997</v>
      </c>
      <c r="N23" s="14">
        <f>((((($N$26*$N$27)/1000)*7)-$N$18-$N$19)/5)</f>
        <v>20.475900000000003</v>
      </c>
      <c r="O23" s="14">
        <f>((((($O$26*$O$27)/1000)*7)-$O$18-$O$19)/5)</f>
        <v>21.971600000000002</v>
      </c>
      <c r="P23" s="14">
        <f>((((($P$26*$P$27)/1000)*7)-$P$18-$P$19)/5)</f>
        <v>22.744</v>
      </c>
      <c r="Q23" s="14">
        <f>((((($Q$26*$Q$27)/1000)*7)-$Q$18-$Q$19)/5)</f>
        <v>21.793200000000002</v>
      </c>
      <c r="R23" s="14">
        <f>((((($R$26*$R$27)/1000)*7)-$R$18-$R$19)/5)</f>
        <v>20.95</v>
      </c>
      <c r="S23" s="14">
        <f>((((($S$26*$S$27)/1000)*7)-$S$18-$S$19)/5)</f>
        <v>33.074799999999996</v>
      </c>
      <c r="T23" s="14">
        <f>((((($T$26*$T$27)/1000)*7)-$T$18-$T$19)/5)</f>
        <v>29.479599999999998</v>
      </c>
      <c r="U23" s="14">
        <f>((((($U$26*$U$27)/1000)*7)-$U$18-$U$19)/5)</f>
        <v>16.499999999999996</v>
      </c>
      <c r="V23" s="252">
        <f>((((($V$26*$V$27)/1000)*7)-$V$18-$V$19)/5)</f>
        <v>15.164600000000002</v>
      </c>
      <c r="W23" s="242">
        <f t="shared" si="0"/>
        <v>487.78080000000006</v>
      </c>
      <c r="X23" s="2"/>
      <c r="Y23" s="12"/>
    </row>
    <row r="24" spans="1:32" ht="39.950000000000003" customHeight="1" thickBot="1" x14ac:dyDescent="0.3">
      <c r="A24" s="196" t="s">
        <v>30</v>
      </c>
      <c r="B24" s="124">
        <f>((((($B$26*$B$27)/1000)*7)-$B$18-$B$19)/5)</f>
        <v>17.52</v>
      </c>
      <c r="C24" s="125">
        <f>((((($C$26*$C$27)/1000)*7)-$C$18-$C$19)/5)</f>
        <v>32.584700000000005</v>
      </c>
      <c r="D24" s="125">
        <f>((((($D$26*$D$27)/1000)*7)-$D$18-$D$19)/5)</f>
        <v>25.061199999999999</v>
      </c>
      <c r="E24" s="125">
        <f>((((($E$26*$E$27)/1000)*7)-$E$18-$E$19)/5)</f>
        <v>25.377800000000001</v>
      </c>
      <c r="F24" s="125">
        <f>((((($F$26*$F$27)/1000)*7)-$F$18-$F$19)/5)</f>
        <v>21.379899999999999</v>
      </c>
      <c r="G24" s="125">
        <f>((((($G$26*$G$27)/1000)*7)-$G$18-$G$19)/5)</f>
        <v>21.2608</v>
      </c>
      <c r="H24" s="125">
        <f>((((($H$26*$H$27)/1000)*7)-$H$18-$H$19)/5)</f>
        <v>33.692</v>
      </c>
      <c r="I24" s="125">
        <f>((((($I$26*$I$27)/1000)*7)-$I$18-$I$19)/5)</f>
        <v>32.809999999999995</v>
      </c>
      <c r="J24" s="125">
        <f>((((($J$26*$J$27)/1000)*7)-$J$18-$J$19)/5)</f>
        <v>23.1</v>
      </c>
      <c r="K24" s="295">
        <f>((((($K$26*$K$27)/1000)*7)-$K$18-$K$19)/5)</f>
        <v>12.7325</v>
      </c>
      <c r="L24" s="124">
        <f>((((($L$26*$L$27)/1000)*7)-$L$18-$L$19)/5)</f>
        <v>19.212199999999996</v>
      </c>
      <c r="M24" s="125">
        <f>((((($M$26*$M$27)/1000)*7)-$M$18-$M$19)/5)</f>
        <v>20.895999999999997</v>
      </c>
      <c r="N24" s="125">
        <f>((((($N$26*$N$27)/1000)*7)-$N$18-$N$19)/5)</f>
        <v>20.475900000000003</v>
      </c>
      <c r="O24" s="125">
        <f>((((($O$26*$O$27)/1000)*7)-$O$18-$O$19)/5)</f>
        <v>21.971600000000002</v>
      </c>
      <c r="P24" s="125">
        <f>((((($P$26*$P$27)/1000)*7)-$P$18-$P$19)/5)</f>
        <v>22.744</v>
      </c>
      <c r="Q24" s="125">
        <f>((((($Q$26*$Q$27)/1000)*7)-$Q$18-$Q$19)/5)</f>
        <v>21.793200000000002</v>
      </c>
      <c r="R24" s="125">
        <f>((((($R$26*$R$27)/1000)*7)-$R$18-$R$19)/5)</f>
        <v>20.95</v>
      </c>
      <c r="S24" s="125">
        <f>((((($S$26*$S$27)/1000)*7)-$S$18-$S$19)/5)</f>
        <v>33.074799999999996</v>
      </c>
      <c r="T24" s="125">
        <f>((((($T$26*$T$27)/1000)*7)-$T$18-$T$19)/5)</f>
        <v>29.479599999999998</v>
      </c>
      <c r="U24" s="125">
        <f>((((($U$26*$U$27)/1000)*7)-$U$18-$U$19)/5)</f>
        <v>16.499999999999996</v>
      </c>
      <c r="V24" s="253">
        <f>((((($V$26*$V$27)/1000)*7)-$V$18-$V$19)/5)</f>
        <v>15.164600000000002</v>
      </c>
      <c r="W24" s="242">
        <f t="shared" si="0"/>
        <v>487.78080000000006</v>
      </c>
      <c r="X24" s="2"/>
    </row>
    <row r="25" spans="1:32" ht="41.45" customHeight="1" x14ac:dyDescent="0.25">
      <c r="A25" s="197" t="s">
        <v>8</v>
      </c>
      <c r="B25" s="184">
        <f>SUM(B18:B24)</f>
        <v>118.99999999999999</v>
      </c>
      <c r="C25" s="185">
        <f t="shared" ref="C25:V25" si="1">SUM(C18:C24)</f>
        <v>220.92349999999999</v>
      </c>
      <c r="D25" s="185">
        <f t="shared" si="1"/>
        <v>169.80599999999998</v>
      </c>
      <c r="E25" s="185">
        <f t="shared" si="1"/>
        <v>173.08900000000003</v>
      </c>
      <c r="F25" s="185">
        <f t="shared" si="1"/>
        <v>145.79949999999997</v>
      </c>
      <c r="G25" s="185">
        <f t="shared" si="1"/>
        <v>144.70400000000001</v>
      </c>
      <c r="H25" s="185">
        <f t="shared" si="1"/>
        <v>228.76000000000002</v>
      </c>
      <c r="I25" s="185">
        <f t="shared" si="1"/>
        <v>223.65</v>
      </c>
      <c r="J25" s="185">
        <f t="shared" si="1"/>
        <v>157.49999999999997</v>
      </c>
      <c r="K25" s="278">
        <f t="shared" si="1"/>
        <v>86.362500000000011</v>
      </c>
      <c r="L25" s="184">
        <f t="shared" si="1"/>
        <v>131.06099999999998</v>
      </c>
      <c r="M25" s="185">
        <f t="shared" si="1"/>
        <v>141.68</v>
      </c>
      <c r="N25" s="185">
        <f t="shared" si="1"/>
        <v>139.0795</v>
      </c>
      <c r="O25" s="185">
        <f t="shared" si="1"/>
        <v>149.05799999999999</v>
      </c>
      <c r="P25" s="185">
        <f t="shared" si="1"/>
        <v>153.72</v>
      </c>
      <c r="Q25" s="185">
        <f t="shared" si="1"/>
        <v>147.96600000000001</v>
      </c>
      <c r="R25" s="185">
        <f t="shared" si="1"/>
        <v>141.75</v>
      </c>
      <c r="S25" s="185">
        <f t="shared" si="1"/>
        <v>223.17399999999998</v>
      </c>
      <c r="T25" s="185">
        <f t="shared" si="1"/>
        <v>200.298</v>
      </c>
      <c r="U25" s="185">
        <f t="shared" si="1"/>
        <v>111.3</v>
      </c>
      <c r="V25" s="185">
        <f t="shared" si="1"/>
        <v>102.82300000000002</v>
      </c>
      <c r="W25" s="242">
        <f>SUM(B25,C25,D25,E25,F25,G25,H25,I25,J25,K25,L25,M25,N25,O25,P25,Q25,R25,S25,T25,U25,V25)</f>
        <v>3311.5039999999995</v>
      </c>
    </row>
    <row r="26" spans="1:32" s="2" customFormat="1" ht="36.75" customHeight="1" x14ac:dyDescent="0.25">
      <c r="A26" s="162" t="s">
        <v>10</v>
      </c>
      <c r="B26" s="15">
        <v>40</v>
      </c>
      <c r="C26" s="16">
        <v>39.5</v>
      </c>
      <c r="D26" s="16">
        <v>39</v>
      </c>
      <c r="E26" s="16">
        <v>39.5</v>
      </c>
      <c r="F26" s="16">
        <v>38.5</v>
      </c>
      <c r="G26" s="16">
        <v>38</v>
      </c>
      <c r="H26" s="16">
        <v>38</v>
      </c>
      <c r="I26" s="16">
        <v>37.5</v>
      </c>
      <c r="J26" s="16">
        <v>37.5</v>
      </c>
      <c r="K26" s="186">
        <v>37.5</v>
      </c>
      <c r="L26" s="15">
        <v>39.5</v>
      </c>
      <c r="M26" s="16">
        <v>40</v>
      </c>
      <c r="N26" s="16">
        <v>39.5</v>
      </c>
      <c r="O26" s="16">
        <v>39</v>
      </c>
      <c r="P26" s="16">
        <v>40</v>
      </c>
      <c r="Q26" s="16">
        <v>39</v>
      </c>
      <c r="R26" s="16">
        <v>37.5</v>
      </c>
      <c r="S26" s="16">
        <v>38</v>
      </c>
      <c r="T26" s="16">
        <v>38</v>
      </c>
      <c r="U26" s="16">
        <v>37.5</v>
      </c>
      <c r="V26" s="16">
        <v>37</v>
      </c>
      <c r="W26" s="243">
        <f>((W25/W27)/7)*1000</f>
        <v>38.552033249123944</v>
      </c>
    </row>
    <row r="27" spans="1:32" s="2" customFormat="1" ht="33" customHeight="1" x14ac:dyDescent="0.25">
      <c r="A27" s="163" t="s">
        <v>11</v>
      </c>
      <c r="B27" s="18">
        <v>425</v>
      </c>
      <c r="C27" s="19">
        <v>799</v>
      </c>
      <c r="D27" s="19">
        <v>622</v>
      </c>
      <c r="E27" s="19">
        <v>626</v>
      </c>
      <c r="F27" s="19">
        <v>541</v>
      </c>
      <c r="G27" s="19">
        <v>544</v>
      </c>
      <c r="H27" s="19">
        <v>860</v>
      </c>
      <c r="I27" s="19">
        <v>852</v>
      </c>
      <c r="J27" s="19">
        <v>600</v>
      </c>
      <c r="K27" s="156">
        <v>329</v>
      </c>
      <c r="L27" s="18">
        <v>474</v>
      </c>
      <c r="M27" s="19">
        <v>506</v>
      </c>
      <c r="N27" s="19">
        <v>503</v>
      </c>
      <c r="O27" s="19">
        <v>546</v>
      </c>
      <c r="P27" s="19">
        <v>549</v>
      </c>
      <c r="Q27" s="19">
        <v>542</v>
      </c>
      <c r="R27" s="19">
        <v>540</v>
      </c>
      <c r="S27" s="19">
        <v>839</v>
      </c>
      <c r="T27" s="19">
        <v>753</v>
      </c>
      <c r="U27" s="19">
        <v>424</v>
      </c>
      <c r="V27" s="19">
        <v>397</v>
      </c>
      <c r="W27" s="244">
        <f>SUM(B27,C27,D27,E27,F27,G27,H27,I27,J27,K27,L27,M27,N27,O27,P27,Q27,R27,S27,T27,U27,V27)</f>
        <v>12271</v>
      </c>
    </row>
    <row r="28" spans="1:32" s="2" customFormat="1" ht="33" customHeight="1" x14ac:dyDescent="0.25">
      <c r="A28" s="164" t="s">
        <v>12</v>
      </c>
      <c r="B28" s="21">
        <f t="shared" ref="B28:V28" si="2">(B27*B26)/1000</f>
        <v>17</v>
      </c>
      <c r="C28" s="22">
        <f t="shared" si="2"/>
        <v>31.560500000000001</v>
      </c>
      <c r="D28" s="22">
        <f t="shared" si="2"/>
        <v>24.257999999999999</v>
      </c>
      <c r="E28" s="22">
        <f t="shared" si="2"/>
        <v>24.727</v>
      </c>
      <c r="F28" s="22">
        <f t="shared" si="2"/>
        <v>20.828499999999998</v>
      </c>
      <c r="G28" s="22">
        <f t="shared" si="2"/>
        <v>20.672000000000001</v>
      </c>
      <c r="H28" s="22">
        <f t="shared" si="2"/>
        <v>32.68</v>
      </c>
      <c r="I28" s="22">
        <f t="shared" si="2"/>
        <v>31.95</v>
      </c>
      <c r="J28" s="22">
        <f t="shared" si="2"/>
        <v>22.5</v>
      </c>
      <c r="K28" s="135">
        <f t="shared" si="2"/>
        <v>12.3375</v>
      </c>
      <c r="L28" s="21">
        <f t="shared" si="2"/>
        <v>18.722999999999999</v>
      </c>
      <c r="M28" s="22">
        <f t="shared" si="2"/>
        <v>20.239999999999998</v>
      </c>
      <c r="N28" s="22">
        <f t="shared" si="2"/>
        <v>19.868500000000001</v>
      </c>
      <c r="O28" s="22">
        <f t="shared" si="2"/>
        <v>21.294</v>
      </c>
      <c r="P28" s="22">
        <f t="shared" si="2"/>
        <v>21.96</v>
      </c>
      <c r="Q28" s="22">
        <f t="shared" si="2"/>
        <v>21.138000000000002</v>
      </c>
      <c r="R28" s="22">
        <f t="shared" si="2"/>
        <v>20.25</v>
      </c>
      <c r="S28" s="22">
        <f t="shared" si="2"/>
        <v>31.882000000000001</v>
      </c>
      <c r="T28" s="22">
        <f t="shared" si="2"/>
        <v>28.614000000000001</v>
      </c>
      <c r="U28" s="22">
        <f t="shared" si="2"/>
        <v>15.9</v>
      </c>
      <c r="V28" s="22">
        <f t="shared" si="2"/>
        <v>14.689</v>
      </c>
      <c r="W28" s="245"/>
    </row>
    <row r="29" spans="1:32" ht="33.75" customHeight="1" x14ac:dyDescent="0.25">
      <c r="A29" s="157" t="s">
        <v>13</v>
      </c>
      <c r="B29" s="24">
        <f t="shared" ref="B29:V29" si="3">((B27*B26)*7)/1000</f>
        <v>119</v>
      </c>
      <c r="C29" s="25">
        <f t="shared" si="3"/>
        <v>220.92349999999999</v>
      </c>
      <c r="D29" s="25">
        <f t="shared" si="3"/>
        <v>169.80600000000001</v>
      </c>
      <c r="E29" s="25">
        <f t="shared" si="3"/>
        <v>173.089</v>
      </c>
      <c r="F29" s="25">
        <f t="shared" si="3"/>
        <v>145.79949999999999</v>
      </c>
      <c r="G29" s="25">
        <f t="shared" si="3"/>
        <v>144.70400000000001</v>
      </c>
      <c r="H29" s="25">
        <f t="shared" si="3"/>
        <v>228.76</v>
      </c>
      <c r="I29" s="25">
        <f t="shared" si="3"/>
        <v>223.65</v>
      </c>
      <c r="J29" s="25">
        <f t="shared" si="3"/>
        <v>157.5</v>
      </c>
      <c r="K29" s="179">
        <f t="shared" si="3"/>
        <v>86.362499999999997</v>
      </c>
      <c r="L29" s="24">
        <f t="shared" si="3"/>
        <v>131.06100000000001</v>
      </c>
      <c r="M29" s="25">
        <f t="shared" si="3"/>
        <v>141.68</v>
      </c>
      <c r="N29" s="25">
        <f t="shared" si="3"/>
        <v>139.0795</v>
      </c>
      <c r="O29" s="25">
        <f t="shared" si="3"/>
        <v>149.05799999999999</v>
      </c>
      <c r="P29" s="25">
        <f t="shared" si="3"/>
        <v>153.72</v>
      </c>
      <c r="Q29" s="25">
        <f t="shared" si="3"/>
        <v>147.96600000000001</v>
      </c>
      <c r="R29" s="25">
        <f t="shared" si="3"/>
        <v>141.75</v>
      </c>
      <c r="S29" s="25">
        <f t="shared" si="3"/>
        <v>223.17400000000001</v>
      </c>
      <c r="T29" s="25">
        <f t="shared" si="3"/>
        <v>200.298</v>
      </c>
      <c r="U29" s="25">
        <f t="shared" si="3"/>
        <v>111.3</v>
      </c>
      <c r="V29" s="25">
        <f t="shared" si="3"/>
        <v>102.82299999999999</v>
      </c>
      <c r="W29" s="246"/>
    </row>
    <row r="30" spans="1:32" ht="33.75" customHeight="1" thickBot="1" x14ac:dyDescent="0.3">
      <c r="A30" s="165" t="s">
        <v>14</v>
      </c>
      <c r="B30" s="26">
        <f t="shared" ref="B30:V30" si="4">+(B25/B27)/7*1000</f>
        <v>39.999999999999993</v>
      </c>
      <c r="C30" s="27">
        <f t="shared" si="4"/>
        <v>39.499999999999993</v>
      </c>
      <c r="D30" s="27">
        <f t="shared" si="4"/>
        <v>38.999999999999993</v>
      </c>
      <c r="E30" s="27">
        <f t="shared" si="4"/>
        <v>39.5</v>
      </c>
      <c r="F30" s="27">
        <f t="shared" si="4"/>
        <v>38.499999999999993</v>
      </c>
      <c r="G30" s="27">
        <f t="shared" si="4"/>
        <v>38</v>
      </c>
      <c r="H30" s="27">
        <f t="shared" si="4"/>
        <v>38</v>
      </c>
      <c r="I30" s="27">
        <f t="shared" si="4"/>
        <v>37.5</v>
      </c>
      <c r="J30" s="27">
        <f t="shared" si="4"/>
        <v>37.499999999999993</v>
      </c>
      <c r="K30" s="180">
        <f t="shared" si="4"/>
        <v>37.5</v>
      </c>
      <c r="L30" s="26">
        <f t="shared" si="4"/>
        <v>39.499999999999993</v>
      </c>
      <c r="M30" s="27">
        <f t="shared" si="4"/>
        <v>40</v>
      </c>
      <c r="N30" s="27">
        <f t="shared" si="4"/>
        <v>39.499999999999993</v>
      </c>
      <c r="O30" s="27">
        <f t="shared" si="4"/>
        <v>38.999999999999993</v>
      </c>
      <c r="P30" s="27">
        <f t="shared" si="4"/>
        <v>39.999999999999993</v>
      </c>
      <c r="Q30" s="27">
        <f t="shared" si="4"/>
        <v>39</v>
      </c>
      <c r="R30" s="27">
        <f t="shared" si="4"/>
        <v>37.5</v>
      </c>
      <c r="S30" s="27">
        <f t="shared" si="4"/>
        <v>37.999999999999993</v>
      </c>
      <c r="T30" s="27">
        <f t="shared" si="4"/>
        <v>38</v>
      </c>
      <c r="U30" s="27">
        <f t="shared" si="4"/>
        <v>37.5</v>
      </c>
      <c r="V30" s="27">
        <f t="shared" si="4"/>
        <v>37.000000000000014</v>
      </c>
      <c r="W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101" t="s">
        <v>16</v>
      </c>
      <c r="C36" s="1102"/>
      <c r="D36" s="1102"/>
      <c r="E36" s="1102"/>
      <c r="F36" s="1102"/>
      <c r="G36" s="1102"/>
      <c r="H36" s="59"/>
      <c r="L36" s="32"/>
      <c r="M36" s="62" t="s">
        <v>17</v>
      </c>
      <c r="N36" s="1094" t="s">
        <v>16</v>
      </c>
      <c r="O36" s="1095"/>
      <c r="P36" s="1095"/>
      <c r="Q36" s="1095"/>
      <c r="R36" s="1095"/>
      <c r="S36" s="1095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61" t="s">
        <v>32</v>
      </c>
      <c r="B37" s="158"/>
      <c r="C37" s="150"/>
      <c r="D37" s="150"/>
      <c r="E37" s="150"/>
      <c r="F37" s="150"/>
      <c r="G37" s="152"/>
      <c r="H37" s="10" t="s">
        <v>8</v>
      </c>
      <c r="I37" s="35"/>
      <c r="J37" s="35"/>
      <c r="K37" s="1106"/>
      <c r="L37" s="1107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61" t="s">
        <v>9</v>
      </c>
      <c r="B38" s="158">
        <v>1</v>
      </c>
      <c r="C38" s="151">
        <v>2</v>
      </c>
      <c r="D38" s="151">
        <v>3</v>
      </c>
      <c r="E38" s="151">
        <v>4</v>
      </c>
      <c r="F38" s="151">
        <v>5</v>
      </c>
      <c r="G38" s="272">
        <v>6</v>
      </c>
      <c r="H38" s="10"/>
      <c r="I38" s="35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12.5</v>
      </c>
      <c r="C39" s="110">
        <v>22.7</v>
      </c>
      <c r="D39" s="110">
        <v>32.4</v>
      </c>
      <c r="E39" s="110">
        <v>23.6</v>
      </c>
      <c r="F39" s="110">
        <v>20.3</v>
      </c>
      <c r="G39" s="251">
        <v>11.1</v>
      </c>
      <c r="H39" s="112">
        <f t="shared" ref="H39:H46" si="5">SUM(B39:G39)</f>
        <v>122.59999999999998</v>
      </c>
      <c r="I39" s="37"/>
      <c r="J39" s="37"/>
      <c r="K39" s="31"/>
      <c r="L39" s="269"/>
      <c r="M39" s="148" t="s">
        <v>23</v>
      </c>
      <c r="N39" s="214">
        <v>55.6</v>
      </c>
      <c r="O39" s="215">
        <v>54.3</v>
      </c>
      <c r="P39" s="215">
        <v>52.6</v>
      </c>
      <c r="Q39" s="215">
        <v>58</v>
      </c>
      <c r="R39" s="215">
        <v>51.9</v>
      </c>
      <c r="S39" s="216">
        <v>51.9</v>
      </c>
      <c r="T39" s="112">
        <f>SUM(N39:S39)</f>
        <v>324.29999999999995</v>
      </c>
      <c r="U39" s="2">
        <v>104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12.5</v>
      </c>
      <c r="C40" s="14">
        <v>22.7</v>
      </c>
      <c r="D40" s="14">
        <v>32.4</v>
      </c>
      <c r="E40" s="14">
        <v>23.6</v>
      </c>
      <c r="F40" s="14">
        <v>20.3</v>
      </c>
      <c r="G40" s="252">
        <v>11.1</v>
      </c>
      <c r="H40" s="112">
        <f t="shared" si="5"/>
        <v>122.59999999999998</v>
      </c>
      <c r="I40" s="37"/>
      <c r="J40" s="37"/>
      <c r="K40" s="31"/>
      <c r="L40" s="269"/>
      <c r="M40" s="148" t="s">
        <v>19</v>
      </c>
      <c r="N40" s="217">
        <v>60</v>
      </c>
      <c r="O40" s="209">
        <v>58.5</v>
      </c>
      <c r="P40" s="209">
        <v>55.7</v>
      </c>
      <c r="Q40" s="209">
        <v>62</v>
      </c>
      <c r="R40" s="209">
        <v>54</v>
      </c>
      <c r="S40" s="218">
        <v>55.5</v>
      </c>
      <c r="T40" s="112">
        <f t="shared" ref="T40:T45" si="6">SUM(N40:S40)</f>
        <v>345.7</v>
      </c>
      <c r="U40" s="2">
        <v>112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>((((($B$47*$B$48)/1000)*7)-$B$39-$B$40)/5)</f>
        <v>13.017999999999997</v>
      </c>
      <c r="C41" s="14">
        <f>((((($C$47*$C$48)/1000)*7)-$C$39-$C$40)/5)</f>
        <v>25.4818</v>
      </c>
      <c r="D41" s="14">
        <f>((((($D$47*$D$48)/1000)*7)-$D$39-$D$40)/5)</f>
        <v>37.162799999999997</v>
      </c>
      <c r="E41" s="14">
        <f>((((($E$47*$E$48)/1000)*7)-$E$39-$E$40)/5)</f>
        <v>26.6296</v>
      </c>
      <c r="F41" s="14">
        <f>((((($F$47*$F$48)/1000)*7)-$F$39-$F$40)/5)</f>
        <v>22.842400000000001</v>
      </c>
      <c r="G41" s="252">
        <f>((((($G$47*$G$48)/1000)*7)-$G$39-$G$40)/5)</f>
        <v>12.743599999999999</v>
      </c>
      <c r="H41" s="112">
        <f t="shared" si="5"/>
        <v>137.87819999999999</v>
      </c>
      <c r="I41" s="37"/>
      <c r="J41" s="37"/>
      <c r="K41" s="31"/>
      <c r="L41" s="269"/>
      <c r="M41" s="148" t="s">
        <v>27</v>
      </c>
      <c r="N41" s="217">
        <f>(($N$48*U41)/1000)</f>
        <v>60.12</v>
      </c>
      <c r="O41" s="209">
        <f>(($O$48*U41)/1000)</f>
        <v>63.24</v>
      </c>
      <c r="P41" s="209">
        <f>(($P$48*U41)/1000)</f>
        <v>61.32</v>
      </c>
      <c r="Q41" s="209">
        <f>(($Q$48*U41)/1000)</f>
        <v>67.56</v>
      </c>
      <c r="R41" s="209">
        <f>(($R$48*U41)/1000)</f>
        <v>60.48</v>
      </c>
      <c r="S41" s="218">
        <f>(($S$48*U41)/1000)</f>
        <v>60.6</v>
      </c>
      <c r="T41" s="112">
        <f t="shared" si="6"/>
        <v>373.32000000000005</v>
      </c>
      <c r="U41" s="2">
        <v>120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>((((($B$47*$B$48)/1000)*7)-$B$39-$B$40)/5)</f>
        <v>13.017999999999997</v>
      </c>
      <c r="C42" s="14">
        <f>((((($C$47*$C$48)/1000)*7)-$C$39-$C$40)/5)</f>
        <v>25.4818</v>
      </c>
      <c r="D42" s="14">
        <f>((((($D$47*$D$48)/1000)*7)-$D$39-$D$40)/5)</f>
        <v>37.162799999999997</v>
      </c>
      <c r="E42" s="14">
        <f>((((($E$47*$E$48)/1000)*7)-$E$39-$E$40)/5)</f>
        <v>26.6296</v>
      </c>
      <c r="F42" s="14">
        <f>((((($F$47*$F$48)/1000)*7)-$F$39-$F$40)/5)</f>
        <v>22.842400000000001</v>
      </c>
      <c r="G42" s="252">
        <f>((((($G$47*$G$48)/1000)*7)-$G$39-$G$40)/5)</f>
        <v>12.743599999999999</v>
      </c>
      <c r="H42" s="112">
        <f t="shared" si="5"/>
        <v>137.87819999999999</v>
      </c>
      <c r="I42" s="37"/>
      <c r="J42" s="37"/>
      <c r="K42" s="31"/>
      <c r="L42" s="269"/>
      <c r="M42" s="148" t="s">
        <v>20</v>
      </c>
      <c r="N42" s="217">
        <f>(($N$48*U42)/1000)</f>
        <v>62.625</v>
      </c>
      <c r="O42" s="209">
        <f>(($O$48*U42)/1000)</f>
        <v>65.875</v>
      </c>
      <c r="P42" s="209">
        <f>(($P$48*U42)/1000)</f>
        <v>63.875</v>
      </c>
      <c r="Q42" s="209">
        <f>(($Q$48*U42)/1000)</f>
        <v>70.375</v>
      </c>
      <c r="R42" s="209">
        <f>(($R$48*U42)/1000)</f>
        <v>63</v>
      </c>
      <c r="S42" s="218">
        <f>(($S$48*U42)/1000)</f>
        <v>63.125</v>
      </c>
      <c r="T42" s="112">
        <f t="shared" si="6"/>
        <v>388.875</v>
      </c>
      <c r="U42" s="2">
        <v>125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f>((((($B$47*$B$48)/1000)*7)-$B$39-$B$40)/5)</f>
        <v>13.017999999999997</v>
      </c>
      <c r="C43" s="14">
        <f>((((($C$47*$C$48)/1000)*7)-$C$39-$C$40)/5)</f>
        <v>25.4818</v>
      </c>
      <c r="D43" s="14">
        <f>((((($D$47*$D$48)/1000)*7)-$D$39-$D$40)/5)</f>
        <v>37.162799999999997</v>
      </c>
      <c r="E43" s="14">
        <f>((((($E$47*$E$48)/1000)*7)-$E$39-$E$40)/5)</f>
        <v>26.6296</v>
      </c>
      <c r="F43" s="14">
        <f>((((($F$47*$F$48)/1000)*7)-$F$39-$F$40)/5)</f>
        <v>22.842400000000001</v>
      </c>
      <c r="G43" s="252">
        <f>((((($G$47*$G$48)/1000)*7)-$G$39-$G$40)/5)</f>
        <v>12.743599999999999</v>
      </c>
      <c r="H43" s="112">
        <f t="shared" si="5"/>
        <v>137.87819999999999</v>
      </c>
      <c r="I43" s="37"/>
      <c r="J43" s="37"/>
      <c r="K43" s="31"/>
      <c r="L43" s="269"/>
      <c r="M43" s="148" t="s">
        <v>21</v>
      </c>
      <c r="N43" s="217">
        <f>(($N$48*U43)/1000)</f>
        <v>66.132000000000005</v>
      </c>
      <c r="O43" s="209">
        <f>(($O$48*U43)/1000)</f>
        <v>69.563999999999993</v>
      </c>
      <c r="P43" s="209">
        <f>(($P$48*U43)/1000)</f>
        <v>67.451999999999998</v>
      </c>
      <c r="Q43" s="209">
        <f>(($Q$48*U43)/1000)</f>
        <v>74.316000000000003</v>
      </c>
      <c r="R43" s="209">
        <f>(($R$48*U43)/1000)</f>
        <v>66.528000000000006</v>
      </c>
      <c r="S43" s="218">
        <f>(($S$48*U43)/1000)</f>
        <v>66.66</v>
      </c>
      <c r="T43" s="112">
        <f t="shared" si="6"/>
        <v>410.65200000000004</v>
      </c>
      <c r="U43" s="2">
        <v>132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((((($B$47*$B$48)/1000)*7)-$B$39-$B$40)/5)</f>
        <v>13.017999999999997</v>
      </c>
      <c r="C44" s="14">
        <f>((((($C$47*$C$48)/1000)*7)-$C$39-$C$40)/5)</f>
        <v>25.4818</v>
      </c>
      <c r="D44" s="14">
        <f>((((($D$47*$D$48)/1000)*7)-$D$39-$D$40)/5)</f>
        <v>37.162799999999997</v>
      </c>
      <c r="E44" s="14">
        <f>((((($E$47*$E$48)/1000)*7)-$E$39-$E$40)/5)</f>
        <v>26.6296</v>
      </c>
      <c r="F44" s="14">
        <f>((((($F$47*$F$48)/1000)*7)-$F$39-$F$40)/5)</f>
        <v>22.842400000000001</v>
      </c>
      <c r="G44" s="252">
        <f>((((($G$47*$G$48)/1000)*7)-$G$39-$G$40)/5)</f>
        <v>12.743599999999999</v>
      </c>
      <c r="H44" s="112">
        <f t="shared" si="5"/>
        <v>137.87819999999999</v>
      </c>
      <c r="I44" s="37"/>
      <c r="J44" s="37"/>
      <c r="K44" s="31"/>
      <c r="L44" s="269"/>
      <c r="M44" s="148" t="s">
        <v>22</v>
      </c>
      <c r="N44" s="217">
        <f>(($N$48*U44)/1000)</f>
        <v>69.638999999999996</v>
      </c>
      <c r="O44" s="209">
        <f>(($O$48*U44)/1000)</f>
        <v>73.253</v>
      </c>
      <c r="P44" s="209">
        <f>(($P$48*U44)/1000)</f>
        <v>71.028999999999996</v>
      </c>
      <c r="Q44" s="209">
        <f>(($Q$48*U44)/1000)</f>
        <v>78.257000000000005</v>
      </c>
      <c r="R44" s="209">
        <f>(($R$48*U44)/1000)</f>
        <v>70.055999999999997</v>
      </c>
      <c r="S44" s="218">
        <f>(($S$48*U44)/1000)</f>
        <v>70.194999999999993</v>
      </c>
      <c r="T44" s="112">
        <f t="shared" si="6"/>
        <v>432.42899999999997</v>
      </c>
      <c r="U44" s="2">
        <v>139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24">
        <f>((((($B$47*$B$48)/1000)*7)-$B$39-$B$40)/5)</f>
        <v>13.017999999999997</v>
      </c>
      <c r="C45" s="125">
        <f>((((($C$47*$C$48)/1000)*7)-$C$39-$C$40)/5)</f>
        <v>25.4818</v>
      </c>
      <c r="D45" s="125">
        <f>((((($D$47*$D$48)/1000)*7)-$D$39-$D$40)/5)</f>
        <v>37.162799999999997</v>
      </c>
      <c r="E45" s="125">
        <f>((((($E$47*$E$48)/1000)*7)-$E$39-$E$40)/5)</f>
        <v>26.6296</v>
      </c>
      <c r="F45" s="125">
        <f>((((($F$47*$F$48)/1000)*7)-$F$39-$F$40)/5)</f>
        <v>22.842400000000001</v>
      </c>
      <c r="G45" s="253">
        <f>((((($G$47*$G$48)/1000)*7)-$G$39-$G$40)/5)</f>
        <v>12.743599999999999</v>
      </c>
      <c r="H45" s="112">
        <f t="shared" si="5"/>
        <v>137.87819999999999</v>
      </c>
      <c r="I45" s="37"/>
      <c r="J45" s="37"/>
      <c r="K45" s="270"/>
      <c r="L45" s="271"/>
      <c r="M45" s="196" t="s">
        <v>30</v>
      </c>
      <c r="N45" s="219">
        <f>(($N$48*U45)/1000)</f>
        <v>71.643000000000001</v>
      </c>
      <c r="O45" s="220">
        <f>(($O$48*U45)/1000)</f>
        <v>75.361000000000004</v>
      </c>
      <c r="P45" s="220">
        <f>(($P$48*U45)/1000)</f>
        <v>73.072999999999993</v>
      </c>
      <c r="Q45" s="220">
        <f>(($Q$48*U45)/1000)</f>
        <v>80.509</v>
      </c>
      <c r="R45" s="220">
        <f>(($R$48*U45)/1000)</f>
        <v>72.072000000000003</v>
      </c>
      <c r="S45" s="221">
        <f>(($S$48*U45)/1000)</f>
        <v>72.215000000000003</v>
      </c>
      <c r="T45" s="112">
        <f t="shared" si="6"/>
        <v>444.87300000000005</v>
      </c>
      <c r="U45" s="2">
        <v>143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205" t="s">
        <v>8</v>
      </c>
      <c r="B46" s="184">
        <f t="shared" ref="B46:G46" si="7">SUM(B39:B45)</f>
        <v>90.09</v>
      </c>
      <c r="C46" s="185">
        <f t="shared" si="7"/>
        <v>172.80899999999997</v>
      </c>
      <c r="D46" s="185">
        <f t="shared" si="7"/>
        <v>250.614</v>
      </c>
      <c r="E46" s="185">
        <f t="shared" si="7"/>
        <v>180.34800000000001</v>
      </c>
      <c r="F46" s="185">
        <f t="shared" si="7"/>
        <v>154.81200000000001</v>
      </c>
      <c r="G46" s="153">
        <f t="shared" si="7"/>
        <v>85.917999999999992</v>
      </c>
      <c r="H46" s="112">
        <f t="shared" si="5"/>
        <v>934.59100000000012</v>
      </c>
      <c r="I46" s="37"/>
      <c r="J46" s="37"/>
      <c r="K46" s="37"/>
      <c r="M46" s="205" t="s">
        <v>8</v>
      </c>
      <c r="N46" s="184">
        <f t="shared" ref="N46:S46" si="8">SUM(N39:N45)</f>
        <v>445.75900000000001</v>
      </c>
      <c r="O46" s="185">
        <f t="shared" si="8"/>
        <v>460.09299999999996</v>
      </c>
      <c r="P46" s="185">
        <f t="shared" si="8"/>
        <v>445.04899999999998</v>
      </c>
      <c r="Q46" s="185">
        <f t="shared" si="8"/>
        <v>491.017</v>
      </c>
      <c r="R46" s="185">
        <f t="shared" si="8"/>
        <v>438.036</v>
      </c>
      <c r="S46" s="153">
        <f t="shared" si="8"/>
        <v>440.19499999999994</v>
      </c>
      <c r="T46" s="276">
        <f>SUM(N46:S46)</f>
        <v>2720.1489999999994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54" t="s">
        <v>10</v>
      </c>
      <c r="B47" s="15">
        <v>39</v>
      </c>
      <c r="C47" s="16">
        <v>39</v>
      </c>
      <c r="D47" s="16">
        <v>39</v>
      </c>
      <c r="E47" s="16">
        <v>38</v>
      </c>
      <c r="F47" s="16">
        <v>38</v>
      </c>
      <c r="G47" s="17">
        <v>38</v>
      </c>
      <c r="H47" s="113">
        <f>+((H46/H48)/7)*1000</f>
        <v>38.543013856812934</v>
      </c>
      <c r="I47" s="38"/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124.90926206548191</v>
      </c>
      <c r="U47" s="38"/>
    </row>
    <row r="48" spans="1:32" ht="33.75" customHeight="1" x14ac:dyDescent="0.25">
      <c r="A48" s="55" t="s">
        <v>11</v>
      </c>
      <c r="B48" s="18">
        <v>330</v>
      </c>
      <c r="C48" s="19">
        <v>633</v>
      </c>
      <c r="D48" s="19">
        <v>918</v>
      </c>
      <c r="E48" s="19">
        <v>678</v>
      </c>
      <c r="F48" s="19">
        <v>582</v>
      </c>
      <c r="G48" s="20">
        <v>323</v>
      </c>
      <c r="H48" s="114">
        <f>SUM(B48:G48)</f>
        <v>3464</v>
      </c>
      <c r="I48" s="166"/>
      <c r="J48" s="166"/>
      <c r="K48" s="37"/>
      <c r="L48" s="39"/>
      <c r="M48" s="55" t="s">
        <v>11</v>
      </c>
      <c r="N48" s="210">
        <v>501</v>
      </c>
      <c r="O48" s="211">
        <v>527</v>
      </c>
      <c r="P48" s="211">
        <v>511</v>
      </c>
      <c r="Q48" s="211">
        <v>563</v>
      </c>
      <c r="R48" s="211">
        <v>504</v>
      </c>
      <c r="S48" s="212">
        <v>505</v>
      </c>
      <c r="T48" s="189">
        <f>SUM(N48:S48)</f>
        <v>3111</v>
      </c>
      <c r="U48" s="40"/>
    </row>
    <row r="49" spans="1:32" ht="33.75" customHeight="1" x14ac:dyDescent="0.25">
      <c r="A49" s="56" t="s">
        <v>12</v>
      </c>
      <c r="B49" s="21">
        <f t="shared" ref="B49:G49" si="9">(B48*B47)/1000</f>
        <v>12.87</v>
      </c>
      <c r="C49" s="22">
        <f t="shared" si="9"/>
        <v>24.687000000000001</v>
      </c>
      <c r="D49" s="22">
        <f t="shared" si="9"/>
        <v>35.802</v>
      </c>
      <c r="E49" s="22">
        <f t="shared" si="9"/>
        <v>25.763999999999999</v>
      </c>
      <c r="F49" s="22">
        <f t="shared" si="9"/>
        <v>22.116</v>
      </c>
      <c r="G49" s="23">
        <f t="shared" si="9"/>
        <v>12.273999999999999</v>
      </c>
      <c r="H49" s="115">
        <f>((H46*1000)/H48)/7</f>
        <v>38.543013856812941</v>
      </c>
      <c r="I49" s="167"/>
      <c r="J49" s="167"/>
      <c r="K49" s="37"/>
      <c r="M49" s="56" t="s">
        <v>12</v>
      </c>
      <c r="N49" s="21">
        <f t="shared" ref="N49:S49" si="10">(N48*N47)/1000</f>
        <v>15.03</v>
      </c>
      <c r="O49" s="22">
        <f t="shared" si="10"/>
        <v>15.81</v>
      </c>
      <c r="P49" s="22">
        <f t="shared" si="10"/>
        <v>15.33</v>
      </c>
      <c r="Q49" s="22">
        <f t="shared" si="10"/>
        <v>16.89</v>
      </c>
      <c r="R49" s="22">
        <f t="shared" si="10"/>
        <v>15.12</v>
      </c>
      <c r="S49" s="23">
        <f t="shared" si="10"/>
        <v>15.15</v>
      </c>
      <c r="T49" s="190">
        <f>((T46*1000)/T48)/7</f>
        <v>124.90926206548191</v>
      </c>
      <c r="U49" s="40"/>
    </row>
    <row r="50" spans="1:32" ht="33.75" customHeight="1" thickBot="1" x14ac:dyDescent="0.3">
      <c r="A50" s="57" t="s">
        <v>13</v>
      </c>
      <c r="B50" s="24">
        <f t="shared" ref="B50:G50" si="11">((B48*B47)*7)/1000</f>
        <v>90.09</v>
      </c>
      <c r="C50" s="25">
        <f t="shared" si="11"/>
        <v>172.809</v>
      </c>
      <c r="D50" s="25">
        <f t="shared" si="11"/>
        <v>250.614</v>
      </c>
      <c r="E50" s="25">
        <f t="shared" si="11"/>
        <v>180.34800000000001</v>
      </c>
      <c r="F50" s="25">
        <f t="shared" si="11"/>
        <v>154.81200000000001</v>
      </c>
      <c r="G50" s="52">
        <f t="shared" si="11"/>
        <v>85.918000000000006</v>
      </c>
      <c r="H50" s="99"/>
      <c r="I50" s="29"/>
      <c r="J50" s="29"/>
      <c r="K50" s="37"/>
      <c r="M50" s="58" t="s">
        <v>13</v>
      </c>
      <c r="N50" s="24">
        <f t="shared" ref="N50:S50" si="12">((N48*N47)*7)/1000</f>
        <v>105.21</v>
      </c>
      <c r="O50" s="25">
        <f t="shared" si="12"/>
        <v>110.67</v>
      </c>
      <c r="P50" s="25">
        <f t="shared" si="12"/>
        <v>107.31</v>
      </c>
      <c r="Q50" s="25">
        <f t="shared" si="12"/>
        <v>118.23</v>
      </c>
      <c r="R50" s="25">
        <f t="shared" si="12"/>
        <v>105.84</v>
      </c>
      <c r="S50" s="52">
        <f t="shared" si="12"/>
        <v>106.05</v>
      </c>
      <c r="T50" s="182"/>
    </row>
    <row r="51" spans="1:32" ht="33.75" customHeight="1" thickBot="1" x14ac:dyDescent="0.3">
      <c r="A51" s="58" t="s">
        <v>14</v>
      </c>
      <c r="B51" s="26">
        <f t="shared" ref="B51:G51" si="13">+(B46/B48)/7*1000</f>
        <v>39</v>
      </c>
      <c r="C51" s="27">
        <f t="shared" si="13"/>
        <v>38.999999999999993</v>
      </c>
      <c r="D51" s="27">
        <f t="shared" si="13"/>
        <v>39</v>
      </c>
      <c r="E51" s="27">
        <f t="shared" si="13"/>
        <v>38</v>
      </c>
      <c r="F51" s="27">
        <f t="shared" si="13"/>
        <v>38</v>
      </c>
      <c r="G51" s="28">
        <f t="shared" si="13"/>
        <v>37.999999999999993</v>
      </c>
      <c r="H51" s="116"/>
      <c r="I51" s="29"/>
      <c r="J51" s="29"/>
      <c r="K51" s="37"/>
      <c r="L51" s="29"/>
      <c r="M51" s="213" t="s">
        <v>14</v>
      </c>
      <c r="N51" s="26">
        <f t="shared" ref="N51:S51" si="14">+(N46/N48)/7*1000</f>
        <v>127.10550327915598</v>
      </c>
      <c r="O51" s="27">
        <f t="shared" si="14"/>
        <v>124.72024939007861</v>
      </c>
      <c r="P51" s="27">
        <f t="shared" si="14"/>
        <v>124.41962538440032</v>
      </c>
      <c r="Q51" s="27">
        <f t="shared" si="14"/>
        <v>124.59198173052525</v>
      </c>
      <c r="R51" s="27">
        <f t="shared" si="14"/>
        <v>124.15986394557822</v>
      </c>
      <c r="S51" s="28">
        <f t="shared" si="14"/>
        <v>124.52475247524751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96"/>
      <c r="M54" s="1096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94" t="s">
        <v>29</v>
      </c>
      <c r="C55" s="1095"/>
      <c r="D55" s="1095"/>
      <c r="E55" s="1095"/>
      <c r="F55" s="1095"/>
      <c r="G55" s="1095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51.9</v>
      </c>
      <c r="C58" s="110">
        <v>55.5</v>
      </c>
      <c r="D58" s="110">
        <v>54.6</v>
      </c>
      <c r="E58" s="110">
        <v>56</v>
      </c>
      <c r="F58" s="110">
        <v>55</v>
      </c>
      <c r="G58" s="279">
        <v>55.5</v>
      </c>
      <c r="H58" s="112">
        <f t="shared" ref="H58:H65" si="15">SUM(B58:G58)</f>
        <v>328.5</v>
      </c>
      <c r="I58" s="30"/>
      <c r="J58" s="30"/>
      <c r="K58" s="33">
        <v>104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55.9</v>
      </c>
      <c r="C59" s="14">
        <v>59.8</v>
      </c>
      <c r="D59" s="14">
        <v>58.8</v>
      </c>
      <c r="E59" s="14">
        <v>60.4</v>
      </c>
      <c r="F59" s="14">
        <v>59.3</v>
      </c>
      <c r="G59" s="280">
        <v>59.8</v>
      </c>
      <c r="H59" s="112">
        <f t="shared" si="15"/>
        <v>354</v>
      </c>
      <c r="I59" s="30"/>
      <c r="J59" s="30"/>
      <c r="K59" s="33">
        <v>112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(($B$67*K60)/1000)</f>
        <v>57.12</v>
      </c>
      <c r="C60" s="14">
        <f>(($C$67*K60)/1000)</f>
        <v>64.680000000000007</v>
      </c>
      <c r="D60" s="14">
        <f>(($D$67*K60)/1000)</f>
        <v>63.6</v>
      </c>
      <c r="E60" s="14">
        <f>(($E$67*K60)/1000)</f>
        <v>65.28</v>
      </c>
      <c r="F60" s="14">
        <f>(($F$67*K60)/1000)</f>
        <v>64.08</v>
      </c>
      <c r="G60" s="280">
        <f>(($G$67*K60)/1000)</f>
        <v>64.680000000000007</v>
      </c>
      <c r="H60" s="112">
        <f t="shared" si="15"/>
        <v>379.44</v>
      </c>
      <c r="I60" s="30"/>
      <c r="J60" s="30"/>
      <c r="K60" s="2">
        <v>120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>(($B$67*K61)/1000)</f>
        <v>59.5</v>
      </c>
      <c r="C61" s="14">
        <f>(($C$67*K61)/1000)</f>
        <v>67.375</v>
      </c>
      <c r="D61" s="14">
        <f>(($D$67*K61)/1000)</f>
        <v>66.25</v>
      </c>
      <c r="E61" s="14">
        <f>(($E$67*K61)/1000)</f>
        <v>68</v>
      </c>
      <c r="F61" s="14">
        <f>(($F$67*K61)/1000)</f>
        <v>66.75</v>
      </c>
      <c r="G61" s="280">
        <f>(($G$67*K61)/1000)</f>
        <v>67.375</v>
      </c>
      <c r="H61" s="112">
        <f t="shared" si="15"/>
        <v>395.25</v>
      </c>
      <c r="I61" s="30"/>
      <c r="J61" s="30"/>
      <c r="K61" s="2">
        <v>125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>(($B$67*K62)/1000)</f>
        <v>62.832000000000001</v>
      </c>
      <c r="C62" s="14">
        <f>(($C$67*K62)/1000)</f>
        <v>71.147999999999996</v>
      </c>
      <c r="D62" s="14">
        <f>(($D$67*K62)/1000)</f>
        <v>69.959999999999994</v>
      </c>
      <c r="E62" s="14">
        <f>(($E$67*K62)/1000)</f>
        <v>71.808000000000007</v>
      </c>
      <c r="F62" s="14">
        <f>(($F$67*K62)/1000)</f>
        <v>70.488</v>
      </c>
      <c r="G62" s="280">
        <f>(($G$67*K62)/1000)</f>
        <v>71.147999999999996</v>
      </c>
      <c r="H62" s="112">
        <f t="shared" si="15"/>
        <v>417.38400000000001</v>
      </c>
      <c r="I62" s="30"/>
      <c r="J62" s="30"/>
      <c r="K62" s="2">
        <v>132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>(($B$67*K63)/1000)</f>
        <v>66.164000000000001</v>
      </c>
      <c r="C63" s="14">
        <f>(($C$67*K63)/1000)</f>
        <v>74.921000000000006</v>
      </c>
      <c r="D63" s="14">
        <f>(($D$67*K63)/1000)</f>
        <v>73.67</v>
      </c>
      <c r="E63" s="14">
        <f>(($E$67*K63)/1000)</f>
        <v>75.616</v>
      </c>
      <c r="F63" s="14">
        <f>(($F$67*K63)/1000)</f>
        <v>74.225999999999999</v>
      </c>
      <c r="G63" s="280">
        <f>(($G$67*K63)/1000)</f>
        <v>74.921000000000006</v>
      </c>
      <c r="H63" s="112">
        <f t="shared" si="15"/>
        <v>439.51799999999997</v>
      </c>
      <c r="I63" s="30"/>
      <c r="J63" s="30"/>
      <c r="K63" s="2">
        <v>139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>(($B$67*K64)/1000)</f>
        <v>68.067999999999998</v>
      </c>
      <c r="C64" s="125">
        <f>(($C$67*K64)/1000)</f>
        <v>77.076999999999998</v>
      </c>
      <c r="D64" s="125">
        <f>(($D$67*K64)/1000)</f>
        <v>75.790000000000006</v>
      </c>
      <c r="E64" s="125">
        <f>(($E$67*K64)/1000)</f>
        <v>77.792000000000002</v>
      </c>
      <c r="F64" s="125">
        <f>(($F$67*K64)/1000)</f>
        <v>76.361999999999995</v>
      </c>
      <c r="G64" s="281">
        <f>(($G$67*K64)/1000)</f>
        <v>77.076999999999998</v>
      </c>
      <c r="H64" s="112">
        <f t="shared" si="15"/>
        <v>452.16599999999994</v>
      </c>
      <c r="I64" s="30"/>
      <c r="J64" s="30"/>
      <c r="K64" s="2">
        <v>143</v>
      </c>
      <c r="L64" s="33"/>
      <c r="M64" s="33">
        <v>143</v>
      </c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16">SUM(B58:B64)</f>
        <v>421.48399999999998</v>
      </c>
      <c r="C65" s="185">
        <f t="shared" si="16"/>
        <v>470.50100000000003</v>
      </c>
      <c r="D65" s="185">
        <f t="shared" si="16"/>
        <v>462.67</v>
      </c>
      <c r="E65" s="185">
        <f t="shared" si="16"/>
        <v>474.89599999999996</v>
      </c>
      <c r="F65" s="185">
        <f t="shared" si="16"/>
        <v>466.20600000000002</v>
      </c>
      <c r="G65" s="278">
        <f t="shared" si="16"/>
        <v>470.50100000000003</v>
      </c>
      <c r="H65" s="187">
        <f t="shared" si="15"/>
        <v>2766.2580000000003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124.97777175386285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476</v>
      </c>
      <c r="C67" s="211">
        <v>539</v>
      </c>
      <c r="D67" s="211">
        <v>530</v>
      </c>
      <c r="E67" s="211">
        <v>544</v>
      </c>
      <c r="F67" s="211">
        <v>534</v>
      </c>
      <c r="G67" s="227">
        <v>539</v>
      </c>
      <c r="H67" s="189">
        <f>SUM(B67:G67)</f>
        <v>3162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17">(B67*B66)/1000</f>
        <v>14.28</v>
      </c>
      <c r="C68" s="22">
        <f t="shared" si="17"/>
        <v>16.170000000000002</v>
      </c>
      <c r="D68" s="22">
        <f t="shared" si="17"/>
        <v>15.9</v>
      </c>
      <c r="E68" s="22">
        <f t="shared" si="17"/>
        <v>16.32</v>
      </c>
      <c r="F68" s="22">
        <f t="shared" si="17"/>
        <v>16.02</v>
      </c>
      <c r="G68" s="135">
        <f t="shared" si="17"/>
        <v>16.170000000000002</v>
      </c>
      <c r="H68" s="228">
        <f>((H65*1000)/H67)/7</f>
        <v>124.97777175386285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18">((B67*B66)*7)/1000</f>
        <v>99.96</v>
      </c>
      <c r="C69" s="25">
        <f t="shared" si="18"/>
        <v>113.19</v>
      </c>
      <c r="D69" s="25">
        <f t="shared" si="18"/>
        <v>111.3</v>
      </c>
      <c r="E69" s="25">
        <f t="shared" si="18"/>
        <v>114.24</v>
      </c>
      <c r="F69" s="25">
        <f t="shared" si="18"/>
        <v>112.14</v>
      </c>
      <c r="G69" s="179">
        <f t="shared" si="18"/>
        <v>113.19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19">+(B65/B67)/7*1000</f>
        <v>126.49579831932772</v>
      </c>
      <c r="C70" s="27">
        <f t="shared" si="19"/>
        <v>124.70209382454281</v>
      </c>
      <c r="D70" s="27">
        <f t="shared" si="19"/>
        <v>124.7088948787062</v>
      </c>
      <c r="E70" s="27">
        <f t="shared" si="19"/>
        <v>124.71008403361343</v>
      </c>
      <c r="F70" s="27">
        <f t="shared" si="19"/>
        <v>124.7207062600321</v>
      </c>
      <c r="G70" s="180">
        <f t="shared" si="19"/>
        <v>124.70209382454281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40">
      <selection activeCell="B67" sqref="B67:G67"/>
      <pageMargins left="0.7" right="0.7" top="0.75" bottom="0.75" header="0.3" footer="0.3"/>
      <pageSetup paperSize="9" orientation="portrait" r:id="rId1"/>
    </customSheetView>
  </customSheetViews>
  <mergeCells count="11">
    <mergeCell ref="B36:G36"/>
    <mergeCell ref="N36:S36"/>
    <mergeCell ref="K37:L37"/>
    <mergeCell ref="L54:M54"/>
    <mergeCell ref="B55:G55"/>
    <mergeCell ref="A3:C3"/>
    <mergeCell ref="E9:G9"/>
    <mergeCell ref="T9:U9"/>
    <mergeCell ref="M11:N11"/>
    <mergeCell ref="B15:K15"/>
    <mergeCell ref="L15:V15"/>
  </mergeCells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>
    <tabColor rgb="FF00B050"/>
    <pageSetUpPr fitToPage="1"/>
  </sheetPr>
  <dimension ref="A1:Z51"/>
  <sheetViews>
    <sheetView view="pageBreakPreview" zoomScale="37" zoomScaleNormal="35" zoomScaleSheetLayoutView="37" workbookViewId="0">
      <selection activeCell="N35" sqref="N35"/>
    </sheetView>
  </sheetViews>
  <sheetFormatPr baseColWidth="10" defaultRowHeight="30" x14ac:dyDescent="0.25"/>
  <cols>
    <col min="1" max="1" width="34.28515625" style="72" customWidth="1"/>
    <col min="2" max="2" width="18.140625" style="72" customWidth="1"/>
    <col min="3" max="6" width="15.7109375" style="72" customWidth="1"/>
    <col min="7" max="7" width="19.85546875" style="72" customWidth="1"/>
    <col min="8" max="8" width="22.140625" style="72" customWidth="1"/>
    <col min="9" max="11" width="17.7109375" style="72" customWidth="1"/>
    <col min="12" max="12" width="17.140625" style="72" customWidth="1"/>
    <col min="13" max="13" width="32" style="72" customWidth="1"/>
    <col min="14" max="19" width="15.7109375" style="72" customWidth="1"/>
    <col min="20" max="20" width="17.28515625" style="72" customWidth="1"/>
    <col min="21" max="21" width="15.7109375" style="72" customWidth="1"/>
    <col min="22" max="22" width="18.85546875" style="72" customWidth="1"/>
    <col min="23" max="23" width="20" style="72" customWidth="1"/>
    <col min="24" max="24" width="19.7109375" style="72" customWidth="1"/>
  </cols>
  <sheetData>
    <row r="1" spans="1:26" x14ac:dyDescent="0.25">
      <c r="A1" s="1118"/>
      <c r="B1" s="1121" t="s">
        <v>33</v>
      </c>
      <c r="C1" s="1122"/>
      <c r="D1" s="1122"/>
      <c r="E1" s="1122"/>
      <c r="F1" s="1122"/>
      <c r="G1" s="1122"/>
      <c r="H1" s="1122"/>
      <c r="I1" s="1122"/>
      <c r="J1" s="1122"/>
      <c r="K1" s="1122"/>
      <c r="L1" s="1122"/>
      <c r="M1" s="1122"/>
      <c r="N1" s="1122"/>
      <c r="O1" s="1122"/>
      <c r="P1" s="1122"/>
      <c r="Q1" s="1122"/>
      <c r="R1" s="1122"/>
      <c r="S1" s="1123"/>
      <c r="T1" s="1124" t="s">
        <v>34</v>
      </c>
      <c r="U1" s="1124"/>
      <c r="V1" s="1124"/>
      <c r="W1" s="1124"/>
      <c r="X1" s="1125"/>
    </row>
    <row r="2" spans="1:26" x14ac:dyDescent="0.25">
      <c r="A2" s="1119"/>
      <c r="B2" s="1126" t="s">
        <v>35</v>
      </c>
      <c r="C2" s="1127"/>
      <c r="D2" s="1127"/>
      <c r="E2" s="1127"/>
      <c r="F2" s="1127"/>
      <c r="G2" s="1127"/>
      <c r="H2" s="1127"/>
      <c r="I2" s="1127"/>
      <c r="J2" s="1127"/>
      <c r="K2" s="1127"/>
      <c r="L2" s="1127"/>
      <c r="M2" s="1127"/>
      <c r="N2" s="1127"/>
      <c r="O2" s="1127"/>
      <c r="P2" s="1127"/>
      <c r="Q2" s="1127"/>
      <c r="R2" s="1127"/>
      <c r="S2" s="1128"/>
      <c r="T2" s="1130" t="s">
        <v>36</v>
      </c>
      <c r="U2" s="1130"/>
      <c r="V2" s="1130"/>
      <c r="W2" s="1130"/>
      <c r="X2" s="1131"/>
    </row>
    <row r="3" spans="1:26" x14ac:dyDescent="0.25">
      <c r="A3" s="1120"/>
      <c r="B3" s="1113"/>
      <c r="C3" s="1114"/>
      <c r="D3" s="1114"/>
      <c r="E3" s="1114"/>
      <c r="F3" s="1114"/>
      <c r="G3" s="1114"/>
      <c r="H3" s="1114"/>
      <c r="I3" s="1114"/>
      <c r="J3" s="1114"/>
      <c r="K3" s="1114"/>
      <c r="L3" s="1114"/>
      <c r="M3" s="1114"/>
      <c r="N3" s="1114"/>
      <c r="O3" s="1114"/>
      <c r="P3" s="1114"/>
      <c r="Q3" s="1114"/>
      <c r="R3" s="1114"/>
      <c r="S3" s="1129"/>
      <c r="T3" s="1130" t="s">
        <v>37</v>
      </c>
      <c r="U3" s="1130"/>
      <c r="V3" s="1130"/>
      <c r="W3" s="1130"/>
      <c r="X3" s="1131"/>
    </row>
    <row r="4" spans="1:26" x14ac:dyDescent="0.25">
      <c r="A4" s="133"/>
      <c r="B4" s="13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1108"/>
      <c r="U4" s="1108"/>
      <c r="V4" s="1108"/>
      <c r="W4" s="1108"/>
      <c r="X4" s="1109"/>
    </row>
    <row r="5" spans="1:26" x14ac:dyDescent="0.25">
      <c r="A5" s="134" t="s">
        <v>38</v>
      </c>
      <c r="B5" s="1113">
        <v>3</v>
      </c>
      <c r="C5" s="1114"/>
      <c r="D5" s="84"/>
      <c r="E5" s="84"/>
      <c r="F5" s="84" t="s">
        <v>39</v>
      </c>
      <c r="G5" s="1115" t="s">
        <v>50</v>
      </c>
      <c r="H5" s="1115"/>
      <c r="I5" s="87"/>
      <c r="J5" s="87"/>
      <c r="K5" s="87"/>
      <c r="L5" s="85"/>
      <c r="M5" s="84" t="s">
        <v>40</v>
      </c>
      <c r="N5" s="1114">
        <v>5</v>
      </c>
      <c r="O5" s="1114"/>
      <c r="T5" s="1110"/>
      <c r="U5" s="1110"/>
      <c r="V5" s="1110"/>
      <c r="W5" s="1110"/>
      <c r="X5" s="1111"/>
    </row>
    <row r="6" spans="1:26" x14ac:dyDescent="0.25">
      <c r="A6" s="134"/>
      <c r="B6" s="13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1110"/>
      <c r="U6" s="1110"/>
      <c r="V6" s="1110"/>
      <c r="W6" s="1110"/>
      <c r="X6" s="1111"/>
    </row>
    <row r="7" spans="1:26" x14ac:dyDescent="0.25">
      <c r="A7" s="170" t="s">
        <v>41</v>
      </c>
      <c r="B7" s="1116" t="s">
        <v>2</v>
      </c>
      <c r="C7" s="1117"/>
      <c r="D7" s="86"/>
      <c r="E7" s="86"/>
      <c r="F7" s="84" t="s">
        <v>42</v>
      </c>
      <c r="G7" s="1115" t="s">
        <v>55</v>
      </c>
      <c r="H7" s="1115"/>
      <c r="I7" s="1115"/>
      <c r="J7" s="1115"/>
      <c r="K7" s="87"/>
      <c r="L7" s="87"/>
      <c r="M7" s="84" t="s">
        <v>43</v>
      </c>
      <c r="O7" s="1114" t="s">
        <v>51</v>
      </c>
      <c r="P7" s="1114"/>
      <c r="Q7" s="1114"/>
      <c r="R7" s="1114"/>
      <c r="S7" s="88"/>
      <c r="T7" s="1110"/>
      <c r="U7" s="1110"/>
      <c r="V7" s="1110"/>
      <c r="W7" s="1110"/>
      <c r="X7" s="1111"/>
    </row>
    <row r="8" spans="1:26" ht="30.75" thickBot="1" x14ac:dyDescent="0.3">
      <c r="A8" s="171"/>
      <c r="B8" s="134"/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/>
      <c r="Q8" s="84"/>
      <c r="R8" s="84"/>
      <c r="S8" s="84"/>
      <c r="T8" s="1112"/>
      <c r="U8" s="1112"/>
      <c r="V8" s="1112"/>
      <c r="W8" s="1110"/>
      <c r="X8" s="1111"/>
    </row>
    <row r="9" spans="1:26" ht="30.75" thickBot="1" x14ac:dyDescent="0.3">
      <c r="A9" s="74"/>
      <c r="B9" s="1135" t="s">
        <v>7</v>
      </c>
      <c r="C9" s="1136"/>
      <c r="D9" s="1136"/>
      <c r="E9" s="1136"/>
      <c r="F9" s="1136"/>
      <c r="G9" s="1136"/>
      <c r="H9" s="1136"/>
      <c r="I9" s="1136"/>
      <c r="J9" s="1136"/>
      <c r="K9" s="1134"/>
      <c r="L9" s="1132" t="s">
        <v>28</v>
      </c>
      <c r="M9" s="1133"/>
      <c r="N9" s="1133"/>
      <c r="O9" s="1133"/>
      <c r="P9" s="1133"/>
      <c r="Q9" s="1133"/>
      <c r="R9" s="1133"/>
      <c r="S9" s="1133"/>
      <c r="T9" s="1133"/>
      <c r="U9" s="1133"/>
      <c r="V9" s="1139"/>
      <c r="W9" s="75"/>
      <c r="X9" s="234"/>
    </row>
    <row r="10" spans="1:26" ht="30.75" thickBot="1" x14ac:dyDescent="0.3">
      <c r="A10" s="268" t="s">
        <v>44</v>
      </c>
      <c r="B10" s="138">
        <v>1</v>
      </c>
      <c r="C10" s="139">
        <v>2</v>
      </c>
      <c r="D10" s="139">
        <v>3</v>
      </c>
      <c r="E10" s="139">
        <v>4</v>
      </c>
      <c r="F10" s="139">
        <v>5</v>
      </c>
      <c r="G10" s="139">
        <v>6</v>
      </c>
      <c r="H10" s="139">
        <v>7</v>
      </c>
      <c r="I10" s="139">
        <v>8</v>
      </c>
      <c r="J10" s="138">
        <v>9</v>
      </c>
      <c r="K10" s="140">
        <v>10</v>
      </c>
      <c r="L10" s="138">
        <v>1</v>
      </c>
      <c r="M10" s="139">
        <v>2</v>
      </c>
      <c r="N10" s="139">
        <v>3</v>
      </c>
      <c r="O10" s="139">
        <v>4</v>
      </c>
      <c r="P10" s="139">
        <v>5</v>
      </c>
      <c r="Q10" s="139">
        <v>6</v>
      </c>
      <c r="R10" s="139">
        <v>7</v>
      </c>
      <c r="S10" s="139">
        <v>8</v>
      </c>
      <c r="T10" s="139">
        <v>9</v>
      </c>
      <c r="U10" s="139">
        <v>10</v>
      </c>
      <c r="V10" s="141">
        <v>11</v>
      </c>
      <c r="W10" s="80" t="s">
        <v>8</v>
      </c>
      <c r="X10" s="79"/>
    </row>
    <row r="11" spans="1:26" x14ac:dyDescent="0.25">
      <c r="A11" s="76" t="s">
        <v>23</v>
      </c>
      <c r="B11" s="229">
        <v>17.600000000000001</v>
      </c>
      <c r="C11" s="230">
        <v>32.6</v>
      </c>
      <c r="D11" s="230">
        <v>25.1</v>
      </c>
      <c r="E11" s="230">
        <v>25.4</v>
      </c>
      <c r="F11" s="230">
        <v>21.4</v>
      </c>
      <c r="G11" s="230">
        <v>21.3</v>
      </c>
      <c r="H11" s="230">
        <v>33.700000000000003</v>
      </c>
      <c r="I11" s="230">
        <v>32.9</v>
      </c>
      <c r="J11" s="230">
        <v>23.1</v>
      </c>
      <c r="K11" s="232">
        <v>12.8</v>
      </c>
      <c r="L11" s="229">
        <v>19.3</v>
      </c>
      <c r="M11" s="230">
        <v>20.9</v>
      </c>
      <c r="N11" s="230">
        <v>20.5</v>
      </c>
      <c r="O11" s="230">
        <v>22</v>
      </c>
      <c r="P11" s="230">
        <v>22.8</v>
      </c>
      <c r="Q11" s="230">
        <v>21.8</v>
      </c>
      <c r="R11" s="230">
        <v>21</v>
      </c>
      <c r="S11" s="230">
        <v>33.1</v>
      </c>
      <c r="T11" s="230">
        <v>29.5</v>
      </c>
      <c r="U11" s="230">
        <v>16.5</v>
      </c>
      <c r="V11" s="231">
        <v>15.2</v>
      </c>
      <c r="W11" s="288">
        <f>SUM(B11:V11)</f>
        <v>488.50000000000006</v>
      </c>
      <c r="X11" s="235"/>
      <c r="Z11" s="89"/>
    </row>
    <row r="12" spans="1:26" x14ac:dyDescent="0.25">
      <c r="A12" s="76" t="s">
        <v>19</v>
      </c>
      <c r="B12" s="119"/>
      <c r="C12" s="120"/>
      <c r="D12" s="120"/>
      <c r="E12" s="120"/>
      <c r="F12" s="120"/>
      <c r="G12" s="120"/>
      <c r="H12" s="120"/>
      <c r="I12" s="120"/>
      <c r="J12" s="120"/>
      <c r="K12" s="233"/>
      <c r="L12" s="119"/>
      <c r="M12" s="120"/>
      <c r="N12" s="120"/>
      <c r="O12" s="120"/>
      <c r="P12" s="120"/>
      <c r="Q12" s="120"/>
      <c r="R12" s="120"/>
      <c r="S12" s="120"/>
      <c r="T12" s="120"/>
      <c r="U12" s="120"/>
      <c r="V12" s="121"/>
      <c r="W12" s="288">
        <f t="shared" ref="W12:W17" si="0">SUM(B12:V12)</f>
        <v>0</v>
      </c>
      <c r="X12" s="235"/>
    </row>
    <row r="13" spans="1:26" x14ac:dyDescent="0.25">
      <c r="A13" s="76" t="s">
        <v>27</v>
      </c>
      <c r="B13" s="119"/>
      <c r="C13" s="120"/>
      <c r="D13" s="120"/>
      <c r="E13" s="120"/>
      <c r="F13" s="120"/>
      <c r="G13" s="120"/>
      <c r="H13" s="120"/>
      <c r="I13" s="120"/>
      <c r="J13" s="120"/>
      <c r="K13" s="233"/>
      <c r="L13" s="119"/>
      <c r="M13" s="120"/>
      <c r="N13" s="120"/>
      <c r="O13" s="120"/>
      <c r="P13" s="120"/>
      <c r="Q13" s="120"/>
      <c r="R13" s="120"/>
      <c r="S13" s="120"/>
      <c r="T13" s="120"/>
      <c r="U13" s="120"/>
      <c r="V13" s="121"/>
      <c r="W13" s="288">
        <f t="shared" si="0"/>
        <v>0</v>
      </c>
      <c r="X13" s="235"/>
    </row>
    <row r="14" spans="1:26" x14ac:dyDescent="0.25">
      <c r="A14" s="76" t="s">
        <v>20</v>
      </c>
      <c r="B14" s="119"/>
      <c r="C14" s="120"/>
      <c r="D14" s="120"/>
      <c r="E14" s="120"/>
      <c r="F14" s="120"/>
      <c r="G14" s="120"/>
      <c r="H14" s="120"/>
      <c r="I14" s="120"/>
      <c r="J14" s="120"/>
      <c r="K14" s="233"/>
      <c r="L14" s="119"/>
      <c r="M14" s="120"/>
      <c r="N14" s="120"/>
      <c r="O14" s="120"/>
      <c r="P14" s="120"/>
      <c r="Q14" s="120"/>
      <c r="R14" s="120"/>
      <c r="S14" s="120"/>
      <c r="T14" s="120"/>
      <c r="U14" s="120"/>
      <c r="V14" s="121"/>
      <c r="W14" s="288">
        <f t="shared" si="0"/>
        <v>0</v>
      </c>
      <c r="X14" s="235"/>
    </row>
    <row r="15" spans="1:26" x14ac:dyDescent="0.25">
      <c r="A15" s="76" t="s">
        <v>21</v>
      </c>
      <c r="B15" s="119"/>
      <c r="C15" s="120"/>
      <c r="D15" s="120"/>
      <c r="E15" s="120"/>
      <c r="F15" s="120"/>
      <c r="G15" s="120"/>
      <c r="H15" s="120"/>
      <c r="I15" s="120"/>
      <c r="J15" s="120"/>
      <c r="K15" s="233"/>
      <c r="L15" s="119"/>
      <c r="M15" s="120"/>
      <c r="N15" s="120"/>
      <c r="O15" s="120"/>
      <c r="P15" s="120"/>
      <c r="Q15" s="120"/>
      <c r="R15" s="120"/>
      <c r="S15" s="120"/>
      <c r="T15" s="120"/>
      <c r="U15" s="120"/>
      <c r="V15" s="121"/>
      <c r="W15" s="288">
        <f t="shared" si="0"/>
        <v>0</v>
      </c>
      <c r="X15" s="235"/>
    </row>
    <row r="16" spans="1:26" x14ac:dyDescent="0.25">
      <c r="A16" s="76" t="s">
        <v>22</v>
      </c>
      <c r="B16" s="119"/>
      <c r="C16" s="120"/>
      <c r="D16" s="120"/>
      <c r="E16" s="120"/>
      <c r="F16" s="120"/>
      <c r="G16" s="120"/>
      <c r="H16" s="120"/>
      <c r="I16" s="120"/>
      <c r="J16" s="120"/>
      <c r="K16" s="233"/>
      <c r="L16" s="119"/>
      <c r="M16" s="120"/>
      <c r="N16" s="120"/>
      <c r="O16" s="120"/>
      <c r="P16" s="120"/>
      <c r="Q16" s="120"/>
      <c r="R16" s="120"/>
      <c r="S16" s="120"/>
      <c r="T16" s="120"/>
      <c r="U16" s="120"/>
      <c r="V16" s="121"/>
      <c r="W16" s="288">
        <f t="shared" si="0"/>
        <v>0</v>
      </c>
      <c r="X16" s="235"/>
    </row>
    <row r="17" spans="1:26" ht="36.75" thickBot="1" x14ac:dyDescent="0.6">
      <c r="A17" s="76" t="s">
        <v>30</v>
      </c>
      <c r="B17" s="119"/>
      <c r="C17" s="120"/>
      <c r="D17" s="120"/>
      <c r="E17" s="120"/>
      <c r="F17" s="120"/>
      <c r="G17" s="120"/>
      <c r="H17" s="120"/>
      <c r="I17" s="120"/>
      <c r="J17" s="120"/>
      <c r="K17" s="233"/>
      <c r="L17" s="119"/>
      <c r="M17" s="120"/>
      <c r="N17" s="120"/>
      <c r="O17" s="120"/>
      <c r="P17" s="120"/>
      <c r="Q17" s="120"/>
      <c r="R17" s="120"/>
      <c r="S17" s="120"/>
      <c r="T17" s="120"/>
      <c r="U17" s="120"/>
      <c r="V17" s="121"/>
      <c r="W17" s="289">
        <f t="shared" si="0"/>
        <v>0</v>
      </c>
      <c r="X17" s="235"/>
      <c r="Z17" s="136"/>
    </row>
    <row r="18" spans="1:26" ht="30.75" thickBot="1" x14ac:dyDescent="0.3">
      <c r="A18" s="282" t="s">
        <v>8</v>
      </c>
      <c r="B18" s="237">
        <f>SUM(B11:B17)</f>
        <v>17.600000000000001</v>
      </c>
      <c r="C18" s="238">
        <f>SUM(C11:C17)</f>
        <v>32.6</v>
      </c>
      <c r="D18" s="238">
        <f t="shared" ref="D18:U18" si="1">SUM(D11:D17)</f>
        <v>25.1</v>
      </c>
      <c r="E18" s="238">
        <f t="shared" si="1"/>
        <v>25.4</v>
      </c>
      <c r="F18" s="238">
        <f t="shared" si="1"/>
        <v>21.4</v>
      </c>
      <c r="G18" s="238">
        <f t="shared" si="1"/>
        <v>21.3</v>
      </c>
      <c r="H18" s="238">
        <f t="shared" si="1"/>
        <v>33.700000000000003</v>
      </c>
      <c r="I18" s="238">
        <f t="shared" si="1"/>
        <v>32.9</v>
      </c>
      <c r="J18" s="238">
        <f t="shared" si="1"/>
        <v>23.1</v>
      </c>
      <c r="K18" s="257">
        <f>SUM(K11:K17)</f>
        <v>12.8</v>
      </c>
      <c r="L18" s="237">
        <f>SUM(L11:L17)</f>
        <v>19.3</v>
      </c>
      <c r="M18" s="238">
        <f>SUM(M11:M17)</f>
        <v>20.9</v>
      </c>
      <c r="N18" s="238">
        <f t="shared" si="1"/>
        <v>20.5</v>
      </c>
      <c r="O18" s="238">
        <f t="shared" si="1"/>
        <v>22</v>
      </c>
      <c r="P18" s="238">
        <f>SUM(P11:P17)</f>
        <v>22.8</v>
      </c>
      <c r="Q18" s="238">
        <f>SUM(Q11:Q17)</f>
        <v>21.8</v>
      </c>
      <c r="R18" s="238">
        <f t="shared" si="1"/>
        <v>21</v>
      </c>
      <c r="S18" s="238">
        <f t="shared" si="1"/>
        <v>33.1</v>
      </c>
      <c r="T18" s="238">
        <f t="shared" si="1"/>
        <v>29.5</v>
      </c>
      <c r="U18" s="238">
        <f t="shared" si="1"/>
        <v>16.5</v>
      </c>
      <c r="V18" s="283">
        <f>SUM(V11:V17)</f>
        <v>15.2</v>
      </c>
      <c r="W18" s="284">
        <f>SUM(B18:V18)</f>
        <v>488.50000000000006</v>
      </c>
      <c r="X18" s="137"/>
    </row>
    <row r="19" spans="1:26" x14ac:dyDescent="0.25">
      <c r="A19" s="89" t="s">
        <v>47</v>
      </c>
      <c r="B19" s="95"/>
      <c r="C19" s="95"/>
      <c r="D19" s="95"/>
      <c r="E19" s="95"/>
      <c r="F19" s="95"/>
      <c r="G19" s="95"/>
      <c r="H19" s="95"/>
      <c r="I19" s="95"/>
      <c r="J19" s="95"/>
      <c r="K19" s="95"/>
      <c r="L19" s="95"/>
      <c r="M19" s="95"/>
      <c r="N19" s="95"/>
      <c r="O19" s="95"/>
      <c r="P19" s="95"/>
      <c r="Q19" s="95"/>
      <c r="R19" s="95"/>
      <c r="S19" s="95"/>
      <c r="T19" s="95"/>
      <c r="U19" s="95"/>
      <c r="V19" s="95"/>
      <c r="W19" s="95">
        <f>SUM(B19:V19)</f>
        <v>0</v>
      </c>
      <c r="X19" s="78"/>
    </row>
    <row r="20" spans="1:26" x14ac:dyDescent="0.25">
      <c r="A20" s="89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137"/>
    </row>
    <row r="21" spans="1:26" x14ac:dyDescent="0.25">
      <c r="A21" s="89"/>
      <c r="B21" s="118"/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118"/>
      <c r="S21" s="118"/>
      <c r="T21" s="118"/>
      <c r="U21" s="118"/>
      <c r="V21" s="118"/>
      <c r="W21" s="118"/>
      <c r="X21" s="78"/>
    </row>
    <row r="22" spans="1:26" x14ac:dyDescent="0.25">
      <c r="A22" s="89"/>
      <c r="B22" s="118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78"/>
    </row>
    <row r="23" spans="1:26" x14ac:dyDescent="0.25">
      <c r="A23" s="89"/>
      <c r="B23" s="118"/>
      <c r="C23" s="118"/>
      <c r="D23" s="118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78"/>
    </row>
    <row r="24" spans="1:26" ht="30.75" thickBot="1" x14ac:dyDescent="0.3">
      <c r="A24" s="97"/>
      <c r="B24" s="131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79"/>
    </row>
    <row r="25" spans="1:26" ht="30.75" thickBot="1" x14ac:dyDescent="0.3">
      <c r="A25" s="266" t="s">
        <v>26</v>
      </c>
      <c r="B25" s="1132" t="s">
        <v>16</v>
      </c>
      <c r="C25" s="1133"/>
      <c r="D25" s="1133"/>
      <c r="E25" s="1133"/>
      <c r="F25" s="1133"/>
      <c r="G25" s="1133"/>
      <c r="H25" s="1134"/>
      <c r="I25" s="90"/>
      <c r="J25" s="90"/>
      <c r="K25" s="90"/>
      <c r="L25" s="90"/>
      <c r="M25" s="169" t="s">
        <v>45</v>
      </c>
      <c r="N25" s="1135" t="s">
        <v>16</v>
      </c>
      <c r="O25" s="1136"/>
      <c r="P25" s="1136"/>
      <c r="Q25" s="1136"/>
      <c r="R25" s="1136"/>
      <c r="S25" s="1136"/>
      <c r="T25" s="258"/>
      <c r="U25" s="168"/>
      <c r="V25" s="1137"/>
      <c r="W25" s="1137"/>
      <c r="X25" s="1138"/>
    </row>
    <row r="26" spans="1:26" ht="30.75" thickBot="1" x14ac:dyDescent="0.3">
      <c r="A26" s="268" t="s">
        <v>44</v>
      </c>
      <c r="B26" s="127">
        <v>1</v>
      </c>
      <c r="C26" s="193">
        <v>2</v>
      </c>
      <c r="D26" s="193">
        <v>3</v>
      </c>
      <c r="E26" s="193">
        <v>4</v>
      </c>
      <c r="F26" s="193">
        <v>5</v>
      </c>
      <c r="G26" s="194">
        <v>6</v>
      </c>
      <c r="H26" s="80" t="s">
        <v>8</v>
      </c>
      <c r="I26" s="92"/>
      <c r="J26" s="92"/>
      <c r="K26" s="92"/>
      <c r="L26" s="91"/>
      <c r="M26" s="241" t="s">
        <v>44</v>
      </c>
      <c r="N26" s="138">
        <v>1</v>
      </c>
      <c r="O26" s="139">
        <v>2</v>
      </c>
      <c r="P26" s="139">
        <v>3</v>
      </c>
      <c r="Q26" s="139">
        <v>4</v>
      </c>
      <c r="R26" s="138">
        <v>5</v>
      </c>
      <c r="S26" s="140">
        <v>6</v>
      </c>
      <c r="T26" s="259" t="s">
        <v>8</v>
      </c>
      <c r="U26" s="92"/>
      <c r="V26" s="1137"/>
      <c r="W26" s="1137"/>
      <c r="X26" s="1138"/>
    </row>
    <row r="27" spans="1:26" x14ac:dyDescent="0.25">
      <c r="A27" s="76" t="s">
        <v>23</v>
      </c>
      <c r="B27" s="128">
        <v>13</v>
      </c>
      <c r="C27" s="129">
        <v>25.5</v>
      </c>
      <c r="D27" s="129">
        <v>37.200000000000003</v>
      </c>
      <c r="E27" s="129">
        <v>26.6</v>
      </c>
      <c r="F27" s="129">
        <v>22.9</v>
      </c>
      <c r="G27" s="130">
        <v>12.8</v>
      </c>
      <c r="H27" s="288">
        <f>SUM(B27:G27)</f>
        <v>138.00000000000003</v>
      </c>
      <c r="I27" s="118"/>
      <c r="J27" s="118"/>
      <c r="K27" s="118"/>
      <c r="L27" s="92"/>
      <c r="M27" s="240" t="s">
        <v>23</v>
      </c>
      <c r="N27" s="128">
        <v>55.6</v>
      </c>
      <c r="O27" s="129">
        <v>54.3</v>
      </c>
      <c r="P27" s="129">
        <v>52.6</v>
      </c>
      <c r="Q27" s="129">
        <v>58</v>
      </c>
      <c r="R27" s="129">
        <v>51.9</v>
      </c>
      <c r="S27" s="262">
        <v>51.9</v>
      </c>
      <c r="T27" s="290">
        <f>SUM(N27:S27)</f>
        <v>324.29999999999995</v>
      </c>
      <c r="U27" s="118"/>
      <c r="V27" s="1137"/>
      <c r="W27" s="1137"/>
      <c r="X27" s="1138"/>
    </row>
    <row r="28" spans="1:26" x14ac:dyDescent="0.25">
      <c r="A28" s="76" t="s">
        <v>19</v>
      </c>
      <c r="B28" s="119"/>
      <c r="C28" s="120"/>
      <c r="D28" s="120"/>
      <c r="E28" s="120"/>
      <c r="F28" s="120"/>
      <c r="G28" s="121"/>
      <c r="H28" s="288">
        <f t="shared" ref="H28:H33" si="2">SUM(B28:G28)</f>
        <v>0</v>
      </c>
      <c r="I28" s="118"/>
      <c r="J28" s="118"/>
      <c r="K28" s="118"/>
      <c r="M28" s="240" t="s">
        <v>19</v>
      </c>
      <c r="N28" s="119">
        <v>60</v>
      </c>
      <c r="O28" s="120">
        <v>58.5</v>
      </c>
      <c r="P28" s="120">
        <v>55.7</v>
      </c>
      <c r="Q28" s="120">
        <v>62</v>
      </c>
      <c r="R28" s="120">
        <v>54</v>
      </c>
      <c r="S28" s="233">
        <v>55.5</v>
      </c>
      <c r="T28" s="290">
        <f t="shared" ref="T28:T33" si="3">SUM(N28:S28)</f>
        <v>345.7</v>
      </c>
      <c r="U28" s="118"/>
      <c r="V28" s="1137"/>
      <c r="W28" s="1137"/>
      <c r="X28" s="1138"/>
    </row>
    <row r="29" spans="1:26" x14ac:dyDescent="0.25">
      <c r="A29" s="76" t="s">
        <v>27</v>
      </c>
      <c r="B29" s="119"/>
      <c r="C29" s="120"/>
      <c r="D29" s="120"/>
      <c r="E29" s="120"/>
      <c r="F29" s="120"/>
      <c r="G29" s="121"/>
      <c r="H29" s="288">
        <f t="shared" si="2"/>
        <v>0</v>
      </c>
      <c r="I29" s="118"/>
      <c r="J29" s="118"/>
      <c r="K29" s="118"/>
      <c r="M29" s="240" t="s">
        <v>27</v>
      </c>
      <c r="N29" s="122">
        <v>60</v>
      </c>
      <c r="O29" s="123">
        <v>63.24</v>
      </c>
      <c r="P29" s="123">
        <v>61.32</v>
      </c>
      <c r="Q29" s="123">
        <v>67.56</v>
      </c>
      <c r="R29" s="120">
        <v>60.48</v>
      </c>
      <c r="S29" s="233">
        <v>60.6</v>
      </c>
      <c r="T29" s="290">
        <f t="shared" si="3"/>
        <v>373.20000000000005</v>
      </c>
      <c r="U29" s="118"/>
      <c r="V29" s="1137"/>
      <c r="W29" s="1137"/>
      <c r="X29" s="1138"/>
    </row>
    <row r="30" spans="1:26" x14ac:dyDescent="0.25">
      <c r="A30" s="76" t="s">
        <v>20</v>
      </c>
      <c r="B30" s="119"/>
      <c r="C30" s="120"/>
      <c r="D30" s="120"/>
      <c r="E30" s="120"/>
      <c r="F30" s="120"/>
      <c r="G30" s="121"/>
      <c r="H30" s="288">
        <f t="shared" si="2"/>
        <v>0</v>
      </c>
      <c r="I30" s="118"/>
      <c r="J30" s="118"/>
      <c r="K30" s="118"/>
      <c r="M30" s="240" t="s">
        <v>20</v>
      </c>
      <c r="N30" s="122">
        <v>62</v>
      </c>
      <c r="O30" s="123">
        <v>65.875</v>
      </c>
      <c r="P30" s="123">
        <v>63.875</v>
      </c>
      <c r="Q30" s="123">
        <v>70.375</v>
      </c>
      <c r="R30" s="120">
        <v>63</v>
      </c>
      <c r="S30" s="233">
        <v>63.125</v>
      </c>
      <c r="T30" s="290">
        <f t="shared" si="3"/>
        <v>388.25</v>
      </c>
      <c r="U30" s="118"/>
      <c r="V30" s="1137"/>
      <c r="W30" s="1137"/>
      <c r="X30" s="1138"/>
    </row>
    <row r="31" spans="1:26" x14ac:dyDescent="0.25">
      <c r="A31" s="76" t="s">
        <v>21</v>
      </c>
      <c r="B31" s="119"/>
      <c r="C31" s="120"/>
      <c r="D31" s="120"/>
      <c r="E31" s="120"/>
      <c r="F31" s="120"/>
      <c r="G31" s="121"/>
      <c r="H31" s="288">
        <f t="shared" si="2"/>
        <v>0</v>
      </c>
      <c r="I31" s="118"/>
      <c r="J31" s="118"/>
      <c r="K31" s="118"/>
      <c r="M31" s="240" t="s">
        <v>21</v>
      </c>
      <c r="N31" s="122">
        <v>64</v>
      </c>
      <c r="O31" s="123">
        <v>69.563999999999993</v>
      </c>
      <c r="P31" s="123">
        <v>67.451999999999998</v>
      </c>
      <c r="Q31" s="123">
        <v>74.7</v>
      </c>
      <c r="R31" s="120">
        <v>67</v>
      </c>
      <c r="S31" s="233">
        <v>66.66</v>
      </c>
      <c r="T31" s="290">
        <f t="shared" si="3"/>
        <v>409.37599999999998</v>
      </c>
      <c r="U31" s="118"/>
      <c r="V31" s="1137"/>
      <c r="W31" s="1137"/>
      <c r="X31" s="1138"/>
    </row>
    <row r="32" spans="1:26" x14ac:dyDescent="0.25">
      <c r="A32" s="76" t="s">
        <v>22</v>
      </c>
      <c r="B32" s="119"/>
      <c r="C32" s="120"/>
      <c r="D32" s="120"/>
      <c r="E32" s="120"/>
      <c r="F32" s="120"/>
      <c r="G32" s="121"/>
      <c r="H32" s="288">
        <f t="shared" si="2"/>
        <v>0</v>
      </c>
      <c r="I32" s="118"/>
      <c r="J32" s="118"/>
      <c r="K32" s="118"/>
      <c r="M32" s="240" t="s">
        <v>22</v>
      </c>
      <c r="N32" s="122">
        <v>67</v>
      </c>
      <c r="O32" s="123">
        <v>73.8</v>
      </c>
      <c r="P32" s="123">
        <v>72.5</v>
      </c>
      <c r="Q32" s="123">
        <v>78.599999999999994</v>
      </c>
      <c r="R32" s="120">
        <v>71</v>
      </c>
      <c r="S32" s="233">
        <v>70.194999999999993</v>
      </c>
      <c r="T32" s="290">
        <f t="shared" si="3"/>
        <v>433.09499999999997</v>
      </c>
      <c r="U32" s="118"/>
      <c r="V32" s="1137"/>
      <c r="W32" s="1137"/>
      <c r="X32" s="1138"/>
    </row>
    <row r="33" spans="1:25" ht="30.75" thickBot="1" x14ac:dyDescent="0.3">
      <c r="A33" s="76" t="s">
        <v>54</v>
      </c>
      <c r="B33" s="119"/>
      <c r="C33" s="120"/>
      <c r="D33" s="120"/>
      <c r="E33" s="120"/>
      <c r="F33" s="120"/>
      <c r="G33" s="121"/>
      <c r="H33" s="289">
        <f t="shared" si="2"/>
        <v>0</v>
      </c>
      <c r="I33" s="118"/>
      <c r="J33" s="118"/>
      <c r="K33" s="118"/>
      <c r="M33" s="240" t="s">
        <v>30</v>
      </c>
      <c r="N33" s="260">
        <v>70</v>
      </c>
      <c r="O33" s="261">
        <v>75.900000000000006</v>
      </c>
      <c r="P33" s="261">
        <v>73.7</v>
      </c>
      <c r="Q33" s="261">
        <v>81.5</v>
      </c>
      <c r="R33" s="263">
        <v>73.599999999999994</v>
      </c>
      <c r="S33" s="264">
        <v>73.599999999999994</v>
      </c>
      <c r="T33" s="290">
        <f t="shared" si="3"/>
        <v>448.30000000000007</v>
      </c>
      <c r="U33" s="118"/>
      <c r="V33" s="1137"/>
      <c r="W33" s="1137"/>
      <c r="X33" s="1138"/>
    </row>
    <row r="34" spans="1:25" ht="30.75" thickBot="1" x14ac:dyDescent="0.3">
      <c r="A34" s="265" t="s">
        <v>8</v>
      </c>
      <c r="B34" s="285">
        <f t="shared" ref="B34:G34" si="4">SUM(B27:B33)</f>
        <v>13</v>
      </c>
      <c r="C34" s="286">
        <f t="shared" si="4"/>
        <v>25.5</v>
      </c>
      <c r="D34" s="286">
        <f t="shared" si="4"/>
        <v>37.200000000000003</v>
      </c>
      <c r="E34" s="286">
        <f t="shared" si="4"/>
        <v>26.6</v>
      </c>
      <c r="F34" s="286">
        <f t="shared" si="4"/>
        <v>22.9</v>
      </c>
      <c r="G34" s="287">
        <f t="shared" si="4"/>
        <v>12.8</v>
      </c>
      <c r="H34" s="81">
        <f>SUM(B34:G34)</f>
        <v>138.00000000000003</v>
      </c>
      <c r="I34" s="93"/>
      <c r="J34" s="93"/>
      <c r="K34" s="93"/>
      <c r="L34" s="84"/>
      <c r="M34" s="239" t="s">
        <v>8</v>
      </c>
      <c r="N34" s="237">
        <f t="shared" ref="N34:S34" si="5">SUM(N27:N33)</f>
        <v>438.6</v>
      </c>
      <c r="O34" s="237">
        <f t="shared" si="5"/>
        <v>461.17899999999997</v>
      </c>
      <c r="P34" s="237">
        <f t="shared" si="5"/>
        <v>447.14699999999999</v>
      </c>
      <c r="Q34" s="237">
        <f t="shared" si="5"/>
        <v>492.73500000000001</v>
      </c>
      <c r="R34" s="237">
        <f t="shared" si="5"/>
        <v>440.98</v>
      </c>
      <c r="S34" s="237">
        <f t="shared" si="5"/>
        <v>441.57999999999993</v>
      </c>
      <c r="T34" s="77">
        <f>SUM(N34:S34)</f>
        <v>2722.221</v>
      </c>
      <c r="U34" s="89"/>
      <c r="V34" s="1137"/>
      <c r="W34" s="1137"/>
      <c r="X34" s="1138"/>
    </row>
    <row r="35" spans="1:25" x14ac:dyDescent="0.25">
      <c r="A35" s="92" t="s">
        <v>47</v>
      </c>
      <c r="B35" s="96"/>
      <c r="C35" s="96"/>
      <c r="D35" s="96"/>
      <c r="E35" s="96"/>
      <c r="F35" s="96"/>
      <c r="G35" s="96"/>
      <c r="H35" s="96">
        <f>SUM(B35:G35)</f>
        <v>0</v>
      </c>
      <c r="I35" s="93"/>
      <c r="J35" s="93"/>
      <c r="K35" s="93"/>
      <c r="L35" s="84"/>
      <c r="M35" s="92" t="s">
        <v>47</v>
      </c>
      <c r="N35" s="95"/>
      <c r="O35" s="92"/>
      <c r="P35" s="92"/>
      <c r="Q35" s="92"/>
      <c r="R35" s="95"/>
      <c r="S35" s="92"/>
      <c r="T35" s="95">
        <f>SUM(N35:S35)</f>
        <v>0</v>
      </c>
      <c r="U35" s="95"/>
      <c r="V35" s="94"/>
      <c r="W35" s="94"/>
      <c r="X35" s="173"/>
    </row>
    <row r="36" spans="1:25" x14ac:dyDescent="0.25">
      <c r="A36" s="172"/>
      <c r="B36" s="118"/>
      <c r="C36" s="118"/>
      <c r="D36" s="118"/>
      <c r="E36" s="118"/>
      <c r="F36" s="118"/>
      <c r="G36" s="118"/>
      <c r="H36" s="118"/>
      <c r="I36" s="89"/>
      <c r="J36" s="89"/>
      <c r="K36" s="89"/>
      <c r="L36" s="92"/>
      <c r="M36" s="92"/>
      <c r="N36" s="118"/>
      <c r="O36" s="118"/>
      <c r="P36" s="118"/>
      <c r="Q36" s="118"/>
      <c r="R36" s="118"/>
      <c r="S36" s="118"/>
      <c r="V36" s="92"/>
      <c r="W36" s="92"/>
      <c r="X36" s="79"/>
    </row>
    <row r="37" spans="1:25" ht="30.75" thickBot="1" x14ac:dyDescent="0.3">
      <c r="A37" s="267"/>
      <c r="B37" s="90"/>
      <c r="C37" s="90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  <c r="W37" s="90"/>
      <c r="X37" s="83"/>
    </row>
    <row r="38" spans="1:25" ht="30.75" thickBot="1" x14ac:dyDescent="0.3">
      <c r="A38" s="266" t="s">
        <v>46</v>
      </c>
      <c r="B38" s="1135" t="s">
        <v>29</v>
      </c>
      <c r="C38" s="1136"/>
      <c r="D38" s="1136"/>
      <c r="E38" s="1136"/>
      <c r="F38" s="1136"/>
      <c r="G38" s="1136"/>
      <c r="H38" s="1134"/>
      <c r="M38" s="86"/>
      <c r="N38" s="86"/>
      <c r="O38" s="86"/>
      <c r="P38" s="86"/>
      <c r="Q38" s="86"/>
      <c r="R38" s="86"/>
      <c r="S38" s="86"/>
      <c r="T38" s="86"/>
      <c r="U38" s="86"/>
      <c r="X38" s="174"/>
    </row>
    <row r="39" spans="1:25" ht="30.75" thickBot="1" x14ac:dyDescent="0.3">
      <c r="A39" s="268" t="s">
        <v>44</v>
      </c>
      <c r="B39" s="143">
        <v>1</v>
      </c>
      <c r="C39" s="144">
        <v>2</v>
      </c>
      <c r="D39" s="144">
        <v>3</v>
      </c>
      <c r="E39" s="144">
        <v>4</v>
      </c>
      <c r="F39" s="144">
        <v>5</v>
      </c>
      <c r="G39" s="291">
        <v>6</v>
      </c>
      <c r="H39" s="80" t="s">
        <v>8</v>
      </c>
      <c r="M39" s="86"/>
      <c r="N39" s="298"/>
      <c r="O39" s="298"/>
      <c r="P39" s="298"/>
      <c r="Q39" s="298"/>
      <c r="R39" s="298"/>
      <c r="S39" s="298"/>
      <c r="T39" s="86"/>
      <c r="U39" s="86"/>
      <c r="V39" s="132"/>
      <c r="W39" s="132"/>
      <c r="X39" s="174"/>
      <c r="Y39" s="72"/>
    </row>
    <row r="40" spans="1:25" x14ac:dyDescent="0.25">
      <c r="A40" s="76" t="s">
        <v>23</v>
      </c>
      <c r="B40" s="128">
        <v>51.9</v>
      </c>
      <c r="C40" s="129">
        <v>55.5</v>
      </c>
      <c r="D40" s="129">
        <v>54.6</v>
      </c>
      <c r="E40" s="129">
        <v>56</v>
      </c>
      <c r="F40" s="129">
        <v>55</v>
      </c>
      <c r="G40" s="130">
        <v>55.5</v>
      </c>
      <c r="H40" s="292">
        <f>SUM(B40:G40)</f>
        <v>328.5</v>
      </c>
      <c r="M40" s="86"/>
      <c r="N40" s="298"/>
      <c r="O40" s="298"/>
      <c r="P40" s="298"/>
      <c r="Q40" s="298"/>
      <c r="R40" s="298"/>
      <c r="S40" s="298"/>
      <c r="T40" s="86"/>
      <c r="U40" s="86"/>
      <c r="V40" s="86"/>
      <c r="W40" s="132"/>
      <c r="X40" s="174"/>
      <c r="Y40" s="72"/>
    </row>
    <row r="41" spans="1:25" x14ac:dyDescent="0.25">
      <c r="A41" s="76" t="s">
        <v>19</v>
      </c>
      <c r="B41" s="119">
        <v>55.9</v>
      </c>
      <c r="C41" s="120">
        <v>59.8</v>
      </c>
      <c r="D41" s="120">
        <v>58.8</v>
      </c>
      <c r="E41" s="120">
        <v>60.4</v>
      </c>
      <c r="F41" s="120">
        <v>59.3</v>
      </c>
      <c r="G41" s="121">
        <v>59.8</v>
      </c>
      <c r="H41" s="292">
        <f t="shared" ref="H41:H46" si="6">SUM(B41:G41)</f>
        <v>354</v>
      </c>
      <c r="M41" s="86"/>
      <c r="N41" s="298"/>
      <c r="O41" s="298"/>
      <c r="P41" s="298"/>
      <c r="Q41" s="298"/>
      <c r="R41" s="298"/>
      <c r="S41" s="298"/>
      <c r="T41" s="86"/>
      <c r="U41" s="86"/>
      <c r="V41" s="86"/>
      <c r="W41" s="132"/>
      <c r="X41" s="174"/>
      <c r="Y41" s="72"/>
    </row>
    <row r="42" spans="1:25" x14ac:dyDescent="0.25">
      <c r="A42" s="76" t="s">
        <v>27</v>
      </c>
      <c r="B42" s="119">
        <v>56</v>
      </c>
      <c r="C42" s="120">
        <v>64.680000000000007</v>
      </c>
      <c r="D42" s="120">
        <v>63.6</v>
      </c>
      <c r="E42" s="120">
        <v>65.28</v>
      </c>
      <c r="F42" s="120">
        <v>64.08</v>
      </c>
      <c r="G42" s="121">
        <v>64.680000000000007</v>
      </c>
      <c r="H42" s="292">
        <f t="shared" si="6"/>
        <v>378.32</v>
      </c>
      <c r="M42" s="86"/>
      <c r="N42" s="298"/>
      <c r="O42" s="298"/>
      <c r="P42" s="298"/>
      <c r="Q42" s="298"/>
      <c r="R42" s="298"/>
      <c r="S42" s="298"/>
      <c r="T42" s="86"/>
      <c r="U42" s="86"/>
      <c r="V42" s="86"/>
      <c r="W42" s="132"/>
      <c r="X42" s="174"/>
      <c r="Y42" s="72"/>
    </row>
    <row r="43" spans="1:25" x14ac:dyDescent="0.25">
      <c r="A43" s="76" t="s">
        <v>20</v>
      </c>
      <c r="B43" s="119">
        <v>58</v>
      </c>
      <c r="C43" s="120">
        <v>67.375</v>
      </c>
      <c r="D43" s="120">
        <v>66.25</v>
      </c>
      <c r="E43" s="120">
        <v>68</v>
      </c>
      <c r="F43" s="120">
        <v>66.75</v>
      </c>
      <c r="G43" s="121">
        <v>67.375</v>
      </c>
      <c r="H43" s="292">
        <f t="shared" si="6"/>
        <v>393.75</v>
      </c>
      <c r="M43" s="86"/>
      <c r="N43" s="298"/>
      <c r="O43" s="298"/>
      <c r="P43" s="298"/>
      <c r="Q43" s="298"/>
      <c r="R43" s="298"/>
      <c r="S43" s="298"/>
      <c r="T43" s="86"/>
      <c r="U43" s="86"/>
      <c r="V43" s="86"/>
      <c r="W43" s="132"/>
      <c r="X43" s="174"/>
      <c r="Y43" s="72"/>
    </row>
    <row r="44" spans="1:25" x14ac:dyDescent="0.25">
      <c r="A44" s="76" t="s">
        <v>21</v>
      </c>
      <c r="B44" s="119">
        <v>62</v>
      </c>
      <c r="C44" s="120">
        <v>71.400000000000006</v>
      </c>
      <c r="D44" s="120">
        <v>70.5</v>
      </c>
      <c r="E44" s="120">
        <v>72</v>
      </c>
      <c r="F44" s="120">
        <v>70.488</v>
      </c>
      <c r="G44" s="121">
        <v>71.147999999999996</v>
      </c>
      <c r="H44" s="292">
        <f t="shared" si="6"/>
        <v>417.53599999999994</v>
      </c>
      <c r="M44" s="86"/>
      <c r="N44" s="298"/>
      <c r="O44" s="298"/>
      <c r="P44" s="298"/>
      <c r="Q44" s="298"/>
      <c r="R44" s="298"/>
      <c r="S44" s="298"/>
      <c r="T44" s="86"/>
      <c r="U44" s="86"/>
      <c r="V44" s="86"/>
      <c r="W44" s="132"/>
      <c r="X44" s="174"/>
      <c r="Y44" s="72"/>
    </row>
    <row r="45" spans="1:25" x14ac:dyDescent="0.25">
      <c r="A45" s="76" t="s">
        <v>22</v>
      </c>
      <c r="B45" s="119">
        <v>66</v>
      </c>
      <c r="C45" s="120">
        <v>75.2</v>
      </c>
      <c r="D45" s="120">
        <v>74</v>
      </c>
      <c r="E45" s="120">
        <v>76</v>
      </c>
      <c r="F45" s="120">
        <v>75</v>
      </c>
      <c r="G45" s="121">
        <v>75.5</v>
      </c>
      <c r="H45" s="292">
        <f t="shared" si="6"/>
        <v>441.7</v>
      </c>
      <c r="M45" s="86"/>
      <c r="N45" s="298"/>
      <c r="O45" s="298"/>
      <c r="P45" s="298"/>
      <c r="Q45" s="298"/>
      <c r="R45" s="298"/>
      <c r="S45" s="298"/>
      <c r="T45" s="86"/>
      <c r="U45" s="86"/>
      <c r="V45" s="86"/>
      <c r="W45" s="132"/>
      <c r="X45" s="174"/>
      <c r="Y45" s="72"/>
    </row>
    <row r="46" spans="1:25" ht="30.75" thickBot="1" x14ac:dyDescent="0.3">
      <c r="A46" s="76" t="s">
        <v>30</v>
      </c>
      <c r="B46" s="236">
        <v>67.5</v>
      </c>
      <c r="C46" s="126">
        <v>77.599999999999994</v>
      </c>
      <c r="D46" s="126">
        <v>76</v>
      </c>
      <c r="E46" s="126">
        <v>78</v>
      </c>
      <c r="F46" s="126">
        <v>77</v>
      </c>
      <c r="G46" s="142">
        <v>77.7</v>
      </c>
      <c r="H46" s="292">
        <f t="shared" si="6"/>
        <v>453.8</v>
      </c>
      <c r="P46" s="86"/>
      <c r="Q46" s="86"/>
      <c r="R46" s="86"/>
      <c r="S46" s="86"/>
      <c r="T46" s="86"/>
      <c r="U46" s="86"/>
      <c r="V46" s="86"/>
      <c r="W46" s="132"/>
      <c r="X46" s="174"/>
      <c r="Y46" s="72"/>
    </row>
    <row r="47" spans="1:25" ht="30.75" thickBot="1" x14ac:dyDescent="0.3">
      <c r="A47" s="82" t="s">
        <v>8</v>
      </c>
      <c r="B47" s="237">
        <f t="shared" ref="B47:G47" si="7">SUM(B40:B46)</f>
        <v>417.3</v>
      </c>
      <c r="C47" s="237">
        <f t="shared" si="7"/>
        <v>471.55499999999995</v>
      </c>
      <c r="D47" s="237">
        <f t="shared" si="7"/>
        <v>463.75</v>
      </c>
      <c r="E47" s="237">
        <f t="shared" si="7"/>
        <v>475.68</v>
      </c>
      <c r="F47" s="237">
        <f t="shared" si="7"/>
        <v>467.61799999999999</v>
      </c>
      <c r="G47" s="237">
        <f t="shared" si="7"/>
        <v>471.70300000000003</v>
      </c>
      <c r="H47" s="77">
        <f>SUM(B47:G47)</f>
        <v>2767.6060000000002</v>
      </c>
      <c r="M47" s="86"/>
      <c r="N47" s="86"/>
      <c r="O47" s="86"/>
      <c r="P47" s="86"/>
      <c r="Q47" s="86"/>
      <c r="R47" s="86"/>
      <c r="S47" s="86"/>
      <c r="T47" s="86"/>
      <c r="U47" s="86"/>
      <c r="V47" s="86"/>
      <c r="X47" s="174"/>
    </row>
    <row r="48" spans="1:25" ht="30.75" thickBot="1" x14ac:dyDescent="0.3">
      <c r="A48" s="275" t="s">
        <v>47</v>
      </c>
      <c r="B48" s="97"/>
      <c r="C48" s="97"/>
      <c r="D48" s="97"/>
      <c r="E48" s="97"/>
      <c r="F48" s="97"/>
      <c r="G48" s="97"/>
      <c r="H48" s="97">
        <f>SUM(B48:G48)</f>
        <v>0</v>
      </c>
      <c r="I48" s="175"/>
      <c r="J48" s="175"/>
      <c r="K48" s="175"/>
      <c r="L48" s="175"/>
      <c r="M48" s="175"/>
      <c r="N48" s="175"/>
      <c r="O48" s="175"/>
      <c r="P48" s="175"/>
      <c r="Q48" s="175"/>
      <c r="R48" s="175"/>
      <c r="S48" s="175"/>
      <c r="T48" s="175"/>
      <c r="U48" s="175"/>
      <c r="V48" s="175"/>
      <c r="W48" s="175"/>
      <c r="X48" s="176"/>
    </row>
    <row r="50" spans="2:6" x14ac:dyDescent="0.25">
      <c r="B50" s="94"/>
      <c r="C50" s="94"/>
      <c r="D50" s="94"/>
      <c r="E50" s="94"/>
      <c r="F50" s="94"/>
    </row>
    <row r="51" spans="2:6" x14ac:dyDescent="0.25">
      <c r="B51" s="94"/>
      <c r="C51" s="94"/>
      <c r="D51" s="94"/>
      <c r="E51" s="94"/>
      <c r="F51" s="94"/>
    </row>
  </sheetData>
  <customSheetViews>
    <customSheetView guid="{A982066E-1B99-4AE0-B540-2DC8BAEEB432}" scale="37" showPageBreaks="1" fitToPage="1" printArea="1" state="hidden" view="pageBreakPreview">
      <selection activeCell="N35" sqref="N35"/>
      <pageMargins left="0.25" right="0.25" top="0.75" bottom="0.75" header="0.3" footer="0.3"/>
      <pageSetup scale="30" orientation="landscape" r:id="rId1"/>
    </customSheetView>
  </customSheetViews>
  <mergeCells count="19">
    <mergeCell ref="B25:H25"/>
    <mergeCell ref="N25:S25"/>
    <mergeCell ref="V25:X34"/>
    <mergeCell ref="L9:V9"/>
    <mergeCell ref="B38:H38"/>
    <mergeCell ref="B9:K9"/>
    <mergeCell ref="A1:A3"/>
    <mergeCell ref="B1:S1"/>
    <mergeCell ref="T1:X1"/>
    <mergeCell ref="B2:S3"/>
    <mergeCell ref="T2:X2"/>
    <mergeCell ref="T3:X3"/>
    <mergeCell ref="T4:X8"/>
    <mergeCell ref="B5:C5"/>
    <mergeCell ref="G5:H5"/>
    <mergeCell ref="N5:O5"/>
    <mergeCell ref="B7:C7"/>
    <mergeCell ref="G7:J7"/>
    <mergeCell ref="O7:R7"/>
  </mergeCells>
  <pageMargins left="0.25" right="0.25" top="0.75" bottom="0.75" header="0.3" footer="0.3"/>
  <pageSetup scale="30" orientation="landscape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/>
  <dimension ref="A1:AF239"/>
  <sheetViews>
    <sheetView topLeftCell="A11" zoomScale="30" zoomScaleNormal="30" workbookViewId="0">
      <selection activeCell="B24" sqref="B24:K24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52</v>
      </c>
      <c r="N11" s="1100"/>
      <c r="O11" s="6"/>
      <c r="P11" s="6"/>
      <c r="Q11" s="1"/>
      <c r="R11" s="1"/>
      <c r="S11" s="1" t="s">
        <v>5</v>
      </c>
      <c r="T11" s="69">
        <v>45449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103" t="s">
        <v>7</v>
      </c>
      <c r="C15" s="1104"/>
      <c r="D15" s="1104"/>
      <c r="E15" s="1104"/>
      <c r="F15" s="1104"/>
      <c r="G15" s="1104"/>
      <c r="H15" s="1104"/>
      <c r="I15" s="1104"/>
      <c r="J15" s="1104"/>
      <c r="K15" s="1104"/>
      <c r="L15" s="1103" t="s">
        <v>28</v>
      </c>
      <c r="M15" s="1104"/>
      <c r="N15" s="1104"/>
      <c r="O15" s="1104"/>
      <c r="P15" s="1104"/>
      <c r="Q15" s="1104"/>
      <c r="R15" s="1104"/>
      <c r="S15" s="1104"/>
      <c r="T15" s="1104"/>
      <c r="U15" s="1104"/>
      <c r="V15" s="1105"/>
      <c r="W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48"/>
      <c r="W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58">
        <v>1</v>
      </c>
      <c r="C17" s="151">
        <v>2</v>
      </c>
      <c r="D17" s="151">
        <v>3</v>
      </c>
      <c r="E17" s="151">
        <v>4</v>
      </c>
      <c r="F17" s="151">
        <v>5</v>
      </c>
      <c r="G17" s="151">
        <v>6</v>
      </c>
      <c r="H17" s="151">
        <v>7</v>
      </c>
      <c r="I17" s="151">
        <v>8</v>
      </c>
      <c r="J17" s="151">
        <v>9</v>
      </c>
      <c r="K17" s="293">
        <v>10</v>
      </c>
      <c r="L17" s="158">
        <v>1</v>
      </c>
      <c r="M17" s="151">
        <v>2</v>
      </c>
      <c r="N17" s="151">
        <v>3</v>
      </c>
      <c r="O17" s="151">
        <v>4</v>
      </c>
      <c r="P17" s="151">
        <v>5</v>
      </c>
      <c r="Q17" s="151">
        <v>6</v>
      </c>
      <c r="R17" s="151">
        <v>7</v>
      </c>
      <c r="S17" s="273">
        <v>8</v>
      </c>
      <c r="T17" s="272">
        <v>9</v>
      </c>
      <c r="U17" s="274">
        <v>10</v>
      </c>
      <c r="V17" s="274">
        <v>11</v>
      </c>
      <c r="W17" s="10"/>
      <c r="X17" s="2"/>
      <c r="Y17" s="12"/>
    </row>
    <row r="18" spans="1:32" ht="39.950000000000003" customHeight="1" x14ac:dyDescent="0.25">
      <c r="A18" s="148" t="s">
        <v>23</v>
      </c>
      <c r="B18" s="109">
        <v>15.7</v>
      </c>
      <c r="C18" s="110">
        <v>29</v>
      </c>
      <c r="D18" s="110">
        <v>22.2</v>
      </c>
      <c r="E18" s="110">
        <v>23.1</v>
      </c>
      <c r="F18" s="110">
        <v>19.399999999999999</v>
      </c>
      <c r="G18" s="110">
        <v>19.2</v>
      </c>
      <c r="H18" s="110">
        <v>30.1</v>
      </c>
      <c r="I18" s="110">
        <v>29.8</v>
      </c>
      <c r="J18" s="110">
        <v>21</v>
      </c>
      <c r="K18" s="294">
        <v>11.3</v>
      </c>
      <c r="L18" s="109">
        <v>17.5</v>
      </c>
      <c r="M18" s="110">
        <v>18.600000000000001</v>
      </c>
      <c r="N18" s="110">
        <v>18.3</v>
      </c>
      <c r="O18" s="110">
        <v>19.600000000000001</v>
      </c>
      <c r="P18" s="110">
        <v>20</v>
      </c>
      <c r="Q18" s="110">
        <v>19.5</v>
      </c>
      <c r="R18" s="110">
        <v>18.5</v>
      </c>
      <c r="S18" s="110">
        <v>28.9</v>
      </c>
      <c r="T18" s="110">
        <v>26.4</v>
      </c>
      <c r="U18" s="110">
        <v>14.4</v>
      </c>
      <c r="V18" s="251">
        <v>13.5</v>
      </c>
      <c r="W18" s="242">
        <f t="shared" ref="W18:W24" si="0">SUM(B18:V18)</f>
        <v>436</v>
      </c>
      <c r="X18" s="2"/>
      <c r="Y18" s="12"/>
    </row>
    <row r="19" spans="1:32" ht="39.950000000000003" customHeight="1" x14ac:dyDescent="0.25">
      <c r="A19" s="148" t="s">
        <v>19</v>
      </c>
      <c r="B19" s="13">
        <v>15.7</v>
      </c>
      <c r="C19" s="14">
        <v>29</v>
      </c>
      <c r="D19" s="14">
        <v>22.3</v>
      </c>
      <c r="E19" s="14">
        <v>23.1</v>
      </c>
      <c r="F19" s="14">
        <v>19.5</v>
      </c>
      <c r="G19" s="14">
        <v>19.2</v>
      </c>
      <c r="H19" s="14">
        <v>30.2</v>
      </c>
      <c r="I19" s="14">
        <v>29.8</v>
      </c>
      <c r="J19" s="14">
        <v>21</v>
      </c>
      <c r="K19" s="98">
        <v>11.4</v>
      </c>
      <c r="L19" s="13">
        <v>17.5</v>
      </c>
      <c r="M19" s="14">
        <v>18.600000000000001</v>
      </c>
      <c r="N19" s="14">
        <v>18.399999999999999</v>
      </c>
      <c r="O19" s="14">
        <v>19.600000000000001</v>
      </c>
      <c r="P19" s="14">
        <v>20</v>
      </c>
      <c r="Q19" s="14">
        <v>19.5</v>
      </c>
      <c r="R19" s="14">
        <v>18.5</v>
      </c>
      <c r="S19" s="14">
        <v>28.9</v>
      </c>
      <c r="T19" s="14">
        <v>26.5</v>
      </c>
      <c r="U19" s="14">
        <v>14.4</v>
      </c>
      <c r="V19" s="252">
        <v>13.5</v>
      </c>
      <c r="W19" s="242">
        <f t="shared" si="0"/>
        <v>436.59999999999997</v>
      </c>
      <c r="X19" s="2"/>
      <c r="Y19" s="12"/>
    </row>
    <row r="20" spans="1:32" ht="39.75" customHeight="1" x14ac:dyDescent="0.25">
      <c r="A20" s="148" t="s">
        <v>27</v>
      </c>
      <c r="B20" s="13">
        <f>((((($B$26*$B$27)/1000)*7)-$B$18-$B$19)/5)</f>
        <v>17.52</v>
      </c>
      <c r="C20" s="14">
        <f>((((($C$26*$C$27)/1000)*7)-$C$18-$C$19)/5)</f>
        <v>32.584700000000005</v>
      </c>
      <c r="D20" s="14">
        <f>((((($D$26*$D$27)/1000)*7)-$D$18-$D$19)/5)</f>
        <v>25.061199999999999</v>
      </c>
      <c r="E20" s="14">
        <f>((((($E$26*$E$27)/1000)*7)-$E$18-$E$19)/5)</f>
        <v>25.377800000000001</v>
      </c>
      <c r="F20" s="14">
        <f>((((($F$26*$F$27)/1000)*7)-$F$18-$F$19)/5)</f>
        <v>21.379899999999999</v>
      </c>
      <c r="G20" s="14">
        <f>((((($G$26*$G$27)/1000)*7)-$G$18-$G$19)/5)</f>
        <v>21.2608</v>
      </c>
      <c r="H20" s="14">
        <f>((((($H$26*$H$27)/1000)*7)-$H$18-$H$19)/5)</f>
        <v>33.692</v>
      </c>
      <c r="I20" s="14">
        <f>((((($I$26*$I$27)/1000)*7)-$I$18-$I$19)/5)</f>
        <v>32.809999999999995</v>
      </c>
      <c r="J20" s="14">
        <f>((((($J$26*$J$27)/1000)*7)-$J$18-$J$19)/5)</f>
        <v>23.1</v>
      </c>
      <c r="K20" s="98">
        <f>((((($K$26*$K$27)/1000)*7)-$K$18-$K$19)/5)</f>
        <v>12.7325</v>
      </c>
      <c r="L20" s="13">
        <f>((((($L$26*$L$27)/1000)*7)-$L$18-$L$19)/5)</f>
        <v>19.212199999999996</v>
      </c>
      <c r="M20" s="14">
        <f>((((($M$26*$M$27)/1000)*7)-$M$18-$M$19)/5)</f>
        <v>20.895999999999997</v>
      </c>
      <c r="N20" s="14">
        <f>((((($N$26*$N$27)/1000)*7)-$N$18-$N$19)/5)</f>
        <v>20.475900000000003</v>
      </c>
      <c r="O20" s="14">
        <f>((((($O$26*$O$27)/1000)*7)-$O$18-$O$19)/5)</f>
        <v>21.971600000000002</v>
      </c>
      <c r="P20" s="14">
        <f>((((($P$26*$P$27)/1000)*7)-$P$18-$P$19)/5)</f>
        <v>22.744</v>
      </c>
      <c r="Q20" s="14">
        <f>((((($Q$26*$Q$27)/1000)*7)-$Q$18-$Q$19)/5)</f>
        <v>21.793200000000002</v>
      </c>
      <c r="R20" s="14">
        <f>((((($R$26*$R$27)/1000)*7)-$R$18-$R$19)/5)</f>
        <v>20.95</v>
      </c>
      <c r="S20" s="14">
        <f>((((($S$26*$S$27)/1000)*7)-$S$18-$S$19)/5)</f>
        <v>33.074799999999996</v>
      </c>
      <c r="T20" s="14">
        <f>((((($T$26*$T$27)/1000)*7)-$T$18-$T$19)/5)</f>
        <v>29.479599999999998</v>
      </c>
      <c r="U20" s="14">
        <f>((((($U$26*$U$27)/1000)*7)-$U$18-$U$19)/5)</f>
        <v>16.499999999999996</v>
      </c>
      <c r="V20" s="252">
        <f>((((($V$26*$V$27)/1000)*7)-$V$18-$V$19)/5)</f>
        <v>15.164600000000002</v>
      </c>
      <c r="W20" s="242">
        <f t="shared" si="0"/>
        <v>487.78080000000006</v>
      </c>
      <c r="X20" s="2"/>
      <c r="Y20" s="12"/>
    </row>
    <row r="21" spans="1:32" ht="39.950000000000003" customHeight="1" x14ac:dyDescent="0.25">
      <c r="A21" s="148" t="s">
        <v>20</v>
      </c>
      <c r="B21" s="13">
        <f>((((($B$26*$B$27)/1000)*7)-$B$18-$B$19)/5)</f>
        <v>17.52</v>
      </c>
      <c r="C21" s="14">
        <f>((((($C$26*$C$27)/1000)*7)-$C$18-$C$19)/5)</f>
        <v>32.584700000000005</v>
      </c>
      <c r="D21" s="14">
        <f>((((($D$26*$D$27)/1000)*7)-$D$18-$D$19)/5)</f>
        <v>25.061199999999999</v>
      </c>
      <c r="E21" s="14">
        <f>((((($E$26*$E$27)/1000)*7)-$E$18-$E$19)/5)</f>
        <v>25.377800000000001</v>
      </c>
      <c r="F21" s="14">
        <f>((((($F$26*$F$27)/1000)*7)-$F$18-$F$19)/5)</f>
        <v>21.379899999999999</v>
      </c>
      <c r="G21" s="14">
        <f>((((($G$26*$G$27)/1000)*7)-$G$18-$G$19)/5)</f>
        <v>21.2608</v>
      </c>
      <c r="H21" s="14">
        <f>((((($H$26*$H$27)/1000)*7)-$H$18-$H$19)/5)</f>
        <v>33.692</v>
      </c>
      <c r="I21" s="14">
        <f>((((($I$26*$I$27)/1000)*7)-$I$18-$I$19)/5)</f>
        <v>32.809999999999995</v>
      </c>
      <c r="J21" s="14">
        <f>((((($J$26*$J$27)/1000)*7)-$J$18-$J$19)/5)</f>
        <v>23.1</v>
      </c>
      <c r="K21" s="98">
        <f>((((($K$26*$K$27)/1000)*7)-$K$18-$K$19)/5)</f>
        <v>12.7325</v>
      </c>
      <c r="L21" s="13">
        <f>((((($L$26*$L$27)/1000)*7)-$L$18-$L$19)/5)</f>
        <v>19.212199999999996</v>
      </c>
      <c r="M21" s="14">
        <f>((((($M$26*$M$27)/1000)*7)-$M$18-$M$19)/5)</f>
        <v>20.895999999999997</v>
      </c>
      <c r="N21" s="14">
        <f>((((($N$26*$N$27)/1000)*7)-$N$18-$N$19)/5)</f>
        <v>20.475900000000003</v>
      </c>
      <c r="O21" s="14">
        <f>((((($O$26*$O$27)/1000)*7)-$O$18-$O$19)/5)</f>
        <v>21.971600000000002</v>
      </c>
      <c r="P21" s="14">
        <f>((((($P$26*$P$27)/1000)*7)-$P$18-$P$19)/5)</f>
        <v>22.744</v>
      </c>
      <c r="Q21" s="14">
        <f>((((($Q$26*$Q$27)/1000)*7)-$Q$18-$Q$19)/5)</f>
        <v>21.793200000000002</v>
      </c>
      <c r="R21" s="14">
        <f>((((($R$26*$R$27)/1000)*7)-$R$18-$R$19)/5)</f>
        <v>20.95</v>
      </c>
      <c r="S21" s="14">
        <f>((((($S$26*$S$27)/1000)*7)-$S$18-$S$19)/5)</f>
        <v>33.074799999999996</v>
      </c>
      <c r="T21" s="14">
        <f>((((($T$26*$T$27)/1000)*7)-$T$18-$T$19)/5)</f>
        <v>29.479599999999998</v>
      </c>
      <c r="U21" s="14">
        <f>((((($U$26*$U$27)/1000)*7)-$U$18-$U$19)/5)</f>
        <v>16.499999999999996</v>
      </c>
      <c r="V21" s="252">
        <f>((((($V$26*$V$27)/1000)*7)-$V$18-$V$19)/5)</f>
        <v>15.164600000000002</v>
      </c>
      <c r="W21" s="242">
        <f t="shared" si="0"/>
        <v>487.78080000000006</v>
      </c>
      <c r="X21" s="2"/>
      <c r="Y21" s="12"/>
    </row>
    <row r="22" spans="1:32" ht="39.950000000000003" customHeight="1" x14ac:dyDescent="0.25">
      <c r="A22" s="148" t="s">
        <v>21</v>
      </c>
      <c r="B22" s="13">
        <f>((((($B$26*$B$27)/1000)*7)-$B$18-$B$19)/5)</f>
        <v>17.52</v>
      </c>
      <c r="C22" s="14">
        <f>((((($C$26*$C$27)/1000)*7)-$C$18-$C$19)/5)</f>
        <v>32.584700000000005</v>
      </c>
      <c r="D22" s="14">
        <f>((((($D$26*$D$27)/1000)*7)-$D$18-$D$19)/5)</f>
        <v>25.061199999999999</v>
      </c>
      <c r="E22" s="14">
        <f>((((($E$26*$E$27)/1000)*7)-$E$18-$E$19)/5)</f>
        <v>25.377800000000001</v>
      </c>
      <c r="F22" s="14">
        <f>((((($F$26*$F$27)/1000)*7)-$F$18-$F$19)/5)</f>
        <v>21.379899999999999</v>
      </c>
      <c r="G22" s="14">
        <f>((((($G$26*$G$27)/1000)*7)-$G$18-$G$19)/5)</f>
        <v>21.2608</v>
      </c>
      <c r="H22" s="14">
        <f>((((($H$26*$H$27)/1000)*7)-$H$18-$H$19)/5)</f>
        <v>33.692</v>
      </c>
      <c r="I22" s="14">
        <f>((((($I$26*$I$27)/1000)*7)-$I$18-$I$19)/5)</f>
        <v>32.809999999999995</v>
      </c>
      <c r="J22" s="14">
        <f>((((($J$26*$J$27)/1000)*7)-$J$18-$J$19)/5)</f>
        <v>23.1</v>
      </c>
      <c r="K22" s="98">
        <f>((((($K$26*$K$27)/1000)*7)-$K$18-$K$19)/5)</f>
        <v>12.7325</v>
      </c>
      <c r="L22" s="13">
        <f>((((($L$26*$L$27)/1000)*7)-$L$18-$L$19)/5)</f>
        <v>19.212199999999996</v>
      </c>
      <c r="M22" s="14">
        <f>((((($M$26*$M$27)/1000)*7)-$M$18-$M$19)/5)</f>
        <v>20.895999999999997</v>
      </c>
      <c r="N22" s="14">
        <f>((((($N$26*$N$27)/1000)*7)-$N$18-$N$19)/5)</f>
        <v>20.475900000000003</v>
      </c>
      <c r="O22" s="14">
        <f>((((($O$26*$O$27)/1000)*7)-$O$18-$O$19)/5)</f>
        <v>21.971600000000002</v>
      </c>
      <c r="P22" s="14">
        <f>((((($P$26*$P$27)/1000)*7)-$P$18-$P$19)/5)</f>
        <v>22.744</v>
      </c>
      <c r="Q22" s="14">
        <f>((((($Q$26*$Q$27)/1000)*7)-$Q$18-$Q$19)/5)</f>
        <v>21.793200000000002</v>
      </c>
      <c r="R22" s="14">
        <f>((((($R$26*$R$27)/1000)*7)-$R$18-$R$19)/5)</f>
        <v>20.95</v>
      </c>
      <c r="S22" s="14">
        <f>((((($S$26*$S$27)/1000)*7)-$S$18-$S$19)/5)</f>
        <v>33.074799999999996</v>
      </c>
      <c r="T22" s="14">
        <f>((((($T$26*$T$27)/1000)*7)-$T$18-$T$19)/5)</f>
        <v>29.479599999999998</v>
      </c>
      <c r="U22" s="14">
        <f>((((($U$26*$U$27)/1000)*7)-$U$18-$U$19)/5)</f>
        <v>16.499999999999996</v>
      </c>
      <c r="V22" s="252">
        <f>((((($V$26*$V$27)/1000)*7)-$V$18-$V$19)/5)</f>
        <v>15.164600000000002</v>
      </c>
      <c r="W22" s="242">
        <f t="shared" si="0"/>
        <v>487.78080000000006</v>
      </c>
      <c r="X22" s="2"/>
      <c r="Y22" s="12"/>
    </row>
    <row r="23" spans="1:32" ht="39.950000000000003" customHeight="1" x14ac:dyDescent="0.25">
      <c r="A23" s="148" t="s">
        <v>22</v>
      </c>
      <c r="B23" s="13">
        <f>((((($B$26*$B$27)/1000)*7)-$B$18-$B$19)/5)</f>
        <v>17.52</v>
      </c>
      <c r="C23" s="14">
        <f>((((($C$26*$C$27)/1000)*7)-$C$18-$C$19)/5)</f>
        <v>32.584700000000005</v>
      </c>
      <c r="D23" s="14">
        <f>((((($D$26*$D$27)/1000)*7)-$D$18-$D$19)/5)</f>
        <v>25.061199999999999</v>
      </c>
      <c r="E23" s="14">
        <f>((((($E$26*$E$27)/1000)*7)-$E$18-$E$19)/5)</f>
        <v>25.377800000000001</v>
      </c>
      <c r="F23" s="14">
        <f>((((($F$26*$F$27)/1000)*7)-$F$18-$F$19)/5)</f>
        <v>21.379899999999999</v>
      </c>
      <c r="G23" s="14">
        <f>((((($G$26*$G$27)/1000)*7)-$G$18-$G$19)/5)</f>
        <v>21.2608</v>
      </c>
      <c r="H23" s="14">
        <f>((((($H$26*$H$27)/1000)*7)-$H$18-$H$19)/5)</f>
        <v>33.692</v>
      </c>
      <c r="I23" s="14">
        <f>((((($I$26*$I$27)/1000)*7)-$I$18-$I$19)/5)</f>
        <v>32.809999999999995</v>
      </c>
      <c r="J23" s="14">
        <f>((((($J$26*$J$27)/1000)*7)-$J$18-$J$19)/5)</f>
        <v>23.1</v>
      </c>
      <c r="K23" s="98">
        <f>((((($K$26*$K$27)/1000)*7)-$K$18-$K$19)/5)</f>
        <v>12.7325</v>
      </c>
      <c r="L23" s="13">
        <f>((((($L$26*$L$27)/1000)*7)-$L$18-$L$19)/5)</f>
        <v>19.212199999999996</v>
      </c>
      <c r="M23" s="14">
        <f>((((($M$26*$M$27)/1000)*7)-$M$18-$M$19)/5)</f>
        <v>20.895999999999997</v>
      </c>
      <c r="N23" s="14">
        <f>((((($N$26*$N$27)/1000)*7)-$N$18-$N$19)/5)</f>
        <v>20.475900000000003</v>
      </c>
      <c r="O23" s="14">
        <f>((((($O$26*$O$27)/1000)*7)-$O$18-$O$19)/5)</f>
        <v>21.971600000000002</v>
      </c>
      <c r="P23" s="14">
        <f>((((($P$26*$P$27)/1000)*7)-$P$18-$P$19)/5)</f>
        <v>22.744</v>
      </c>
      <c r="Q23" s="14">
        <f>((((($Q$26*$Q$27)/1000)*7)-$Q$18-$Q$19)/5)</f>
        <v>21.793200000000002</v>
      </c>
      <c r="R23" s="14">
        <f>((((($R$26*$R$27)/1000)*7)-$R$18-$R$19)/5)</f>
        <v>20.95</v>
      </c>
      <c r="S23" s="14">
        <f>((((($S$26*$S$27)/1000)*7)-$S$18-$S$19)/5)</f>
        <v>33.074799999999996</v>
      </c>
      <c r="T23" s="14">
        <f>((((($T$26*$T$27)/1000)*7)-$T$18-$T$19)/5)</f>
        <v>29.479599999999998</v>
      </c>
      <c r="U23" s="14">
        <f>((((($U$26*$U$27)/1000)*7)-$U$18-$U$19)/5)</f>
        <v>16.499999999999996</v>
      </c>
      <c r="V23" s="252">
        <f>((((($V$26*$V$27)/1000)*7)-$V$18-$V$19)/5)</f>
        <v>15.164600000000002</v>
      </c>
      <c r="W23" s="242">
        <f t="shared" si="0"/>
        <v>487.78080000000006</v>
      </c>
      <c r="X23" s="2"/>
      <c r="Y23" s="12"/>
    </row>
    <row r="24" spans="1:32" ht="39.950000000000003" customHeight="1" thickBot="1" x14ac:dyDescent="0.3">
      <c r="A24" s="196" t="s">
        <v>30</v>
      </c>
      <c r="B24" s="124">
        <f>((((($B$26*$B$27)/1000)*7)-$B$18-$B$19)/5)</f>
        <v>17.52</v>
      </c>
      <c r="C24" s="125">
        <f>((((($C$26*$C$27)/1000)*7)-$C$18-$C$19)/5)</f>
        <v>32.584700000000005</v>
      </c>
      <c r="D24" s="125">
        <f>((((($D$26*$D$27)/1000)*7)-$D$18-$D$19)/5)</f>
        <v>25.061199999999999</v>
      </c>
      <c r="E24" s="125">
        <f>((((($E$26*$E$27)/1000)*7)-$E$18-$E$19)/5)</f>
        <v>25.377800000000001</v>
      </c>
      <c r="F24" s="125">
        <f>((((($F$26*$F$27)/1000)*7)-$F$18-$F$19)/5)</f>
        <v>21.379899999999999</v>
      </c>
      <c r="G24" s="125">
        <f>((((($G$26*$G$27)/1000)*7)-$G$18-$G$19)/5)</f>
        <v>21.2608</v>
      </c>
      <c r="H24" s="125">
        <f>((((($H$26*$H$27)/1000)*7)-$H$18-$H$19)/5)</f>
        <v>33.692</v>
      </c>
      <c r="I24" s="125">
        <f>((((($I$26*$I$27)/1000)*7)-$I$18-$I$19)/5)</f>
        <v>32.809999999999995</v>
      </c>
      <c r="J24" s="125">
        <f>((((($J$26*$J$27)/1000)*7)-$J$18-$J$19)/5)</f>
        <v>23.1</v>
      </c>
      <c r="K24" s="295">
        <f>((((($K$26*$K$27)/1000)*7)-$K$18-$K$19)/5)</f>
        <v>12.7325</v>
      </c>
      <c r="L24" s="124">
        <f>((((($L$26*$L$27)/1000)*7)-$L$18-$L$19)/5)</f>
        <v>19.212199999999996</v>
      </c>
      <c r="M24" s="125">
        <f>((((($M$26*$M$27)/1000)*7)-$M$18-$M$19)/5)</f>
        <v>20.895999999999997</v>
      </c>
      <c r="N24" s="125">
        <f>((((($N$26*$N$27)/1000)*7)-$N$18-$N$19)/5)</f>
        <v>20.475900000000003</v>
      </c>
      <c r="O24" s="125">
        <f>((((($O$26*$O$27)/1000)*7)-$O$18-$O$19)/5)</f>
        <v>21.971600000000002</v>
      </c>
      <c r="P24" s="125">
        <f>((((($P$26*$P$27)/1000)*7)-$P$18-$P$19)/5)</f>
        <v>22.744</v>
      </c>
      <c r="Q24" s="125">
        <f>((((($Q$26*$Q$27)/1000)*7)-$Q$18-$Q$19)/5)</f>
        <v>21.793200000000002</v>
      </c>
      <c r="R24" s="125">
        <f>((((($R$26*$R$27)/1000)*7)-$R$18-$R$19)/5)</f>
        <v>20.95</v>
      </c>
      <c r="S24" s="125">
        <f>((((($S$26*$S$27)/1000)*7)-$S$18-$S$19)/5)</f>
        <v>33.074799999999996</v>
      </c>
      <c r="T24" s="125">
        <f>((((($T$26*$T$27)/1000)*7)-$T$18-$T$19)/5)</f>
        <v>29.479599999999998</v>
      </c>
      <c r="U24" s="125">
        <f>((((($U$26*$U$27)/1000)*7)-$U$18-$U$19)/5)</f>
        <v>16.499999999999996</v>
      </c>
      <c r="V24" s="253">
        <f>((((($V$26*$V$27)/1000)*7)-$V$18-$V$19)/5)</f>
        <v>15.164600000000002</v>
      </c>
      <c r="W24" s="242">
        <f t="shared" si="0"/>
        <v>487.78080000000006</v>
      </c>
      <c r="X24" s="2"/>
    </row>
    <row r="25" spans="1:32" ht="41.45" customHeight="1" x14ac:dyDescent="0.25">
      <c r="A25" s="197" t="s">
        <v>8</v>
      </c>
      <c r="B25" s="184">
        <f>SUM(B18:B24)</f>
        <v>118.99999999999999</v>
      </c>
      <c r="C25" s="185">
        <f t="shared" ref="C25:V25" si="1">SUM(C18:C24)</f>
        <v>220.92349999999999</v>
      </c>
      <c r="D25" s="185">
        <f t="shared" si="1"/>
        <v>169.80599999999998</v>
      </c>
      <c r="E25" s="185">
        <f t="shared" si="1"/>
        <v>173.08900000000003</v>
      </c>
      <c r="F25" s="185">
        <f t="shared" si="1"/>
        <v>145.79949999999997</v>
      </c>
      <c r="G25" s="185">
        <f t="shared" si="1"/>
        <v>144.70400000000001</v>
      </c>
      <c r="H25" s="185">
        <f t="shared" si="1"/>
        <v>228.76000000000002</v>
      </c>
      <c r="I25" s="185">
        <f t="shared" si="1"/>
        <v>223.65</v>
      </c>
      <c r="J25" s="185">
        <f t="shared" si="1"/>
        <v>157.49999999999997</v>
      </c>
      <c r="K25" s="278">
        <f t="shared" si="1"/>
        <v>86.362500000000011</v>
      </c>
      <c r="L25" s="184">
        <f t="shared" si="1"/>
        <v>131.06099999999998</v>
      </c>
      <c r="M25" s="185">
        <f t="shared" si="1"/>
        <v>141.68</v>
      </c>
      <c r="N25" s="185">
        <f t="shared" si="1"/>
        <v>139.0795</v>
      </c>
      <c r="O25" s="185">
        <f t="shared" si="1"/>
        <v>149.05799999999999</v>
      </c>
      <c r="P25" s="185">
        <f t="shared" si="1"/>
        <v>153.72</v>
      </c>
      <c r="Q25" s="185">
        <f t="shared" si="1"/>
        <v>147.96600000000001</v>
      </c>
      <c r="R25" s="185">
        <f t="shared" si="1"/>
        <v>141.75</v>
      </c>
      <c r="S25" s="185">
        <f t="shared" si="1"/>
        <v>223.17399999999998</v>
      </c>
      <c r="T25" s="185">
        <f t="shared" si="1"/>
        <v>200.298</v>
      </c>
      <c r="U25" s="185">
        <f t="shared" si="1"/>
        <v>111.3</v>
      </c>
      <c r="V25" s="185">
        <f t="shared" si="1"/>
        <v>102.82300000000002</v>
      </c>
      <c r="W25" s="242">
        <f>SUM(B25,C25,D25,E25,F25,G25,H25,I25,J25,K25,L25,M25,N25,O25,P25,Q25,R25,S25,T25,U25,V25)</f>
        <v>3311.5039999999995</v>
      </c>
    </row>
    <row r="26" spans="1:32" s="2" customFormat="1" ht="36.75" customHeight="1" x14ac:dyDescent="0.25">
      <c r="A26" s="162" t="s">
        <v>10</v>
      </c>
      <c r="B26" s="15">
        <v>40</v>
      </c>
      <c r="C26" s="16">
        <v>39.5</v>
      </c>
      <c r="D26" s="16">
        <v>39</v>
      </c>
      <c r="E26" s="16">
        <v>39.5</v>
      </c>
      <c r="F26" s="16">
        <v>38.5</v>
      </c>
      <c r="G26" s="16">
        <v>38</v>
      </c>
      <c r="H26" s="16">
        <v>38</v>
      </c>
      <c r="I26" s="16">
        <v>37.5</v>
      </c>
      <c r="J26" s="16">
        <v>37.5</v>
      </c>
      <c r="K26" s="186">
        <v>37.5</v>
      </c>
      <c r="L26" s="15">
        <v>39.5</v>
      </c>
      <c r="M26" s="16">
        <v>40</v>
      </c>
      <c r="N26" s="16">
        <v>39.5</v>
      </c>
      <c r="O26" s="16">
        <v>39</v>
      </c>
      <c r="P26" s="16">
        <v>40</v>
      </c>
      <c r="Q26" s="16">
        <v>39</v>
      </c>
      <c r="R26" s="16">
        <v>37.5</v>
      </c>
      <c r="S26" s="16">
        <v>38</v>
      </c>
      <c r="T26" s="16">
        <v>38</v>
      </c>
      <c r="U26" s="16">
        <v>37.5</v>
      </c>
      <c r="V26" s="16">
        <v>37</v>
      </c>
      <c r="W26" s="243">
        <f>((W25/W27)/7)*1000</f>
        <v>38.552033249123944</v>
      </c>
    </row>
    <row r="27" spans="1:32" s="2" customFormat="1" ht="33" customHeight="1" x14ac:dyDescent="0.25">
      <c r="A27" s="163" t="s">
        <v>11</v>
      </c>
      <c r="B27" s="18">
        <v>425</v>
      </c>
      <c r="C27" s="19">
        <v>799</v>
      </c>
      <c r="D27" s="19">
        <v>622</v>
      </c>
      <c r="E27" s="19">
        <v>626</v>
      </c>
      <c r="F27" s="19">
        <v>541</v>
      </c>
      <c r="G27" s="19">
        <v>544</v>
      </c>
      <c r="H27" s="19">
        <v>860</v>
      </c>
      <c r="I27" s="19">
        <v>852</v>
      </c>
      <c r="J27" s="19">
        <v>600</v>
      </c>
      <c r="K27" s="156">
        <v>329</v>
      </c>
      <c r="L27" s="18">
        <v>474</v>
      </c>
      <c r="M27" s="19">
        <v>506</v>
      </c>
      <c r="N27" s="19">
        <v>503</v>
      </c>
      <c r="O27" s="19">
        <v>546</v>
      </c>
      <c r="P27" s="19">
        <v>549</v>
      </c>
      <c r="Q27" s="19">
        <v>542</v>
      </c>
      <c r="R27" s="19">
        <v>540</v>
      </c>
      <c r="S27" s="19">
        <v>839</v>
      </c>
      <c r="T27" s="19">
        <v>753</v>
      </c>
      <c r="U27" s="19">
        <v>424</v>
      </c>
      <c r="V27" s="19">
        <v>397</v>
      </c>
      <c r="W27" s="244">
        <f>SUM(B27,C27,D27,E27,F27,G27,H27,I27,J27,K27,L27,M27,N27,O27,P27,Q27,R27,S27,T27,U27,V27)</f>
        <v>12271</v>
      </c>
    </row>
    <row r="28" spans="1:32" s="2" customFormat="1" ht="33" customHeight="1" x14ac:dyDescent="0.25">
      <c r="A28" s="164" t="s">
        <v>12</v>
      </c>
      <c r="B28" s="21">
        <f t="shared" ref="B28:V28" si="2">(B27*B26)/1000</f>
        <v>17</v>
      </c>
      <c r="C28" s="22">
        <f t="shared" si="2"/>
        <v>31.560500000000001</v>
      </c>
      <c r="D28" s="22">
        <f t="shared" si="2"/>
        <v>24.257999999999999</v>
      </c>
      <c r="E28" s="22">
        <f t="shared" si="2"/>
        <v>24.727</v>
      </c>
      <c r="F28" s="22">
        <f t="shared" si="2"/>
        <v>20.828499999999998</v>
      </c>
      <c r="G28" s="22">
        <f t="shared" si="2"/>
        <v>20.672000000000001</v>
      </c>
      <c r="H28" s="22">
        <f t="shared" si="2"/>
        <v>32.68</v>
      </c>
      <c r="I28" s="22">
        <f t="shared" si="2"/>
        <v>31.95</v>
      </c>
      <c r="J28" s="22">
        <f t="shared" si="2"/>
        <v>22.5</v>
      </c>
      <c r="K28" s="135">
        <f t="shared" si="2"/>
        <v>12.3375</v>
      </c>
      <c r="L28" s="21">
        <f t="shared" si="2"/>
        <v>18.722999999999999</v>
      </c>
      <c r="M28" s="22">
        <f t="shared" si="2"/>
        <v>20.239999999999998</v>
      </c>
      <c r="N28" s="22">
        <f t="shared" si="2"/>
        <v>19.868500000000001</v>
      </c>
      <c r="O28" s="22">
        <f t="shared" si="2"/>
        <v>21.294</v>
      </c>
      <c r="P28" s="22">
        <f t="shared" si="2"/>
        <v>21.96</v>
      </c>
      <c r="Q28" s="22">
        <f t="shared" si="2"/>
        <v>21.138000000000002</v>
      </c>
      <c r="R28" s="22">
        <f t="shared" si="2"/>
        <v>20.25</v>
      </c>
      <c r="S28" s="22">
        <f t="shared" si="2"/>
        <v>31.882000000000001</v>
      </c>
      <c r="T28" s="22">
        <f t="shared" si="2"/>
        <v>28.614000000000001</v>
      </c>
      <c r="U28" s="22">
        <f t="shared" si="2"/>
        <v>15.9</v>
      </c>
      <c r="V28" s="22">
        <f t="shared" si="2"/>
        <v>14.689</v>
      </c>
      <c r="W28" s="245"/>
    </row>
    <row r="29" spans="1:32" ht="33.75" customHeight="1" x14ac:dyDescent="0.25">
      <c r="A29" s="157" t="s">
        <v>13</v>
      </c>
      <c r="B29" s="24">
        <f t="shared" ref="B29:V29" si="3">((B27*B26)*7)/1000</f>
        <v>119</v>
      </c>
      <c r="C29" s="25">
        <f t="shared" si="3"/>
        <v>220.92349999999999</v>
      </c>
      <c r="D29" s="25">
        <f t="shared" si="3"/>
        <v>169.80600000000001</v>
      </c>
      <c r="E29" s="25">
        <f t="shared" si="3"/>
        <v>173.089</v>
      </c>
      <c r="F29" s="25">
        <f t="shared" si="3"/>
        <v>145.79949999999999</v>
      </c>
      <c r="G29" s="25">
        <f t="shared" si="3"/>
        <v>144.70400000000001</v>
      </c>
      <c r="H29" s="25">
        <f t="shared" si="3"/>
        <v>228.76</v>
      </c>
      <c r="I29" s="25">
        <f t="shared" si="3"/>
        <v>223.65</v>
      </c>
      <c r="J29" s="25">
        <f t="shared" si="3"/>
        <v>157.5</v>
      </c>
      <c r="K29" s="179">
        <f t="shared" si="3"/>
        <v>86.362499999999997</v>
      </c>
      <c r="L29" s="24">
        <f t="shared" si="3"/>
        <v>131.06100000000001</v>
      </c>
      <c r="M29" s="25">
        <f t="shared" si="3"/>
        <v>141.68</v>
      </c>
      <c r="N29" s="25">
        <f t="shared" si="3"/>
        <v>139.0795</v>
      </c>
      <c r="O29" s="25">
        <f t="shared" si="3"/>
        <v>149.05799999999999</v>
      </c>
      <c r="P29" s="25">
        <f t="shared" si="3"/>
        <v>153.72</v>
      </c>
      <c r="Q29" s="25">
        <f t="shared" si="3"/>
        <v>147.96600000000001</v>
      </c>
      <c r="R29" s="25">
        <f t="shared" si="3"/>
        <v>141.75</v>
      </c>
      <c r="S29" s="25">
        <f t="shared" si="3"/>
        <v>223.17400000000001</v>
      </c>
      <c r="T29" s="25">
        <f t="shared" si="3"/>
        <v>200.298</v>
      </c>
      <c r="U29" s="25">
        <f t="shared" si="3"/>
        <v>111.3</v>
      </c>
      <c r="V29" s="25">
        <f t="shared" si="3"/>
        <v>102.82299999999999</v>
      </c>
      <c r="W29" s="246"/>
    </row>
    <row r="30" spans="1:32" ht="33.75" customHeight="1" thickBot="1" x14ac:dyDescent="0.3">
      <c r="A30" s="165" t="s">
        <v>14</v>
      </c>
      <c r="B30" s="26">
        <f t="shared" ref="B30:V30" si="4">+(B25/B27)/7*1000</f>
        <v>39.999999999999993</v>
      </c>
      <c r="C30" s="27">
        <f t="shared" si="4"/>
        <v>39.499999999999993</v>
      </c>
      <c r="D30" s="27">
        <f t="shared" si="4"/>
        <v>38.999999999999993</v>
      </c>
      <c r="E30" s="27">
        <f t="shared" si="4"/>
        <v>39.5</v>
      </c>
      <c r="F30" s="27">
        <f t="shared" si="4"/>
        <v>38.499999999999993</v>
      </c>
      <c r="G30" s="27">
        <f t="shared" si="4"/>
        <v>38</v>
      </c>
      <c r="H30" s="27">
        <f t="shared" si="4"/>
        <v>38</v>
      </c>
      <c r="I30" s="27">
        <f t="shared" si="4"/>
        <v>37.5</v>
      </c>
      <c r="J30" s="27">
        <f t="shared" si="4"/>
        <v>37.499999999999993</v>
      </c>
      <c r="K30" s="180">
        <f t="shared" si="4"/>
        <v>37.5</v>
      </c>
      <c r="L30" s="26">
        <f t="shared" si="4"/>
        <v>39.499999999999993</v>
      </c>
      <c r="M30" s="27">
        <f t="shared" si="4"/>
        <v>40</v>
      </c>
      <c r="N30" s="27">
        <f t="shared" si="4"/>
        <v>39.499999999999993</v>
      </c>
      <c r="O30" s="27">
        <f t="shared" si="4"/>
        <v>38.999999999999993</v>
      </c>
      <c r="P30" s="27">
        <f t="shared" si="4"/>
        <v>39.999999999999993</v>
      </c>
      <c r="Q30" s="27">
        <f t="shared" si="4"/>
        <v>39</v>
      </c>
      <c r="R30" s="27">
        <f t="shared" si="4"/>
        <v>37.5</v>
      </c>
      <c r="S30" s="27">
        <f t="shared" si="4"/>
        <v>37.999999999999993</v>
      </c>
      <c r="T30" s="27">
        <f t="shared" si="4"/>
        <v>38</v>
      </c>
      <c r="U30" s="27">
        <f t="shared" si="4"/>
        <v>37.5</v>
      </c>
      <c r="V30" s="27">
        <f t="shared" si="4"/>
        <v>37.000000000000014</v>
      </c>
      <c r="W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299" t="s">
        <v>15</v>
      </c>
      <c r="B36" s="1140" t="s">
        <v>16</v>
      </c>
      <c r="C36" s="1102"/>
      <c r="D36" s="1102"/>
      <c r="E36" s="1102"/>
      <c r="F36" s="1102"/>
      <c r="G36" s="1102"/>
      <c r="H36" s="1141"/>
      <c r="I36" s="300"/>
      <c r="L36" s="32"/>
      <c r="M36" s="62" t="s">
        <v>17</v>
      </c>
      <c r="N36" s="1094" t="s">
        <v>16</v>
      </c>
      <c r="O36" s="1095"/>
      <c r="P36" s="1095"/>
      <c r="Q36" s="1095"/>
      <c r="R36" s="1095"/>
      <c r="S36" s="1095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146"/>
      <c r="I37" s="10" t="s">
        <v>8</v>
      </c>
      <c r="J37" s="35"/>
      <c r="K37" s="1106"/>
      <c r="L37" s="1107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147" t="s">
        <v>9</v>
      </c>
      <c r="B38" s="160">
        <v>1</v>
      </c>
      <c r="C38" s="145">
        <v>2</v>
      </c>
      <c r="D38" s="145">
        <v>3</v>
      </c>
      <c r="E38" s="145">
        <v>4</v>
      </c>
      <c r="F38" s="145">
        <v>5</v>
      </c>
      <c r="G38" s="145">
        <v>6</v>
      </c>
      <c r="H38" s="146">
        <v>7</v>
      </c>
      <c r="I38" s="10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12.5</v>
      </c>
      <c r="C39" s="110">
        <v>22.7</v>
      </c>
      <c r="D39" s="110">
        <v>32.4</v>
      </c>
      <c r="E39" s="110">
        <v>23.6</v>
      </c>
      <c r="F39" s="110">
        <v>20.3</v>
      </c>
      <c r="G39" s="110">
        <v>11.1</v>
      </c>
      <c r="H39" s="251"/>
      <c r="I39" s="112">
        <f>SUM(B39:H39)</f>
        <v>122.59999999999998</v>
      </c>
      <c r="J39" s="37"/>
      <c r="K39" s="31"/>
      <c r="L39" s="269"/>
      <c r="M39" s="148" t="s">
        <v>23</v>
      </c>
      <c r="N39" s="214">
        <v>55.6</v>
      </c>
      <c r="O39" s="215">
        <v>54.3</v>
      </c>
      <c r="P39" s="215">
        <v>52.6</v>
      </c>
      <c r="Q39" s="215">
        <v>58</v>
      </c>
      <c r="R39" s="215">
        <v>51.9</v>
      </c>
      <c r="S39" s="216">
        <v>51.9</v>
      </c>
      <c r="T39" s="112">
        <f>SUM(N39:S39)</f>
        <v>324.29999999999995</v>
      </c>
      <c r="U39" s="2">
        <v>104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12.5</v>
      </c>
      <c r="C40" s="14">
        <v>22.7</v>
      </c>
      <c r="D40" s="14">
        <v>32.4</v>
      </c>
      <c r="E40" s="14">
        <v>23.6</v>
      </c>
      <c r="F40" s="14">
        <v>20.3</v>
      </c>
      <c r="G40" s="14">
        <v>11.1</v>
      </c>
      <c r="H40" s="252"/>
      <c r="I40" s="112">
        <f t="shared" ref="I40:I45" si="5">SUM(B40:H40)</f>
        <v>122.59999999999998</v>
      </c>
      <c r="J40" s="37"/>
      <c r="K40" s="31"/>
      <c r="L40" s="269"/>
      <c r="M40" s="148" t="s">
        <v>19</v>
      </c>
      <c r="N40" s="217">
        <v>60</v>
      </c>
      <c r="O40" s="209">
        <v>58.5</v>
      </c>
      <c r="P40" s="209">
        <v>55.7</v>
      </c>
      <c r="Q40" s="209">
        <v>62</v>
      </c>
      <c r="R40" s="209">
        <v>54</v>
      </c>
      <c r="S40" s="218">
        <v>55.5</v>
      </c>
      <c r="T40" s="112">
        <f t="shared" ref="T40:T45" si="6">SUM(N40:S40)</f>
        <v>345.7</v>
      </c>
      <c r="U40" s="2">
        <v>112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v>13</v>
      </c>
      <c r="C41" s="14">
        <v>25.5</v>
      </c>
      <c r="D41" s="14">
        <v>37.200000000000003</v>
      </c>
      <c r="E41" s="14">
        <v>26.6</v>
      </c>
      <c r="F41" s="14">
        <v>22.8</v>
      </c>
      <c r="G41" s="14">
        <v>12.7</v>
      </c>
      <c r="H41" s="252"/>
      <c r="I41" s="112">
        <f t="shared" si="5"/>
        <v>137.80000000000001</v>
      </c>
      <c r="J41" s="37"/>
      <c r="K41" s="31"/>
      <c r="L41" s="269"/>
      <c r="M41" s="148" t="s">
        <v>27</v>
      </c>
      <c r="N41" s="217">
        <f>(($N$48*U41)/1000)</f>
        <v>60.12</v>
      </c>
      <c r="O41" s="209">
        <f>(($O$48*U41)/1000)</f>
        <v>63.24</v>
      </c>
      <c r="P41" s="209">
        <f>(($P$48*U41)/1000)</f>
        <v>61.32</v>
      </c>
      <c r="Q41" s="209">
        <f>(($Q$48*U41)/1000)</f>
        <v>67.56</v>
      </c>
      <c r="R41" s="209">
        <f>(($R$48*U41)/1000)</f>
        <v>60.48</v>
      </c>
      <c r="S41" s="218">
        <f>(($S$48*U41)/1000)</f>
        <v>60.6</v>
      </c>
      <c r="T41" s="112">
        <f t="shared" si="6"/>
        <v>373.32000000000005</v>
      </c>
      <c r="U41" s="2">
        <v>120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v>13</v>
      </c>
      <c r="C42" s="14">
        <v>25.5</v>
      </c>
      <c r="D42" s="14">
        <v>37.200000000000003</v>
      </c>
      <c r="E42" s="14">
        <v>26.6</v>
      </c>
      <c r="F42" s="14">
        <v>22.8</v>
      </c>
      <c r="G42" s="14">
        <v>12.7</v>
      </c>
      <c r="H42" s="252"/>
      <c r="I42" s="112">
        <f t="shared" si="5"/>
        <v>137.80000000000001</v>
      </c>
      <c r="J42" s="37"/>
      <c r="K42" s="31"/>
      <c r="L42" s="269"/>
      <c r="M42" s="148" t="s">
        <v>20</v>
      </c>
      <c r="N42" s="217">
        <f>(($N$48*U42)/1000)</f>
        <v>62.625</v>
      </c>
      <c r="O42" s="209">
        <f>(($O$48*U42)/1000)</f>
        <v>65.875</v>
      </c>
      <c r="P42" s="209">
        <f>(($P$48*U42)/1000)</f>
        <v>63.875</v>
      </c>
      <c r="Q42" s="209">
        <f>(($Q$48*U42)/1000)</f>
        <v>70.375</v>
      </c>
      <c r="R42" s="209">
        <f>(($R$48*U42)/1000)</f>
        <v>63</v>
      </c>
      <c r="S42" s="218">
        <f>(($S$48*U42)/1000)</f>
        <v>63.125</v>
      </c>
      <c r="T42" s="112">
        <f t="shared" si="6"/>
        <v>388.875</v>
      </c>
      <c r="U42" s="2">
        <v>125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v>9.4</v>
      </c>
      <c r="C43" s="14">
        <v>14.6</v>
      </c>
      <c r="D43" s="14">
        <v>23.4</v>
      </c>
      <c r="E43" s="14">
        <v>29.9</v>
      </c>
      <c r="F43" s="14">
        <v>28</v>
      </c>
      <c r="G43" s="14">
        <v>23.7</v>
      </c>
      <c r="H43" s="252">
        <v>8.8000000000000007</v>
      </c>
      <c r="I43" s="112">
        <f t="shared" si="5"/>
        <v>137.80000000000001</v>
      </c>
      <c r="J43" s="37"/>
      <c r="K43" s="31"/>
      <c r="L43" s="269"/>
      <c r="M43" s="148" t="s">
        <v>21</v>
      </c>
      <c r="N43" s="217">
        <f>(($N$48*U43)/1000)</f>
        <v>66.132000000000005</v>
      </c>
      <c r="O43" s="209">
        <f>(($O$48*U43)/1000)</f>
        <v>69.563999999999993</v>
      </c>
      <c r="P43" s="209">
        <f>(($P$48*U43)/1000)</f>
        <v>67.451999999999998</v>
      </c>
      <c r="Q43" s="209">
        <f>(($Q$48*U43)/1000)</f>
        <v>74.316000000000003</v>
      </c>
      <c r="R43" s="209">
        <f>(($R$48*U43)/1000)</f>
        <v>66.528000000000006</v>
      </c>
      <c r="S43" s="218">
        <f>(($S$48*U43)/1000)</f>
        <v>66.66</v>
      </c>
      <c r="T43" s="112">
        <f t="shared" si="6"/>
        <v>410.65200000000004</v>
      </c>
      <c r="U43" s="2">
        <v>132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((((($B$47*$B$48)/1000)*3)-$B$43)/2)</f>
        <v>9.5680000000000014</v>
      </c>
      <c r="C44" s="14">
        <f>((((($C$47*$C$48)/1000)*3)-$C$43)/2)</f>
        <v>15.056000000000001</v>
      </c>
      <c r="D44" s="14">
        <f>((((($D$47*$D$48)/1000)*3)-$D$43)/2)</f>
        <v>23.52</v>
      </c>
      <c r="E44" s="14">
        <f>((((($E$47*$E$48)/1000)*3)-$E$43)/2)</f>
        <v>29.487500000000001</v>
      </c>
      <c r="F44" s="14">
        <f>((((($F$47*$F$48)/1000)*3)-$F$43)/2)</f>
        <v>27.067</v>
      </c>
      <c r="G44" s="14">
        <f>((((($G$47*$G$48)/1000)*3)-$G$43)/2)</f>
        <v>22.569000000000003</v>
      </c>
      <c r="H44" s="252">
        <f>((((($H$47*$H$48)/1000)*3)-$H$43)/2)</f>
        <v>8.4205000000000005</v>
      </c>
      <c r="I44" s="112">
        <f t="shared" si="5"/>
        <v>135.68799999999999</v>
      </c>
      <c r="J44" s="37"/>
      <c r="K44" s="31"/>
      <c r="L44" s="269"/>
      <c r="M44" s="148" t="s">
        <v>22</v>
      </c>
      <c r="N44" s="217">
        <f>(($N$48*U44)/1000)</f>
        <v>69.638999999999996</v>
      </c>
      <c r="O44" s="209">
        <f>(($O$48*U44)/1000)</f>
        <v>73.253</v>
      </c>
      <c r="P44" s="209">
        <f>(($P$48*U44)/1000)</f>
        <v>71.028999999999996</v>
      </c>
      <c r="Q44" s="209">
        <f>(($Q$48*U44)/1000)</f>
        <v>78.257000000000005</v>
      </c>
      <c r="R44" s="209">
        <f>(($R$48*U44)/1000)</f>
        <v>70.055999999999997</v>
      </c>
      <c r="S44" s="218">
        <f>(($S$48*U44)/1000)</f>
        <v>70.194999999999993</v>
      </c>
      <c r="T44" s="112">
        <f t="shared" si="6"/>
        <v>432.42899999999997</v>
      </c>
      <c r="U44" s="2">
        <v>139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07">
        <f>((((($B$47*$B$48)/1000)*3)-$B$43)/2)</f>
        <v>9.5680000000000014</v>
      </c>
      <c r="C45" s="101">
        <f>((((($C$47*$C$48)/1000)*3)-$C$43)/2)</f>
        <v>15.056000000000001</v>
      </c>
      <c r="D45" s="101">
        <f>((((($D$47*$D$48)/1000)*3)-$D$43)/2)</f>
        <v>23.52</v>
      </c>
      <c r="E45" s="101">
        <f>((((($E$47*$E$48)/1000)*3)-$E$43)/2)</f>
        <v>29.487500000000001</v>
      </c>
      <c r="F45" s="101">
        <f>((((($F$47*$F$48)/1000)*3)-$F$43)/2)</f>
        <v>27.067</v>
      </c>
      <c r="G45" s="101">
        <f>((((($G$47*$G$48)/1000)*3)-$G$43)/2)</f>
        <v>22.569000000000003</v>
      </c>
      <c r="H45" s="303">
        <f>((((($H$47*$H$48)/1000)*3)-$H$43)/2)</f>
        <v>8.4205000000000005</v>
      </c>
      <c r="I45" s="112">
        <f t="shared" si="5"/>
        <v>135.68799999999999</v>
      </c>
      <c r="J45" s="37"/>
      <c r="K45" s="270"/>
      <c r="L45" s="271"/>
      <c r="M45" s="196" t="s">
        <v>30</v>
      </c>
      <c r="N45" s="219">
        <f>(($N$48*U45)/1000)</f>
        <v>71.643000000000001</v>
      </c>
      <c r="O45" s="220">
        <f>(($O$48*U45)/1000)</f>
        <v>75.361000000000004</v>
      </c>
      <c r="P45" s="220">
        <f>(($P$48*U45)/1000)</f>
        <v>73.072999999999993</v>
      </c>
      <c r="Q45" s="220">
        <f>(($Q$48*U45)/1000)</f>
        <v>80.509</v>
      </c>
      <c r="R45" s="220">
        <f>(($R$48*U45)/1000)</f>
        <v>72.072000000000003</v>
      </c>
      <c r="S45" s="221">
        <f>(($S$48*U45)/1000)</f>
        <v>72.215000000000003</v>
      </c>
      <c r="T45" s="112">
        <f t="shared" si="6"/>
        <v>444.87300000000005</v>
      </c>
      <c r="U45" s="2">
        <v>143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302" t="s">
        <v>8</v>
      </c>
      <c r="B46" s="108">
        <f t="shared" ref="B46:G46" si="7">SUM(B39:B45)</f>
        <v>79.536000000000001</v>
      </c>
      <c r="C46" s="105">
        <f t="shared" si="7"/>
        <v>141.11199999999999</v>
      </c>
      <c r="D46" s="105">
        <f t="shared" si="7"/>
        <v>209.64000000000001</v>
      </c>
      <c r="E46" s="105">
        <f t="shared" si="7"/>
        <v>189.27500000000003</v>
      </c>
      <c r="F46" s="105">
        <f t="shared" si="7"/>
        <v>168.334</v>
      </c>
      <c r="G46" s="105">
        <f t="shared" si="7"/>
        <v>116.438</v>
      </c>
      <c r="H46" s="106">
        <f>SUM(H39:H45)</f>
        <v>25.641000000000002</v>
      </c>
      <c r="I46" s="112">
        <f>SUM(B46:H46)</f>
        <v>929.97600000000011</v>
      </c>
      <c r="J46" s="37"/>
      <c r="K46" s="37"/>
      <c r="M46" s="205" t="s">
        <v>8</v>
      </c>
      <c r="N46" s="184">
        <f t="shared" ref="N46:S46" si="8">SUM(N39:N45)</f>
        <v>445.75900000000001</v>
      </c>
      <c r="O46" s="185">
        <f t="shared" si="8"/>
        <v>460.09299999999996</v>
      </c>
      <c r="P46" s="185">
        <f t="shared" si="8"/>
        <v>445.04899999999998</v>
      </c>
      <c r="Q46" s="185">
        <f t="shared" si="8"/>
        <v>491.017</v>
      </c>
      <c r="R46" s="185">
        <f t="shared" si="8"/>
        <v>438.036</v>
      </c>
      <c r="S46" s="153">
        <f t="shared" si="8"/>
        <v>440.19499999999994</v>
      </c>
      <c r="T46" s="276">
        <f>SUM(N46:S46)</f>
        <v>2720.1489999999994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162" t="s">
        <v>10</v>
      </c>
      <c r="B47" s="15">
        <v>41</v>
      </c>
      <c r="C47" s="16">
        <v>40.5</v>
      </c>
      <c r="D47" s="16">
        <v>40</v>
      </c>
      <c r="E47" s="16">
        <v>39.5</v>
      </c>
      <c r="F47" s="16">
        <v>39</v>
      </c>
      <c r="G47" s="16">
        <v>38.5</v>
      </c>
      <c r="H47" s="17">
        <v>38.5</v>
      </c>
      <c r="I47" s="113">
        <f>+((I46/I48)/7)*1000</f>
        <v>38.430348361502546</v>
      </c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124.90926206548191</v>
      </c>
      <c r="U47" s="38"/>
    </row>
    <row r="48" spans="1:32" ht="33.75" customHeight="1" x14ac:dyDescent="0.25">
      <c r="A48" s="163" t="s">
        <v>11</v>
      </c>
      <c r="B48" s="18">
        <v>232</v>
      </c>
      <c r="C48" s="19">
        <v>368</v>
      </c>
      <c r="D48" s="19">
        <v>587</v>
      </c>
      <c r="E48" s="19">
        <v>750</v>
      </c>
      <c r="F48" s="19">
        <v>702</v>
      </c>
      <c r="G48" s="19">
        <v>596</v>
      </c>
      <c r="H48" s="20">
        <v>222</v>
      </c>
      <c r="I48" s="114">
        <f>SUM(B48:H48)</f>
        <v>3457</v>
      </c>
      <c r="J48" s="166"/>
      <c r="K48" s="37"/>
      <c r="L48" s="39"/>
      <c r="M48" s="55" t="s">
        <v>11</v>
      </c>
      <c r="N48" s="210">
        <v>501</v>
      </c>
      <c r="O48" s="211">
        <v>527</v>
      </c>
      <c r="P48" s="211">
        <v>511</v>
      </c>
      <c r="Q48" s="211">
        <v>563</v>
      </c>
      <c r="R48" s="211">
        <v>504</v>
      </c>
      <c r="S48" s="212">
        <v>505</v>
      </c>
      <c r="T48" s="189">
        <f>SUM(N48:S48)</f>
        <v>3111</v>
      </c>
      <c r="U48" s="40"/>
    </row>
    <row r="49" spans="1:32" ht="33.75" customHeight="1" x14ac:dyDescent="0.25">
      <c r="A49" s="164" t="s">
        <v>12</v>
      </c>
      <c r="B49" s="21">
        <f t="shared" ref="B49:G49" si="9">(B48*B47)/1000</f>
        <v>9.5120000000000005</v>
      </c>
      <c r="C49" s="22">
        <f t="shared" si="9"/>
        <v>14.904</v>
      </c>
      <c r="D49" s="22">
        <f t="shared" si="9"/>
        <v>23.48</v>
      </c>
      <c r="E49" s="22">
        <f t="shared" si="9"/>
        <v>29.625</v>
      </c>
      <c r="F49" s="22">
        <f t="shared" si="9"/>
        <v>27.378</v>
      </c>
      <c r="G49" s="22">
        <f t="shared" si="9"/>
        <v>22.946000000000002</v>
      </c>
      <c r="H49" s="23">
        <f>(H48*H47)/1000</f>
        <v>8.5470000000000006</v>
      </c>
      <c r="I49" s="115">
        <f>((I46*1000)/I48)/7</f>
        <v>38.430348361502546</v>
      </c>
      <c r="J49" s="167"/>
      <c r="K49" s="37"/>
      <c r="M49" s="56" t="s">
        <v>12</v>
      </c>
      <c r="N49" s="21">
        <f t="shared" ref="N49:S49" si="10">(N48*N47)/1000</f>
        <v>15.03</v>
      </c>
      <c r="O49" s="22">
        <f t="shared" si="10"/>
        <v>15.81</v>
      </c>
      <c r="P49" s="22">
        <f t="shared" si="10"/>
        <v>15.33</v>
      </c>
      <c r="Q49" s="22">
        <f t="shared" si="10"/>
        <v>16.89</v>
      </c>
      <c r="R49" s="22">
        <f t="shared" si="10"/>
        <v>15.12</v>
      </c>
      <c r="S49" s="23">
        <f t="shared" si="10"/>
        <v>15.15</v>
      </c>
      <c r="T49" s="190">
        <f>((T46*1000)/T48)/7</f>
        <v>124.90926206548191</v>
      </c>
      <c r="U49" s="40"/>
    </row>
    <row r="50" spans="1:32" ht="33.75" customHeight="1" thickBot="1" x14ac:dyDescent="0.3">
      <c r="A50" s="157" t="s">
        <v>13</v>
      </c>
      <c r="B50" s="24">
        <f t="shared" ref="B50:G50" si="11">((B48*B47)*7)/1000</f>
        <v>66.584000000000003</v>
      </c>
      <c r="C50" s="25">
        <f t="shared" si="11"/>
        <v>104.328</v>
      </c>
      <c r="D50" s="25">
        <f t="shared" si="11"/>
        <v>164.36</v>
      </c>
      <c r="E50" s="25">
        <f t="shared" si="11"/>
        <v>207.375</v>
      </c>
      <c r="F50" s="25">
        <f t="shared" si="11"/>
        <v>191.64599999999999</v>
      </c>
      <c r="G50" s="25">
        <f t="shared" si="11"/>
        <v>160.62200000000001</v>
      </c>
      <c r="H50" s="52">
        <f>((H48*H47)*7)/1000</f>
        <v>59.829000000000001</v>
      </c>
      <c r="I50" s="99"/>
      <c r="J50" s="29"/>
      <c r="K50" s="37"/>
      <c r="M50" s="58" t="s">
        <v>13</v>
      </c>
      <c r="N50" s="24">
        <f t="shared" ref="N50:S50" si="12">((N48*N47)*7)/1000</f>
        <v>105.21</v>
      </c>
      <c r="O50" s="25">
        <f t="shared" si="12"/>
        <v>110.67</v>
      </c>
      <c r="P50" s="25">
        <f t="shared" si="12"/>
        <v>107.31</v>
      </c>
      <c r="Q50" s="25">
        <f t="shared" si="12"/>
        <v>118.23</v>
      </c>
      <c r="R50" s="25">
        <f t="shared" si="12"/>
        <v>105.84</v>
      </c>
      <c r="S50" s="52">
        <f t="shared" si="12"/>
        <v>106.05</v>
      </c>
      <c r="T50" s="182"/>
    </row>
    <row r="51" spans="1:32" ht="33.75" customHeight="1" thickBot="1" x14ac:dyDescent="0.3">
      <c r="A51" s="165" t="s">
        <v>14</v>
      </c>
      <c r="B51" s="26">
        <f>+(B46/B48)/3*1000</f>
        <v>114.27586206896552</v>
      </c>
      <c r="C51" s="27">
        <f t="shared" ref="C51:H51" si="13">+(C46/C48)/7*1000</f>
        <v>54.779503105590059</v>
      </c>
      <c r="D51" s="27">
        <f t="shared" si="13"/>
        <v>51.019712825504996</v>
      </c>
      <c r="E51" s="27">
        <f t="shared" si="13"/>
        <v>36.052380952380958</v>
      </c>
      <c r="F51" s="27">
        <f t="shared" si="13"/>
        <v>34.256003256003261</v>
      </c>
      <c r="G51" s="27">
        <f t="shared" si="13"/>
        <v>27.909395973154364</v>
      </c>
      <c r="H51" s="28">
        <f t="shared" si="13"/>
        <v>16.5</v>
      </c>
      <c r="I51" s="116"/>
      <c r="J51" s="29"/>
      <c r="K51" s="37"/>
      <c r="L51" s="29"/>
      <c r="M51" s="213" t="s">
        <v>14</v>
      </c>
      <c r="N51" s="26">
        <f t="shared" ref="N51:S51" si="14">+(N46/N48)/7*1000</f>
        <v>127.10550327915598</v>
      </c>
      <c r="O51" s="27">
        <f t="shared" si="14"/>
        <v>124.72024939007861</v>
      </c>
      <c r="P51" s="27">
        <f t="shared" si="14"/>
        <v>124.41962538440032</v>
      </c>
      <c r="Q51" s="27">
        <f t="shared" si="14"/>
        <v>124.59198173052525</v>
      </c>
      <c r="R51" s="27">
        <f t="shared" si="14"/>
        <v>124.15986394557822</v>
      </c>
      <c r="S51" s="28">
        <f t="shared" si="14"/>
        <v>124.52475247524751</v>
      </c>
      <c r="T51" s="208"/>
      <c r="U51" s="30"/>
    </row>
    <row r="52" spans="1:32" ht="33.75" customHeight="1" x14ac:dyDescent="0.25">
      <c r="A52" s="29"/>
      <c r="B52" s="30">
        <v>232</v>
      </c>
      <c r="C52" s="30">
        <v>368</v>
      </c>
      <c r="D52" s="30">
        <v>587</v>
      </c>
      <c r="E52" s="30">
        <v>750</v>
      </c>
      <c r="F52" s="30">
        <v>702</v>
      </c>
      <c r="G52" s="30">
        <v>596</v>
      </c>
      <c r="H52" s="29">
        <v>222</v>
      </c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12">
        <v>40.5</v>
      </c>
      <c r="C53" s="12">
        <v>40</v>
      </c>
      <c r="D53" s="12">
        <v>39.5</v>
      </c>
      <c r="E53" s="12">
        <v>39</v>
      </c>
      <c r="F53" s="12">
        <v>39</v>
      </c>
      <c r="G53" s="12">
        <v>38.5</v>
      </c>
      <c r="H53" s="12">
        <v>38.5</v>
      </c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96"/>
      <c r="M54" s="1096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94" t="s">
        <v>29</v>
      </c>
      <c r="C55" s="1095"/>
      <c r="D55" s="1095"/>
      <c r="E55" s="1095"/>
      <c r="F55" s="1095"/>
      <c r="G55" s="1095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51.9</v>
      </c>
      <c r="C58" s="110">
        <v>55.5</v>
      </c>
      <c r="D58" s="110">
        <v>54.6</v>
      </c>
      <c r="E58" s="110">
        <v>56</v>
      </c>
      <c r="F58" s="110">
        <v>55</v>
      </c>
      <c r="G58" s="279">
        <v>55.5</v>
      </c>
      <c r="H58" s="112">
        <f t="shared" ref="H58:H65" si="15">SUM(B58:G58)</f>
        <v>328.5</v>
      </c>
      <c r="I58" s="30"/>
      <c r="J58" s="30"/>
      <c r="K58" s="33">
        <v>104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55.9</v>
      </c>
      <c r="C59" s="14">
        <v>59.8</v>
      </c>
      <c r="D59" s="14">
        <v>58.8</v>
      </c>
      <c r="E59" s="14">
        <v>60.4</v>
      </c>
      <c r="F59" s="14">
        <v>59.3</v>
      </c>
      <c r="G59" s="280">
        <v>59.8</v>
      </c>
      <c r="H59" s="112">
        <f t="shared" si="15"/>
        <v>354</v>
      </c>
      <c r="I59" s="30"/>
      <c r="J59" s="30"/>
      <c r="K59" s="33">
        <v>112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(($B$67*K60)/1000)</f>
        <v>57.12</v>
      </c>
      <c r="C60" s="14">
        <f>(($C$67*K60)/1000)</f>
        <v>64.680000000000007</v>
      </c>
      <c r="D60" s="14">
        <f>(($D$67*K60)/1000)</f>
        <v>63.6</v>
      </c>
      <c r="E60" s="14">
        <f>(($E$67*K60)/1000)</f>
        <v>65.28</v>
      </c>
      <c r="F60" s="14">
        <f>(($F$67*K60)/1000)</f>
        <v>64.08</v>
      </c>
      <c r="G60" s="280">
        <f>(($G$67*K60)/1000)</f>
        <v>64.680000000000007</v>
      </c>
      <c r="H60" s="112">
        <f t="shared" si="15"/>
        <v>379.44</v>
      </c>
      <c r="I60" s="30"/>
      <c r="J60" s="30"/>
      <c r="K60" s="2">
        <v>120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>(($B$67*K61)/1000)</f>
        <v>59.5</v>
      </c>
      <c r="C61" s="14">
        <f>(($C$67*K61)/1000)</f>
        <v>67.375</v>
      </c>
      <c r="D61" s="14">
        <f>(($D$67*K61)/1000)</f>
        <v>66.25</v>
      </c>
      <c r="E61" s="14">
        <f>(($E$67*K61)/1000)</f>
        <v>68</v>
      </c>
      <c r="F61" s="14">
        <f>(($F$67*K61)/1000)</f>
        <v>66.75</v>
      </c>
      <c r="G61" s="280">
        <f>(($G$67*K61)/1000)</f>
        <v>67.375</v>
      </c>
      <c r="H61" s="112">
        <f t="shared" si="15"/>
        <v>395.25</v>
      </c>
      <c r="I61" s="30"/>
      <c r="J61" s="30"/>
      <c r="K61" s="2">
        <v>125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>(($B$67*K62)/1000)</f>
        <v>62.832000000000001</v>
      </c>
      <c r="C62" s="14">
        <f>(($C$67*K62)/1000)</f>
        <v>71.147999999999996</v>
      </c>
      <c r="D62" s="14">
        <f>(($D$67*K62)/1000)</f>
        <v>69.959999999999994</v>
      </c>
      <c r="E62" s="14">
        <f>(($E$67*K62)/1000)</f>
        <v>71.808000000000007</v>
      </c>
      <c r="F62" s="14">
        <f>(($F$67*K62)/1000)</f>
        <v>70.488</v>
      </c>
      <c r="G62" s="280">
        <f>(($G$67*K62)/1000)</f>
        <v>71.147999999999996</v>
      </c>
      <c r="H62" s="112">
        <f t="shared" si="15"/>
        <v>417.38400000000001</v>
      </c>
      <c r="I62" s="30"/>
      <c r="J62" s="30"/>
      <c r="K62" s="2">
        <v>132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>(($B$67*K63)/1000)</f>
        <v>66.164000000000001</v>
      </c>
      <c r="C63" s="14">
        <f>(($C$67*K63)/1000)</f>
        <v>74.921000000000006</v>
      </c>
      <c r="D63" s="14">
        <f>(($D$67*K63)/1000)</f>
        <v>73.67</v>
      </c>
      <c r="E63" s="14">
        <f>(($E$67*K63)/1000)</f>
        <v>75.616</v>
      </c>
      <c r="F63" s="14">
        <f>(($F$67*K63)/1000)</f>
        <v>74.225999999999999</v>
      </c>
      <c r="G63" s="280">
        <f>(($G$67*K63)/1000)</f>
        <v>74.921000000000006</v>
      </c>
      <c r="H63" s="112">
        <f t="shared" si="15"/>
        <v>439.51799999999997</v>
      </c>
      <c r="I63" s="30"/>
      <c r="J63" s="30"/>
      <c r="K63" s="2">
        <v>139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>(($B$67*K64)/1000)</f>
        <v>68.067999999999998</v>
      </c>
      <c r="C64" s="125">
        <f>(($C$67*K64)/1000)</f>
        <v>77.076999999999998</v>
      </c>
      <c r="D64" s="125">
        <f>(($D$67*K64)/1000)</f>
        <v>75.790000000000006</v>
      </c>
      <c r="E64" s="125">
        <f>(($E$67*K64)/1000)</f>
        <v>77.792000000000002</v>
      </c>
      <c r="F64" s="125">
        <f>(($F$67*K64)/1000)</f>
        <v>76.361999999999995</v>
      </c>
      <c r="G64" s="281">
        <f>(($G$67*K64)/1000)</f>
        <v>77.076999999999998</v>
      </c>
      <c r="H64" s="112">
        <f t="shared" si="15"/>
        <v>452.16599999999994</v>
      </c>
      <c r="I64" s="30"/>
      <c r="J64" s="30"/>
      <c r="K64" s="2">
        <v>143</v>
      </c>
      <c r="L64" s="33"/>
      <c r="M64" s="33">
        <v>143</v>
      </c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16">SUM(B58:B64)</f>
        <v>421.48399999999998</v>
      </c>
      <c r="C65" s="185">
        <f t="shared" si="16"/>
        <v>470.50100000000003</v>
      </c>
      <c r="D65" s="185">
        <f t="shared" si="16"/>
        <v>462.67</v>
      </c>
      <c r="E65" s="185">
        <f t="shared" si="16"/>
        <v>474.89599999999996</v>
      </c>
      <c r="F65" s="185">
        <f t="shared" si="16"/>
        <v>466.20600000000002</v>
      </c>
      <c r="G65" s="278">
        <f t="shared" si="16"/>
        <v>470.50100000000003</v>
      </c>
      <c r="H65" s="187">
        <f t="shared" si="15"/>
        <v>2766.2580000000003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124.97777175386285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476</v>
      </c>
      <c r="C67" s="211">
        <v>539</v>
      </c>
      <c r="D67" s="211">
        <v>530</v>
      </c>
      <c r="E67" s="211">
        <v>544</v>
      </c>
      <c r="F67" s="211">
        <v>534</v>
      </c>
      <c r="G67" s="227">
        <v>539</v>
      </c>
      <c r="H67" s="189">
        <f>SUM(B67:G67)</f>
        <v>3162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17">(B67*B66)/1000</f>
        <v>14.28</v>
      </c>
      <c r="C68" s="22">
        <f t="shared" si="17"/>
        <v>16.170000000000002</v>
      </c>
      <c r="D68" s="22">
        <f t="shared" si="17"/>
        <v>15.9</v>
      </c>
      <c r="E68" s="22">
        <f t="shared" si="17"/>
        <v>16.32</v>
      </c>
      <c r="F68" s="22">
        <f t="shared" si="17"/>
        <v>16.02</v>
      </c>
      <c r="G68" s="135">
        <f t="shared" si="17"/>
        <v>16.170000000000002</v>
      </c>
      <c r="H68" s="228">
        <f>((H65*1000)/H67)/7</f>
        <v>124.97777175386285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18">((B67*B66)*7)/1000</f>
        <v>99.96</v>
      </c>
      <c r="C69" s="25">
        <f t="shared" si="18"/>
        <v>113.19</v>
      </c>
      <c r="D69" s="25">
        <f t="shared" si="18"/>
        <v>111.3</v>
      </c>
      <c r="E69" s="25">
        <f t="shared" si="18"/>
        <v>114.24</v>
      </c>
      <c r="F69" s="25">
        <f t="shared" si="18"/>
        <v>112.14</v>
      </c>
      <c r="G69" s="179">
        <f t="shared" si="18"/>
        <v>113.19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19">+(B65/B67)/7*1000</f>
        <v>126.49579831932772</v>
      </c>
      <c r="C70" s="27">
        <f t="shared" si="19"/>
        <v>124.70209382454281</v>
      </c>
      <c r="D70" s="27">
        <f t="shared" si="19"/>
        <v>124.7088948787062</v>
      </c>
      <c r="E70" s="27">
        <f t="shared" si="19"/>
        <v>124.71008403361343</v>
      </c>
      <c r="F70" s="27">
        <f t="shared" si="19"/>
        <v>124.7207062600321</v>
      </c>
      <c r="G70" s="180">
        <f t="shared" si="19"/>
        <v>124.70209382454281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11">
      <selection activeCell="B24" sqref="B24:K24"/>
      <pageMargins left="0.7" right="0.7" top="0.75" bottom="0.75" header="0.3" footer="0.3"/>
      <pageSetup paperSize="9" orientation="portrait" r:id="rId1"/>
    </customSheetView>
  </customSheetViews>
  <mergeCells count="11">
    <mergeCell ref="A3:C3"/>
    <mergeCell ref="E9:G9"/>
    <mergeCell ref="T9:U9"/>
    <mergeCell ref="M11:N11"/>
    <mergeCell ref="B15:K15"/>
    <mergeCell ref="L15:V15"/>
    <mergeCell ref="N36:S36"/>
    <mergeCell ref="K37:L37"/>
    <mergeCell ref="L54:M54"/>
    <mergeCell ref="B55:G55"/>
    <mergeCell ref="B36:H36"/>
  </mergeCells>
  <pageMargins left="0.7" right="0.7" top="0.75" bottom="0.75" header="0.3" footer="0.3"/>
  <pageSetup paperSize="9"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>
    <tabColor rgb="FF00B050"/>
    <pageSetUpPr fitToPage="1"/>
  </sheetPr>
  <dimension ref="A1:Z51"/>
  <sheetViews>
    <sheetView view="pageBreakPreview" topLeftCell="A4" zoomScale="37" zoomScaleNormal="35" zoomScaleSheetLayoutView="37" workbookViewId="0">
      <selection activeCell="B17" sqref="B17:K17"/>
    </sheetView>
  </sheetViews>
  <sheetFormatPr baseColWidth="10" defaultRowHeight="30" x14ac:dyDescent="0.25"/>
  <cols>
    <col min="1" max="1" width="34.28515625" style="72" customWidth="1"/>
    <col min="2" max="2" width="18.140625" style="72" customWidth="1"/>
    <col min="3" max="6" width="15.7109375" style="72" customWidth="1"/>
    <col min="7" max="7" width="19.85546875" style="72" customWidth="1"/>
    <col min="8" max="8" width="22.140625" style="72" customWidth="1"/>
    <col min="9" max="11" width="17.7109375" style="72" customWidth="1"/>
    <col min="12" max="12" width="17.140625" style="72" customWidth="1"/>
    <col min="13" max="13" width="32" style="72" customWidth="1"/>
    <col min="14" max="19" width="15.7109375" style="72" customWidth="1"/>
    <col min="20" max="20" width="17.28515625" style="72" customWidth="1"/>
    <col min="21" max="21" width="15.7109375" style="72" customWidth="1"/>
    <col min="22" max="22" width="18.85546875" style="72" customWidth="1"/>
    <col min="23" max="23" width="20" style="72" customWidth="1"/>
    <col min="24" max="24" width="19.7109375" style="72" customWidth="1"/>
  </cols>
  <sheetData>
    <row r="1" spans="1:26" x14ac:dyDescent="0.25">
      <c r="A1" s="1118"/>
      <c r="B1" s="1121" t="s">
        <v>33</v>
      </c>
      <c r="C1" s="1122"/>
      <c r="D1" s="1122"/>
      <c r="E1" s="1122"/>
      <c r="F1" s="1122"/>
      <c r="G1" s="1122"/>
      <c r="H1" s="1122"/>
      <c r="I1" s="1122"/>
      <c r="J1" s="1122"/>
      <c r="K1" s="1122"/>
      <c r="L1" s="1122"/>
      <c r="M1" s="1122"/>
      <c r="N1" s="1122"/>
      <c r="O1" s="1122"/>
      <c r="P1" s="1122"/>
      <c r="Q1" s="1122"/>
      <c r="R1" s="1122"/>
      <c r="S1" s="1123"/>
      <c r="T1" s="1124" t="s">
        <v>34</v>
      </c>
      <c r="U1" s="1124"/>
      <c r="V1" s="1124"/>
      <c r="W1" s="1124"/>
      <c r="X1" s="1125"/>
    </row>
    <row r="2" spans="1:26" x14ac:dyDescent="0.25">
      <c r="A2" s="1119"/>
      <c r="B2" s="1126" t="s">
        <v>35</v>
      </c>
      <c r="C2" s="1127"/>
      <c r="D2" s="1127"/>
      <c r="E2" s="1127"/>
      <c r="F2" s="1127"/>
      <c r="G2" s="1127"/>
      <c r="H2" s="1127"/>
      <c r="I2" s="1127"/>
      <c r="J2" s="1127"/>
      <c r="K2" s="1127"/>
      <c r="L2" s="1127"/>
      <c r="M2" s="1127"/>
      <c r="N2" s="1127"/>
      <c r="O2" s="1127"/>
      <c r="P2" s="1127"/>
      <c r="Q2" s="1127"/>
      <c r="R2" s="1127"/>
      <c r="S2" s="1128"/>
      <c r="T2" s="1130" t="s">
        <v>36</v>
      </c>
      <c r="U2" s="1130"/>
      <c r="V2" s="1130"/>
      <c r="W2" s="1130"/>
      <c r="X2" s="1131"/>
    </row>
    <row r="3" spans="1:26" x14ac:dyDescent="0.25">
      <c r="A3" s="1120"/>
      <c r="B3" s="1113"/>
      <c r="C3" s="1114"/>
      <c r="D3" s="1114"/>
      <c r="E3" s="1114"/>
      <c r="F3" s="1114"/>
      <c r="G3" s="1114"/>
      <c r="H3" s="1114"/>
      <c r="I3" s="1114"/>
      <c r="J3" s="1114"/>
      <c r="K3" s="1114"/>
      <c r="L3" s="1114"/>
      <c r="M3" s="1114"/>
      <c r="N3" s="1114"/>
      <c r="O3" s="1114"/>
      <c r="P3" s="1114"/>
      <c r="Q3" s="1114"/>
      <c r="R3" s="1114"/>
      <c r="S3" s="1129"/>
      <c r="T3" s="1130" t="s">
        <v>37</v>
      </c>
      <c r="U3" s="1130"/>
      <c r="V3" s="1130"/>
      <c r="W3" s="1130"/>
      <c r="X3" s="1131"/>
    </row>
    <row r="4" spans="1:26" x14ac:dyDescent="0.25">
      <c r="A4" s="133"/>
      <c r="B4" s="13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1108"/>
      <c r="U4" s="1108"/>
      <c r="V4" s="1108"/>
      <c r="W4" s="1108"/>
      <c r="X4" s="1109"/>
    </row>
    <row r="5" spans="1:26" x14ac:dyDescent="0.25">
      <c r="A5" s="134" t="s">
        <v>38</v>
      </c>
      <c r="B5" s="1113">
        <v>3</v>
      </c>
      <c r="C5" s="1114"/>
      <c r="D5" s="84"/>
      <c r="E5" s="84"/>
      <c r="F5" s="84" t="s">
        <v>39</v>
      </c>
      <c r="G5" s="1115" t="s">
        <v>50</v>
      </c>
      <c r="H5" s="1115"/>
      <c r="I5" s="87"/>
      <c r="J5" s="87"/>
      <c r="K5" s="87"/>
      <c r="L5" s="85"/>
      <c r="M5" s="84" t="s">
        <v>40</v>
      </c>
      <c r="N5" s="1114">
        <v>5</v>
      </c>
      <c r="O5" s="1114"/>
      <c r="T5" s="1110"/>
      <c r="U5" s="1110"/>
      <c r="V5" s="1110"/>
      <c r="W5" s="1110"/>
      <c r="X5" s="1111"/>
    </row>
    <row r="6" spans="1:26" x14ac:dyDescent="0.25">
      <c r="A6" s="134"/>
      <c r="B6" s="13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1110"/>
      <c r="U6" s="1110"/>
      <c r="V6" s="1110"/>
      <c r="W6" s="1110"/>
      <c r="X6" s="1111"/>
    </row>
    <row r="7" spans="1:26" x14ac:dyDescent="0.25">
      <c r="A7" s="170" t="s">
        <v>41</v>
      </c>
      <c r="B7" s="1116" t="s">
        <v>2</v>
      </c>
      <c r="C7" s="1117"/>
      <c r="D7" s="86"/>
      <c r="E7" s="86"/>
      <c r="F7" s="84" t="s">
        <v>42</v>
      </c>
      <c r="G7" s="1115" t="s">
        <v>55</v>
      </c>
      <c r="H7" s="1115"/>
      <c r="I7" s="1115"/>
      <c r="J7" s="1115"/>
      <c r="K7" s="87"/>
      <c r="L7" s="87"/>
      <c r="M7" s="84" t="s">
        <v>43</v>
      </c>
      <c r="O7" s="1114" t="s">
        <v>51</v>
      </c>
      <c r="P7" s="1114"/>
      <c r="Q7" s="1114"/>
      <c r="R7" s="1114"/>
      <c r="S7" s="88"/>
      <c r="T7" s="1110"/>
      <c r="U7" s="1110"/>
      <c r="V7" s="1110"/>
      <c r="W7" s="1110"/>
      <c r="X7" s="1111"/>
    </row>
    <row r="8" spans="1:26" ht="30.75" thickBot="1" x14ac:dyDescent="0.3">
      <c r="A8" s="171"/>
      <c r="B8" s="134"/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/>
      <c r="Q8" s="84"/>
      <c r="R8" s="84"/>
      <c r="S8" s="84"/>
      <c r="T8" s="1112"/>
      <c r="U8" s="1112"/>
      <c r="V8" s="1112"/>
      <c r="W8" s="1110"/>
      <c r="X8" s="1111"/>
    </row>
    <row r="9" spans="1:26" ht="30.75" thickBot="1" x14ac:dyDescent="0.3">
      <c r="A9" s="74"/>
      <c r="B9" s="1135" t="s">
        <v>7</v>
      </c>
      <c r="C9" s="1136"/>
      <c r="D9" s="1136"/>
      <c r="E9" s="1136"/>
      <c r="F9" s="1136"/>
      <c r="G9" s="1136"/>
      <c r="H9" s="1136"/>
      <c r="I9" s="1136"/>
      <c r="J9" s="1136"/>
      <c r="K9" s="1134"/>
      <c r="L9" s="1132" t="s">
        <v>28</v>
      </c>
      <c r="M9" s="1133"/>
      <c r="N9" s="1133"/>
      <c r="O9" s="1133"/>
      <c r="P9" s="1133"/>
      <c r="Q9" s="1133"/>
      <c r="R9" s="1133"/>
      <c r="S9" s="1133"/>
      <c r="T9" s="1133"/>
      <c r="U9" s="1133"/>
      <c r="V9" s="1139"/>
      <c r="W9" s="75"/>
      <c r="X9" s="234"/>
    </row>
    <row r="10" spans="1:26" ht="30.75" thickBot="1" x14ac:dyDescent="0.3">
      <c r="A10" s="268" t="s">
        <v>44</v>
      </c>
      <c r="B10" s="138">
        <v>1</v>
      </c>
      <c r="C10" s="139">
        <v>2</v>
      </c>
      <c r="D10" s="139">
        <v>3</v>
      </c>
      <c r="E10" s="139">
        <v>4</v>
      </c>
      <c r="F10" s="139">
        <v>5</v>
      </c>
      <c r="G10" s="139">
        <v>6</v>
      </c>
      <c r="H10" s="139">
        <v>7</v>
      </c>
      <c r="I10" s="139">
        <v>8</v>
      </c>
      <c r="J10" s="138">
        <v>9</v>
      </c>
      <c r="K10" s="140">
        <v>10</v>
      </c>
      <c r="L10" s="138">
        <v>1</v>
      </c>
      <c r="M10" s="139">
        <v>2</v>
      </c>
      <c r="N10" s="139">
        <v>3</v>
      </c>
      <c r="O10" s="139">
        <v>4</v>
      </c>
      <c r="P10" s="139">
        <v>5</v>
      </c>
      <c r="Q10" s="139">
        <v>6</v>
      </c>
      <c r="R10" s="139">
        <v>7</v>
      </c>
      <c r="S10" s="139">
        <v>8</v>
      </c>
      <c r="T10" s="139">
        <v>9</v>
      </c>
      <c r="U10" s="139">
        <v>10</v>
      </c>
      <c r="V10" s="141">
        <v>11</v>
      </c>
      <c r="W10" s="80" t="s">
        <v>8</v>
      </c>
      <c r="X10" s="79"/>
    </row>
    <row r="11" spans="1:26" x14ac:dyDescent="0.25">
      <c r="A11" s="76" t="s">
        <v>23</v>
      </c>
      <c r="B11" s="229">
        <v>15.7</v>
      </c>
      <c r="C11" s="230">
        <v>29</v>
      </c>
      <c r="D11" s="230">
        <v>22.2</v>
      </c>
      <c r="E11" s="230">
        <v>23.1</v>
      </c>
      <c r="F11" s="230">
        <v>19.399999999999999</v>
      </c>
      <c r="G11" s="230">
        <v>19.2</v>
      </c>
      <c r="H11" s="230">
        <v>30.1</v>
      </c>
      <c r="I11" s="230">
        <v>29.8</v>
      </c>
      <c r="J11" s="230">
        <v>21</v>
      </c>
      <c r="K11" s="232">
        <v>11.3</v>
      </c>
      <c r="L11" s="229">
        <v>17.5</v>
      </c>
      <c r="M11" s="230">
        <v>18.600000000000001</v>
      </c>
      <c r="N11" s="230">
        <v>18.3</v>
      </c>
      <c r="O11" s="230">
        <v>19.600000000000001</v>
      </c>
      <c r="P11" s="230">
        <v>20</v>
      </c>
      <c r="Q11" s="230">
        <v>19.5</v>
      </c>
      <c r="R11" s="230">
        <v>18.5</v>
      </c>
      <c r="S11" s="230">
        <v>28.9</v>
      </c>
      <c r="T11" s="230">
        <v>26.4</v>
      </c>
      <c r="U11" s="230">
        <v>14.4</v>
      </c>
      <c r="V11" s="231">
        <v>13.5</v>
      </c>
      <c r="W11" s="288">
        <f>SUM(B11:V11)</f>
        <v>436</v>
      </c>
      <c r="X11" s="235"/>
      <c r="Z11" s="89"/>
    </row>
    <row r="12" spans="1:26" x14ac:dyDescent="0.25">
      <c r="A12" s="76" t="s">
        <v>19</v>
      </c>
      <c r="B12" s="119">
        <v>15.7</v>
      </c>
      <c r="C12" s="120">
        <v>29</v>
      </c>
      <c r="D12" s="120">
        <v>22.3</v>
      </c>
      <c r="E12" s="120">
        <v>23.1</v>
      </c>
      <c r="F12" s="120">
        <v>19.5</v>
      </c>
      <c r="G12" s="120">
        <v>19.2</v>
      </c>
      <c r="H12" s="120">
        <v>30.2</v>
      </c>
      <c r="I12" s="120">
        <v>29.8</v>
      </c>
      <c r="J12" s="120">
        <v>21</v>
      </c>
      <c r="K12" s="233">
        <v>11.4</v>
      </c>
      <c r="L12" s="119">
        <v>17.5</v>
      </c>
      <c r="M12" s="120">
        <v>18.600000000000001</v>
      </c>
      <c r="N12" s="120">
        <v>18.399999999999999</v>
      </c>
      <c r="O12" s="120">
        <v>19.600000000000001</v>
      </c>
      <c r="P12" s="120">
        <v>20</v>
      </c>
      <c r="Q12" s="120">
        <v>19.5</v>
      </c>
      <c r="R12" s="120">
        <v>18.5</v>
      </c>
      <c r="S12" s="120">
        <v>28.9</v>
      </c>
      <c r="T12" s="120">
        <v>26.5</v>
      </c>
      <c r="U12" s="120">
        <v>14.4</v>
      </c>
      <c r="V12" s="121">
        <v>13.5</v>
      </c>
      <c r="W12" s="288">
        <f t="shared" ref="W12:W17" si="0">SUM(B12:V12)</f>
        <v>436.59999999999997</v>
      </c>
      <c r="X12" s="235"/>
    </row>
    <row r="13" spans="1:26" x14ac:dyDescent="0.25">
      <c r="A13" s="76" t="s">
        <v>27</v>
      </c>
      <c r="B13" s="119">
        <v>17.5</v>
      </c>
      <c r="C13" s="120">
        <v>32.6</v>
      </c>
      <c r="D13" s="120">
        <v>25.1</v>
      </c>
      <c r="E13" s="120">
        <v>25.3</v>
      </c>
      <c r="F13" s="120">
        <v>21.3</v>
      </c>
      <c r="G13" s="120">
        <v>21.2</v>
      </c>
      <c r="H13" s="120">
        <v>33.700000000000003</v>
      </c>
      <c r="I13" s="120">
        <v>32.799999999999997</v>
      </c>
      <c r="J13" s="120">
        <v>23.1</v>
      </c>
      <c r="K13" s="233">
        <v>12.7</v>
      </c>
      <c r="L13" s="119">
        <v>19.2</v>
      </c>
      <c r="M13" s="120">
        <v>20.9</v>
      </c>
      <c r="N13" s="120">
        <v>20.399999999999999</v>
      </c>
      <c r="O13" s="120">
        <v>22</v>
      </c>
      <c r="P13" s="120">
        <v>22.7</v>
      </c>
      <c r="Q13" s="120">
        <v>21.8</v>
      </c>
      <c r="R13" s="120">
        <v>20.9</v>
      </c>
      <c r="S13" s="120">
        <v>33.1</v>
      </c>
      <c r="T13" s="120">
        <v>29.5</v>
      </c>
      <c r="U13" s="120">
        <v>16.5</v>
      </c>
      <c r="V13" s="121">
        <v>15.2</v>
      </c>
      <c r="W13" s="288">
        <f t="shared" si="0"/>
        <v>487.49999999999994</v>
      </c>
      <c r="X13" s="235"/>
    </row>
    <row r="14" spans="1:26" x14ac:dyDescent="0.25">
      <c r="A14" s="76" t="s">
        <v>20</v>
      </c>
      <c r="B14" s="119">
        <v>17.5</v>
      </c>
      <c r="C14" s="120">
        <v>32.6</v>
      </c>
      <c r="D14" s="120">
        <v>25.1</v>
      </c>
      <c r="E14" s="120">
        <v>25.4</v>
      </c>
      <c r="F14" s="120">
        <v>21.4</v>
      </c>
      <c r="G14" s="120">
        <v>21.2</v>
      </c>
      <c r="H14" s="120">
        <v>33.700000000000003</v>
      </c>
      <c r="I14" s="120">
        <v>32.799999999999997</v>
      </c>
      <c r="J14" s="120">
        <v>23.1</v>
      </c>
      <c r="K14" s="233">
        <v>12.7</v>
      </c>
      <c r="L14" s="119">
        <v>19.2</v>
      </c>
      <c r="M14" s="120">
        <v>20.9</v>
      </c>
      <c r="N14" s="120">
        <v>20.5</v>
      </c>
      <c r="O14" s="120">
        <v>22</v>
      </c>
      <c r="P14" s="120">
        <v>22.7</v>
      </c>
      <c r="Q14" s="120">
        <v>21.8</v>
      </c>
      <c r="R14" s="120">
        <v>20.9</v>
      </c>
      <c r="S14" s="120">
        <v>33.1</v>
      </c>
      <c r="T14" s="120">
        <v>29.5</v>
      </c>
      <c r="U14" s="120">
        <v>16.5</v>
      </c>
      <c r="V14" s="121">
        <v>15.2</v>
      </c>
      <c r="W14" s="288">
        <f t="shared" si="0"/>
        <v>487.79999999999995</v>
      </c>
      <c r="X14" s="235"/>
    </row>
    <row r="15" spans="1:26" x14ac:dyDescent="0.25">
      <c r="A15" s="76" t="s">
        <v>21</v>
      </c>
      <c r="B15" s="119">
        <v>17.5</v>
      </c>
      <c r="C15" s="120">
        <v>32.6</v>
      </c>
      <c r="D15" s="120">
        <v>25.1</v>
      </c>
      <c r="E15" s="120">
        <v>25.4</v>
      </c>
      <c r="F15" s="120">
        <v>21.4</v>
      </c>
      <c r="G15" s="120">
        <v>21.3</v>
      </c>
      <c r="H15" s="120">
        <v>33.700000000000003</v>
      </c>
      <c r="I15" s="120">
        <v>32.799999999999997</v>
      </c>
      <c r="J15" s="120">
        <v>23.1</v>
      </c>
      <c r="K15" s="233">
        <v>12.7</v>
      </c>
      <c r="L15" s="119">
        <v>19.2</v>
      </c>
      <c r="M15" s="120">
        <v>20.9</v>
      </c>
      <c r="N15" s="120">
        <v>20.5</v>
      </c>
      <c r="O15" s="120">
        <v>22</v>
      </c>
      <c r="P15" s="120">
        <v>22.7</v>
      </c>
      <c r="Q15" s="120">
        <v>21.8</v>
      </c>
      <c r="R15" s="120">
        <v>21</v>
      </c>
      <c r="S15" s="120">
        <v>33.1</v>
      </c>
      <c r="T15" s="120">
        <v>29.5</v>
      </c>
      <c r="U15" s="120">
        <v>16.5</v>
      </c>
      <c r="V15" s="121">
        <v>15.2</v>
      </c>
      <c r="W15" s="288">
        <f t="shared" si="0"/>
        <v>488</v>
      </c>
      <c r="X15" s="235"/>
    </row>
    <row r="16" spans="1:26" x14ac:dyDescent="0.25">
      <c r="A16" s="76" t="s">
        <v>22</v>
      </c>
      <c r="B16" s="119">
        <v>17.5</v>
      </c>
      <c r="C16" s="120">
        <v>32.6</v>
      </c>
      <c r="D16" s="120">
        <v>25.1</v>
      </c>
      <c r="E16" s="120">
        <v>25.4</v>
      </c>
      <c r="F16" s="120">
        <v>21.4</v>
      </c>
      <c r="G16" s="120">
        <v>21.3</v>
      </c>
      <c r="H16" s="120">
        <v>33.700000000000003</v>
      </c>
      <c r="I16" s="120">
        <v>32.799999999999997</v>
      </c>
      <c r="J16" s="120">
        <v>23.1</v>
      </c>
      <c r="K16" s="233">
        <v>12.8</v>
      </c>
      <c r="L16" s="119">
        <v>19.2</v>
      </c>
      <c r="M16" s="120">
        <v>20.9</v>
      </c>
      <c r="N16" s="120">
        <v>20.5</v>
      </c>
      <c r="O16" s="120">
        <v>22</v>
      </c>
      <c r="P16" s="120">
        <v>22.8</v>
      </c>
      <c r="Q16" s="120">
        <v>21.8</v>
      </c>
      <c r="R16" s="120">
        <v>21</v>
      </c>
      <c r="S16" s="120">
        <v>33.1</v>
      </c>
      <c r="T16" s="120">
        <v>29.5</v>
      </c>
      <c r="U16" s="120">
        <v>16.5</v>
      </c>
      <c r="V16" s="121">
        <v>15.2</v>
      </c>
      <c r="W16" s="288">
        <f t="shared" si="0"/>
        <v>488.20000000000005</v>
      </c>
      <c r="X16" s="235"/>
    </row>
    <row r="17" spans="1:26" ht="36.75" thickBot="1" x14ac:dyDescent="0.6">
      <c r="A17" s="76" t="s">
        <v>30</v>
      </c>
      <c r="B17" s="119">
        <v>17.600000000000001</v>
      </c>
      <c r="C17" s="120">
        <v>32.6</v>
      </c>
      <c r="D17" s="120">
        <v>25.2</v>
      </c>
      <c r="E17" s="120">
        <v>25.4</v>
      </c>
      <c r="F17" s="120">
        <v>21.5</v>
      </c>
      <c r="G17" s="120">
        <v>21.3</v>
      </c>
      <c r="H17" s="120">
        <v>33.799999999999997</v>
      </c>
      <c r="I17" s="120">
        <v>32.9</v>
      </c>
      <c r="J17" s="120">
        <v>23.1</v>
      </c>
      <c r="K17" s="233">
        <v>12.9</v>
      </c>
      <c r="L17" s="119">
        <v>19.3</v>
      </c>
      <c r="M17" s="120">
        <v>20.9</v>
      </c>
      <c r="N17" s="120">
        <v>20.6</v>
      </c>
      <c r="O17" s="120">
        <v>22</v>
      </c>
      <c r="P17" s="120">
        <v>22.8</v>
      </c>
      <c r="Q17" s="120">
        <v>21.8</v>
      </c>
      <c r="R17" s="120">
        <v>21</v>
      </c>
      <c r="S17" s="120">
        <v>33.1</v>
      </c>
      <c r="T17" s="120">
        <v>29.6</v>
      </c>
      <c r="U17" s="120">
        <v>16.5</v>
      </c>
      <c r="V17" s="121">
        <v>15.2</v>
      </c>
      <c r="W17" s="289">
        <f t="shared" si="0"/>
        <v>489.10000000000008</v>
      </c>
      <c r="X17" s="235"/>
      <c r="Z17" s="136"/>
    </row>
    <row r="18" spans="1:26" ht="30.75" thickBot="1" x14ac:dyDescent="0.3">
      <c r="A18" s="282" t="s">
        <v>8</v>
      </c>
      <c r="B18" s="237">
        <f>SUM(B11:B17)</f>
        <v>119</v>
      </c>
      <c r="C18" s="238">
        <f>SUM(C11:C17)</f>
        <v>220.99999999999997</v>
      </c>
      <c r="D18" s="238">
        <f t="shared" ref="D18:V18" si="1">SUM(D11:D17)</f>
        <v>170.09999999999997</v>
      </c>
      <c r="E18" s="238">
        <f t="shared" si="1"/>
        <v>173.10000000000002</v>
      </c>
      <c r="F18" s="238">
        <f t="shared" si="1"/>
        <v>145.9</v>
      </c>
      <c r="G18" s="238">
        <f t="shared" si="1"/>
        <v>144.69999999999999</v>
      </c>
      <c r="H18" s="238">
        <f t="shared" si="1"/>
        <v>228.90000000000003</v>
      </c>
      <c r="I18" s="238">
        <f t="shared" si="1"/>
        <v>223.70000000000002</v>
      </c>
      <c r="J18" s="238">
        <f t="shared" si="1"/>
        <v>157.49999999999997</v>
      </c>
      <c r="K18" s="257">
        <f>SUM(K11:K17)</f>
        <v>86.500000000000014</v>
      </c>
      <c r="L18" s="237">
        <f>SUM(L11:L17)</f>
        <v>131.10000000000002</v>
      </c>
      <c r="M18" s="238">
        <f>SUM(M11:M17)</f>
        <v>141.70000000000002</v>
      </c>
      <c r="N18" s="238">
        <f t="shared" si="1"/>
        <v>139.19999999999999</v>
      </c>
      <c r="O18" s="238">
        <f t="shared" si="1"/>
        <v>149.19999999999999</v>
      </c>
      <c r="P18" s="238">
        <f>SUM(P11:P17)</f>
        <v>153.70000000000002</v>
      </c>
      <c r="Q18" s="238">
        <f>SUM(Q11:Q17)</f>
        <v>148</v>
      </c>
      <c r="R18" s="238">
        <f t="shared" si="1"/>
        <v>141.80000000000001</v>
      </c>
      <c r="S18" s="238">
        <f t="shared" si="1"/>
        <v>223.29999999999998</v>
      </c>
      <c r="T18" s="238">
        <f t="shared" si="1"/>
        <v>200.5</v>
      </c>
      <c r="U18" s="238">
        <f t="shared" si="1"/>
        <v>111.3</v>
      </c>
      <c r="V18" s="283">
        <f t="shared" si="1"/>
        <v>103.00000000000001</v>
      </c>
      <c r="W18" s="284">
        <f>SUM(B18:V18)</f>
        <v>3313.2000000000003</v>
      </c>
      <c r="X18" s="137"/>
    </row>
    <row r="19" spans="1:26" x14ac:dyDescent="0.25">
      <c r="A19" s="89" t="s">
        <v>47</v>
      </c>
      <c r="B19" s="95">
        <v>425</v>
      </c>
      <c r="C19" s="95">
        <v>799</v>
      </c>
      <c r="D19" s="95">
        <v>622</v>
      </c>
      <c r="E19" s="95">
        <v>626</v>
      </c>
      <c r="F19" s="95">
        <v>541</v>
      </c>
      <c r="G19" s="95">
        <v>544</v>
      </c>
      <c r="H19" s="95">
        <v>860</v>
      </c>
      <c r="I19" s="95">
        <v>852</v>
      </c>
      <c r="J19" s="95">
        <v>600</v>
      </c>
      <c r="K19" s="95">
        <v>329</v>
      </c>
      <c r="L19" s="95">
        <v>474</v>
      </c>
      <c r="M19" s="95">
        <v>506</v>
      </c>
      <c r="N19" s="95">
        <v>503</v>
      </c>
      <c r="O19" s="95">
        <v>546</v>
      </c>
      <c r="P19" s="95">
        <v>549</v>
      </c>
      <c r="Q19" s="95">
        <v>542</v>
      </c>
      <c r="R19" s="95">
        <v>540</v>
      </c>
      <c r="S19" s="95">
        <v>839</v>
      </c>
      <c r="T19" s="95">
        <v>753</v>
      </c>
      <c r="U19" s="95">
        <v>424</v>
      </c>
      <c r="V19" s="95">
        <v>397</v>
      </c>
      <c r="W19" s="95">
        <f>SUM(B19:V19)</f>
        <v>12271</v>
      </c>
      <c r="X19" s="78"/>
    </row>
    <row r="20" spans="1:26" x14ac:dyDescent="0.25">
      <c r="A20" s="89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137"/>
    </row>
    <row r="21" spans="1:26" x14ac:dyDescent="0.25">
      <c r="A21" s="89"/>
      <c r="B21" s="118"/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118"/>
      <c r="S21" s="118"/>
      <c r="T21" s="118"/>
      <c r="U21" s="118"/>
      <c r="V21" s="118"/>
      <c r="W21" s="118"/>
      <c r="X21" s="78"/>
    </row>
    <row r="22" spans="1:26" x14ac:dyDescent="0.25">
      <c r="A22" s="89"/>
      <c r="B22" s="118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78"/>
    </row>
    <row r="23" spans="1:26" x14ac:dyDescent="0.25">
      <c r="A23" s="89"/>
      <c r="B23" s="118"/>
      <c r="C23" s="118"/>
      <c r="D23" s="118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78"/>
    </row>
    <row r="24" spans="1:26" ht="30.75" thickBot="1" x14ac:dyDescent="0.3">
      <c r="A24" s="97"/>
      <c r="B24" s="131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79"/>
    </row>
    <row r="25" spans="1:26" ht="30.75" thickBot="1" x14ac:dyDescent="0.3">
      <c r="A25" s="266" t="s">
        <v>26</v>
      </c>
      <c r="B25" s="1135" t="s">
        <v>16</v>
      </c>
      <c r="C25" s="1136"/>
      <c r="D25" s="1136"/>
      <c r="E25" s="1136"/>
      <c r="F25" s="1136"/>
      <c r="G25" s="1136"/>
      <c r="H25" s="1136"/>
      <c r="I25" s="1134"/>
      <c r="J25" s="90"/>
      <c r="K25" s="90"/>
      <c r="L25" s="90"/>
      <c r="M25" s="169" t="s">
        <v>45</v>
      </c>
      <c r="N25" s="1135" t="s">
        <v>16</v>
      </c>
      <c r="O25" s="1136"/>
      <c r="P25" s="1136"/>
      <c r="Q25" s="1136"/>
      <c r="R25" s="1136"/>
      <c r="S25" s="1136"/>
      <c r="T25" s="258"/>
      <c r="U25" s="168"/>
      <c r="V25" s="1137"/>
      <c r="W25" s="1137"/>
      <c r="X25" s="1138"/>
    </row>
    <row r="26" spans="1:26" ht="30.75" thickBot="1" x14ac:dyDescent="0.3">
      <c r="A26" s="268" t="s">
        <v>44</v>
      </c>
      <c r="B26" s="143">
        <v>1</v>
      </c>
      <c r="C26" s="144">
        <v>2</v>
      </c>
      <c r="D26" s="144">
        <v>3</v>
      </c>
      <c r="E26" s="144">
        <v>4</v>
      </c>
      <c r="F26" s="144">
        <v>5</v>
      </c>
      <c r="G26" s="304">
        <v>6</v>
      </c>
      <c r="H26" s="304">
        <v>7</v>
      </c>
      <c r="I26" s="80" t="s">
        <v>8</v>
      </c>
      <c r="J26" s="92"/>
      <c r="K26" s="92"/>
      <c r="L26" s="91"/>
      <c r="M26" s="241" t="s">
        <v>44</v>
      </c>
      <c r="N26" s="138">
        <v>1</v>
      </c>
      <c r="O26" s="139">
        <v>2</v>
      </c>
      <c r="P26" s="139">
        <v>3</v>
      </c>
      <c r="Q26" s="139">
        <v>4</v>
      </c>
      <c r="R26" s="138">
        <v>5</v>
      </c>
      <c r="S26" s="140">
        <v>6</v>
      </c>
      <c r="T26" s="259" t="s">
        <v>8</v>
      </c>
      <c r="U26" s="92"/>
      <c r="V26" s="1137"/>
      <c r="W26" s="1137"/>
      <c r="X26" s="1138"/>
    </row>
    <row r="27" spans="1:26" x14ac:dyDescent="0.25">
      <c r="A27" s="76" t="s">
        <v>23</v>
      </c>
      <c r="B27" s="128">
        <v>12.5</v>
      </c>
      <c r="C27" s="129">
        <v>22.7</v>
      </c>
      <c r="D27" s="129">
        <v>32.4</v>
      </c>
      <c r="E27" s="129">
        <v>23.6</v>
      </c>
      <c r="F27" s="129">
        <v>20.3</v>
      </c>
      <c r="G27" s="130">
        <v>11.1</v>
      </c>
      <c r="H27" s="130"/>
      <c r="I27" s="288">
        <f>SUM(B27:H27)</f>
        <v>122.59999999999998</v>
      </c>
      <c r="J27" s="118"/>
      <c r="K27" s="118"/>
      <c r="L27" s="92"/>
      <c r="M27" s="240" t="s">
        <v>23</v>
      </c>
      <c r="N27" s="128">
        <v>55.6</v>
      </c>
      <c r="O27" s="129">
        <v>54.3</v>
      </c>
      <c r="P27" s="129">
        <v>52.6</v>
      </c>
      <c r="Q27" s="129">
        <v>58</v>
      </c>
      <c r="R27" s="129">
        <v>51.9</v>
      </c>
      <c r="S27" s="262">
        <v>51.9</v>
      </c>
      <c r="T27" s="290">
        <f>SUM(N27:S27)</f>
        <v>324.29999999999995</v>
      </c>
      <c r="U27" s="118"/>
      <c r="V27" s="1137"/>
      <c r="W27" s="1137"/>
      <c r="X27" s="1138"/>
    </row>
    <row r="28" spans="1:26" x14ac:dyDescent="0.25">
      <c r="A28" s="76" t="s">
        <v>19</v>
      </c>
      <c r="B28" s="119">
        <v>12.5</v>
      </c>
      <c r="C28" s="120">
        <v>22.7</v>
      </c>
      <c r="D28" s="120">
        <v>32.4</v>
      </c>
      <c r="E28" s="120">
        <v>23.6</v>
      </c>
      <c r="F28" s="120">
        <v>20.3</v>
      </c>
      <c r="G28" s="121">
        <v>11.1</v>
      </c>
      <c r="H28" s="121"/>
      <c r="I28" s="288">
        <f t="shared" ref="I28:I33" si="2">SUM(B28:H28)</f>
        <v>122.59999999999998</v>
      </c>
      <c r="J28" s="118"/>
      <c r="K28" s="118"/>
      <c r="M28" s="240" t="s">
        <v>19</v>
      </c>
      <c r="N28" s="119">
        <v>60</v>
      </c>
      <c r="O28" s="120">
        <v>58.5</v>
      </c>
      <c r="P28" s="120">
        <v>55.7</v>
      </c>
      <c r="Q28" s="120">
        <v>62</v>
      </c>
      <c r="R28" s="120">
        <v>54</v>
      </c>
      <c r="S28" s="233">
        <v>55.5</v>
      </c>
      <c r="T28" s="290">
        <f t="shared" ref="T28:T33" si="3">SUM(N28:S28)</f>
        <v>345.7</v>
      </c>
      <c r="U28" s="118"/>
      <c r="V28" s="1137"/>
      <c r="W28" s="1137"/>
      <c r="X28" s="1138"/>
    </row>
    <row r="29" spans="1:26" x14ac:dyDescent="0.25">
      <c r="A29" s="76" t="s">
        <v>27</v>
      </c>
      <c r="B29" s="119">
        <v>13</v>
      </c>
      <c r="C29" s="120">
        <v>25.5</v>
      </c>
      <c r="D29" s="120">
        <v>37.200000000000003</v>
      </c>
      <c r="E29" s="120">
        <v>26.6</v>
      </c>
      <c r="F29" s="120">
        <v>22.8</v>
      </c>
      <c r="G29" s="121">
        <v>12.7</v>
      </c>
      <c r="H29" s="121"/>
      <c r="I29" s="288">
        <f t="shared" si="2"/>
        <v>137.80000000000001</v>
      </c>
      <c r="J29" s="118"/>
      <c r="K29" s="118"/>
      <c r="M29" s="240" t="s">
        <v>27</v>
      </c>
      <c r="N29" s="122">
        <v>60</v>
      </c>
      <c r="O29" s="123">
        <v>63.24</v>
      </c>
      <c r="P29" s="123">
        <v>61.32</v>
      </c>
      <c r="Q29" s="123">
        <v>67.56</v>
      </c>
      <c r="R29" s="120">
        <v>60.48</v>
      </c>
      <c r="S29" s="233">
        <v>60.6</v>
      </c>
      <c r="T29" s="290">
        <f t="shared" si="3"/>
        <v>373.20000000000005</v>
      </c>
      <c r="U29" s="118"/>
      <c r="V29" s="1137"/>
      <c r="W29" s="1137"/>
      <c r="X29" s="1138"/>
    </row>
    <row r="30" spans="1:26" x14ac:dyDescent="0.25">
      <c r="A30" s="76" t="s">
        <v>20</v>
      </c>
      <c r="B30" s="119">
        <v>13</v>
      </c>
      <c r="C30" s="120">
        <v>25.5</v>
      </c>
      <c r="D30" s="120">
        <v>37.200000000000003</v>
      </c>
      <c r="E30" s="120">
        <v>26.6</v>
      </c>
      <c r="F30" s="120">
        <v>22.8</v>
      </c>
      <c r="G30" s="121">
        <v>12.7</v>
      </c>
      <c r="H30" s="121"/>
      <c r="I30" s="288">
        <f t="shared" si="2"/>
        <v>137.80000000000001</v>
      </c>
      <c r="J30" s="118"/>
      <c r="K30" s="118"/>
      <c r="M30" s="240" t="s">
        <v>20</v>
      </c>
      <c r="N30" s="122">
        <v>62</v>
      </c>
      <c r="O30" s="123">
        <v>65.875</v>
      </c>
      <c r="P30" s="123">
        <v>63.875</v>
      </c>
      <c r="Q30" s="123">
        <v>70.375</v>
      </c>
      <c r="R30" s="120">
        <v>63</v>
      </c>
      <c r="S30" s="233">
        <v>63.125</v>
      </c>
      <c r="T30" s="290">
        <f t="shared" si="3"/>
        <v>388.25</v>
      </c>
      <c r="U30" s="118"/>
      <c r="V30" s="1137"/>
      <c r="W30" s="1137"/>
      <c r="X30" s="1138"/>
    </row>
    <row r="31" spans="1:26" x14ac:dyDescent="0.25">
      <c r="A31" s="76" t="s">
        <v>21</v>
      </c>
      <c r="B31" s="119">
        <v>9.4</v>
      </c>
      <c r="C31" s="120">
        <v>14.6</v>
      </c>
      <c r="D31" s="120">
        <v>23.4</v>
      </c>
      <c r="E31" s="120">
        <v>29.9</v>
      </c>
      <c r="F31" s="120">
        <v>28</v>
      </c>
      <c r="G31" s="121">
        <v>23.7</v>
      </c>
      <c r="H31" s="121">
        <v>8.8000000000000007</v>
      </c>
      <c r="I31" s="288">
        <f t="shared" si="2"/>
        <v>137.80000000000001</v>
      </c>
      <c r="J31" s="118"/>
      <c r="K31" s="118"/>
      <c r="M31" s="240" t="s">
        <v>21</v>
      </c>
      <c r="N31" s="122">
        <v>64</v>
      </c>
      <c r="O31" s="123">
        <v>69.563999999999993</v>
      </c>
      <c r="P31" s="123">
        <v>67.451999999999998</v>
      </c>
      <c r="Q31" s="123">
        <v>74.7</v>
      </c>
      <c r="R31" s="120">
        <v>67</v>
      </c>
      <c r="S31" s="233">
        <v>66.66</v>
      </c>
      <c r="T31" s="290">
        <f t="shared" si="3"/>
        <v>409.37599999999998</v>
      </c>
      <c r="U31" s="118"/>
      <c r="V31" s="1137"/>
      <c r="W31" s="1137"/>
      <c r="X31" s="1138"/>
    </row>
    <row r="32" spans="1:26" x14ac:dyDescent="0.25">
      <c r="A32" s="76" t="s">
        <v>22</v>
      </c>
      <c r="B32" s="119">
        <v>9.5680000000000014</v>
      </c>
      <c r="C32" s="120">
        <v>15.056000000000001</v>
      </c>
      <c r="D32" s="120">
        <v>23.52</v>
      </c>
      <c r="E32" s="120">
        <v>29.487500000000001</v>
      </c>
      <c r="F32" s="120">
        <v>27.067</v>
      </c>
      <c r="G32" s="121">
        <v>22.569000000000003</v>
      </c>
      <c r="H32" s="121">
        <v>8.4205000000000005</v>
      </c>
      <c r="I32" s="288">
        <f t="shared" si="2"/>
        <v>135.68799999999999</v>
      </c>
      <c r="J32" s="118"/>
      <c r="K32" s="118"/>
      <c r="M32" s="240" t="s">
        <v>22</v>
      </c>
      <c r="N32" s="122">
        <v>67</v>
      </c>
      <c r="O32" s="123">
        <v>73.8</v>
      </c>
      <c r="P32" s="123">
        <v>72.5</v>
      </c>
      <c r="Q32" s="123">
        <v>78.599999999999994</v>
      </c>
      <c r="R32" s="120">
        <v>71</v>
      </c>
      <c r="S32" s="233">
        <v>70.194999999999993</v>
      </c>
      <c r="T32" s="290">
        <f t="shared" si="3"/>
        <v>433.09499999999997</v>
      </c>
      <c r="U32" s="118"/>
      <c r="V32" s="1137"/>
      <c r="W32" s="1137"/>
      <c r="X32" s="1138"/>
    </row>
    <row r="33" spans="1:25" ht="30.75" thickBot="1" x14ac:dyDescent="0.3">
      <c r="A33" s="76" t="s">
        <v>54</v>
      </c>
      <c r="B33" s="119">
        <v>9.5680000000000014</v>
      </c>
      <c r="C33" s="120">
        <v>15.056000000000001</v>
      </c>
      <c r="D33" s="120">
        <v>23.52</v>
      </c>
      <c r="E33" s="120">
        <v>29.487500000000001</v>
      </c>
      <c r="F33" s="120">
        <v>27.067</v>
      </c>
      <c r="G33" s="121">
        <v>22.569000000000003</v>
      </c>
      <c r="H33" s="121">
        <v>8.4205000000000005</v>
      </c>
      <c r="I33" s="288">
        <f t="shared" si="2"/>
        <v>135.68799999999999</v>
      </c>
      <c r="J33" s="118"/>
      <c r="K33" s="118"/>
      <c r="M33" s="240" t="s">
        <v>30</v>
      </c>
      <c r="N33" s="260">
        <v>74.400000000000006</v>
      </c>
      <c r="O33" s="261">
        <v>80.099999999999994</v>
      </c>
      <c r="P33" s="261">
        <v>76.900000000000006</v>
      </c>
      <c r="Q33" s="261">
        <v>83.5</v>
      </c>
      <c r="R33" s="263">
        <v>75.7</v>
      </c>
      <c r="S33" s="264">
        <v>77.2</v>
      </c>
      <c r="T33" s="290">
        <f t="shared" si="3"/>
        <v>467.79999999999995</v>
      </c>
      <c r="U33" s="118"/>
      <c r="V33" s="1137"/>
      <c r="W33" s="1137"/>
      <c r="X33" s="1138"/>
    </row>
    <row r="34" spans="1:25" ht="30.75" thickBot="1" x14ac:dyDescent="0.3">
      <c r="A34" s="265" t="s">
        <v>8</v>
      </c>
      <c r="B34" s="285">
        <f t="shared" ref="B34:G34" si="4">SUM(B27:B33)</f>
        <v>79.536000000000001</v>
      </c>
      <c r="C34" s="286">
        <f t="shared" si="4"/>
        <v>141.11199999999999</v>
      </c>
      <c r="D34" s="286">
        <f t="shared" si="4"/>
        <v>209.64000000000001</v>
      </c>
      <c r="E34" s="286">
        <f t="shared" si="4"/>
        <v>189.27500000000003</v>
      </c>
      <c r="F34" s="286">
        <f t="shared" si="4"/>
        <v>168.334</v>
      </c>
      <c r="G34" s="287">
        <f t="shared" si="4"/>
        <v>116.438</v>
      </c>
      <c r="H34" s="287">
        <f>SUM(H27:H33)</f>
        <v>25.641000000000002</v>
      </c>
      <c r="I34" s="81">
        <f>SUM(B34:H34)</f>
        <v>929.97600000000011</v>
      </c>
      <c r="J34" s="93"/>
      <c r="K34" s="93"/>
      <c r="L34" s="84"/>
      <c r="M34" s="239" t="s">
        <v>8</v>
      </c>
      <c r="N34" s="237">
        <f t="shared" ref="N34:S34" si="5">SUM(N27:N33)</f>
        <v>443</v>
      </c>
      <c r="O34" s="237">
        <f t="shared" si="5"/>
        <v>465.37900000000002</v>
      </c>
      <c r="P34" s="237">
        <f t="shared" si="5"/>
        <v>450.34699999999998</v>
      </c>
      <c r="Q34" s="237">
        <f t="shared" si="5"/>
        <v>494.73500000000001</v>
      </c>
      <c r="R34" s="237">
        <f t="shared" si="5"/>
        <v>443.08</v>
      </c>
      <c r="S34" s="237">
        <f t="shared" si="5"/>
        <v>445.17999999999995</v>
      </c>
      <c r="T34" s="77">
        <f>SUM(N34:S34)</f>
        <v>2741.721</v>
      </c>
      <c r="U34" s="89"/>
      <c r="V34" s="1137"/>
      <c r="W34" s="1137"/>
      <c r="X34" s="1138"/>
    </row>
    <row r="35" spans="1:25" x14ac:dyDescent="0.25">
      <c r="A35" s="92" t="s">
        <v>47</v>
      </c>
      <c r="B35" s="96">
        <v>232</v>
      </c>
      <c r="C35" s="96">
        <v>368</v>
      </c>
      <c r="D35" s="96">
        <v>587</v>
      </c>
      <c r="E35" s="96">
        <v>750</v>
      </c>
      <c r="F35" s="96">
        <v>702</v>
      </c>
      <c r="G35" s="96">
        <v>596</v>
      </c>
      <c r="H35" s="92">
        <v>222</v>
      </c>
      <c r="I35" s="96">
        <f>SUM(B35:H35)</f>
        <v>3457</v>
      </c>
      <c r="J35" s="93"/>
      <c r="K35" s="93"/>
      <c r="L35" s="84"/>
      <c r="M35" s="92" t="s">
        <v>47</v>
      </c>
      <c r="N35" s="95">
        <v>501</v>
      </c>
      <c r="O35" s="92">
        <v>527</v>
      </c>
      <c r="P35" s="92">
        <v>511</v>
      </c>
      <c r="Q35" s="92">
        <v>563</v>
      </c>
      <c r="R35" s="95">
        <v>504</v>
      </c>
      <c r="S35" s="92">
        <v>505</v>
      </c>
      <c r="T35" s="95">
        <f>SUM(N35:S35)</f>
        <v>3111</v>
      </c>
      <c r="U35" s="95"/>
      <c r="V35" s="94"/>
      <c r="W35" s="94"/>
      <c r="X35" s="173"/>
    </row>
    <row r="36" spans="1:25" x14ac:dyDescent="0.25">
      <c r="A36" s="172"/>
      <c r="B36" s="118"/>
      <c r="C36" s="118"/>
      <c r="D36" s="118"/>
      <c r="E36" s="118"/>
      <c r="F36" s="118"/>
      <c r="G36" s="118"/>
      <c r="H36" s="118"/>
      <c r="I36" s="89"/>
      <c r="J36" s="89"/>
      <c r="K36" s="89"/>
      <c r="L36" s="92"/>
      <c r="M36" s="92"/>
      <c r="N36" s="118"/>
      <c r="O36" s="118"/>
      <c r="P36" s="118"/>
      <c r="Q36" s="118"/>
      <c r="R36" s="118"/>
      <c r="S36" s="118"/>
      <c r="V36" s="92"/>
      <c r="W36" s="92"/>
      <c r="X36" s="79"/>
    </row>
    <row r="37" spans="1:25" ht="30.75" thickBot="1" x14ac:dyDescent="0.3">
      <c r="A37" s="267"/>
      <c r="B37" s="90"/>
      <c r="C37" s="90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  <c r="W37" s="90"/>
      <c r="X37" s="83"/>
    </row>
    <row r="38" spans="1:25" ht="30.75" thickBot="1" x14ac:dyDescent="0.3">
      <c r="A38" s="266" t="s">
        <v>46</v>
      </c>
      <c r="B38" s="1135" t="s">
        <v>29</v>
      </c>
      <c r="C38" s="1136"/>
      <c r="D38" s="1136"/>
      <c r="E38" s="1136"/>
      <c r="F38" s="1136"/>
      <c r="G38" s="1136"/>
      <c r="H38" s="1134"/>
      <c r="M38" s="86"/>
      <c r="N38" s="86"/>
      <c r="O38" s="86"/>
      <c r="P38" s="86"/>
      <c r="Q38" s="86"/>
      <c r="R38" s="86"/>
      <c r="S38" s="86"/>
      <c r="T38" s="86"/>
      <c r="U38" s="86"/>
      <c r="X38" s="174"/>
    </row>
    <row r="39" spans="1:25" ht="30.75" thickBot="1" x14ac:dyDescent="0.3">
      <c r="A39" s="268" t="s">
        <v>44</v>
      </c>
      <c r="B39" s="143">
        <v>1</v>
      </c>
      <c r="C39" s="144">
        <v>2</v>
      </c>
      <c r="D39" s="144">
        <v>3</v>
      </c>
      <c r="E39" s="144">
        <v>4</v>
      </c>
      <c r="F39" s="144">
        <v>5</v>
      </c>
      <c r="G39" s="291">
        <v>6</v>
      </c>
      <c r="H39" s="80" t="s">
        <v>8</v>
      </c>
      <c r="M39" s="86"/>
      <c r="N39" s="298"/>
      <c r="O39" s="298"/>
      <c r="P39" s="298"/>
      <c r="Q39" s="298"/>
      <c r="R39" s="298"/>
      <c r="S39" s="298"/>
      <c r="T39" s="86"/>
      <c r="U39" s="86"/>
      <c r="V39" s="132"/>
      <c r="W39" s="132"/>
      <c r="X39" s="174"/>
      <c r="Y39" s="72"/>
    </row>
    <row r="40" spans="1:25" x14ac:dyDescent="0.25">
      <c r="A40" s="76" t="s">
        <v>23</v>
      </c>
      <c r="B40" s="128">
        <v>51.9</v>
      </c>
      <c r="C40" s="129">
        <v>55.5</v>
      </c>
      <c r="D40" s="129">
        <v>54.6</v>
      </c>
      <c r="E40" s="129">
        <v>56</v>
      </c>
      <c r="F40" s="129">
        <v>55</v>
      </c>
      <c r="G40" s="130">
        <v>55.5</v>
      </c>
      <c r="H40" s="292">
        <f>SUM(B40:G40)</f>
        <v>328.5</v>
      </c>
      <c r="M40" s="86"/>
      <c r="N40" s="298"/>
      <c r="O40" s="298"/>
      <c r="P40" s="298"/>
      <c r="Q40" s="298"/>
      <c r="R40" s="298"/>
      <c r="S40" s="298"/>
      <c r="T40" s="86"/>
      <c r="U40" s="86"/>
      <c r="V40" s="86"/>
      <c r="W40" s="132"/>
      <c r="X40" s="174"/>
      <c r="Y40" s="72"/>
    </row>
    <row r="41" spans="1:25" x14ac:dyDescent="0.25">
      <c r="A41" s="76" t="s">
        <v>19</v>
      </c>
      <c r="B41" s="119">
        <v>55.9</v>
      </c>
      <c r="C41" s="120">
        <v>59.8</v>
      </c>
      <c r="D41" s="120">
        <v>58.8</v>
      </c>
      <c r="E41" s="120">
        <v>60.4</v>
      </c>
      <c r="F41" s="120">
        <v>59.3</v>
      </c>
      <c r="G41" s="121">
        <v>59.8</v>
      </c>
      <c r="H41" s="292">
        <f t="shared" ref="H41:H46" si="6">SUM(B41:G41)</f>
        <v>354</v>
      </c>
      <c r="M41" s="86"/>
      <c r="N41" s="298"/>
      <c r="O41" s="298"/>
      <c r="P41" s="298"/>
      <c r="Q41" s="298"/>
      <c r="R41" s="298"/>
      <c r="S41" s="298"/>
      <c r="T41" s="86"/>
      <c r="U41" s="86"/>
      <c r="V41" s="86"/>
      <c r="W41" s="132"/>
      <c r="X41" s="174"/>
      <c r="Y41" s="72"/>
    </row>
    <row r="42" spans="1:25" x14ac:dyDescent="0.25">
      <c r="A42" s="76" t="s">
        <v>27</v>
      </c>
      <c r="B42" s="119">
        <v>56</v>
      </c>
      <c r="C42" s="120">
        <v>64.680000000000007</v>
      </c>
      <c r="D42" s="120">
        <v>63.6</v>
      </c>
      <c r="E42" s="120">
        <v>65.28</v>
      </c>
      <c r="F42" s="120">
        <v>64.08</v>
      </c>
      <c r="G42" s="121">
        <v>64.680000000000007</v>
      </c>
      <c r="H42" s="292">
        <f t="shared" si="6"/>
        <v>378.32</v>
      </c>
      <c r="M42" s="86"/>
      <c r="N42" s="298"/>
      <c r="O42" s="298"/>
      <c r="P42" s="298"/>
      <c r="Q42" s="298"/>
      <c r="R42" s="298"/>
      <c r="S42" s="298"/>
      <c r="T42" s="86"/>
      <c r="U42" s="86"/>
      <c r="V42" s="86"/>
      <c r="W42" s="132"/>
      <c r="X42" s="174"/>
      <c r="Y42" s="72"/>
    </row>
    <row r="43" spans="1:25" x14ac:dyDescent="0.25">
      <c r="A43" s="76" t="s">
        <v>20</v>
      </c>
      <c r="B43" s="119">
        <v>58</v>
      </c>
      <c r="C43" s="120">
        <v>67.375</v>
      </c>
      <c r="D43" s="120">
        <v>66.25</v>
      </c>
      <c r="E43" s="120">
        <v>68</v>
      </c>
      <c r="F43" s="120">
        <v>66.75</v>
      </c>
      <c r="G43" s="121">
        <v>67.375</v>
      </c>
      <c r="H43" s="292">
        <f t="shared" si="6"/>
        <v>393.75</v>
      </c>
      <c r="M43" s="86"/>
      <c r="N43" s="298"/>
      <c r="O43" s="298"/>
      <c r="P43" s="298"/>
      <c r="Q43" s="298"/>
      <c r="R43" s="298"/>
      <c r="S43" s="298"/>
      <c r="T43" s="86"/>
      <c r="U43" s="86"/>
      <c r="V43" s="86"/>
      <c r="W43" s="132"/>
      <c r="X43" s="174"/>
      <c r="Y43" s="72"/>
    </row>
    <row r="44" spans="1:25" x14ac:dyDescent="0.25">
      <c r="A44" s="76" t="s">
        <v>21</v>
      </c>
      <c r="B44" s="119">
        <v>62</v>
      </c>
      <c r="C44" s="120">
        <v>71.400000000000006</v>
      </c>
      <c r="D44" s="120">
        <v>70.5</v>
      </c>
      <c r="E44" s="120">
        <v>72</v>
      </c>
      <c r="F44" s="120">
        <v>70.488</v>
      </c>
      <c r="G44" s="121">
        <v>71.147999999999996</v>
      </c>
      <c r="H44" s="292">
        <f t="shared" si="6"/>
        <v>417.53599999999994</v>
      </c>
      <c r="M44" s="86"/>
      <c r="N44" s="298"/>
      <c r="O44" s="298"/>
      <c r="P44" s="298"/>
      <c r="Q44" s="298"/>
      <c r="R44" s="298"/>
      <c r="S44" s="298"/>
      <c r="T44" s="86"/>
      <c r="U44" s="86"/>
      <c r="V44" s="86"/>
      <c r="W44" s="132"/>
      <c r="X44" s="174"/>
      <c r="Y44" s="72"/>
    </row>
    <row r="45" spans="1:25" x14ac:dyDescent="0.25">
      <c r="A45" s="76" t="s">
        <v>22</v>
      </c>
      <c r="B45" s="119">
        <v>66</v>
      </c>
      <c r="C45" s="120">
        <v>75.2</v>
      </c>
      <c r="D45" s="120">
        <v>74</v>
      </c>
      <c r="E45" s="120">
        <v>76</v>
      </c>
      <c r="F45" s="120">
        <v>75</v>
      </c>
      <c r="G45" s="121">
        <v>75.5</v>
      </c>
      <c r="H45" s="292">
        <f t="shared" si="6"/>
        <v>441.7</v>
      </c>
      <c r="M45" s="86"/>
      <c r="N45" s="298"/>
      <c r="O45" s="298"/>
      <c r="P45" s="298"/>
      <c r="Q45" s="298"/>
      <c r="R45" s="298"/>
      <c r="S45" s="298"/>
      <c r="T45" s="86"/>
      <c r="U45" s="86"/>
      <c r="V45" s="86"/>
      <c r="W45" s="132"/>
      <c r="X45" s="174"/>
      <c r="Y45" s="72"/>
    </row>
    <row r="46" spans="1:25" ht="30.75" thickBot="1" x14ac:dyDescent="0.3">
      <c r="A46" s="76" t="s">
        <v>30</v>
      </c>
      <c r="B46" s="236">
        <v>71.5</v>
      </c>
      <c r="C46" s="126">
        <v>81.900000000000006</v>
      </c>
      <c r="D46" s="126">
        <v>80.2</v>
      </c>
      <c r="E46" s="126">
        <v>82.4</v>
      </c>
      <c r="F46" s="126">
        <v>81.3</v>
      </c>
      <c r="G46" s="142">
        <v>82</v>
      </c>
      <c r="H46" s="292">
        <f t="shared" si="6"/>
        <v>479.3</v>
      </c>
      <c r="P46" s="86"/>
      <c r="Q46" s="86"/>
      <c r="R46" s="86"/>
      <c r="S46" s="86"/>
      <c r="T46" s="86"/>
      <c r="U46" s="86"/>
      <c r="V46" s="86"/>
      <c r="W46" s="132"/>
      <c r="X46" s="174"/>
      <c r="Y46" s="72"/>
    </row>
    <row r="47" spans="1:25" ht="30.75" thickBot="1" x14ac:dyDescent="0.3">
      <c r="A47" s="82" t="s">
        <v>8</v>
      </c>
      <c r="B47" s="237">
        <f t="shared" ref="B47:G47" si="7">SUM(B40:B46)</f>
        <v>421.3</v>
      </c>
      <c r="C47" s="237">
        <f t="shared" si="7"/>
        <v>475.85500000000002</v>
      </c>
      <c r="D47" s="237">
        <f t="shared" si="7"/>
        <v>467.95</v>
      </c>
      <c r="E47" s="237">
        <f t="shared" si="7"/>
        <v>480.08000000000004</v>
      </c>
      <c r="F47" s="237">
        <f t="shared" si="7"/>
        <v>471.91800000000001</v>
      </c>
      <c r="G47" s="237">
        <f t="shared" si="7"/>
        <v>476.00300000000004</v>
      </c>
      <c r="H47" s="77">
        <f>SUM(B47:G47)</f>
        <v>2793.1060000000002</v>
      </c>
      <c r="M47" s="86"/>
      <c r="N47" s="86"/>
      <c r="O47" s="86"/>
      <c r="P47" s="86"/>
      <c r="Q47" s="86"/>
      <c r="R47" s="86"/>
      <c r="S47" s="86"/>
      <c r="T47" s="86"/>
      <c r="U47" s="86"/>
      <c r="V47" s="86"/>
      <c r="X47" s="174"/>
    </row>
    <row r="48" spans="1:25" ht="30.75" thickBot="1" x14ac:dyDescent="0.3">
      <c r="A48" s="275" t="s">
        <v>47</v>
      </c>
      <c r="B48" s="97">
        <v>476</v>
      </c>
      <c r="C48" s="97">
        <v>539</v>
      </c>
      <c r="D48" s="97">
        <v>530</v>
      </c>
      <c r="E48" s="97">
        <v>544</v>
      </c>
      <c r="F48" s="97">
        <v>534</v>
      </c>
      <c r="G48" s="97">
        <v>539</v>
      </c>
      <c r="H48" s="97">
        <f>SUM(B48:G48)</f>
        <v>3162</v>
      </c>
      <c r="I48" s="175"/>
      <c r="J48" s="175"/>
      <c r="K48" s="175"/>
      <c r="L48" s="175"/>
      <c r="M48" s="175"/>
      <c r="N48" s="175"/>
      <c r="O48" s="175"/>
      <c r="P48" s="175"/>
      <c r="Q48" s="175"/>
      <c r="R48" s="175"/>
      <c r="S48" s="175"/>
      <c r="T48" s="175"/>
      <c r="U48" s="175"/>
      <c r="V48" s="175"/>
      <c r="W48" s="175"/>
      <c r="X48" s="176"/>
    </row>
    <row r="50" spans="2:6" x14ac:dyDescent="0.25">
      <c r="B50" s="94"/>
      <c r="C50" s="94"/>
      <c r="D50" s="94"/>
      <c r="E50" s="94"/>
      <c r="F50" s="94"/>
    </row>
    <row r="51" spans="2:6" x14ac:dyDescent="0.25">
      <c r="B51" s="94"/>
      <c r="C51" s="94"/>
      <c r="D51" s="94"/>
      <c r="E51" s="94"/>
      <c r="F51" s="94"/>
    </row>
  </sheetData>
  <customSheetViews>
    <customSheetView guid="{A982066E-1B99-4AE0-B540-2DC8BAEEB432}" scale="37" showPageBreaks="1" fitToPage="1" printArea="1" state="hidden" view="pageBreakPreview" topLeftCell="A4">
      <selection activeCell="B17" sqref="B17:K17"/>
      <pageMargins left="0.25" right="0.25" top="0.75" bottom="0.75" header="0.3" footer="0.3"/>
      <pageSetup scale="30" orientation="landscape" r:id="rId1"/>
    </customSheetView>
  </customSheetViews>
  <mergeCells count="19">
    <mergeCell ref="A1:A3"/>
    <mergeCell ref="B1:S1"/>
    <mergeCell ref="T1:X1"/>
    <mergeCell ref="B2:S3"/>
    <mergeCell ref="T2:X2"/>
    <mergeCell ref="T3:X3"/>
    <mergeCell ref="T4:X8"/>
    <mergeCell ref="B5:C5"/>
    <mergeCell ref="G5:H5"/>
    <mergeCell ref="N5:O5"/>
    <mergeCell ref="B7:C7"/>
    <mergeCell ref="G7:J7"/>
    <mergeCell ref="O7:R7"/>
    <mergeCell ref="B9:K9"/>
    <mergeCell ref="L9:V9"/>
    <mergeCell ref="N25:S25"/>
    <mergeCell ref="V25:X34"/>
    <mergeCell ref="B38:H38"/>
    <mergeCell ref="B25:I25"/>
  </mergeCells>
  <pageMargins left="0.25" right="0.25" top="0.75" bottom="0.75" header="0.3" footer="0.3"/>
  <pageSetup scale="30" orientation="landscape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/>
  <dimension ref="A1:AF239"/>
  <sheetViews>
    <sheetView topLeftCell="A26" zoomScale="30" zoomScaleNormal="30" workbookViewId="0">
      <selection activeCell="B24" sqref="B24:M24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52</v>
      </c>
      <c r="N11" s="1100"/>
      <c r="O11" s="6"/>
      <c r="P11" s="6"/>
      <c r="Q11" s="1"/>
      <c r="R11" s="1"/>
      <c r="S11" s="1" t="s">
        <v>5</v>
      </c>
      <c r="T11" s="69">
        <v>45449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103" t="s">
        <v>7</v>
      </c>
      <c r="C15" s="1104"/>
      <c r="D15" s="1104"/>
      <c r="E15" s="1104"/>
      <c r="F15" s="1104"/>
      <c r="G15" s="1104"/>
      <c r="H15" s="1104"/>
      <c r="I15" s="1104"/>
      <c r="J15" s="1104"/>
      <c r="K15" s="1104"/>
      <c r="L15" s="305"/>
      <c r="M15" s="306"/>
      <c r="N15" s="1103" t="s">
        <v>28</v>
      </c>
      <c r="O15" s="1104"/>
      <c r="P15" s="1104"/>
      <c r="Q15" s="1104"/>
      <c r="R15" s="1104"/>
      <c r="S15" s="1104"/>
      <c r="T15" s="1104"/>
      <c r="U15" s="1104"/>
      <c r="V15" s="1104"/>
      <c r="W15" s="1104"/>
      <c r="X15" s="1105"/>
      <c r="Y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2"/>
      <c r="W16" s="248"/>
      <c r="X16" s="248"/>
      <c r="Y16" s="250" t="s">
        <v>8</v>
      </c>
    </row>
    <row r="17" spans="1:32" ht="39.950000000000003" customHeight="1" thickBot="1" x14ac:dyDescent="0.3">
      <c r="A17" s="147" t="s">
        <v>9</v>
      </c>
      <c r="B17" s="158">
        <v>1</v>
      </c>
      <c r="C17" s="151">
        <v>2</v>
      </c>
      <c r="D17" s="151">
        <v>3</v>
      </c>
      <c r="E17" s="151">
        <v>4</v>
      </c>
      <c r="F17" s="151">
        <v>5</v>
      </c>
      <c r="G17" s="151">
        <v>6</v>
      </c>
      <c r="H17" s="151">
        <v>7</v>
      </c>
      <c r="I17" s="151">
        <v>8</v>
      </c>
      <c r="J17" s="151">
        <v>9</v>
      </c>
      <c r="K17" s="293">
        <v>10</v>
      </c>
      <c r="L17" s="293">
        <v>11</v>
      </c>
      <c r="M17" s="293">
        <v>12</v>
      </c>
      <c r="N17" s="158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272">
        <v>9</v>
      </c>
      <c r="W17" s="274">
        <v>10</v>
      </c>
      <c r="X17" s="274">
        <v>11</v>
      </c>
      <c r="Y17" s="10"/>
    </row>
    <row r="18" spans="1:32" ht="39.950000000000003" customHeight="1" x14ac:dyDescent="0.25">
      <c r="A18" s="148" t="s">
        <v>23</v>
      </c>
      <c r="B18" s="109">
        <v>15.7</v>
      </c>
      <c r="C18" s="110">
        <v>29</v>
      </c>
      <c r="D18" s="110">
        <v>22.2</v>
      </c>
      <c r="E18" s="110">
        <v>23.1</v>
      </c>
      <c r="F18" s="110">
        <v>19.399999999999999</v>
      </c>
      <c r="G18" s="110">
        <v>19.2</v>
      </c>
      <c r="H18" s="110">
        <v>30.1</v>
      </c>
      <c r="I18" s="110">
        <v>29.8</v>
      </c>
      <c r="J18" s="110">
        <v>21</v>
      </c>
      <c r="K18" s="294">
        <v>11.3</v>
      </c>
      <c r="L18" s="294"/>
      <c r="M18" s="294"/>
      <c r="N18" s="109">
        <v>17.5</v>
      </c>
      <c r="O18" s="110">
        <v>18.600000000000001</v>
      </c>
      <c r="P18" s="110">
        <v>18.3</v>
      </c>
      <c r="Q18" s="110">
        <v>19.600000000000001</v>
      </c>
      <c r="R18" s="110">
        <v>20</v>
      </c>
      <c r="S18" s="110">
        <v>19.5</v>
      </c>
      <c r="T18" s="110">
        <v>18.5</v>
      </c>
      <c r="U18" s="110">
        <v>28.9</v>
      </c>
      <c r="V18" s="110">
        <v>26.4</v>
      </c>
      <c r="W18" s="110">
        <v>14.4</v>
      </c>
      <c r="X18" s="251">
        <v>13.5</v>
      </c>
      <c r="Y18" s="242">
        <f t="shared" ref="Y18:Y24" si="0">SUM(B18:X18)</f>
        <v>436</v>
      </c>
    </row>
    <row r="19" spans="1:32" ht="39.950000000000003" customHeight="1" x14ac:dyDescent="0.25">
      <c r="A19" s="148" t="s">
        <v>19</v>
      </c>
      <c r="B19" s="13">
        <v>15.7</v>
      </c>
      <c r="C19" s="14">
        <v>29</v>
      </c>
      <c r="D19" s="14">
        <v>22.3</v>
      </c>
      <c r="E19" s="14">
        <v>23.1</v>
      </c>
      <c r="F19" s="14">
        <v>19.5</v>
      </c>
      <c r="G19" s="14">
        <v>19.2</v>
      </c>
      <c r="H19" s="14">
        <v>30.2</v>
      </c>
      <c r="I19" s="14">
        <v>29.8</v>
      </c>
      <c r="J19" s="14">
        <v>21</v>
      </c>
      <c r="K19" s="98">
        <v>11.4</v>
      </c>
      <c r="L19" s="98"/>
      <c r="M19" s="98"/>
      <c r="N19" s="13">
        <v>17.5</v>
      </c>
      <c r="O19" s="14">
        <v>18.600000000000001</v>
      </c>
      <c r="P19" s="14">
        <v>18.399999999999999</v>
      </c>
      <c r="Q19" s="14">
        <v>19.600000000000001</v>
      </c>
      <c r="R19" s="14">
        <v>20</v>
      </c>
      <c r="S19" s="14">
        <v>19.5</v>
      </c>
      <c r="T19" s="14">
        <v>18.5</v>
      </c>
      <c r="U19" s="14">
        <v>28.9</v>
      </c>
      <c r="V19" s="14">
        <v>26.5</v>
      </c>
      <c r="W19" s="14">
        <v>14.4</v>
      </c>
      <c r="X19" s="252">
        <v>13.5</v>
      </c>
      <c r="Y19" s="242">
        <f t="shared" si="0"/>
        <v>436.59999999999997</v>
      </c>
    </row>
    <row r="20" spans="1:32" ht="39.75" customHeight="1" x14ac:dyDescent="0.25">
      <c r="A20" s="148" t="s">
        <v>27</v>
      </c>
      <c r="B20" s="13">
        <v>17.5</v>
      </c>
      <c r="C20" s="14">
        <v>32.6</v>
      </c>
      <c r="D20" s="14">
        <v>25.1</v>
      </c>
      <c r="E20" s="14">
        <v>25.3</v>
      </c>
      <c r="F20" s="14">
        <v>21.3</v>
      </c>
      <c r="G20" s="14">
        <v>21.2</v>
      </c>
      <c r="H20" s="14">
        <v>33.700000000000003</v>
      </c>
      <c r="I20" s="14">
        <v>32.799999999999997</v>
      </c>
      <c r="J20" s="14">
        <v>23.1</v>
      </c>
      <c r="K20" s="98">
        <v>12.7</v>
      </c>
      <c r="L20" s="98"/>
      <c r="M20" s="98"/>
      <c r="N20" s="13">
        <v>19.2</v>
      </c>
      <c r="O20" s="14">
        <v>20.9</v>
      </c>
      <c r="P20" s="14">
        <v>20.399999999999999</v>
      </c>
      <c r="Q20" s="14">
        <v>22</v>
      </c>
      <c r="R20" s="14">
        <v>22.7</v>
      </c>
      <c r="S20" s="14">
        <v>21.8</v>
      </c>
      <c r="T20" s="14">
        <v>20.9</v>
      </c>
      <c r="U20" s="14">
        <v>33.1</v>
      </c>
      <c r="V20" s="14">
        <v>29.5</v>
      </c>
      <c r="W20" s="14">
        <v>16.5</v>
      </c>
      <c r="X20" s="252">
        <v>15.2</v>
      </c>
      <c r="Y20" s="242">
        <f t="shared" si="0"/>
        <v>487.49999999999994</v>
      </c>
    </row>
    <row r="21" spans="1:32" ht="39.950000000000003" customHeight="1" x14ac:dyDescent="0.25">
      <c r="A21" s="148" t="s">
        <v>20</v>
      </c>
      <c r="B21" s="13">
        <v>17.5</v>
      </c>
      <c r="C21" s="14">
        <v>32.6</v>
      </c>
      <c r="D21" s="14">
        <v>25.1</v>
      </c>
      <c r="E21" s="14">
        <v>25.4</v>
      </c>
      <c r="F21" s="14">
        <v>21.4</v>
      </c>
      <c r="G21" s="14">
        <v>21.2</v>
      </c>
      <c r="H21" s="14">
        <v>33.700000000000003</v>
      </c>
      <c r="I21" s="14">
        <v>32.799999999999997</v>
      </c>
      <c r="J21" s="14">
        <v>23.1</v>
      </c>
      <c r="K21" s="98">
        <v>12.7</v>
      </c>
      <c r="L21" s="98"/>
      <c r="M21" s="98"/>
      <c r="N21" s="13">
        <v>19.2</v>
      </c>
      <c r="O21" s="14">
        <v>20.9</v>
      </c>
      <c r="P21" s="14">
        <v>20.5</v>
      </c>
      <c r="Q21" s="14">
        <v>22</v>
      </c>
      <c r="R21" s="14">
        <v>22.7</v>
      </c>
      <c r="S21" s="14">
        <v>21.8</v>
      </c>
      <c r="T21" s="14">
        <v>20.9</v>
      </c>
      <c r="U21" s="14">
        <v>33.1</v>
      </c>
      <c r="V21" s="14">
        <v>29.5</v>
      </c>
      <c r="W21" s="14">
        <v>16.5</v>
      </c>
      <c r="X21" s="252">
        <v>15.2</v>
      </c>
      <c r="Y21" s="242">
        <f t="shared" si="0"/>
        <v>487.79999999999995</v>
      </c>
    </row>
    <row r="22" spans="1:32" ht="39.950000000000003" customHeight="1" x14ac:dyDescent="0.25">
      <c r="A22" s="148" t="s">
        <v>21</v>
      </c>
      <c r="B22" s="13">
        <v>17.5</v>
      </c>
      <c r="C22" s="14">
        <v>32.6</v>
      </c>
      <c r="D22" s="14">
        <v>25.1</v>
      </c>
      <c r="E22" s="14">
        <v>25.4</v>
      </c>
      <c r="F22" s="14">
        <v>21.4</v>
      </c>
      <c r="G22" s="14">
        <v>21.3</v>
      </c>
      <c r="H22" s="14">
        <v>33.700000000000003</v>
      </c>
      <c r="I22" s="14">
        <v>32.799999999999997</v>
      </c>
      <c r="J22" s="14">
        <v>23.1</v>
      </c>
      <c r="K22" s="98">
        <v>12.7</v>
      </c>
      <c r="L22" s="98"/>
      <c r="M22" s="98"/>
      <c r="N22" s="13">
        <v>19.2</v>
      </c>
      <c r="O22" s="14">
        <v>20.9</v>
      </c>
      <c r="P22" s="14">
        <v>20.5</v>
      </c>
      <c r="Q22" s="14">
        <v>22</v>
      </c>
      <c r="R22" s="14">
        <v>22.7</v>
      </c>
      <c r="S22" s="14">
        <v>21.8</v>
      </c>
      <c r="T22" s="14">
        <v>21</v>
      </c>
      <c r="U22" s="14">
        <v>33.1</v>
      </c>
      <c r="V22" s="14">
        <v>29.5</v>
      </c>
      <c r="W22" s="14">
        <v>16.5</v>
      </c>
      <c r="X22" s="252">
        <v>15.2</v>
      </c>
      <c r="Y22" s="242">
        <f t="shared" si="0"/>
        <v>488</v>
      </c>
    </row>
    <row r="23" spans="1:32" ht="39.950000000000003" customHeight="1" x14ac:dyDescent="0.25">
      <c r="A23" s="148" t="s">
        <v>22</v>
      </c>
      <c r="B23" s="13">
        <v>17.5</v>
      </c>
      <c r="C23" s="14">
        <v>32.6</v>
      </c>
      <c r="D23" s="14">
        <v>25.1</v>
      </c>
      <c r="E23" s="14">
        <v>25.4</v>
      </c>
      <c r="F23" s="14">
        <v>21.4</v>
      </c>
      <c r="G23" s="14">
        <v>21.3</v>
      </c>
      <c r="H23" s="14">
        <v>33.700000000000003</v>
      </c>
      <c r="I23" s="14">
        <v>32.799999999999997</v>
      </c>
      <c r="J23" s="14">
        <v>23.1</v>
      </c>
      <c r="K23" s="98">
        <v>12.8</v>
      </c>
      <c r="L23" s="98"/>
      <c r="M23" s="98"/>
      <c r="N23" s="13">
        <v>19.2</v>
      </c>
      <c r="O23" s="14">
        <v>20.9</v>
      </c>
      <c r="P23" s="14">
        <v>20.5</v>
      </c>
      <c r="Q23" s="14">
        <v>22</v>
      </c>
      <c r="R23" s="14">
        <v>22.8</v>
      </c>
      <c r="S23" s="14">
        <v>21.8</v>
      </c>
      <c r="T23" s="14">
        <v>21</v>
      </c>
      <c r="U23" s="14">
        <v>33.1</v>
      </c>
      <c r="V23" s="14">
        <v>29.5</v>
      </c>
      <c r="W23" s="14">
        <v>16.5</v>
      </c>
      <c r="X23" s="252">
        <v>15.2</v>
      </c>
      <c r="Y23" s="242">
        <f t="shared" si="0"/>
        <v>488.20000000000005</v>
      </c>
    </row>
    <row r="24" spans="1:32" ht="39.950000000000003" customHeight="1" thickBot="1" x14ac:dyDescent="0.3">
      <c r="A24" s="196" t="s">
        <v>30</v>
      </c>
      <c r="B24" s="107">
        <v>13.4</v>
      </c>
      <c r="C24" s="101">
        <v>25.6</v>
      </c>
      <c r="D24" s="101">
        <v>19.899999999999999</v>
      </c>
      <c r="E24" s="101">
        <v>19.8</v>
      </c>
      <c r="F24" s="101">
        <v>23.8</v>
      </c>
      <c r="G24" s="101">
        <v>23.8</v>
      </c>
      <c r="H24" s="101">
        <v>25.5</v>
      </c>
      <c r="I24" s="101">
        <v>25.5</v>
      </c>
      <c r="J24" s="101">
        <v>18.3</v>
      </c>
      <c r="K24" s="102">
        <v>18.3</v>
      </c>
      <c r="L24" s="102">
        <v>21</v>
      </c>
      <c r="M24" s="102">
        <v>11.3</v>
      </c>
      <c r="N24" s="124">
        <v>19.3</v>
      </c>
      <c r="O24" s="125">
        <v>20.9</v>
      </c>
      <c r="P24" s="125">
        <v>20.6</v>
      </c>
      <c r="Q24" s="125">
        <v>22</v>
      </c>
      <c r="R24" s="125">
        <v>22.8</v>
      </c>
      <c r="S24" s="125">
        <v>21.8</v>
      </c>
      <c r="T24" s="125">
        <v>21</v>
      </c>
      <c r="U24" s="125">
        <v>33.1</v>
      </c>
      <c r="V24" s="125">
        <v>29.6</v>
      </c>
      <c r="W24" s="125">
        <v>16.5</v>
      </c>
      <c r="X24" s="253">
        <v>15.2</v>
      </c>
      <c r="Y24" s="242">
        <f t="shared" si="0"/>
        <v>489.00000000000011</v>
      </c>
    </row>
    <row r="25" spans="1:32" ht="41.45" customHeight="1" x14ac:dyDescent="0.25">
      <c r="A25" s="197" t="s">
        <v>8</v>
      </c>
      <c r="B25" s="108">
        <f>SUM(B18:B24)</f>
        <v>114.80000000000001</v>
      </c>
      <c r="C25" s="105">
        <f t="shared" ref="C25:K25" si="1">SUM(C18:C24)</f>
        <v>213.99999999999997</v>
      </c>
      <c r="D25" s="105">
        <f t="shared" si="1"/>
        <v>164.79999999999998</v>
      </c>
      <c r="E25" s="105">
        <f t="shared" si="1"/>
        <v>167.50000000000003</v>
      </c>
      <c r="F25" s="105">
        <f t="shared" si="1"/>
        <v>148.20000000000002</v>
      </c>
      <c r="G25" s="105">
        <f t="shared" si="1"/>
        <v>147.19999999999999</v>
      </c>
      <c r="H25" s="105">
        <f t="shared" si="1"/>
        <v>220.60000000000002</v>
      </c>
      <c r="I25" s="105">
        <f t="shared" si="1"/>
        <v>216.3</v>
      </c>
      <c r="J25" s="105">
        <f t="shared" si="1"/>
        <v>152.69999999999999</v>
      </c>
      <c r="K25" s="105">
        <f t="shared" si="1"/>
        <v>91.9</v>
      </c>
      <c r="L25" s="105">
        <f>SUM(L18:L24)</f>
        <v>21</v>
      </c>
      <c r="M25" s="106">
        <f>SUM(M18:M24)</f>
        <v>11.3</v>
      </c>
      <c r="N25" s="277">
        <f t="shared" ref="N25:X25" si="2">SUM(N18:N24)</f>
        <v>131.10000000000002</v>
      </c>
      <c r="O25" s="185">
        <f t="shared" si="2"/>
        <v>141.70000000000002</v>
      </c>
      <c r="P25" s="185">
        <f t="shared" si="2"/>
        <v>139.19999999999999</v>
      </c>
      <c r="Q25" s="185">
        <f t="shared" si="2"/>
        <v>149.19999999999999</v>
      </c>
      <c r="R25" s="185">
        <f t="shared" si="2"/>
        <v>153.70000000000002</v>
      </c>
      <c r="S25" s="185">
        <f t="shared" si="2"/>
        <v>148</v>
      </c>
      <c r="T25" s="185">
        <f t="shared" si="2"/>
        <v>141.80000000000001</v>
      </c>
      <c r="U25" s="185">
        <f t="shared" si="2"/>
        <v>223.29999999999998</v>
      </c>
      <c r="V25" s="185">
        <f t="shared" si="2"/>
        <v>200.5</v>
      </c>
      <c r="W25" s="185">
        <f t="shared" si="2"/>
        <v>111.3</v>
      </c>
      <c r="X25" s="185">
        <f t="shared" si="2"/>
        <v>103.00000000000001</v>
      </c>
      <c r="Y25" s="242">
        <f>SUM(B25,C25,D25,E25,F25,G25,H25,I25,J25,K25,N25,O25,P25,Q25,R25,S25,T25,U25,V25,W25,X25)</f>
        <v>3280.8</v>
      </c>
    </row>
    <row r="26" spans="1:32" s="2" customFormat="1" ht="36.75" customHeight="1" x14ac:dyDescent="0.25">
      <c r="A26" s="162" t="s">
        <v>10</v>
      </c>
      <c r="B26" s="15">
        <v>40</v>
      </c>
      <c r="C26" s="16">
        <v>39.5</v>
      </c>
      <c r="D26" s="16">
        <v>39</v>
      </c>
      <c r="E26" s="16">
        <v>39.5</v>
      </c>
      <c r="F26" s="16">
        <v>38.5</v>
      </c>
      <c r="G26" s="16">
        <v>38</v>
      </c>
      <c r="H26" s="16">
        <v>38</v>
      </c>
      <c r="I26" s="16">
        <v>37.5</v>
      </c>
      <c r="J26" s="16">
        <v>37.5</v>
      </c>
      <c r="K26" s="16">
        <v>37.5</v>
      </c>
      <c r="L26" s="16"/>
      <c r="M26" s="17"/>
      <c r="N26" s="48">
        <v>39.5</v>
      </c>
      <c r="O26" s="16">
        <v>40</v>
      </c>
      <c r="P26" s="16">
        <v>39.5</v>
      </c>
      <c r="Q26" s="16">
        <v>39</v>
      </c>
      <c r="R26" s="16">
        <v>40</v>
      </c>
      <c r="S26" s="16">
        <v>39</v>
      </c>
      <c r="T26" s="16">
        <v>37.5</v>
      </c>
      <c r="U26" s="16">
        <v>38</v>
      </c>
      <c r="V26" s="16">
        <v>38</v>
      </c>
      <c r="W26" s="16">
        <v>37.5</v>
      </c>
      <c r="X26" s="16">
        <v>37</v>
      </c>
      <c r="Y26" s="243">
        <f>((Y25/Y27)/7)*1000</f>
        <v>40.936825424553618</v>
      </c>
    </row>
    <row r="27" spans="1:32" s="2" customFormat="1" ht="33" customHeight="1" x14ac:dyDescent="0.25">
      <c r="A27" s="163" t="s">
        <v>11</v>
      </c>
      <c r="B27" s="210">
        <v>334</v>
      </c>
      <c r="C27" s="211">
        <v>644</v>
      </c>
      <c r="D27" s="211">
        <v>498</v>
      </c>
      <c r="E27" s="211">
        <v>498</v>
      </c>
      <c r="F27" s="211">
        <v>599</v>
      </c>
      <c r="G27" s="211">
        <v>600</v>
      </c>
      <c r="H27" s="211">
        <v>641</v>
      </c>
      <c r="I27" s="211">
        <v>642</v>
      </c>
      <c r="J27" s="211">
        <v>460</v>
      </c>
      <c r="K27" s="211">
        <v>460</v>
      </c>
      <c r="L27" s="211">
        <v>530</v>
      </c>
      <c r="M27" s="212">
        <v>284</v>
      </c>
      <c r="N27" s="307">
        <v>474</v>
      </c>
      <c r="O27" s="19">
        <v>506</v>
      </c>
      <c r="P27" s="19">
        <v>503</v>
      </c>
      <c r="Q27" s="19">
        <v>546</v>
      </c>
      <c r="R27" s="19">
        <v>549</v>
      </c>
      <c r="S27" s="19">
        <v>542</v>
      </c>
      <c r="T27" s="19">
        <v>540</v>
      </c>
      <c r="U27" s="19">
        <v>839</v>
      </c>
      <c r="V27" s="19">
        <v>753</v>
      </c>
      <c r="W27" s="19">
        <v>424</v>
      </c>
      <c r="X27" s="19">
        <v>397</v>
      </c>
      <c r="Y27" s="244">
        <f>SUM(B27,C27,D27,E27,F27,G27,H27,I27,J27,K27,N27,O27,P27,Q27,R27,S27,T27,U27,V27,W27,X27)</f>
        <v>11449</v>
      </c>
    </row>
    <row r="28" spans="1:32" s="2" customFormat="1" ht="33" customHeight="1" x14ac:dyDescent="0.25">
      <c r="A28" s="164" t="s">
        <v>12</v>
      </c>
      <c r="B28" s="21">
        <f t="shared" ref="B28:K28" si="3">(B27*B26)/1000</f>
        <v>13.36</v>
      </c>
      <c r="C28" s="22">
        <f t="shared" si="3"/>
        <v>25.437999999999999</v>
      </c>
      <c r="D28" s="22">
        <f t="shared" si="3"/>
        <v>19.422000000000001</v>
      </c>
      <c r="E28" s="22">
        <f t="shared" si="3"/>
        <v>19.670999999999999</v>
      </c>
      <c r="F28" s="22">
        <f t="shared" si="3"/>
        <v>23.061499999999999</v>
      </c>
      <c r="G28" s="22">
        <f t="shared" si="3"/>
        <v>22.8</v>
      </c>
      <c r="H28" s="22">
        <f t="shared" si="3"/>
        <v>24.358000000000001</v>
      </c>
      <c r="I28" s="22">
        <f t="shared" si="3"/>
        <v>24.074999999999999</v>
      </c>
      <c r="J28" s="22">
        <f t="shared" si="3"/>
        <v>17.25</v>
      </c>
      <c r="K28" s="22">
        <f t="shared" si="3"/>
        <v>17.25</v>
      </c>
      <c r="L28" s="22">
        <f>(L27*L26)/1000</f>
        <v>0</v>
      </c>
      <c r="M28" s="23">
        <f>(M27*M26)/1000</f>
        <v>0</v>
      </c>
      <c r="N28" s="49">
        <f t="shared" ref="N28:X28" si="4">(N27*N26)/1000</f>
        <v>18.722999999999999</v>
      </c>
      <c r="O28" s="22">
        <f t="shared" si="4"/>
        <v>20.239999999999998</v>
      </c>
      <c r="P28" s="22">
        <f t="shared" si="4"/>
        <v>19.868500000000001</v>
      </c>
      <c r="Q28" s="22">
        <f t="shared" si="4"/>
        <v>21.294</v>
      </c>
      <c r="R28" s="22">
        <f t="shared" si="4"/>
        <v>21.96</v>
      </c>
      <c r="S28" s="22">
        <f t="shared" si="4"/>
        <v>21.138000000000002</v>
      </c>
      <c r="T28" s="22">
        <f t="shared" si="4"/>
        <v>20.25</v>
      </c>
      <c r="U28" s="22">
        <f t="shared" si="4"/>
        <v>31.882000000000001</v>
      </c>
      <c r="V28" s="22">
        <f t="shared" si="4"/>
        <v>28.614000000000001</v>
      </c>
      <c r="W28" s="22">
        <f t="shared" si="4"/>
        <v>15.9</v>
      </c>
      <c r="X28" s="22">
        <f t="shared" si="4"/>
        <v>14.689</v>
      </c>
      <c r="Y28" s="245"/>
    </row>
    <row r="29" spans="1:32" ht="33.75" customHeight="1" x14ac:dyDescent="0.25">
      <c r="A29" s="157" t="s">
        <v>13</v>
      </c>
      <c r="B29" s="24">
        <f t="shared" ref="B29:K29" si="5">((B27*B26)*7)/1000</f>
        <v>93.52</v>
      </c>
      <c r="C29" s="25">
        <f t="shared" si="5"/>
        <v>178.066</v>
      </c>
      <c r="D29" s="25">
        <f t="shared" si="5"/>
        <v>135.95400000000001</v>
      </c>
      <c r="E29" s="25">
        <f t="shared" si="5"/>
        <v>137.697</v>
      </c>
      <c r="F29" s="25">
        <f t="shared" si="5"/>
        <v>161.43049999999999</v>
      </c>
      <c r="G29" s="25">
        <f t="shared" si="5"/>
        <v>159.6</v>
      </c>
      <c r="H29" s="25">
        <f t="shared" si="5"/>
        <v>170.506</v>
      </c>
      <c r="I29" s="25">
        <f t="shared" si="5"/>
        <v>168.52500000000001</v>
      </c>
      <c r="J29" s="25">
        <f t="shared" si="5"/>
        <v>120.75</v>
      </c>
      <c r="K29" s="25">
        <f t="shared" si="5"/>
        <v>120.75</v>
      </c>
      <c r="L29" s="25">
        <f>((L27*L26)*7)/1000</f>
        <v>0</v>
      </c>
      <c r="M29" s="52">
        <f>((M27*M26)*7)/1000</f>
        <v>0</v>
      </c>
      <c r="N29" s="50">
        <f t="shared" ref="N29:X29" si="6">((N27*N26)*7)/1000</f>
        <v>131.06100000000001</v>
      </c>
      <c r="O29" s="25">
        <f t="shared" si="6"/>
        <v>141.68</v>
      </c>
      <c r="P29" s="25">
        <f t="shared" si="6"/>
        <v>139.0795</v>
      </c>
      <c r="Q29" s="25">
        <f t="shared" si="6"/>
        <v>149.05799999999999</v>
      </c>
      <c r="R29" s="25">
        <f t="shared" si="6"/>
        <v>153.72</v>
      </c>
      <c r="S29" s="25">
        <f t="shared" si="6"/>
        <v>147.96600000000001</v>
      </c>
      <c r="T29" s="25">
        <f t="shared" si="6"/>
        <v>141.75</v>
      </c>
      <c r="U29" s="25">
        <f t="shared" si="6"/>
        <v>223.17400000000001</v>
      </c>
      <c r="V29" s="25">
        <f t="shared" si="6"/>
        <v>200.298</v>
      </c>
      <c r="W29" s="25">
        <f t="shared" si="6"/>
        <v>111.3</v>
      </c>
      <c r="X29" s="25">
        <f t="shared" si="6"/>
        <v>102.82299999999999</v>
      </c>
      <c r="Y29" s="246"/>
    </row>
    <row r="30" spans="1:32" ht="33.75" customHeight="1" thickBot="1" x14ac:dyDescent="0.3">
      <c r="A30" s="165" t="s">
        <v>14</v>
      </c>
      <c r="B30" s="26">
        <f t="shared" ref="B30:K30" si="7">+(B25/B27)/7*1000</f>
        <v>49.101796407185638</v>
      </c>
      <c r="C30" s="27">
        <f t="shared" si="7"/>
        <v>47.471162377994666</v>
      </c>
      <c r="D30" s="27">
        <f t="shared" si="7"/>
        <v>47.274813539873776</v>
      </c>
      <c r="E30" s="27">
        <f t="shared" si="7"/>
        <v>48.049340218014926</v>
      </c>
      <c r="F30" s="27">
        <f t="shared" si="7"/>
        <v>35.344621989029335</v>
      </c>
      <c r="G30" s="27">
        <f t="shared" si="7"/>
        <v>35.047619047619044</v>
      </c>
      <c r="H30" s="27">
        <f t="shared" si="7"/>
        <v>49.164252284377099</v>
      </c>
      <c r="I30" s="27">
        <f t="shared" si="7"/>
        <v>48.130841121495337</v>
      </c>
      <c r="J30" s="27">
        <f t="shared" si="7"/>
        <v>47.422360248447205</v>
      </c>
      <c r="K30" s="27">
        <f t="shared" si="7"/>
        <v>28.540372670807454</v>
      </c>
      <c r="L30" s="27">
        <f>+(L25/L27)/7*1000</f>
        <v>5.6603773584905657</v>
      </c>
      <c r="M30" s="28">
        <f>+(M25/M27)/7*1000</f>
        <v>5.6841046277666001</v>
      </c>
      <c r="N30" s="51">
        <f t="shared" ref="N30:X30" si="8">+(N25/N27)/7*1000</f>
        <v>39.511754068716101</v>
      </c>
      <c r="O30" s="27">
        <f t="shared" si="8"/>
        <v>40.005646527385665</v>
      </c>
      <c r="P30" s="27">
        <f t="shared" si="8"/>
        <v>39.534223232036354</v>
      </c>
      <c r="Q30" s="27">
        <f t="shared" si="8"/>
        <v>39.037153322867603</v>
      </c>
      <c r="R30" s="27">
        <f t="shared" si="8"/>
        <v>39.994795732500648</v>
      </c>
      <c r="S30" s="27">
        <f t="shared" si="8"/>
        <v>39.008961518186617</v>
      </c>
      <c r="T30" s="27">
        <f t="shared" si="8"/>
        <v>37.513227513227513</v>
      </c>
      <c r="U30" s="27">
        <f t="shared" si="8"/>
        <v>38.021454112038128</v>
      </c>
      <c r="V30" s="27">
        <f t="shared" si="8"/>
        <v>38.038322898880665</v>
      </c>
      <c r="W30" s="27">
        <f t="shared" si="8"/>
        <v>37.5</v>
      </c>
      <c r="X30" s="27">
        <f t="shared" si="8"/>
        <v>37.063691975530773</v>
      </c>
      <c r="Y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>
        <v>39.78</v>
      </c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299" t="s">
        <v>15</v>
      </c>
      <c r="B36" s="1140" t="s">
        <v>16</v>
      </c>
      <c r="C36" s="1102"/>
      <c r="D36" s="1102"/>
      <c r="E36" s="1102"/>
      <c r="F36" s="1102"/>
      <c r="G36" s="1102"/>
      <c r="H36" s="1141"/>
      <c r="I36" s="300"/>
      <c r="L36" s="32"/>
      <c r="M36" s="62" t="s">
        <v>17</v>
      </c>
      <c r="N36" s="1094" t="s">
        <v>16</v>
      </c>
      <c r="O36" s="1095"/>
      <c r="P36" s="1095"/>
      <c r="Q36" s="1095"/>
      <c r="R36" s="1095"/>
      <c r="S36" s="1095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146"/>
      <c r="I37" s="10" t="s">
        <v>8</v>
      </c>
      <c r="J37" s="35"/>
      <c r="K37" s="1106"/>
      <c r="L37" s="1107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147" t="s">
        <v>9</v>
      </c>
      <c r="B38" s="160">
        <v>1</v>
      </c>
      <c r="C38" s="145">
        <v>2</v>
      </c>
      <c r="D38" s="145">
        <v>3</v>
      </c>
      <c r="E38" s="145">
        <v>4</v>
      </c>
      <c r="F38" s="145">
        <v>5</v>
      </c>
      <c r="G38" s="145">
        <v>6</v>
      </c>
      <c r="H38" s="146">
        <v>7</v>
      </c>
      <c r="I38" s="10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12.5</v>
      </c>
      <c r="C39" s="110">
        <v>22.7</v>
      </c>
      <c r="D39" s="110">
        <v>32.4</v>
      </c>
      <c r="E39" s="110">
        <v>23.6</v>
      </c>
      <c r="F39" s="110">
        <v>20.3</v>
      </c>
      <c r="G39" s="110">
        <v>11.1</v>
      </c>
      <c r="H39" s="251"/>
      <c r="I39" s="112">
        <f>SUM(B39:H39)</f>
        <v>122.59999999999998</v>
      </c>
      <c r="J39" s="37"/>
      <c r="K39" s="31"/>
      <c r="L39" s="269"/>
      <c r="M39" s="148" t="s">
        <v>23</v>
      </c>
      <c r="N39" s="214">
        <v>55.6</v>
      </c>
      <c r="O39" s="215">
        <v>54.3</v>
      </c>
      <c r="P39" s="215">
        <v>52.6</v>
      </c>
      <c r="Q39" s="215">
        <v>58</v>
      </c>
      <c r="R39" s="215">
        <v>51.9</v>
      </c>
      <c r="S39" s="216">
        <v>51.9</v>
      </c>
      <c r="T39" s="112">
        <f>SUM(N39:S39)</f>
        <v>324.29999999999995</v>
      </c>
      <c r="U39" s="2">
        <v>104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12.5</v>
      </c>
      <c r="C40" s="14">
        <v>22.7</v>
      </c>
      <c r="D40" s="14">
        <v>32.4</v>
      </c>
      <c r="E40" s="14">
        <v>23.6</v>
      </c>
      <c r="F40" s="14">
        <v>20.3</v>
      </c>
      <c r="G40" s="14">
        <v>11.1</v>
      </c>
      <c r="H40" s="252"/>
      <c r="I40" s="112">
        <f t="shared" ref="I40:I45" si="9">SUM(B40:H40)</f>
        <v>122.59999999999998</v>
      </c>
      <c r="J40" s="37"/>
      <c r="K40" s="31"/>
      <c r="L40" s="269"/>
      <c r="M40" s="148" t="s">
        <v>19</v>
      </c>
      <c r="N40" s="217">
        <v>60</v>
      </c>
      <c r="O40" s="209">
        <v>58.5</v>
      </c>
      <c r="P40" s="209">
        <v>55.7</v>
      </c>
      <c r="Q40" s="209">
        <v>62</v>
      </c>
      <c r="R40" s="209">
        <v>54</v>
      </c>
      <c r="S40" s="218">
        <v>55.5</v>
      </c>
      <c r="T40" s="112">
        <f t="shared" ref="T40:T45" si="10">SUM(N40:S40)</f>
        <v>345.7</v>
      </c>
      <c r="U40" s="2">
        <v>112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v>13</v>
      </c>
      <c r="C41" s="14">
        <v>25.5</v>
      </c>
      <c r="D41" s="14">
        <v>37.200000000000003</v>
      </c>
      <c r="E41" s="14">
        <v>26.6</v>
      </c>
      <c r="F41" s="14">
        <v>22.8</v>
      </c>
      <c r="G41" s="14">
        <v>12.7</v>
      </c>
      <c r="H41" s="252"/>
      <c r="I41" s="112">
        <f t="shared" si="9"/>
        <v>137.80000000000001</v>
      </c>
      <c r="J41" s="37"/>
      <c r="K41" s="31"/>
      <c r="L41" s="269"/>
      <c r="M41" s="148" t="s">
        <v>27</v>
      </c>
      <c r="N41" s="217">
        <f>(($N$48*U41)/1000)</f>
        <v>60.12</v>
      </c>
      <c r="O41" s="209">
        <f>(($O$48*U41)/1000)</f>
        <v>63.24</v>
      </c>
      <c r="P41" s="209">
        <f>(($P$48*U41)/1000)</f>
        <v>61.32</v>
      </c>
      <c r="Q41" s="209">
        <f>(($Q$48*U41)/1000)</f>
        <v>67.56</v>
      </c>
      <c r="R41" s="209">
        <f>(($R$48*U41)/1000)</f>
        <v>60.48</v>
      </c>
      <c r="S41" s="218">
        <f>(($S$48*U41)/1000)</f>
        <v>60.6</v>
      </c>
      <c r="T41" s="112">
        <f t="shared" si="10"/>
        <v>373.32000000000005</v>
      </c>
      <c r="U41" s="2">
        <v>120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v>13</v>
      </c>
      <c r="C42" s="14">
        <v>25.5</v>
      </c>
      <c r="D42" s="14">
        <v>37.200000000000003</v>
      </c>
      <c r="E42" s="14">
        <v>26.6</v>
      </c>
      <c r="F42" s="14">
        <v>22.8</v>
      </c>
      <c r="G42" s="14">
        <v>12.7</v>
      </c>
      <c r="H42" s="252"/>
      <c r="I42" s="112">
        <f t="shared" si="9"/>
        <v>137.80000000000001</v>
      </c>
      <c r="J42" s="37"/>
      <c r="K42" s="31"/>
      <c r="L42" s="269"/>
      <c r="M42" s="148" t="s">
        <v>20</v>
      </c>
      <c r="N42" s="217">
        <f>(($N$48*U42)/1000)</f>
        <v>62.625</v>
      </c>
      <c r="O42" s="209">
        <f>(($O$48*U42)/1000)</f>
        <v>65.875</v>
      </c>
      <c r="P42" s="209">
        <f>(($P$48*U42)/1000)</f>
        <v>63.875</v>
      </c>
      <c r="Q42" s="209">
        <f>(($Q$48*U42)/1000)</f>
        <v>70.375</v>
      </c>
      <c r="R42" s="209">
        <f>(($R$48*U42)/1000)</f>
        <v>63</v>
      </c>
      <c r="S42" s="218">
        <f>(($S$48*U42)/1000)</f>
        <v>63.125</v>
      </c>
      <c r="T42" s="112">
        <f t="shared" si="10"/>
        <v>388.875</v>
      </c>
      <c r="U42" s="2">
        <v>125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v>9.4</v>
      </c>
      <c r="C43" s="14">
        <v>14.6</v>
      </c>
      <c r="D43" s="14">
        <v>23.4</v>
      </c>
      <c r="E43" s="14">
        <v>29.9</v>
      </c>
      <c r="F43" s="14">
        <v>28</v>
      </c>
      <c r="G43" s="14">
        <v>23.7</v>
      </c>
      <c r="H43" s="252">
        <v>8.8000000000000007</v>
      </c>
      <c r="I43" s="112">
        <f t="shared" si="9"/>
        <v>137.80000000000001</v>
      </c>
      <c r="J43" s="37"/>
      <c r="K43" s="31"/>
      <c r="L43" s="269"/>
      <c r="M43" s="148" t="s">
        <v>21</v>
      </c>
      <c r="N43" s="217">
        <f>(($N$48*U43)/1000)</f>
        <v>66.132000000000005</v>
      </c>
      <c r="O43" s="209">
        <f>(($O$48*U43)/1000)</f>
        <v>69.563999999999993</v>
      </c>
      <c r="P43" s="209">
        <f>(($P$48*U43)/1000)</f>
        <v>67.451999999999998</v>
      </c>
      <c r="Q43" s="209">
        <f>(($Q$48*U43)/1000)</f>
        <v>74.316000000000003</v>
      </c>
      <c r="R43" s="209">
        <f>(($R$48*U43)/1000)</f>
        <v>66.528000000000006</v>
      </c>
      <c r="S43" s="218">
        <f>(($S$48*U43)/1000)</f>
        <v>66.66</v>
      </c>
      <c r="T43" s="112">
        <f t="shared" si="10"/>
        <v>410.65200000000004</v>
      </c>
      <c r="U43" s="2">
        <v>132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((((($B$47*$B$48)/1000)*3)-$B$43)/2)</f>
        <v>9.5680000000000014</v>
      </c>
      <c r="C44" s="14">
        <f>((((($C$47*$C$48)/1000)*3)-$C$43)/2)</f>
        <v>15.056000000000001</v>
      </c>
      <c r="D44" s="14">
        <f>((((($D$47*$D$48)/1000)*3)-$D$43)/2)</f>
        <v>23.52</v>
      </c>
      <c r="E44" s="14">
        <f>((((($E$47*$E$48)/1000)*3)-$E$43)/2)</f>
        <v>29.487500000000001</v>
      </c>
      <c r="F44" s="14">
        <f>((((($F$47*$F$48)/1000)*3)-$F$43)/2)</f>
        <v>27.067</v>
      </c>
      <c r="G44" s="14">
        <f>((((($G$47*$G$48)/1000)*3)-$G$43)/2)</f>
        <v>22.569000000000003</v>
      </c>
      <c r="H44" s="252">
        <f>((((($H$47*$H$48)/1000)*3)-$H$43)/2)</f>
        <v>8.4205000000000005</v>
      </c>
      <c r="I44" s="112">
        <f t="shared" si="9"/>
        <v>135.68799999999999</v>
      </c>
      <c r="J44" s="37"/>
      <c r="K44" s="31"/>
      <c r="L44" s="269"/>
      <c r="M44" s="148" t="s">
        <v>22</v>
      </c>
      <c r="N44" s="217">
        <f>(($N$48*U44)/1000)</f>
        <v>69.638999999999996</v>
      </c>
      <c r="O44" s="209">
        <f>(($O$48*U44)/1000)</f>
        <v>73.253</v>
      </c>
      <c r="P44" s="209">
        <f>(($P$48*U44)/1000)</f>
        <v>71.028999999999996</v>
      </c>
      <c r="Q44" s="209">
        <f>(($Q$48*U44)/1000)</f>
        <v>78.257000000000005</v>
      </c>
      <c r="R44" s="209">
        <f>(($R$48*U44)/1000)</f>
        <v>70.055999999999997</v>
      </c>
      <c r="S44" s="218">
        <f>(($S$48*U44)/1000)</f>
        <v>70.194999999999993</v>
      </c>
      <c r="T44" s="112">
        <f t="shared" si="10"/>
        <v>432.42899999999997</v>
      </c>
      <c r="U44" s="2">
        <v>139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07">
        <f>((((($B$47*$B$48)/1000)*3)-$B$43)/2)</f>
        <v>9.5680000000000014</v>
      </c>
      <c r="C45" s="101">
        <f>((((($C$47*$C$48)/1000)*3)-$C$43)/2)</f>
        <v>15.056000000000001</v>
      </c>
      <c r="D45" s="101">
        <f>((((($D$47*$D$48)/1000)*3)-$D$43)/2)</f>
        <v>23.52</v>
      </c>
      <c r="E45" s="101">
        <f>((((($E$47*$E$48)/1000)*3)-$E$43)/2)</f>
        <v>29.487500000000001</v>
      </c>
      <c r="F45" s="101">
        <f>((((($F$47*$F$48)/1000)*3)-$F$43)/2)</f>
        <v>27.067</v>
      </c>
      <c r="G45" s="101">
        <f>((((($G$47*$G$48)/1000)*3)-$G$43)/2)</f>
        <v>22.569000000000003</v>
      </c>
      <c r="H45" s="303">
        <f>((((($H$47*$H$48)/1000)*3)-$H$43)/2)</f>
        <v>8.4205000000000005</v>
      </c>
      <c r="I45" s="112">
        <f t="shared" si="9"/>
        <v>135.68799999999999</v>
      </c>
      <c r="J45" s="37"/>
      <c r="K45" s="270"/>
      <c r="L45" s="271"/>
      <c r="M45" s="196" t="s">
        <v>30</v>
      </c>
      <c r="N45" s="219">
        <f>(($N$48*U45)/1000)</f>
        <v>71.643000000000001</v>
      </c>
      <c r="O45" s="220">
        <f>(($O$48*U45)/1000)</f>
        <v>75.361000000000004</v>
      </c>
      <c r="P45" s="220">
        <f>(($P$48*U45)/1000)</f>
        <v>73.072999999999993</v>
      </c>
      <c r="Q45" s="220">
        <f>(($Q$48*U45)/1000)</f>
        <v>80.509</v>
      </c>
      <c r="R45" s="220">
        <f>(($R$48*U45)/1000)</f>
        <v>72.072000000000003</v>
      </c>
      <c r="S45" s="221">
        <f>(($S$48*U45)/1000)</f>
        <v>72.215000000000003</v>
      </c>
      <c r="T45" s="112">
        <f t="shared" si="10"/>
        <v>444.87300000000005</v>
      </c>
      <c r="U45" s="2">
        <v>143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302" t="s">
        <v>8</v>
      </c>
      <c r="B46" s="108">
        <f t="shared" ref="B46:G46" si="11">SUM(B39:B45)</f>
        <v>79.536000000000001</v>
      </c>
      <c r="C46" s="105">
        <f t="shared" si="11"/>
        <v>141.11199999999999</v>
      </c>
      <c r="D46" s="105">
        <f t="shared" si="11"/>
        <v>209.64000000000001</v>
      </c>
      <c r="E46" s="105">
        <f t="shared" si="11"/>
        <v>189.27500000000003</v>
      </c>
      <c r="F46" s="105">
        <f t="shared" si="11"/>
        <v>168.334</v>
      </c>
      <c r="G46" s="105">
        <f t="shared" si="11"/>
        <v>116.438</v>
      </c>
      <c r="H46" s="106">
        <f>SUM(H39:H45)</f>
        <v>25.641000000000002</v>
      </c>
      <c r="I46" s="112">
        <f>SUM(B46:H46)</f>
        <v>929.97600000000011</v>
      </c>
      <c r="J46" s="37"/>
      <c r="K46" s="37"/>
      <c r="M46" s="205" t="s">
        <v>8</v>
      </c>
      <c r="N46" s="184">
        <f t="shared" ref="N46:S46" si="12">SUM(N39:N45)</f>
        <v>445.75900000000001</v>
      </c>
      <c r="O46" s="185">
        <f t="shared" si="12"/>
        <v>460.09299999999996</v>
      </c>
      <c r="P46" s="185">
        <f t="shared" si="12"/>
        <v>445.04899999999998</v>
      </c>
      <c r="Q46" s="185">
        <f t="shared" si="12"/>
        <v>491.017</v>
      </c>
      <c r="R46" s="185">
        <f t="shared" si="12"/>
        <v>438.036</v>
      </c>
      <c r="S46" s="153">
        <f t="shared" si="12"/>
        <v>440.19499999999994</v>
      </c>
      <c r="T46" s="276">
        <f>SUM(N46:S46)</f>
        <v>2720.1489999999994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162" t="s">
        <v>10</v>
      </c>
      <c r="B47" s="15">
        <v>41</v>
      </c>
      <c r="C47" s="16">
        <v>40.5</v>
      </c>
      <c r="D47" s="16">
        <v>40</v>
      </c>
      <c r="E47" s="16">
        <v>39.5</v>
      </c>
      <c r="F47" s="16">
        <v>39</v>
      </c>
      <c r="G47" s="16">
        <v>38.5</v>
      </c>
      <c r="H47" s="17">
        <v>38.5</v>
      </c>
      <c r="I47" s="113">
        <f>+((I46/I48)/7)*1000</f>
        <v>38.430348361502546</v>
      </c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124.90926206548191</v>
      </c>
      <c r="U47" s="38"/>
    </row>
    <row r="48" spans="1:32" ht="33.75" customHeight="1" x14ac:dyDescent="0.25">
      <c r="A48" s="163" t="s">
        <v>11</v>
      </c>
      <c r="B48" s="18">
        <v>232</v>
      </c>
      <c r="C48" s="19">
        <v>368</v>
      </c>
      <c r="D48" s="19">
        <v>587</v>
      </c>
      <c r="E48" s="19">
        <v>750</v>
      </c>
      <c r="F48" s="19">
        <v>702</v>
      </c>
      <c r="G48" s="19">
        <v>596</v>
      </c>
      <c r="H48" s="20">
        <v>222</v>
      </c>
      <c r="I48" s="114">
        <f>SUM(B48:H48)</f>
        <v>3457</v>
      </c>
      <c r="J48" s="166"/>
      <c r="K48" s="37"/>
      <c r="L48" s="39"/>
      <c r="M48" s="55" t="s">
        <v>11</v>
      </c>
      <c r="N48" s="210">
        <v>501</v>
      </c>
      <c r="O48" s="211">
        <v>527</v>
      </c>
      <c r="P48" s="211">
        <v>511</v>
      </c>
      <c r="Q48" s="211">
        <v>563</v>
      </c>
      <c r="R48" s="211">
        <v>504</v>
      </c>
      <c r="S48" s="212">
        <v>505</v>
      </c>
      <c r="T48" s="189">
        <f>SUM(N48:S48)</f>
        <v>3111</v>
      </c>
      <c r="U48" s="40"/>
    </row>
    <row r="49" spans="1:32" ht="33.75" customHeight="1" x14ac:dyDescent="0.25">
      <c r="A49" s="164" t="s">
        <v>12</v>
      </c>
      <c r="B49" s="21">
        <f t="shared" ref="B49:H49" si="13">(B48*B47)/1000</f>
        <v>9.5120000000000005</v>
      </c>
      <c r="C49" s="22">
        <f t="shared" si="13"/>
        <v>14.904</v>
      </c>
      <c r="D49" s="22">
        <f t="shared" si="13"/>
        <v>23.48</v>
      </c>
      <c r="E49" s="22">
        <f t="shared" si="13"/>
        <v>29.625</v>
      </c>
      <c r="F49" s="22">
        <f t="shared" si="13"/>
        <v>27.378</v>
      </c>
      <c r="G49" s="22">
        <f t="shared" si="13"/>
        <v>22.946000000000002</v>
      </c>
      <c r="H49" s="23">
        <f t="shared" si="13"/>
        <v>8.5470000000000006</v>
      </c>
      <c r="I49" s="115">
        <f>((I46*1000)/I48)/7</f>
        <v>38.430348361502546</v>
      </c>
      <c r="J49" s="167"/>
      <c r="K49" s="37"/>
      <c r="M49" s="56" t="s">
        <v>12</v>
      </c>
      <c r="N49" s="21">
        <f t="shared" ref="N49:S49" si="14">(N48*N47)/1000</f>
        <v>15.03</v>
      </c>
      <c r="O49" s="22">
        <f t="shared" si="14"/>
        <v>15.81</v>
      </c>
      <c r="P49" s="22">
        <f t="shared" si="14"/>
        <v>15.33</v>
      </c>
      <c r="Q49" s="22">
        <f t="shared" si="14"/>
        <v>16.89</v>
      </c>
      <c r="R49" s="22">
        <f t="shared" si="14"/>
        <v>15.12</v>
      </c>
      <c r="S49" s="23">
        <f t="shared" si="14"/>
        <v>15.15</v>
      </c>
      <c r="T49" s="190">
        <f>((T46*1000)/T48)/7</f>
        <v>124.90926206548191</v>
      </c>
      <c r="U49" s="40"/>
    </row>
    <row r="50" spans="1:32" ht="33.75" customHeight="1" thickBot="1" x14ac:dyDescent="0.3">
      <c r="A50" s="157" t="s">
        <v>13</v>
      </c>
      <c r="B50" s="24">
        <f t="shared" ref="B50:H50" si="15">((B48*B47)*7)/1000</f>
        <v>66.584000000000003</v>
      </c>
      <c r="C50" s="25">
        <f t="shared" si="15"/>
        <v>104.328</v>
      </c>
      <c r="D50" s="25">
        <f t="shared" si="15"/>
        <v>164.36</v>
      </c>
      <c r="E50" s="25">
        <f t="shared" si="15"/>
        <v>207.375</v>
      </c>
      <c r="F50" s="25">
        <f t="shared" si="15"/>
        <v>191.64599999999999</v>
      </c>
      <c r="G50" s="25">
        <f t="shared" si="15"/>
        <v>160.62200000000001</v>
      </c>
      <c r="H50" s="52">
        <f t="shared" si="15"/>
        <v>59.829000000000001</v>
      </c>
      <c r="I50" s="99"/>
      <c r="J50" s="29"/>
      <c r="K50" s="37"/>
      <c r="M50" s="58" t="s">
        <v>13</v>
      </c>
      <c r="N50" s="24">
        <f t="shared" ref="N50:S50" si="16">((N48*N47)*7)/1000</f>
        <v>105.21</v>
      </c>
      <c r="O50" s="25">
        <f t="shared" si="16"/>
        <v>110.67</v>
      </c>
      <c r="P50" s="25">
        <f t="shared" si="16"/>
        <v>107.31</v>
      </c>
      <c r="Q50" s="25">
        <f t="shared" si="16"/>
        <v>118.23</v>
      </c>
      <c r="R50" s="25">
        <f t="shared" si="16"/>
        <v>105.84</v>
      </c>
      <c r="S50" s="52">
        <f t="shared" si="16"/>
        <v>106.05</v>
      </c>
      <c r="T50" s="182"/>
    </row>
    <row r="51" spans="1:32" ht="33.75" customHeight="1" thickBot="1" x14ac:dyDescent="0.3">
      <c r="A51" s="165" t="s">
        <v>14</v>
      </c>
      <c r="B51" s="26">
        <f>+(B46/B48)/3*1000</f>
        <v>114.27586206896552</v>
      </c>
      <c r="C51" s="27">
        <f t="shared" ref="C51:H51" si="17">+(C46/C48)/7*1000</f>
        <v>54.779503105590059</v>
      </c>
      <c r="D51" s="27">
        <f t="shared" si="17"/>
        <v>51.019712825504996</v>
      </c>
      <c r="E51" s="27">
        <f t="shared" si="17"/>
        <v>36.052380952380958</v>
      </c>
      <c r="F51" s="27">
        <f t="shared" si="17"/>
        <v>34.256003256003261</v>
      </c>
      <c r="G51" s="27">
        <f t="shared" si="17"/>
        <v>27.909395973154364</v>
      </c>
      <c r="H51" s="28">
        <f t="shared" si="17"/>
        <v>16.5</v>
      </c>
      <c r="I51" s="116"/>
      <c r="J51" s="29"/>
      <c r="K51" s="37"/>
      <c r="L51" s="29"/>
      <c r="M51" s="213" t="s">
        <v>14</v>
      </c>
      <c r="N51" s="26">
        <f t="shared" ref="N51:S51" si="18">+(N46/N48)/7*1000</f>
        <v>127.10550327915598</v>
      </c>
      <c r="O51" s="27">
        <f t="shared" si="18"/>
        <v>124.72024939007861</v>
      </c>
      <c r="P51" s="27">
        <f t="shared" si="18"/>
        <v>124.41962538440032</v>
      </c>
      <c r="Q51" s="27">
        <f t="shared" si="18"/>
        <v>124.59198173052525</v>
      </c>
      <c r="R51" s="27">
        <f t="shared" si="18"/>
        <v>124.15986394557822</v>
      </c>
      <c r="S51" s="28">
        <f t="shared" si="18"/>
        <v>124.52475247524751</v>
      </c>
      <c r="T51" s="208"/>
      <c r="U51" s="30"/>
    </row>
    <row r="52" spans="1:32" ht="33.75" customHeight="1" x14ac:dyDescent="0.25">
      <c r="A52" s="29"/>
      <c r="B52" s="30">
        <v>232</v>
      </c>
      <c r="C52" s="30">
        <v>368</v>
      </c>
      <c r="D52" s="30">
        <v>587</v>
      </c>
      <c r="E52" s="30">
        <v>750</v>
      </c>
      <c r="F52" s="30">
        <v>702</v>
      </c>
      <c r="G52" s="30">
        <v>596</v>
      </c>
      <c r="H52" s="29">
        <v>222</v>
      </c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12">
        <v>40.5</v>
      </c>
      <c r="C53" s="12">
        <v>40</v>
      </c>
      <c r="D53" s="12">
        <v>39.5</v>
      </c>
      <c r="E53" s="12">
        <v>39</v>
      </c>
      <c r="F53" s="12">
        <v>39</v>
      </c>
      <c r="G53" s="12">
        <v>38.5</v>
      </c>
      <c r="H53" s="12">
        <v>38.5</v>
      </c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96"/>
      <c r="M54" s="1096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94" t="s">
        <v>29</v>
      </c>
      <c r="C55" s="1095"/>
      <c r="D55" s="1095"/>
      <c r="E55" s="1095"/>
      <c r="F55" s="1095"/>
      <c r="G55" s="1095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51.9</v>
      </c>
      <c r="C58" s="110">
        <v>55.5</v>
      </c>
      <c r="D58" s="110">
        <v>54.6</v>
      </c>
      <c r="E58" s="110">
        <v>56</v>
      </c>
      <c r="F58" s="110">
        <v>55</v>
      </c>
      <c r="G58" s="279">
        <v>55.5</v>
      </c>
      <c r="H58" s="112">
        <f t="shared" ref="H58:H65" si="19">SUM(B58:G58)</f>
        <v>328.5</v>
      </c>
      <c r="I58" s="30"/>
      <c r="J58" s="30"/>
      <c r="K58" s="33">
        <v>104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55.9</v>
      </c>
      <c r="C59" s="14">
        <v>59.8</v>
      </c>
      <c r="D59" s="14">
        <v>58.8</v>
      </c>
      <c r="E59" s="14">
        <v>60.4</v>
      </c>
      <c r="F59" s="14">
        <v>59.3</v>
      </c>
      <c r="G59" s="280">
        <v>59.8</v>
      </c>
      <c r="H59" s="112">
        <f t="shared" si="19"/>
        <v>354</v>
      </c>
      <c r="I59" s="30"/>
      <c r="J59" s="30"/>
      <c r="K59" s="33">
        <v>112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(($B$67*K60)/1000)</f>
        <v>57.12</v>
      </c>
      <c r="C60" s="14">
        <f>(($C$67*K60)/1000)</f>
        <v>64.680000000000007</v>
      </c>
      <c r="D60" s="14">
        <f>(($D$67*K60)/1000)</f>
        <v>63.6</v>
      </c>
      <c r="E60" s="14">
        <f>(($E$67*K60)/1000)</f>
        <v>65.28</v>
      </c>
      <c r="F60" s="14">
        <f>(($F$67*K60)/1000)</f>
        <v>64.08</v>
      </c>
      <c r="G60" s="280">
        <f>(($G$67*K60)/1000)</f>
        <v>64.680000000000007</v>
      </c>
      <c r="H60" s="112">
        <f t="shared" si="19"/>
        <v>379.44</v>
      </c>
      <c r="I60" s="30"/>
      <c r="J60" s="30"/>
      <c r="K60" s="2">
        <v>120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>(($B$67*K61)/1000)</f>
        <v>59.5</v>
      </c>
      <c r="C61" s="14">
        <f>(($C$67*K61)/1000)</f>
        <v>67.375</v>
      </c>
      <c r="D61" s="14">
        <f>(($D$67*K61)/1000)</f>
        <v>66.25</v>
      </c>
      <c r="E61" s="14">
        <f>(($E$67*K61)/1000)</f>
        <v>68</v>
      </c>
      <c r="F61" s="14">
        <f>(($F$67*K61)/1000)</f>
        <v>66.75</v>
      </c>
      <c r="G61" s="280">
        <f>(($G$67*K61)/1000)</f>
        <v>67.375</v>
      </c>
      <c r="H61" s="112">
        <f t="shared" si="19"/>
        <v>395.25</v>
      </c>
      <c r="I61" s="30"/>
      <c r="J61" s="30"/>
      <c r="K61" s="2">
        <v>125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>(($B$67*K62)/1000)</f>
        <v>62.832000000000001</v>
      </c>
      <c r="C62" s="14">
        <f>(($C$67*K62)/1000)</f>
        <v>71.147999999999996</v>
      </c>
      <c r="D62" s="14">
        <f>(($D$67*K62)/1000)</f>
        <v>69.959999999999994</v>
      </c>
      <c r="E62" s="14">
        <f>(($E$67*K62)/1000)</f>
        <v>71.808000000000007</v>
      </c>
      <c r="F62" s="14">
        <f>(($F$67*K62)/1000)</f>
        <v>70.488</v>
      </c>
      <c r="G62" s="280">
        <f>(($G$67*K62)/1000)</f>
        <v>71.147999999999996</v>
      </c>
      <c r="H62" s="112">
        <f t="shared" si="19"/>
        <v>417.38400000000001</v>
      </c>
      <c r="I62" s="30"/>
      <c r="J62" s="30"/>
      <c r="K62" s="2">
        <v>132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>(($B$67*K63)/1000)</f>
        <v>66.164000000000001</v>
      </c>
      <c r="C63" s="14">
        <f>(($C$67*K63)/1000)</f>
        <v>74.921000000000006</v>
      </c>
      <c r="D63" s="14">
        <f>(($D$67*K63)/1000)</f>
        <v>73.67</v>
      </c>
      <c r="E63" s="14">
        <f>(($E$67*K63)/1000)</f>
        <v>75.616</v>
      </c>
      <c r="F63" s="14">
        <f>(($F$67*K63)/1000)</f>
        <v>74.225999999999999</v>
      </c>
      <c r="G63" s="280">
        <f>(($G$67*K63)/1000)</f>
        <v>74.921000000000006</v>
      </c>
      <c r="H63" s="112">
        <f t="shared" si="19"/>
        <v>439.51799999999997</v>
      </c>
      <c r="I63" s="30"/>
      <c r="J63" s="30"/>
      <c r="K63" s="2">
        <v>139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>(($B$67*K64)/1000)</f>
        <v>68.067999999999998</v>
      </c>
      <c r="C64" s="125">
        <f>(($C$67*K64)/1000)</f>
        <v>77.076999999999998</v>
      </c>
      <c r="D64" s="125">
        <f>(($D$67*K64)/1000)</f>
        <v>75.790000000000006</v>
      </c>
      <c r="E64" s="125">
        <f>(($E$67*K64)/1000)</f>
        <v>77.792000000000002</v>
      </c>
      <c r="F64" s="125">
        <f>(($F$67*K64)/1000)</f>
        <v>76.361999999999995</v>
      </c>
      <c r="G64" s="281">
        <f>(($G$67*K64)/1000)</f>
        <v>77.076999999999998</v>
      </c>
      <c r="H64" s="112">
        <f t="shared" si="19"/>
        <v>452.16599999999994</v>
      </c>
      <c r="I64" s="30"/>
      <c r="J64" s="30"/>
      <c r="K64" s="2">
        <v>143</v>
      </c>
      <c r="L64" s="33"/>
      <c r="M64" s="33">
        <v>143</v>
      </c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20">SUM(B58:B64)</f>
        <v>421.48399999999998</v>
      </c>
      <c r="C65" s="185">
        <f t="shared" si="20"/>
        <v>470.50100000000003</v>
      </c>
      <c r="D65" s="185">
        <f t="shared" si="20"/>
        <v>462.67</v>
      </c>
      <c r="E65" s="185">
        <f t="shared" si="20"/>
        <v>474.89599999999996</v>
      </c>
      <c r="F65" s="185">
        <f t="shared" si="20"/>
        <v>466.20600000000002</v>
      </c>
      <c r="G65" s="278">
        <f t="shared" si="20"/>
        <v>470.50100000000003</v>
      </c>
      <c r="H65" s="187">
        <f t="shared" si="19"/>
        <v>2766.2580000000003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124.97777175386285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476</v>
      </c>
      <c r="C67" s="211">
        <v>539</v>
      </c>
      <c r="D67" s="211">
        <v>530</v>
      </c>
      <c r="E67" s="211">
        <v>544</v>
      </c>
      <c r="F67" s="211">
        <v>534</v>
      </c>
      <c r="G67" s="227">
        <v>539</v>
      </c>
      <c r="H67" s="189">
        <f>SUM(B67:G67)</f>
        <v>3162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21">(B67*B66)/1000</f>
        <v>14.28</v>
      </c>
      <c r="C68" s="22">
        <f t="shared" si="21"/>
        <v>16.170000000000002</v>
      </c>
      <c r="D68" s="22">
        <f t="shared" si="21"/>
        <v>15.9</v>
      </c>
      <c r="E68" s="22">
        <f t="shared" si="21"/>
        <v>16.32</v>
      </c>
      <c r="F68" s="22">
        <f t="shared" si="21"/>
        <v>16.02</v>
      </c>
      <c r="G68" s="135">
        <f t="shared" si="21"/>
        <v>16.170000000000002</v>
      </c>
      <c r="H68" s="228">
        <f>((H65*1000)/H67)/7</f>
        <v>124.97777175386285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22">((B67*B66)*7)/1000</f>
        <v>99.96</v>
      </c>
      <c r="C69" s="25">
        <f t="shared" si="22"/>
        <v>113.19</v>
      </c>
      <c r="D69" s="25">
        <f t="shared" si="22"/>
        <v>111.3</v>
      </c>
      <c r="E69" s="25">
        <f t="shared" si="22"/>
        <v>114.24</v>
      </c>
      <c r="F69" s="25">
        <f t="shared" si="22"/>
        <v>112.14</v>
      </c>
      <c r="G69" s="179">
        <f t="shared" si="22"/>
        <v>113.19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23">+(B65/B67)/7*1000</f>
        <v>126.49579831932772</v>
      </c>
      <c r="C70" s="27">
        <f t="shared" si="23"/>
        <v>124.70209382454281</v>
      </c>
      <c r="D70" s="27">
        <f t="shared" si="23"/>
        <v>124.7088948787062</v>
      </c>
      <c r="E70" s="27">
        <f t="shared" si="23"/>
        <v>124.71008403361343</v>
      </c>
      <c r="F70" s="27">
        <f t="shared" si="23"/>
        <v>124.7207062600321</v>
      </c>
      <c r="G70" s="180">
        <f t="shared" si="23"/>
        <v>124.70209382454281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26">
      <selection activeCell="B24" sqref="B24:M24"/>
      <pageMargins left="0.7" right="0.7" top="0.75" bottom="0.75" header="0.3" footer="0.3"/>
      <pageSetup paperSize="9" orientation="portrait" r:id="rId1"/>
    </customSheetView>
  </customSheetViews>
  <mergeCells count="11">
    <mergeCell ref="N15:X15"/>
    <mergeCell ref="A3:C3"/>
    <mergeCell ref="E9:G9"/>
    <mergeCell ref="T9:U9"/>
    <mergeCell ref="M11:N11"/>
    <mergeCell ref="B15:K15"/>
    <mergeCell ref="B36:H36"/>
    <mergeCell ref="N36:S36"/>
    <mergeCell ref="K37:L37"/>
    <mergeCell ref="L54:M54"/>
    <mergeCell ref="B55:G55"/>
  </mergeCells>
  <pageMargins left="0.7" right="0.7" top="0.75" bottom="0.75" header="0.3" footer="0.3"/>
  <pageSetup paperSize="9" orientation="portrait"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>
    <tabColor rgb="FF00B050"/>
    <pageSetUpPr fitToPage="1"/>
  </sheetPr>
  <dimension ref="A1:Z51"/>
  <sheetViews>
    <sheetView view="pageBreakPreview" topLeftCell="A22" zoomScale="37" zoomScaleNormal="35" zoomScaleSheetLayoutView="37" workbookViewId="0">
      <selection activeCell="N17" sqref="N17:X17"/>
    </sheetView>
  </sheetViews>
  <sheetFormatPr baseColWidth="10" defaultRowHeight="30" x14ac:dyDescent="0.25"/>
  <cols>
    <col min="1" max="1" width="34.28515625" style="72" customWidth="1"/>
    <col min="2" max="2" width="18.140625" style="72" customWidth="1"/>
    <col min="3" max="6" width="15.7109375" style="72" customWidth="1"/>
    <col min="7" max="7" width="19.85546875" style="72" customWidth="1"/>
    <col min="8" max="8" width="22.140625" style="72" customWidth="1"/>
    <col min="9" max="11" width="17.7109375" style="72" customWidth="1"/>
    <col min="12" max="12" width="17.140625" style="72" customWidth="1"/>
    <col min="13" max="13" width="32" style="72" customWidth="1"/>
    <col min="14" max="19" width="15.7109375" style="72" customWidth="1"/>
    <col min="20" max="20" width="17.28515625" style="72" customWidth="1"/>
    <col min="21" max="21" width="15.7109375" style="72" customWidth="1"/>
    <col min="22" max="22" width="18.85546875" style="72" customWidth="1"/>
    <col min="23" max="23" width="20" style="72" customWidth="1"/>
    <col min="24" max="24" width="19.7109375" style="72" customWidth="1"/>
    <col min="25" max="25" width="21.85546875" customWidth="1"/>
  </cols>
  <sheetData>
    <row r="1" spans="1:26" x14ac:dyDescent="0.25">
      <c r="A1" s="1118"/>
      <c r="B1" s="1121" t="s">
        <v>33</v>
      </c>
      <c r="C1" s="1122"/>
      <c r="D1" s="1122"/>
      <c r="E1" s="1122"/>
      <c r="F1" s="1122"/>
      <c r="G1" s="1122"/>
      <c r="H1" s="1122"/>
      <c r="I1" s="1122"/>
      <c r="J1" s="1122"/>
      <c r="K1" s="1122"/>
      <c r="L1" s="1122"/>
      <c r="M1" s="1122"/>
      <c r="N1" s="1122"/>
      <c r="O1" s="1122"/>
      <c r="P1" s="1122"/>
      <c r="Q1" s="1122"/>
      <c r="R1" s="1122"/>
      <c r="S1" s="1123"/>
      <c r="T1" s="1124" t="s">
        <v>34</v>
      </c>
      <c r="U1" s="1124"/>
      <c r="V1" s="1124"/>
      <c r="W1" s="1124"/>
      <c r="X1" s="1125"/>
    </row>
    <row r="2" spans="1:26" x14ac:dyDescent="0.25">
      <c r="A2" s="1119"/>
      <c r="B2" s="1126" t="s">
        <v>35</v>
      </c>
      <c r="C2" s="1127"/>
      <c r="D2" s="1127"/>
      <c r="E2" s="1127"/>
      <c r="F2" s="1127"/>
      <c r="G2" s="1127"/>
      <c r="H2" s="1127"/>
      <c r="I2" s="1127"/>
      <c r="J2" s="1127"/>
      <c r="K2" s="1127"/>
      <c r="L2" s="1127"/>
      <c r="M2" s="1127"/>
      <c r="N2" s="1127"/>
      <c r="O2" s="1127"/>
      <c r="P2" s="1127"/>
      <c r="Q2" s="1127"/>
      <c r="R2" s="1127"/>
      <c r="S2" s="1128"/>
      <c r="T2" s="1130" t="s">
        <v>36</v>
      </c>
      <c r="U2" s="1130"/>
      <c r="V2" s="1130"/>
      <c r="W2" s="1130"/>
      <c r="X2" s="1131"/>
    </row>
    <row r="3" spans="1:26" x14ac:dyDescent="0.25">
      <c r="A3" s="1120"/>
      <c r="B3" s="1113"/>
      <c r="C3" s="1114"/>
      <c r="D3" s="1114"/>
      <c r="E3" s="1114"/>
      <c r="F3" s="1114"/>
      <c r="G3" s="1114"/>
      <c r="H3" s="1114"/>
      <c r="I3" s="1114"/>
      <c r="J3" s="1114"/>
      <c r="K3" s="1114"/>
      <c r="L3" s="1114"/>
      <c r="M3" s="1114"/>
      <c r="N3" s="1114"/>
      <c r="O3" s="1114"/>
      <c r="P3" s="1114"/>
      <c r="Q3" s="1114"/>
      <c r="R3" s="1114"/>
      <c r="S3" s="1129"/>
      <c r="T3" s="1130" t="s">
        <v>37</v>
      </c>
      <c r="U3" s="1130"/>
      <c r="V3" s="1130"/>
      <c r="W3" s="1130"/>
      <c r="X3" s="1131"/>
    </row>
    <row r="4" spans="1:26" x14ac:dyDescent="0.25">
      <c r="A4" s="133"/>
      <c r="B4" s="13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1108"/>
      <c r="U4" s="1108"/>
      <c r="V4" s="1108"/>
      <c r="W4" s="1108"/>
      <c r="X4" s="1109"/>
    </row>
    <row r="5" spans="1:26" x14ac:dyDescent="0.25">
      <c r="A5" s="134" t="s">
        <v>38</v>
      </c>
      <c r="B5" s="1113">
        <v>3</v>
      </c>
      <c r="C5" s="1114"/>
      <c r="D5" s="84"/>
      <c r="E5" s="84"/>
      <c r="F5" s="84" t="s">
        <v>39</v>
      </c>
      <c r="G5" s="1115" t="s">
        <v>50</v>
      </c>
      <c r="H5" s="1115"/>
      <c r="I5" s="87"/>
      <c r="J5" s="87"/>
      <c r="K5" s="87"/>
      <c r="L5" s="85"/>
      <c r="M5" s="84" t="s">
        <v>40</v>
      </c>
      <c r="N5" s="1114">
        <v>5</v>
      </c>
      <c r="O5" s="1114"/>
      <c r="T5" s="1110"/>
      <c r="U5" s="1110"/>
      <c r="V5" s="1110"/>
      <c r="W5" s="1110"/>
      <c r="X5" s="1111"/>
    </row>
    <row r="6" spans="1:26" x14ac:dyDescent="0.25">
      <c r="A6" s="134"/>
      <c r="B6" s="13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1110"/>
      <c r="U6" s="1110"/>
      <c r="V6" s="1110"/>
      <c r="W6" s="1110"/>
      <c r="X6" s="1111"/>
    </row>
    <row r="7" spans="1:26" x14ac:dyDescent="0.25">
      <c r="A7" s="170" t="s">
        <v>41</v>
      </c>
      <c r="B7" s="1116" t="s">
        <v>2</v>
      </c>
      <c r="C7" s="1117"/>
      <c r="D7" s="86"/>
      <c r="E7" s="86"/>
      <c r="F7" s="84" t="s">
        <v>42</v>
      </c>
      <c r="G7" s="1115" t="s">
        <v>55</v>
      </c>
      <c r="H7" s="1115"/>
      <c r="I7" s="1115"/>
      <c r="J7" s="1115"/>
      <c r="K7" s="87"/>
      <c r="L7" s="87"/>
      <c r="M7" s="84" t="s">
        <v>43</v>
      </c>
      <c r="O7" s="1114" t="s">
        <v>51</v>
      </c>
      <c r="P7" s="1114"/>
      <c r="Q7" s="1114"/>
      <c r="R7" s="1114"/>
      <c r="S7" s="88"/>
      <c r="T7" s="1110"/>
      <c r="U7" s="1110"/>
      <c r="V7" s="1110"/>
      <c r="W7" s="1110"/>
      <c r="X7" s="1111"/>
    </row>
    <row r="8" spans="1:26" ht="30.75" thickBot="1" x14ac:dyDescent="0.3">
      <c r="A8" s="171"/>
      <c r="B8" s="134"/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/>
      <c r="Q8" s="84"/>
      <c r="R8" s="84"/>
      <c r="S8" s="84"/>
      <c r="T8" s="1112"/>
      <c r="U8" s="1112"/>
      <c r="V8" s="1112"/>
      <c r="W8" s="1110"/>
      <c r="X8" s="1111"/>
    </row>
    <row r="9" spans="1:26" ht="30.75" thickBot="1" x14ac:dyDescent="0.3">
      <c r="A9" s="74"/>
      <c r="B9" s="1135" t="s">
        <v>7</v>
      </c>
      <c r="C9" s="1136"/>
      <c r="D9" s="1136"/>
      <c r="E9" s="1136"/>
      <c r="F9" s="1136"/>
      <c r="G9" s="1136"/>
      <c r="H9" s="1136"/>
      <c r="I9" s="1136"/>
      <c r="J9" s="1136"/>
      <c r="K9" s="1136"/>
      <c r="L9" s="1136"/>
      <c r="M9" s="1134"/>
      <c r="N9" s="308" t="s">
        <v>28</v>
      </c>
      <c r="O9" s="309"/>
      <c r="P9" s="309"/>
      <c r="Q9" s="309"/>
      <c r="R9" s="309"/>
      <c r="S9" s="309"/>
      <c r="T9" s="309"/>
      <c r="U9" s="309"/>
      <c r="V9" s="309"/>
      <c r="W9" s="309"/>
      <c r="X9" s="310"/>
      <c r="Y9" s="75"/>
    </row>
    <row r="10" spans="1:26" ht="30.75" thickBot="1" x14ac:dyDescent="0.3">
      <c r="A10" s="268" t="s">
        <v>44</v>
      </c>
      <c r="B10" s="138">
        <v>1</v>
      </c>
      <c r="C10" s="139">
        <v>2</v>
      </c>
      <c r="D10" s="139">
        <v>3</v>
      </c>
      <c r="E10" s="139">
        <v>4</v>
      </c>
      <c r="F10" s="139">
        <v>5</v>
      </c>
      <c r="G10" s="139">
        <v>6</v>
      </c>
      <c r="H10" s="139">
        <v>7</v>
      </c>
      <c r="I10" s="139">
        <v>8</v>
      </c>
      <c r="J10" s="138">
        <v>9</v>
      </c>
      <c r="K10" s="140">
        <v>10</v>
      </c>
      <c r="L10" s="140">
        <v>11</v>
      </c>
      <c r="M10" s="140">
        <v>12</v>
      </c>
      <c r="N10" s="138">
        <v>1</v>
      </c>
      <c r="O10" s="139">
        <v>2</v>
      </c>
      <c r="P10" s="139">
        <v>3</v>
      </c>
      <c r="Q10" s="139">
        <v>4</v>
      </c>
      <c r="R10" s="139">
        <v>5</v>
      </c>
      <c r="S10" s="139">
        <v>6</v>
      </c>
      <c r="T10" s="139">
        <v>7</v>
      </c>
      <c r="U10" s="139">
        <v>8</v>
      </c>
      <c r="V10" s="139">
        <v>9</v>
      </c>
      <c r="W10" s="139">
        <v>10</v>
      </c>
      <c r="X10" s="141">
        <v>11</v>
      </c>
      <c r="Y10" s="80" t="s">
        <v>8</v>
      </c>
    </row>
    <row r="11" spans="1:26" x14ac:dyDescent="0.25">
      <c r="A11" s="76" t="s">
        <v>23</v>
      </c>
      <c r="B11" s="229">
        <v>15.7</v>
      </c>
      <c r="C11" s="230">
        <v>29</v>
      </c>
      <c r="D11" s="230">
        <v>22.2</v>
      </c>
      <c r="E11" s="230">
        <v>23.1</v>
      </c>
      <c r="F11" s="230">
        <v>19.399999999999999</v>
      </c>
      <c r="G11" s="230">
        <v>19.2</v>
      </c>
      <c r="H11" s="230">
        <v>30.1</v>
      </c>
      <c r="I11" s="230">
        <v>29.8</v>
      </c>
      <c r="J11" s="230">
        <v>21</v>
      </c>
      <c r="K11" s="232">
        <v>11.3</v>
      </c>
      <c r="L11" s="232"/>
      <c r="M11" s="232"/>
      <c r="N11" s="229">
        <v>17.5</v>
      </c>
      <c r="O11" s="230">
        <v>18.600000000000001</v>
      </c>
      <c r="P11" s="230">
        <v>18.3</v>
      </c>
      <c r="Q11" s="230">
        <v>19.600000000000001</v>
      </c>
      <c r="R11" s="230">
        <v>20</v>
      </c>
      <c r="S11" s="230">
        <v>19.5</v>
      </c>
      <c r="T11" s="230">
        <v>18.5</v>
      </c>
      <c r="U11" s="230">
        <v>28.9</v>
      </c>
      <c r="V11" s="230">
        <v>26.4</v>
      </c>
      <c r="W11" s="230">
        <v>14.4</v>
      </c>
      <c r="X11" s="231">
        <v>13.5</v>
      </c>
      <c r="Y11" s="288">
        <f t="shared" ref="Y11:Y19" si="0">SUM(B11:X11)</f>
        <v>436</v>
      </c>
      <c r="Z11" s="89"/>
    </row>
    <row r="12" spans="1:26" x14ac:dyDescent="0.25">
      <c r="A12" s="76" t="s">
        <v>19</v>
      </c>
      <c r="B12" s="119">
        <v>15.7</v>
      </c>
      <c r="C12" s="120">
        <v>29</v>
      </c>
      <c r="D12" s="120">
        <v>22.3</v>
      </c>
      <c r="E12" s="120">
        <v>23.1</v>
      </c>
      <c r="F12" s="120">
        <v>19.5</v>
      </c>
      <c r="G12" s="120">
        <v>19.2</v>
      </c>
      <c r="H12" s="120">
        <v>30.2</v>
      </c>
      <c r="I12" s="120">
        <v>29.8</v>
      </c>
      <c r="J12" s="120">
        <v>21</v>
      </c>
      <c r="K12" s="233">
        <v>11.4</v>
      </c>
      <c r="L12" s="233"/>
      <c r="M12" s="233"/>
      <c r="N12" s="119">
        <v>17.5</v>
      </c>
      <c r="O12" s="120">
        <v>18.600000000000001</v>
      </c>
      <c r="P12" s="120">
        <v>18.399999999999999</v>
      </c>
      <c r="Q12" s="120">
        <v>19.600000000000001</v>
      </c>
      <c r="R12" s="120">
        <v>20</v>
      </c>
      <c r="S12" s="120">
        <v>19.5</v>
      </c>
      <c r="T12" s="120">
        <v>18.5</v>
      </c>
      <c r="U12" s="120">
        <v>28.9</v>
      </c>
      <c r="V12" s="120">
        <v>26.5</v>
      </c>
      <c r="W12" s="120">
        <v>14.4</v>
      </c>
      <c r="X12" s="121">
        <v>13.5</v>
      </c>
      <c r="Y12" s="288">
        <f t="shared" si="0"/>
        <v>436.59999999999997</v>
      </c>
    </row>
    <row r="13" spans="1:26" x14ac:dyDescent="0.25">
      <c r="A13" s="76" t="s">
        <v>27</v>
      </c>
      <c r="B13" s="119">
        <v>17.5</v>
      </c>
      <c r="C13" s="120">
        <v>32.6</v>
      </c>
      <c r="D13" s="120">
        <v>25.1</v>
      </c>
      <c r="E13" s="120">
        <v>25.3</v>
      </c>
      <c r="F13" s="120">
        <v>21.3</v>
      </c>
      <c r="G13" s="120">
        <v>21.2</v>
      </c>
      <c r="H13" s="120">
        <v>33.700000000000003</v>
      </c>
      <c r="I13" s="120">
        <v>32.799999999999997</v>
      </c>
      <c r="J13" s="120">
        <v>23.1</v>
      </c>
      <c r="K13" s="233">
        <v>12.7</v>
      </c>
      <c r="L13" s="233"/>
      <c r="M13" s="233"/>
      <c r="N13" s="119">
        <v>19.2</v>
      </c>
      <c r="O13" s="120">
        <v>20.9</v>
      </c>
      <c r="P13" s="120">
        <v>20.399999999999999</v>
      </c>
      <c r="Q13" s="120">
        <v>22</v>
      </c>
      <c r="R13" s="120">
        <v>22.7</v>
      </c>
      <c r="S13" s="120">
        <v>21.8</v>
      </c>
      <c r="T13" s="120">
        <v>20.9</v>
      </c>
      <c r="U13" s="120">
        <v>33.1</v>
      </c>
      <c r="V13" s="120">
        <v>29.5</v>
      </c>
      <c r="W13" s="120">
        <v>16.5</v>
      </c>
      <c r="X13" s="121">
        <v>15.2</v>
      </c>
      <c r="Y13" s="288">
        <f t="shared" si="0"/>
        <v>487.49999999999994</v>
      </c>
    </row>
    <row r="14" spans="1:26" x14ac:dyDescent="0.25">
      <c r="A14" s="76" t="s">
        <v>20</v>
      </c>
      <c r="B14" s="119">
        <v>17.5</v>
      </c>
      <c r="C14" s="120">
        <v>32.6</v>
      </c>
      <c r="D14" s="120">
        <v>25.1</v>
      </c>
      <c r="E14" s="120">
        <v>25.4</v>
      </c>
      <c r="F14" s="120">
        <v>21.4</v>
      </c>
      <c r="G14" s="120">
        <v>21.2</v>
      </c>
      <c r="H14" s="120">
        <v>33.700000000000003</v>
      </c>
      <c r="I14" s="120">
        <v>32.799999999999997</v>
      </c>
      <c r="J14" s="120">
        <v>23.1</v>
      </c>
      <c r="K14" s="233">
        <v>12.7</v>
      </c>
      <c r="L14" s="233"/>
      <c r="M14" s="233"/>
      <c r="N14" s="119">
        <v>19.2</v>
      </c>
      <c r="O14" s="120">
        <v>20.9</v>
      </c>
      <c r="P14" s="120">
        <v>20.5</v>
      </c>
      <c r="Q14" s="120">
        <v>22</v>
      </c>
      <c r="R14" s="120">
        <v>22.7</v>
      </c>
      <c r="S14" s="120">
        <v>21.8</v>
      </c>
      <c r="T14" s="120">
        <v>20.9</v>
      </c>
      <c r="U14" s="120">
        <v>33.1</v>
      </c>
      <c r="V14" s="120">
        <v>29.5</v>
      </c>
      <c r="W14" s="120">
        <v>16.5</v>
      </c>
      <c r="X14" s="121">
        <v>15.2</v>
      </c>
      <c r="Y14" s="288">
        <f t="shared" si="0"/>
        <v>487.79999999999995</v>
      </c>
    </row>
    <row r="15" spans="1:26" x14ac:dyDescent="0.25">
      <c r="A15" s="76" t="s">
        <v>21</v>
      </c>
      <c r="B15" s="119">
        <v>17.5</v>
      </c>
      <c r="C15" s="120">
        <v>32.6</v>
      </c>
      <c r="D15" s="120">
        <v>25.1</v>
      </c>
      <c r="E15" s="120">
        <v>25.4</v>
      </c>
      <c r="F15" s="120">
        <v>21.4</v>
      </c>
      <c r="G15" s="120">
        <v>21.3</v>
      </c>
      <c r="H15" s="120">
        <v>33.700000000000003</v>
      </c>
      <c r="I15" s="120">
        <v>32.799999999999997</v>
      </c>
      <c r="J15" s="120">
        <v>23.1</v>
      </c>
      <c r="K15" s="233">
        <v>12.7</v>
      </c>
      <c r="L15" s="233"/>
      <c r="M15" s="233"/>
      <c r="N15" s="119">
        <v>19.2</v>
      </c>
      <c r="O15" s="120">
        <v>20.9</v>
      </c>
      <c r="P15" s="120">
        <v>20.5</v>
      </c>
      <c r="Q15" s="120">
        <v>22</v>
      </c>
      <c r="R15" s="120">
        <v>22.7</v>
      </c>
      <c r="S15" s="120">
        <v>21.8</v>
      </c>
      <c r="T15" s="120">
        <v>21</v>
      </c>
      <c r="U15" s="120">
        <v>33.1</v>
      </c>
      <c r="V15" s="120">
        <v>29.5</v>
      </c>
      <c r="W15" s="120">
        <v>16.5</v>
      </c>
      <c r="X15" s="121">
        <v>15.2</v>
      </c>
      <c r="Y15" s="288">
        <f t="shared" si="0"/>
        <v>488</v>
      </c>
    </row>
    <row r="16" spans="1:26" x14ac:dyDescent="0.25">
      <c r="A16" s="76" t="s">
        <v>22</v>
      </c>
      <c r="B16" s="119">
        <v>17.5</v>
      </c>
      <c r="C16" s="120">
        <v>32.6</v>
      </c>
      <c r="D16" s="120">
        <v>25.1</v>
      </c>
      <c r="E16" s="120">
        <v>25.4</v>
      </c>
      <c r="F16" s="120">
        <v>21.4</v>
      </c>
      <c r="G16" s="120">
        <v>21.3</v>
      </c>
      <c r="H16" s="120">
        <v>33.700000000000003</v>
      </c>
      <c r="I16" s="120">
        <v>32.799999999999997</v>
      </c>
      <c r="J16" s="120">
        <v>23.1</v>
      </c>
      <c r="K16" s="233">
        <v>12.8</v>
      </c>
      <c r="L16" s="233"/>
      <c r="M16" s="233"/>
      <c r="N16" s="119">
        <v>19.2</v>
      </c>
      <c r="O16" s="120">
        <v>20.9</v>
      </c>
      <c r="P16" s="120">
        <v>20.5</v>
      </c>
      <c r="Q16" s="120">
        <v>22</v>
      </c>
      <c r="R16" s="120">
        <v>22.8</v>
      </c>
      <c r="S16" s="120">
        <v>21.8</v>
      </c>
      <c r="T16" s="120">
        <v>21</v>
      </c>
      <c r="U16" s="120">
        <v>33.1</v>
      </c>
      <c r="V16" s="120">
        <v>29.5</v>
      </c>
      <c r="W16" s="120">
        <v>16.5</v>
      </c>
      <c r="X16" s="121">
        <v>15.2</v>
      </c>
      <c r="Y16" s="288">
        <f t="shared" si="0"/>
        <v>488.20000000000005</v>
      </c>
    </row>
    <row r="17" spans="1:26" ht="36.75" thickBot="1" x14ac:dyDescent="0.6">
      <c r="A17" s="76" t="s">
        <v>30</v>
      </c>
      <c r="B17" s="119">
        <v>13.4</v>
      </c>
      <c r="C17" s="120">
        <v>25.6</v>
      </c>
      <c r="D17" s="120">
        <v>19.899999999999999</v>
      </c>
      <c r="E17" s="120">
        <v>19.8</v>
      </c>
      <c r="F17" s="120">
        <v>23.8</v>
      </c>
      <c r="G17" s="120">
        <v>23.8</v>
      </c>
      <c r="H17" s="120">
        <v>25.5</v>
      </c>
      <c r="I17" s="120">
        <v>25.5</v>
      </c>
      <c r="J17" s="120">
        <v>18.3</v>
      </c>
      <c r="K17" s="233">
        <v>18.3</v>
      </c>
      <c r="L17" s="233">
        <v>21</v>
      </c>
      <c r="M17" s="233">
        <v>11.3</v>
      </c>
      <c r="N17" s="119">
        <v>19.3</v>
      </c>
      <c r="O17" s="120">
        <v>20.9</v>
      </c>
      <c r="P17" s="120">
        <v>20.6</v>
      </c>
      <c r="Q17" s="120">
        <v>22</v>
      </c>
      <c r="R17" s="120">
        <v>22.8</v>
      </c>
      <c r="S17" s="120">
        <v>21.8</v>
      </c>
      <c r="T17" s="120">
        <v>21</v>
      </c>
      <c r="U17" s="120">
        <v>33.1</v>
      </c>
      <c r="V17" s="120">
        <v>29.6</v>
      </c>
      <c r="W17" s="120">
        <v>16.5</v>
      </c>
      <c r="X17" s="121">
        <v>15.2</v>
      </c>
      <c r="Y17" s="289">
        <f t="shared" si="0"/>
        <v>489.00000000000011</v>
      </c>
      <c r="Z17" s="136"/>
    </row>
    <row r="18" spans="1:26" ht="30.75" thickBot="1" x14ac:dyDescent="0.3">
      <c r="A18" s="282" t="s">
        <v>8</v>
      </c>
      <c r="B18" s="237">
        <f>SUM(B11:B17)</f>
        <v>114.80000000000001</v>
      </c>
      <c r="C18" s="238">
        <f>SUM(C11:C17)</f>
        <v>213.99999999999997</v>
      </c>
      <c r="D18" s="238">
        <f t="shared" ref="D18:X18" si="1">SUM(D11:D17)</f>
        <v>164.79999999999998</v>
      </c>
      <c r="E18" s="238">
        <f t="shared" si="1"/>
        <v>167.50000000000003</v>
      </c>
      <c r="F18" s="238">
        <f t="shared" si="1"/>
        <v>148.20000000000002</v>
      </c>
      <c r="G18" s="238">
        <f t="shared" si="1"/>
        <v>147.19999999999999</v>
      </c>
      <c r="H18" s="238">
        <f t="shared" si="1"/>
        <v>220.60000000000002</v>
      </c>
      <c r="I18" s="238">
        <f t="shared" si="1"/>
        <v>216.3</v>
      </c>
      <c r="J18" s="238">
        <f t="shared" si="1"/>
        <v>152.69999999999999</v>
      </c>
      <c r="K18" s="257">
        <f t="shared" si="1"/>
        <v>91.9</v>
      </c>
      <c r="L18" s="257">
        <f t="shared" si="1"/>
        <v>21</v>
      </c>
      <c r="M18" s="257">
        <f t="shared" si="1"/>
        <v>11.3</v>
      </c>
      <c r="N18" s="237">
        <f t="shared" si="1"/>
        <v>131.10000000000002</v>
      </c>
      <c r="O18" s="238">
        <f t="shared" si="1"/>
        <v>141.70000000000002</v>
      </c>
      <c r="P18" s="238">
        <f t="shared" si="1"/>
        <v>139.19999999999999</v>
      </c>
      <c r="Q18" s="238">
        <f t="shared" si="1"/>
        <v>149.19999999999999</v>
      </c>
      <c r="R18" s="238">
        <f t="shared" si="1"/>
        <v>153.70000000000002</v>
      </c>
      <c r="S18" s="238">
        <f t="shared" si="1"/>
        <v>148</v>
      </c>
      <c r="T18" s="238">
        <f t="shared" si="1"/>
        <v>141.80000000000001</v>
      </c>
      <c r="U18" s="238">
        <f t="shared" si="1"/>
        <v>223.29999999999998</v>
      </c>
      <c r="V18" s="238">
        <f t="shared" si="1"/>
        <v>200.5</v>
      </c>
      <c r="W18" s="238">
        <f t="shared" si="1"/>
        <v>111.3</v>
      </c>
      <c r="X18" s="283">
        <f t="shared" si="1"/>
        <v>103.00000000000001</v>
      </c>
      <c r="Y18" s="284">
        <f t="shared" si="0"/>
        <v>3313.1000000000004</v>
      </c>
    </row>
    <row r="19" spans="1:26" x14ac:dyDescent="0.25">
      <c r="A19" s="89" t="s">
        <v>47</v>
      </c>
      <c r="B19" s="95">
        <v>334</v>
      </c>
      <c r="C19" s="95">
        <v>644</v>
      </c>
      <c r="D19" s="95">
        <v>498</v>
      </c>
      <c r="E19" s="95">
        <v>498</v>
      </c>
      <c r="F19" s="95">
        <v>599</v>
      </c>
      <c r="G19" s="95">
        <v>600</v>
      </c>
      <c r="H19" s="95">
        <v>641</v>
      </c>
      <c r="I19" s="95">
        <v>642</v>
      </c>
      <c r="J19" s="95">
        <v>460</v>
      </c>
      <c r="K19" s="95">
        <v>460</v>
      </c>
      <c r="L19" s="95">
        <v>530</v>
      </c>
      <c r="M19" s="95">
        <v>284</v>
      </c>
      <c r="N19" s="95">
        <v>474</v>
      </c>
      <c r="O19" s="95">
        <v>506</v>
      </c>
      <c r="P19" s="95">
        <v>503</v>
      </c>
      <c r="Q19" s="95">
        <v>546</v>
      </c>
      <c r="R19" s="95">
        <v>549</v>
      </c>
      <c r="S19" s="95">
        <v>542</v>
      </c>
      <c r="T19" s="95">
        <v>540</v>
      </c>
      <c r="U19" s="95">
        <v>839</v>
      </c>
      <c r="V19" s="95">
        <v>753</v>
      </c>
      <c r="W19" s="95">
        <v>424</v>
      </c>
      <c r="X19" s="95">
        <v>397</v>
      </c>
      <c r="Y19" s="95">
        <f t="shared" si="0"/>
        <v>12263</v>
      </c>
    </row>
    <row r="20" spans="1:26" x14ac:dyDescent="0.25">
      <c r="A20" s="89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89"/>
    </row>
    <row r="21" spans="1:26" x14ac:dyDescent="0.25">
      <c r="A21" s="89"/>
      <c r="B21" s="118"/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118"/>
      <c r="S21" s="118"/>
      <c r="T21" s="118"/>
      <c r="U21" s="118"/>
      <c r="V21" s="118"/>
      <c r="W21" s="118"/>
      <c r="X21" s="95"/>
    </row>
    <row r="22" spans="1:26" x14ac:dyDescent="0.25">
      <c r="A22" s="89"/>
      <c r="B22" s="118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95"/>
    </row>
    <row r="23" spans="1:26" x14ac:dyDescent="0.25">
      <c r="A23" s="89"/>
      <c r="B23" s="118"/>
      <c r="C23" s="118"/>
      <c r="D23" s="118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95"/>
    </row>
    <row r="24" spans="1:26" ht="30.75" thickBot="1" x14ac:dyDescent="0.3">
      <c r="A24" s="97"/>
      <c r="B24" s="131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92"/>
    </row>
    <row r="25" spans="1:26" ht="30.75" thickBot="1" x14ac:dyDescent="0.3">
      <c r="A25" s="266" t="s">
        <v>26</v>
      </c>
      <c r="B25" s="1135" t="s">
        <v>16</v>
      </c>
      <c r="C25" s="1136"/>
      <c r="D25" s="1136"/>
      <c r="E25" s="1136"/>
      <c r="F25" s="1136"/>
      <c r="G25" s="1136"/>
      <c r="H25" s="1136"/>
      <c r="I25" s="1134"/>
      <c r="J25" s="90"/>
      <c r="K25" s="90"/>
      <c r="L25" s="90"/>
      <c r="M25" s="169" t="s">
        <v>45</v>
      </c>
      <c r="N25" s="1135" t="s">
        <v>16</v>
      </c>
      <c r="O25" s="1136"/>
      <c r="P25" s="1136"/>
      <c r="Q25" s="1136"/>
      <c r="R25" s="1136"/>
      <c r="S25" s="1136"/>
      <c r="T25" s="258"/>
      <c r="U25" s="168"/>
      <c r="V25" s="1137"/>
      <c r="W25" s="1137"/>
      <c r="X25" s="1137"/>
    </row>
    <row r="26" spans="1:26" ht="30.75" thickBot="1" x14ac:dyDescent="0.3">
      <c r="A26" s="268" t="s">
        <v>44</v>
      </c>
      <c r="B26" s="143">
        <v>1</v>
      </c>
      <c r="C26" s="144">
        <v>2</v>
      </c>
      <c r="D26" s="144">
        <v>3</v>
      </c>
      <c r="E26" s="144">
        <v>4</v>
      </c>
      <c r="F26" s="144">
        <v>5</v>
      </c>
      <c r="G26" s="304">
        <v>6</v>
      </c>
      <c r="H26" s="304">
        <v>7</v>
      </c>
      <c r="I26" s="80" t="s">
        <v>8</v>
      </c>
      <c r="J26" s="92"/>
      <c r="K26" s="92"/>
      <c r="L26" s="91"/>
      <c r="M26" s="241" t="s">
        <v>44</v>
      </c>
      <c r="N26" s="138">
        <v>1</v>
      </c>
      <c r="O26" s="139">
        <v>2</v>
      </c>
      <c r="P26" s="139">
        <v>3</v>
      </c>
      <c r="Q26" s="139">
        <v>4</v>
      </c>
      <c r="R26" s="138">
        <v>5</v>
      </c>
      <c r="S26" s="140">
        <v>6</v>
      </c>
      <c r="T26" s="259" t="s">
        <v>8</v>
      </c>
      <c r="U26" s="92"/>
      <c r="V26" s="1137"/>
      <c r="W26" s="1137"/>
      <c r="X26" s="1137"/>
    </row>
    <row r="27" spans="1:26" x14ac:dyDescent="0.25">
      <c r="A27" s="76" t="s">
        <v>23</v>
      </c>
      <c r="B27" s="128">
        <v>12.5</v>
      </c>
      <c r="C27" s="129">
        <v>22.7</v>
      </c>
      <c r="D27" s="129">
        <v>32.4</v>
      </c>
      <c r="E27" s="129">
        <v>23.6</v>
      </c>
      <c r="F27" s="129">
        <v>20.3</v>
      </c>
      <c r="G27" s="130">
        <v>11.1</v>
      </c>
      <c r="H27" s="130"/>
      <c r="I27" s="288">
        <f>SUM(B27:H27)</f>
        <v>122.59999999999998</v>
      </c>
      <c r="J27" s="118"/>
      <c r="K27" s="118"/>
      <c r="L27" s="92"/>
      <c r="M27" s="240" t="s">
        <v>23</v>
      </c>
      <c r="N27" s="128">
        <v>55.6</v>
      </c>
      <c r="O27" s="129">
        <v>54.3</v>
      </c>
      <c r="P27" s="129">
        <v>52.6</v>
      </c>
      <c r="Q27" s="129">
        <v>58</v>
      </c>
      <c r="R27" s="129">
        <v>51.9</v>
      </c>
      <c r="S27" s="262">
        <v>51.9</v>
      </c>
      <c r="T27" s="290">
        <f>SUM(N27:S27)</f>
        <v>324.29999999999995</v>
      </c>
      <c r="U27" s="118"/>
      <c r="V27" s="1137"/>
      <c r="W27" s="1137"/>
      <c r="X27" s="1137"/>
    </row>
    <row r="28" spans="1:26" x14ac:dyDescent="0.25">
      <c r="A28" s="76" t="s">
        <v>19</v>
      </c>
      <c r="B28" s="119">
        <v>12.5</v>
      </c>
      <c r="C28" s="120">
        <v>22.7</v>
      </c>
      <c r="D28" s="120">
        <v>32.4</v>
      </c>
      <c r="E28" s="120">
        <v>23.6</v>
      </c>
      <c r="F28" s="120">
        <v>20.3</v>
      </c>
      <c r="G28" s="121">
        <v>11.1</v>
      </c>
      <c r="H28" s="121"/>
      <c r="I28" s="288">
        <f t="shared" ref="I28:I33" si="2">SUM(B28:H28)</f>
        <v>122.59999999999998</v>
      </c>
      <c r="J28" s="118"/>
      <c r="K28" s="118"/>
      <c r="M28" s="240" t="s">
        <v>19</v>
      </c>
      <c r="N28" s="119">
        <v>60</v>
      </c>
      <c r="O28" s="120">
        <v>58.5</v>
      </c>
      <c r="P28" s="120">
        <v>55.7</v>
      </c>
      <c r="Q28" s="120">
        <v>62</v>
      </c>
      <c r="R28" s="120">
        <v>54</v>
      </c>
      <c r="S28" s="233">
        <v>55.5</v>
      </c>
      <c r="T28" s="290">
        <f t="shared" ref="T28:T33" si="3">SUM(N28:S28)</f>
        <v>345.7</v>
      </c>
      <c r="U28" s="118"/>
      <c r="V28" s="1137"/>
      <c r="W28" s="1137"/>
      <c r="X28" s="1137"/>
    </row>
    <row r="29" spans="1:26" x14ac:dyDescent="0.25">
      <c r="A29" s="76" t="s">
        <v>27</v>
      </c>
      <c r="B29" s="119">
        <v>13</v>
      </c>
      <c r="C29" s="120">
        <v>25.5</v>
      </c>
      <c r="D29" s="120">
        <v>37.200000000000003</v>
      </c>
      <c r="E29" s="120">
        <v>26.6</v>
      </c>
      <c r="F29" s="120">
        <v>22.8</v>
      </c>
      <c r="G29" s="121">
        <v>12.7</v>
      </c>
      <c r="H29" s="121"/>
      <c r="I29" s="288">
        <f t="shared" si="2"/>
        <v>137.80000000000001</v>
      </c>
      <c r="J29" s="118"/>
      <c r="K29" s="118"/>
      <c r="M29" s="240" t="s">
        <v>27</v>
      </c>
      <c r="N29" s="122">
        <v>60</v>
      </c>
      <c r="O29" s="123">
        <v>63.24</v>
      </c>
      <c r="P29" s="123">
        <v>61.32</v>
      </c>
      <c r="Q29" s="123">
        <v>67.56</v>
      </c>
      <c r="R29" s="120">
        <v>60.48</v>
      </c>
      <c r="S29" s="233">
        <v>60.6</v>
      </c>
      <c r="T29" s="290">
        <f t="shared" si="3"/>
        <v>373.20000000000005</v>
      </c>
      <c r="U29" s="118"/>
      <c r="V29" s="1137"/>
      <c r="W29" s="1137"/>
      <c r="X29" s="1137"/>
    </row>
    <row r="30" spans="1:26" x14ac:dyDescent="0.25">
      <c r="A30" s="76" t="s">
        <v>20</v>
      </c>
      <c r="B30" s="119">
        <v>13</v>
      </c>
      <c r="C30" s="120">
        <v>25.5</v>
      </c>
      <c r="D30" s="120">
        <v>37.200000000000003</v>
      </c>
      <c r="E30" s="120">
        <v>26.6</v>
      </c>
      <c r="F30" s="120">
        <v>22.8</v>
      </c>
      <c r="G30" s="121">
        <v>12.7</v>
      </c>
      <c r="H30" s="121"/>
      <c r="I30" s="288">
        <f t="shared" si="2"/>
        <v>137.80000000000001</v>
      </c>
      <c r="J30" s="118"/>
      <c r="K30" s="118"/>
      <c r="M30" s="240" t="s">
        <v>20</v>
      </c>
      <c r="N30" s="122">
        <v>62</v>
      </c>
      <c r="O30" s="123">
        <v>65.875</v>
      </c>
      <c r="P30" s="123">
        <v>63.875</v>
      </c>
      <c r="Q30" s="123">
        <v>70.375</v>
      </c>
      <c r="R30" s="120">
        <v>63</v>
      </c>
      <c r="S30" s="233">
        <v>63.125</v>
      </c>
      <c r="T30" s="290">
        <f t="shared" si="3"/>
        <v>388.25</v>
      </c>
      <c r="U30" s="118"/>
      <c r="V30" s="1137"/>
      <c r="W30" s="1137"/>
      <c r="X30" s="1137"/>
    </row>
    <row r="31" spans="1:26" x14ac:dyDescent="0.25">
      <c r="A31" s="76" t="s">
        <v>21</v>
      </c>
      <c r="B31" s="119">
        <v>9.4</v>
      </c>
      <c r="C31" s="120">
        <v>14.6</v>
      </c>
      <c r="D31" s="120">
        <v>23.4</v>
      </c>
      <c r="E31" s="120">
        <v>29.9</v>
      </c>
      <c r="F31" s="120">
        <v>28</v>
      </c>
      <c r="G31" s="121">
        <v>23.7</v>
      </c>
      <c r="H31" s="121">
        <v>8.8000000000000007</v>
      </c>
      <c r="I31" s="288">
        <f t="shared" si="2"/>
        <v>137.80000000000001</v>
      </c>
      <c r="J31" s="118"/>
      <c r="K31" s="118"/>
      <c r="M31" s="240" t="s">
        <v>21</v>
      </c>
      <c r="N31" s="122">
        <v>64</v>
      </c>
      <c r="O31" s="123">
        <v>69.563999999999993</v>
      </c>
      <c r="P31" s="123">
        <v>67.451999999999998</v>
      </c>
      <c r="Q31" s="123">
        <v>74.7</v>
      </c>
      <c r="R31" s="120">
        <v>67</v>
      </c>
      <c r="S31" s="233">
        <v>66.66</v>
      </c>
      <c r="T31" s="290">
        <f t="shared" si="3"/>
        <v>409.37599999999998</v>
      </c>
      <c r="U31" s="118"/>
      <c r="V31" s="1137"/>
      <c r="W31" s="1137"/>
      <c r="X31" s="1137"/>
    </row>
    <row r="32" spans="1:26" x14ac:dyDescent="0.25">
      <c r="A32" s="76" t="s">
        <v>22</v>
      </c>
      <c r="B32" s="119">
        <v>9.5680000000000014</v>
      </c>
      <c r="C32" s="120">
        <v>15.056000000000001</v>
      </c>
      <c r="D32" s="120">
        <v>23.52</v>
      </c>
      <c r="E32" s="120">
        <v>29.487500000000001</v>
      </c>
      <c r="F32" s="120">
        <v>27.067</v>
      </c>
      <c r="G32" s="121">
        <v>22.569000000000003</v>
      </c>
      <c r="H32" s="121">
        <v>8.4205000000000005</v>
      </c>
      <c r="I32" s="288">
        <f t="shared" si="2"/>
        <v>135.68799999999999</v>
      </c>
      <c r="J32" s="118"/>
      <c r="K32" s="118"/>
      <c r="M32" s="240" t="s">
        <v>22</v>
      </c>
      <c r="N32" s="122">
        <v>67</v>
      </c>
      <c r="O32" s="123">
        <v>73.8</v>
      </c>
      <c r="P32" s="123">
        <v>72.5</v>
      </c>
      <c r="Q32" s="123">
        <v>78.599999999999994</v>
      </c>
      <c r="R32" s="120">
        <v>71</v>
      </c>
      <c r="S32" s="233">
        <v>70.194999999999993</v>
      </c>
      <c r="T32" s="290">
        <f t="shared" si="3"/>
        <v>433.09499999999997</v>
      </c>
      <c r="U32" s="118"/>
      <c r="V32" s="1137"/>
      <c r="W32" s="1137"/>
      <c r="X32" s="1137"/>
    </row>
    <row r="33" spans="1:25" ht="30.75" thickBot="1" x14ac:dyDescent="0.3">
      <c r="A33" s="76" t="s">
        <v>54</v>
      </c>
      <c r="B33" s="119">
        <v>9.5680000000000014</v>
      </c>
      <c r="C33" s="120">
        <v>15.056000000000001</v>
      </c>
      <c r="D33" s="120">
        <v>23.52</v>
      </c>
      <c r="E33" s="120">
        <v>29.487500000000001</v>
      </c>
      <c r="F33" s="120">
        <v>27.067</v>
      </c>
      <c r="G33" s="121">
        <v>22.569000000000003</v>
      </c>
      <c r="H33" s="121">
        <v>8.4205000000000005</v>
      </c>
      <c r="I33" s="288">
        <f t="shared" si="2"/>
        <v>135.68799999999999</v>
      </c>
      <c r="J33" s="118"/>
      <c r="K33" s="118"/>
      <c r="M33" s="240" t="s">
        <v>30</v>
      </c>
      <c r="N33" s="260">
        <v>74.400000000000006</v>
      </c>
      <c r="O33" s="261">
        <v>80.099999999999994</v>
      </c>
      <c r="P33" s="261">
        <v>76.900000000000006</v>
      </c>
      <c r="Q33" s="261">
        <v>83.5</v>
      </c>
      <c r="R33" s="263">
        <v>75.7</v>
      </c>
      <c r="S33" s="264">
        <v>77.2</v>
      </c>
      <c r="T33" s="290">
        <f t="shared" si="3"/>
        <v>467.79999999999995</v>
      </c>
      <c r="U33" s="118"/>
      <c r="V33" s="1137"/>
      <c r="W33" s="1137"/>
      <c r="X33" s="1137"/>
    </row>
    <row r="34" spans="1:25" ht="30.75" thickBot="1" x14ac:dyDescent="0.3">
      <c r="A34" s="265" t="s">
        <v>8</v>
      </c>
      <c r="B34" s="285">
        <f t="shared" ref="B34:G34" si="4">SUM(B27:B33)</f>
        <v>79.536000000000001</v>
      </c>
      <c r="C34" s="286">
        <f t="shared" si="4"/>
        <v>141.11199999999999</v>
      </c>
      <c r="D34" s="286">
        <f t="shared" si="4"/>
        <v>209.64000000000001</v>
      </c>
      <c r="E34" s="286">
        <f t="shared" si="4"/>
        <v>189.27500000000003</v>
      </c>
      <c r="F34" s="286">
        <f t="shared" si="4"/>
        <v>168.334</v>
      </c>
      <c r="G34" s="287">
        <f t="shared" si="4"/>
        <v>116.438</v>
      </c>
      <c r="H34" s="287">
        <f>SUM(H27:H33)</f>
        <v>25.641000000000002</v>
      </c>
      <c r="I34" s="81">
        <f>SUM(B34:H34)</f>
        <v>929.97600000000011</v>
      </c>
      <c r="J34" s="93"/>
      <c r="K34" s="93"/>
      <c r="L34" s="84"/>
      <c r="M34" s="239" t="s">
        <v>8</v>
      </c>
      <c r="N34" s="237">
        <f t="shared" ref="N34:S34" si="5">SUM(N27:N33)</f>
        <v>443</v>
      </c>
      <c r="O34" s="237">
        <f t="shared" si="5"/>
        <v>465.37900000000002</v>
      </c>
      <c r="P34" s="237">
        <f t="shared" si="5"/>
        <v>450.34699999999998</v>
      </c>
      <c r="Q34" s="237">
        <f t="shared" si="5"/>
        <v>494.73500000000001</v>
      </c>
      <c r="R34" s="237">
        <f t="shared" si="5"/>
        <v>443.08</v>
      </c>
      <c r="S34" s="237">
        <f t="shared" si="5"/>
        <v>445.17999999999995</v>
      </c>
      <c r="T34" s="77">
        <f>SUM(N34:S34)</f>
        <v>2741.721</v>
      </c>
      <c r="U34" s="89"/>
      <c r="V34" s="1137"/>
      <c r="W34" s="1137"/>
      <c r="X34" s="1137"/>
    </row>
    <row r="35" spans="1:25" x14ac:dyDescent="0.25">
      <c r="A35" s="92" t="s">
        <v>47</v>
      </c>
      <c r="B35" s="96">
        <v>232</v>
      </c>
      <c r="C35" s="96">
        <v>368</v>
      </c>
      <c r="D35" s="96">
        <v>587</v>
      </c>
      <c r="E35" s="96">
        <v>750</v>
      </c>
      <c r="F35" s="96">
        <v>702</v>
      </c>
      <c r="G35" s="96">
        <v>596</v>
      </c>
      <c r="H35" s="92">
        <v>222</v>
      </c>
      <c r="I35" s="96">
        <f>SUM(B35:H35)</f>
        <v>3457</v>
      </c>
      <c r="J35" s="93"/>
      <c r="K35" s="93"/>
      <c r="L35" s="84"/>
      <c r="M35" s="92" t="s">
        <v>47</v>
      </c>
      <c r="N35" s="95">
        <v>501</v>
      </c>
      <c r="O35" s="92">
        <v>527</v>
      </c>
      <c r="P35" s="92">
        <v>511</v>
      </c>
      <c r="Q35" s="92">
        <v>563</v>
      </c>
      <c r="R35" s="95">
        <v>504</v>
      </c>
      <c r="S35" s="92">
        <v>505</v>
      </c>
      <c r="T35" s="95">
        <f>SUM(N35:S35)</f>
        <v>3111</v>
      </c>
      <c r="U35" s="95"/>
      <c r="V35" s="94"/>
      <c r="W35" s="94"/>
      <c r="X35" s="94"/>
    </row>
    <row r="36" spans="1:25" x14ac:dyDescent="0.25">
      <c r="A36" s="172"/>
      <c r="B36" s="118"/>
      <c r="C36" s="118"/>
      <c r="D36" s="118"/>
      <c r="E36" s="118"/>
      <c r="F36" s="118"/>
      <c r="G36" s="118"/>
      <c r="H36" s="118"/>
      <c r="I36" s="89"/>
      <c r="J36" s="89"/>
      <c r="K36" s="89"/>
      <c r="L36" s="92"/>
      <c r="M36" s="92"/>
      <c r="N36" s="118"/>
      <c r="O36" s="118"/>
      <c r="P36" s="118"/>
      <c r="Q36" s="118"/>
      <c r="R36" s="118"/>
      <c r="S36" s="118"/>
      <c r="V36" s="92"/>
      <c r="W36" s="92"/>
      <c r="X36" s="92"/>
    </row>
    <row r="37" spans="1:25" ht="30.75" thickBot="1" x14ac:dyDescent="0.3">
      <c r="A37" s="267"/>
      <c r="B37" s="90"/>
      <c r="C37" s="90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  <c r="W37" s="90"/>
      <c r="X37" s="90"/>
    </row>
    <row r="38" spans="1:25" ht="30.75" thickBot="1" x14ac:dyDescent="0.3">
      <c r="A38" s="266" t="s">
        <v>46</v>
      </c>
      <c r="B38" s="1135" t="s">
        <v>29</v>
      </c>
      <c r="C38" s="1136"/>
      <c r="D38" s="1136"/>
      <c r="E38" s="1136"/>
      <c r="F38" s="1136"/>
      <c r="G38" s="1136"/>
      <c r="H38" s="1134"/>
      <c r="M38" s="86"/>
      <c r="N38" s="86"/>
      <c r="O38" s="86"/>
      <c r="P38" s="86"/>
      <c r="Q38" s="86"/>
      <c r="R38" s="86"/>
      <c r="S38" s="86"/>
      <c r="T38" s="86"/>
      <c r="U38" s="86"/>
    </row>
    <row r="39" spans="1:25" ht="30.75" thickBot="1" x14ac:dyDescent="0.3">
      <c r="A39" s="268" t="s">
        <v>44</v>
      </c>
      <c r="B39" s="143">
        <v>1</v>
      </c>
      <c r="C39" s="144">
        <v>2</v>
      </c>
      <c r="D39" s="144">
        <v>3</v>
      </c>
      <c r="E39" s="144">
        <v>4</v>
      </c>
      <c r="F39" s="144">
        <v>5</v>
      </c>
      <c r="G39" s="291">
        <v>6</v>
      </c>
      <c r="H39" s="80" t="s">
        <v>8</v>
      </c>
      <c r="M39" s="86"/>
      <c r="N39" s="298"/>
      <c r="O39" s="298"/>
      <c r="P39" s="298"/>
      <c r="Q39" s="298"/>
      <c r="R39" s="298"/>
      <c r="S39" s="298"/>
      <c r="T39" s="86"/>
      <c r="U39" s="86"/>
      <c r="V39" s="132"/>
      <c r="W39" s="132"/>
      <c r="Y39" s="72"/>
    </row>
    <row r="40" spans="1:25" x14ac:dyDescent="0.25">
      <c r="A40" s="76" t="s">
        <v>23</v>
      </c>
      <c r="B40" s="128">
        <v>51.9</v>
      </c>
      <c r="C40" s="129">
        <v>55.5</v>
      </c>
      <c r="D40" s="129">
        <v>54.6</v>
      </c>
      <c r="E40" s="129">
        <v>56</v>
      </c>
      <c r="F40" s="129">
        <v>55</v>
      </c>
      <c r="G40" s="130">
        <v>55.5</v>
      </c>
      <c r="H40" s="292">
        <f>SUM(B40:G40)</f>
        <v>328.5</v>
      </c>
      <c r="M40" s="86"/>
      <c r="N40" s="298"/>
      <c r="O40" s="298"/>
      <c r="P40" s="298"/>
      <c r="Q40" s="298"/>
      <c r="R40" s="298"/>
      <c r="S40" s="298"/>
      <c r="T40" s="86"/>
      <c r="U40" s="86"/>
      <c r="V40" s="86"/>
      <c r="W40" s="132"/>
      <c r="Y40" s="72"/>
    </row>
    <row r="41" spans="1:25" x14ac:dyDescent="0.25">
      <c r="A41" s="76" t="s">
        <v>19</v>
      </c>
      <c r="B41" s="119">
        <v>55.9</v>
      </c>
      <c r="C41" s="120">
        <v>59.8</v>
      </c>
      <c r="D41" s="120">
        <v>58.8</v>
      </c>
      <c r="E41" s="120">
        <v>60.4</v>
      </c>
      <c r="F41" s="120">
        <v>59.3</v>
      </c>
      <c r="G41" s="121">
        <v>59.8</v>
      </c>
      <c r="H41" s="292">
        <f t="shared" ref="H41:H46" si="6">SUM(B41:G41)</f>
        <v>354</v>
      </c>
      <c r="M41" s="86"/>
      <c r="N41" s="298"/>
      <c r="O41" s="298"/>
      <c r="P41" s="298"/>
      <c r="Q41" s="298"/>
      <c r="R41" s="298"/>
      <c r="S41" s="298"/>
      <c r="T41" s="86"/>
      <c r="U41" s="86"/>
      <c r="V41" s="86"/>
      <c r="W41" s="132"/>
      <c r="Y41" s="72"/>
    </row>
    <row r="42" spans="1:25" x14ac:dyDescent="0.25">
      <c r="A42" s="76" t="s">
        <v>27</v>
      </c>
      <c r="B42" s="119">
        <v>56</v>
      </c>
      <c r="C42" s="120">
        <v>64.680000000000007</v>
      </c>
      <c r="D42" s="120">
        <v>63.6</v>
      </c>
      <c r="E42" s="120">
        <v>65.28</v>
      </c>
      <c r="F42" s="120">
        <v>64.08</v>
      </c>
      <c r="G42" s="121">
        <v>64.680000000000007</v>
      </c>
      <c r="H42" s="292">
        <f t="shared" si="6"/>
        <v>378.32</v>
      </c>
      <c r="M42" s="86"/>
      <c r="N42" s="298"/>
      <c r="O42" s="298"/>
      <c r="P42" s="298"/>
      <c r="Q42" s="298"/>
      <c r="R42" s="298"/>
      <c r="S42" s="298"/>
      <c r="T42" s="86"/>
      <c r="U42" s="86"/>
      <c r="V42" s="86"/>
      <c r="W42" s="132"/>
      <c r="Y42" s="72"/>
    </row>
    <row r="43" spans="1:25" x14ac:dyDescent="0.25">
      <c r="A43" s="76" t="s">
        <v>20</v>
      </c>
      <c r="B43" s="119">
        <v>58</v>
      </c>
      <c r="C43" s="120">
        <v>67.375</v>
      </c>
      <c r="D43" s="120">
        <v>66.25</v>
      </c>
      <c r="E43" s="120">
        <v>68</v>
      </c>
      <c r="F43" s="120">
        <v>66.75</v>
      </c>
      <c r="G43" s="121">
        <v>67.375</v>
      </c>
      <c r="H43" s="292">
        <f t="shared" si="6"/>
        <v>393.75</v>
      </c>
      <c r="M43" s="86"/>
      <c r="N43" s="298"/>
      <c r="O43" s="298"/>
      <c r="P43" s="298"/>
      <c r="Q43" s="298"/>
      <c r="R43" s="298"/>
      <c r="S43" s="298"/>
      <c r="T43" s="86"/>
      <c r="U43" s="86"/>
      <c r="V43" s="86"/>
      <c r="W43" s="132"/>
      <c r="Y43" s="72"/>
    </row>
    <row r="44" spans="1:25" x14ac:dyDescent="0.25">
      <c r="A44" s="76" t="s">
        <v>21</v>
      </c>
      <c r="B44" s="119">
        <v>62</v>
      </c>
      <c r="C44" s="120">
        <v>71.400000000000006</v>
      </c>
      <c r="D44" s="120">
        <v>70.5</v>
      </c>
      <c r="E44" s="120">
        <v>72</v>
      </c>
      <c r="F44" s="120">
        <v>70.488</v>
      </c>
      <c r="G44" s="121">
        <v>71.147999999999996</v>
      </c>
      <c r="H44" s="292">
        <f t="shared" si="6"/>
        <v>417.53599999999994</v>
      </c>
      <c r="M44" s="86"/>
      <c r="N44" s="298"/>
      <c r="O44" s="298"/>
      <c r="P44" s="298"/>
      <c r="Q44" s="298"/>
      <c r="R44" s="298"/>
      <c r="S44" s="298"/>
      <c r="T44" s="86"/>
      <c r="U44" s="86"/>
      <c r="V44" s="86"/>
      <c r="W44" s="132"/>
      <c r="Y44" s="72"/>
    </row>
    <row r="45" spans="1:25" x14ac:dyDescent="0.25">
      <c r="A45" s="76" t="s">
        <v>22</v>
      </c>
      <c r="B45" s="119">
        <v>66</v>
      </c>
      <c r="C45" s="120">
        <v>75.2</v>
      </c>
      <c r="D45" s="120">
        <v>74</v>
      </c>
      <c r="E45" s="120">
        <v>76</v>
      </c>
      <c r="F45" s="120">
        <v>75</v>
      </c>
      <c r="G45" s="121">
        <v>75.5</v>
      </c>
      <c r="H45" s="292">
        <f t="shared" si="6"/>
        <v>441.7</v>
      </c>
      <c r="M45" s="86"/>
      <c r="N45" s="298"/>
      <c r="O45" s="298"/>
      <c r="P45" s="298"/>
      <c r="Q45" s="298"/>
      <c r="R45" s="298"/>
      <c r="S45" s="298"/>
      <c r="T45" s="86"/>
      <c r="U45" s="86"/>
      <c r="V45" s="86"/>
      <c r="W45" s="132"/>
      <c r="Y45" s="72"/>
    </row>
    <row r="46" spans="1:25" ht="30.75" thickBot="1" x14ac:dyDescent="0.3">
      <c r="A46" s="76" t="s">
        <v>30</v>
      </c>
      <c r="B46" s="236">
        <v>71.5</v>
      </c>
      <c r="C46" s="126">
        <v>81.900000000000006</v>
      </c>
      <c r="D46" s="126">
        <v>80.2</v>
      </c>
      <c r="E46" s="126">
        <v>82.4</v>
      </c>
      <c r="F46" s="126">
        <v>81.3</v>
      </c>
      <c r="G46" s="142">
        <v>82</v>
      </c>
      <c r="H46" s="292">
        <f t="shared" si="6"/>
        <v>479.3</v>
      </c>
      <c r="P46" s="86"/>
      <c r="Q46" s="86"/>
      <c r="R46" s="86"/>
      <c r="S46" s="86"/>
      <c r="T46" s="86"/>
      <c r="U46" s="86"/>
      <c r="V46" s="86"/>
      <c r="W46" s="132"/>
      <c r="Y46" s="72"/>
    </row>
    <row r="47" spans="1:25" ht="30.75" thickBot="1" x14ac:dyDescent="0.3">
      <c r="A47" s="82" t="s">
        <v>8</v>
      </c>
      <c r="B47" s="237">
        <f t="shared" ref="B47:G47" si="7">SUM(B40:B46)</f>
        <v>421.3</v>
      </c>
      <c r="C47" s="237">
        <f t="shared" si="7"/>
        <v>475.85500000000002</v>
      </c>
      <c r="D47" s="237">
        <f t="shared" si="7"/>
        <v>467.95</v>
      </c>
      <c r="E47" s="237">
        <f t="shared" si="7"/>
        <v>480.08000000000004</v>
      </c>
      <c r="F47" s="237">
        <f t="shared" si="7"/>
        <v>471.91800000000001</v>
      </c>
      <c r="G47" s="237">
        <f t="shared" si="7"/>
        <v>476.00300000000004</v>
      </c>
      <c r="H47" s="77">
        <f>SUM(B47:G47)</f>
        <v>2793.1060000000002</v>
      </c>
      <c r="M47" s="86"/>
      <c r="N47" s="86"/>
      <c r="O47" s="86"/>
      <c r="P47" s="86"/>
      <c r="Q47" s="86"/>
      <c r="R47" s="86"/>
      <c r="S47" s="86"/>
      <c r="T47" s="86"/>
      <c r="U47" s="86"/>
      <c r="V47" s="86"/>
    </row>
    <row r="48" spans="1:25" ht="30.75" thickBot="1" x14ac:dyDescent="0.3">
      <c r="A48" s="275" t="s">
        <v>47</v>
      </c>
      <c r="B48" s="97">
        <v>476</v>
      </c>
      <c r="C48" s="97">
        <v>539</v>
      </c>
      <c r="D48" s="97">
        <v>530</v>
      </c>
      <c r="E48" s="97">
        <v>544</v>
      </c>
      <c r="F48" s="97">
        <v>534</v>
      </c>
      <c r="G48" s="97">
        <v>539</v>
      </c>
      <c r="H48" s="97">
        <f>SUM(B48:G48)</f>
        <v>3162</v>
      </c>
      <c r="I48" s="175"/>
      <c r="J48" s="175"/>
      <c r="K48" s="175"/>
      <c r="L48" s="175"/>
      <c r="M48" s="175"/>
      <c r="N48" s="175"/>
      <c r="O48" s="175"/>
      <c r="P48" s="175"/>
      <c r="Q48" s="175"/>
      <c r="R48" s="175"/>
      <c r="S48" s="175"/>
      <c r="T48" s="175"/>
      <c r="U48" s="175"/>
      <c r="V48" s="175"/>
      <c r="W48" s="175"/>
      <c r="X48" s="175"/>
    </row>
    <row r="50" spans="2:6" x14ac:dyDescent="0.25">
      <c r="B50" s="94"/>
      <c r="C50" s="94"/>
      <c r="D50" s="94"/>
      <c r="E50" s="94"/>
      <c r="F50" s="94"/>
    </row>
    <row r="51" spans="2:6" x14ac:dyDescent="0.25">
      <c r="B51" s="94"/>
      <c r="C51" s="94"/>
      <c r="D51" s="94"/>
      <c r="E51" s="94"/>
      <c r="F51" s="94"/>
    </row>
  </sheetData>
  <customSheetViews>
    <customSheetView guid="{A982066E-1B99-4AE0-B540-2DC8BAEEB432}" scale="37" showPageBreaks="1" fitToPage="1" printArea="1" state="hidden" view="pageBreakPreview" topLeftCell="A22">
      <selection activeCell="N17" sqref="N17:X17"/>
      <pageMargins left="0.25" right="0.25" top="0.75" bottom="0.75" header="0.3" footer="0.3"/>
      <pageSetup scale="28" orientation="landscape" r:id="rId1"/>
    </customSheetView>
  </customSheetViews>
  <mergeCells count="18">
    <mergeCell ref="B9:M9"/>
    <mergeCell ref="B25:I25"/>
    <mergeCell ref="N25:S25"/>
    <mergeCell ref="V25:X34"/>
    <mergeCell ref="B38:H38"/>
    <mergeCell ref="T4:X8"/>
    <mergeCell ref="B5:C5"/>
    <mergeCell ref="G5:H5"/>
    <mergeCell ref="N5:O5"/>
    <mergeCell ref="B7:C7"/>
    <mergeCell ref="G7:J7"/>
    <mergeCell ref="O7:R7"/>
    <mergeCell ref="A1:A3"/>
    <mergeCell ref="B1:S1"/>
    <mergeCell ref="T1:X1"/>
    <mergeCell ref="B2:S3"/>
    <mergeCell ref="T2:X2"/>
    <mergeCell ref="T3:X3"/>
  </mergeCells>
  <pageMargins left="0.25" right="0.25" top="0.75" bottom="0.75" header="0.3" footer="0.3"/>
  <pageSetup scale="28" orientation="landscape" r:id="rId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/>
  <dimension ref="A1:AF239"/>
  <sheetViews>
    <sheetView topLeftCell="A26" zoomScale="30" zoomScaleNormal="30" workbookViewId="0">
      <selection activeCell="N70" sqref="N70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9" width="24" style="11" customWidth="1"/>
    <col min="10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53</v>
      </c>
      <c r="N11" s="1100"/>
      <c r="O11" s="6"/>
      <c r="P11" s="6"/>
      <c r="Q11" s="1"/>
      <c r="R11" s="1"/>
      <c r="S11" s="1" t="s">
        <v>5</v>
      </c>
      <c r="T11" s="69">
        <v>45456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103" t="s">
        <v>7</v>
      </c>
      <c r="C15" s="1104"/>
      <c r="D15" s="1104"/>
      <c r="E15" s="1104"/>
      <c r="F15" s="1104"/>
      <c r="G15" s="1104"/>
      <c r="H15" s="1104"/>
      <c r="I15" s="1104"/>
      <c r="J15" s="1104"/>
      <c r="K15" s="1104"/>
      <c r="L15" s="1104"/>
      <c r="M15" s="1105"/>
      <c r="N15" s="1142" t="s">
        <v>28</v>
      </c>
      <c r="O15" s="1143"/>
      <c r="P15" s="1143"/>
      <c r="Q15" s="1143"/>
      <c r="R15" s="1143"/>
      <c r="S15" s="1143"/>
      <c r="T15" s="1143"/>
      <c r="U15" s="1143"/>
      <c r="V15" s="1143"/>
      <c r="W15" s="1143"/>
      <c r="X15" s="1144"/>
      <c r="Y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0"/>
      <c r="W16" s="199"/>
      <c r="X16" s="315"/>
      <c r="Y16" s="250" t="s">
        <v>8</v>
      </c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77">
        <v>11</v>
      </c>
      <c r="M17" s="146">
        <v>12</v>
      </c>
      <c r="N17" s="316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151">
        <v>9</v>
      </c>
      <c r="W17" s="151">
        <v>10</v>
      </c>
      <c r="X17" s="272">
        <v>11</v>
      </c>
      <c r="Y17" s="10"/>
    </row>
    <row r="18" spans="1:32" ht="39.950000000000003" customHeight="1" x14ac:dyDescent="0.25">
      <c r="A18" s="148" t="s">
        <v>23</v>
      </c>
      <c r="B18" s="154">
        <v>13.4</v>
      </c>
      <c r="C18" s="155">
        <v>25.6</v>
      </c>
      <c r="D18" s="155">
        <v>19.899999999999999</v>
      </c>
      <c r="E18" s="155">
        <v>19.8</v>
      </c>
      <c r="F18" s="155">
        <v>23.8</v>
      </c>
      <c r="G18" s="155">
        <v>23.8</v>
      </c>
      <c r="H18" s="155">
        <v>25.5</v>
      </c>
      <c r="I18" s="155">
        <v>25.5</v>
      </c>
      <c r="J18" s="155">
        <v>18.3</v>
      </c>
      <c r="K18" s="155">
        <v>18.3</v>
      </c>
      <c r="L18" s="155">
        <v>21</v>
      </c>
      <c r="M18" s="161">
        <v>11.3</v>
      </c>
      <c r="N18" s="109">
        <v>13.85</v>
      </c>
      <c r="O18" s="110">
        <v>32.799999999999997</v>
      </c>
      <c r="P18" s="110">
        <v>20.6</v>
      </c>
      <c r="Q18" s="110">
        <v>20.6</v>
      </c>
      <c r="R18" s="110">
        <v>30.8</v>
      </c>
      <c r="S18" s="110">
        <v>23.4</v>
      </c>
      <c r="T18" s="110">
        <v>23.4</v>
      </c>
      <c r="U18" s="110">
        <v>18.7</v>
      </c>
      <c r="V18" s="110">
        <v>18.7</v>
      </c>
      <c r="W18" s="110">
        <v>27</v>
      </c>
      <c r="X18" s="251">
        <v>12.9</v>
      </c>
      <c r="Y18" s="242">
        <f t="shared" ref="Y18:Y24" si="0">SUM(B18:X18)</f>
        <v>488.95000000000005</v>
      </c>
    </row>
    <row r="19" spans="1:32" ht="39.950000000000003" customHeight="1" x14ac:dyDescent="0.25">
      <c r="A19" s="148" t="s">
        <v>19</v>
      </c>
      <c r="B19" s="13">
        <v>13.4</v>
      </c>
      <c r="C19" s="14">
        <v>25.6</v>
      </c>
      <c r="D19" s="14">
        <v>19.899999999999999</v>
      </c>
      <c r="E19" s="14">
        <v>19.8</v>
      </c>
      <c r="F19" s="14">
        <v>23.8</v>
      </c>
      <c r="G19" s="14">
        <v>23.8</v>
      </c>
      <c r="H19" s="14">
        <v>25.5</v>
      </c>
      <c r="I19" s="14">
        <v>25.5</v>
      </c>
      <c r="J19" s="14">
        <v>18.3</v>
      </c>
      <c r="K19" s="14">
        <v>18.3</v>
      </c>
      <c r="L19" s="14">
        <v>21</v>
      </c>
      <c r="M19" s="98">
        <v>11.3</v>
      </c>
      <c r="N19" s="13">
        <v>13.85</v>
      </c>
      <c r="O19" s="14">
        <v>32.799999999999997</v>
      </c>
      <c r="P19" s="14">
        <v>20.6</v>
      </c>
      <c r="Q19" s="14">
        <v>20.6</v>
      </c>
      <c r="R19" s="14">
        <v>30.8</v>
      </c>
      <c r="S19" s="14">
        <v>23.4</v>
      </c>
      <c r="T19" s="14">
        <v>23.4</v>
      </c>
      <c r="U19" s="14">
        <v>18.7</v>
      </c>
      <c r="V19" s="14">
        <v>18.7</v>
      </c>
      <c r="W19" s="14">
        <v>27</v>
      </c>
      <c r="X19" s="252">
        <v>12.9</v>
      </c>
      <c r="Y19" s="242">
        <f t="shared" si="0"/>
        <v>488.95000000000005</v>
      </c>
    </row>
    <row r="20" spans="1:32" ht="39.75" customHeight="1" x14ac:dyDescent="0.25">
      <c r="A20" s="148" t="s">
        <v>27</v>
      </c>
      <c r="B20" s="13">
        <f>((((($B$26*$B$27)/1000)*7)-$B$18-$B$19)/4)</f>
        <v>19.310249999999996</v>
      </c>
      <c r="C20" s="14">
        <f>((((($C$26*$C$27)/1000)*7)-$C$18-$C$19)/4)</f>
        <v>36.787999999999997</v>
      </c>
      <c r="D20" s="14">
        <f>((((($D$26*$D$27)/1000)*7)-$D$18-$D$19)/4)</f>
        <v>28.395999999999994</v>
      </c>
      <c r="E20" s="14">
        <f>((((($E$26*$E$27)/1000)*7)-$E$18-$E$19)/4)</f>
        <v>28.445999999999994</v>
      </c>
      <c r="F20" s="14">
        <f>((((($F$26*$F$27)/1000)*7)-$F$18-$F$19)/4)</f>
        <v>33.698874999999994</v>
      </c>
      <c r="G20" s="14">
        <f>((((($G$26*$G$27)/1000)*7)-$G$18-$G$19)/4)</f>
        <v>33.774999999999999</v>
      </c>
      <c r="H20" s="14">
        <f>((((($H$26*$H$27)/1000)*7)-$H$18-$H$19)/4)</f>
        <v>35.485250000000001</v>
      </c>
      <c r="I20" s="14">
        <f>((((($I$26*$I$27)/1000)*7)-$I$18-$I$19)/4)</f>
        <v>35.560500000000005</v>
      </c>
      <c r="J20" s="14">
        <f>((((($J$26*$J$27)/1000)*7)-$J$18-$J$19)/4)</f>
        <v>24.660000000000004</v>
      </c>
      <c r="K20" s="14">
        <f>((((($K$26*$K$27)/1000)*7)-$K$18-$K$19)/4)</f>
        <v>24.586500000000001</v>
      </c>
      <c r="L20" s="14">
        <f>((((($L$26*$L$27)/1000)*7)-$L$18-$L$19)/4)</f>
        <v>27.527500000000003</v>
      </c>
      <c r="M20" s="98">
        <f>((((($M$26*$M$27)/1000)*7)-$M$18-$M$19)/4)</f>
        <v>14.23</v>
      </c>
      <c r="N20" s="13">
        <f>((((($N$26*$N$27)/1000)*7)-$N$18-$N$19)/4)</f>
        <v>20.019750000000002</v>
      </c>
      <c r="O20" s="14">
        <f>((((($O$26*$O$27)/1000)*7)-$O$18-$O$19)/4)</f>
        <v>46.739999999999995</v>
      </c>
      <c r="P20" s="14">
        <f>((((($P$26*$P$27)/1000)*7)-$P$18-$P$19)/4)</f>
        <v>28.752125000000007</v>
      </c>
      <c r="Q20" s="14">
        <f>((((($Q$26*$Q$27)/1000)*7)-$Q$18-$Q$19)/4)</f>
        <v>28.828250000000004</v>
      </c>
      <c r="R20" s="14">
        <f>((((($R$26*$R$27)/1000)*7)-$R$18-$R$19)/4)</f>
        <v>42.467249999999993</v>
      </c>
      <c r="S20" s="14">
        <f>((((($S$26*$S$27)/1000)*7)-$S$18-$S$19)/4)</f>
        <v>31.809374999999996</v>
      </c>
      <c r="T20" s="14">
        <f>((((($T$26*$T$27)/1000)*7)-$T$18-$T$19)/4)</f>
        <v>31.809374999999996</v>
      </c>
      <c r="U20" s="14">
        <f>((((($U$26*$U$27)/1000)*7)-$U$18-$U$19)/4)</f>
        <v>24.974499999999999</v>
      </c>
      <c r="V20" s="14">
        <f>((((($V$26*$V$27)/1000)*7)-$V$18-$V$19)/4)</f>
        <v>24.974499999999999</v>
      </c>
      <c r="W20" s="14">
        <f>((((($W$26*$W$27)/1000)*7)-$W$18-$W$19)/4)</f>
        <v>34.859499999999997</v>
      </c>
      <c r="X20" s="252">
        <f>((((($X$26*$X$27)/1000)*7)-$X$18-$X$19)/4)</f>
        <v>16.159999999999997</v>
      </c>
      <c r="Y20" s="242">
        <f t="shared" si="0"/>
        <v>673.85850000000016</v>
      </c>
    </row>
    <row r="21" spans="1:32" ht="39.950000000000003" customHeight="1" x14ac:dyDescent="0.25">
      <c r="A21" s="148" t="s">
        <v>20</v>
      </c>
      <c r="B21" s="13">
        <f>((((($B$26*$B$27)/1000)*7)-$B$18-$B$19)/4)</f>
        <v>19.310249999999996</v>
      </c>
      <c r="C21" s="14">
        <f>((((($C$26*$C$27)/1000)*7)-$C$18-$C$19)/4)</f>
        <v>36.787999999999997</v>
      </c>
      <c r="D21" s="14">
        <f>((((($D$26*$D$27)/1000)*7)-$D$18-$D$19)/4)</f>
        <v>28.395999999999994</v>
      </c>
      <c r="E21" s="14">
        <f>((((($E$26*$E$27)/1000)*7)-$E$18-$E$19)/4)</f>
        <v>28.445999999999994</v>
      </c>
      <c r="F21" s="14">
        <f>((((($F$26*$F$27)/1000)*7)-$F$18-$F$19)/4)</f>
        <v>33.698874999999994</v>
      </c>
      <c r="G21" s="14">
        <f>((((($G$26*$G$27)/1000)*7)-$G$18-$G$19)/4)</f>
        <v>33.774999999999999</v>
      </c>
      <c r="H21" s="14">
        <f>((((($H$26*$H$27)/1000)*7)-$H$18-$H$19)/4)</f>
        <v>35.485250000000001</v>
      </c>
      <c r="I21" s="14">
        <f>((((($I$26*$I$27)/1000)*7)-$I$18-$I$19)/4)</f>
        <v>35.560500000000005</v>
      </c>
      <c r="J21" s="14">
        <f>((((($J$26*$J$27)/1000)*7)-$J$18-$J$19)/4)</f>
        <v>24.660000000000004</v>
      </c>
      <c r="K21" s="14">
        <f>((((($K$26*$K$27)/1000)*7)-$K$18-$K$19)/4)</f>
        <v>24.586500000000001</v>
      </c>
      <c r="L21" s="14">
        <f>((((($L$26*$L$27)/1000)*7)-$L$18-$L$19)/4)</f>
        <v>27.527500000000003</v>
      </c>
      <c r="M21" s="98">
        <f>((((($M$26*$M$27)/1000)*7)-$M$18-$M$19)/4)</f>
        <v>14.23</v>
      </c>
      <c r="N21" s="13">
        <f>((((($N$26*$N$27)/1000)*7)-$N$18-$N$19)/4)</f>
        <v>20.019750000000002</v>
      </c>
      <c r="O21" s="14">
        <f>((((($O$26*$O$27)/1000)*7)-$O$18-$O$19)/4)</f>
        <v>46.739999999999995</v>
      </c>
      <c r="P21" s="14">
        <f>((((($P$26*$P$27)/1000)*7)-$P$18-$P$19)/4)</f>
        <v>28.752125000000007</v>
      </c>
      <c r="Q21" s="14">
        <f>((((($Q$26*$Q$27)/1000)*7)-$Q$18-$Q$19)/4)</f>
        <v>28.828250000000004</v>
      </c>
      <c r="R21" s="14">
        <f>((((($R$26*$R$27)/1000)*7)-$R$18-$R$19)/4)</f>
        <v>42.467249999999993</v>
      </c>
      <c r="S21" s="14">
        <f>((((($S$26*$S$27)/1000)*7)-$S$18-$S$19)/4)</f>
        <v>31.809374999999996</v>
      </c>
      <c r="T21" s="14">
        <f>((((($T$26*$T$27)/1000)*7)-$T$18-$T$19)/4)</f>
        <v>31.809374999999996</v>
      </c>
      <c r="U21" s="14">
        <f>((((($U$26*$U$27)/1000)*7)-$U$18-$U$19)/4)</f>
        <v>24.974499999999999</v>
      </c>
      <c r="V21" s="14">
        <f>((((($V$26*$V$27)/1000)*7)-$V$18-$V$19)/4)</f>
        <v>24.974499999999999</v>
      </c>
      <c r="W21" s="14">
        <f>((((($W$26*$W$27)/1000)*7)-$W$18-$W$19)/4)</f>
        <v>34.859499999999997</v>
      </c>
      <c r="X21" s="252">
        <f>((((($X$26*$X$27)/1000)*7)-$X$18-$X$19)/4)</f>
        <v>16.159999999999997</v>
      </c>
      <c r="Y21" s="242">
        <f t="shared" si="0"/>
        <v>673.85850000000016</v>
      </c>
    </row>
    <row r="22" spans="1:32" ht="39.950000000000003" customHeight="1" x14ac:dyDescent="0.25">
      <c r="A22" s="148" t="s">
        <v>21</v>
      </c>
      <c r="B22" s="13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98"/>
      <c r="N22" s="13"/>
      <c r="O22" s="14"/>
      <c r="P22" s="14"/>
      <c r="Q22" s="14"/>
      <c r="R22" s="14"/>
      <c r="S22" s="14"/>
      <c r="T22" s="14"/>
      <c r="U22" s="14"/>
      <c r="V22" s="14"/>
      <c r="W22" s="14"/>
      <c r="X22" s="252"/>
      <c r="Y22" s="242">
        <f t="shared" si="0"/>
        <v>0</v>
      </c>
      <c r="AD22" s="11">
        <v>44.5</v>
      </c>
    </row>
    <row r="23" spans="1:32" ht="39.950000000000003" customHeight="1" x14ac:dyDescent="0.25">
      <c r="A23" s="148" t="s">
        <v>22</v>
      </c>
      <c r="B23" s="13">
        <f>((((($B$26*$B$27)/1000)*7)-$B$18-$B$19)/4)</f>
        <v>19.310249999999996</v>
      </c>
      <c r="C23" s="14">
        <f>((((($C$26*$C$27)/1000)*7)-$C$18-$C$19)/4)</f>
        <v>36.787999999999997</v>
      </c>
      <c r="D23" s="14">
        <f>((((($D$26*$D$27)/1000)*7)-$D$18-$D$19)/4)</f>
        <v>28.395999999999994</v>
      </c>
      <c r="E23" s="14">
        <f>((((($E$26*$E$27)/1000)*7)-$E$18-$E$19)/4)</f>
        <v>28.445999999999994</v>
      </c>
      <c r="F23" s="14">
        <f>((((($F$26*$F$27)/1000)*7)-$F$18-$F$19)/4)</f>
        <v>33.698874999999994</v>
      </c>
      <c r="G23" s="14">
        <f>((((($G$26*$G$27)/1000)*7)-$G$18-$G$19)/4)</f>
        <v>33.774999999999999</v>
      </c>
      <c r="H23" s="14">
        <f>((((($H$26*$H$27)/1000)*7)-$H$18-$H$19)/4)</f>
        <v>35.485250000000001</v>
      </c>
      <c r="I23" s="14">
        <f>((((($I$26*$I$27)/1000)*7)-$I$18-$I$19)/4)</f>
        <v>35.560500000000005</v>
      </c>
      <c r="J23" s="14">
        <f>((((($J$26*$J$27)/1000)*7)-$J$18-$J$19)/4)</f>
        <v>24.660000000000004</v>
      </c>
      <c r="K23" s="14">
        <f>((((($K$26*$K$27)/1000)*7)-$K$18-$K$19)/4)</f>
        <v>24.586500000000001</v>
      </c>
      <c r="L23" s="14">
        <f>((((($L$26*$L$27)/1000)*7)-$L$18-$L$19)/4)</f>
        <v>27.527500000000003</v>
      </c>
      <c r="M23" s="98">
        <f>((((($M$26*$M$27)/1000)*7)-$M$18-$M$19)/4)</f>
        <v>14.23</v>
      </c>
      <c r="N23" s="13">
        <f>((((($N$26*$N$27)/1000)*7)-$N$18-$N$19)/4)</f>
        <v>20.019750000000002</v>
      </c>
      <c r="O23" s="14">
        <f>((((($O$26*$O$27)/1000)*7)-$O$18-$O$19)/4)</f>
        <v>46.739999999999995</v>
      </c>
      <c r="P23" s="14">
        <f>((((($P$26*$P$27)/1000)*7)-$P$18-$P$19)/4)</f>
        <v>28.752125000000007</v>
      </c>
      <c r="Q23" s="14">
        <f>((((($Q$26*$Q$27)/1000)*7)-$Q$18-$Q$19)/4)</f>
        <v>28.828250000000004</v>
      </c>
      <c r="R23" s="14">
        <f>((((($R$26*$R$27)/1000)*7)-$R$18-$R$19)/4)</f>
        <v>42.467249999999993</v>
      </c>
      <c r="S23" s="14">
        <f>((((($S$26*$S$27)/1000)*7)-$S$18-$S$19)/4)</f>
        <v>31.809374999999996</v>
      </c>
      <c r="T23" s="14">
        <f>((((($T$26*$T$27)/1000)*7)-$T$18-$T$19)/4)</f>
        <v>31.809374999999996</v>
      </c>
      <c r="U23" s="14">
        <f>((((($U$26*$U$27)/1000)*7)-$U$18-$U$19)/4)</f>
        <v>24.974499999999999</v>
      </c>
      <c r="V23" s="14">
        <f>((((($V$26*$V$27)/1000)*7)-$V$18-$V$19)/4)</f>
        <v>24.974499999999999</v>
      </c>
      <c r="W23" s="14">
        <f>((((($W$26*$W$27)/1000)*7)-$W$18-$W$19)/4)</f>
        <v>34.859499999999997</v>
      </c>
      <c r="X23" s="252">
        <f>((((($X$26*$X$27)/1000)*7)-$X$18-$X$19)/4)</f>
        <v>16.159999999999997</v>
      </c>
      <c r="Y23" s="242">
        <f t="shared" si="0"/>
        <v>673.85850000000016</v>
      </c>
      <c r="AD23" s="11">
        <v>44</v>
      </c>
    </row>
    <row r="24" spans="1:32" ht="39.950000000000003" customHeight="1" thickBot="1" x14ac:dyDescent="0.3">
      <c r="A24" s="196" t="s">
        <v>30</v>
      </c>
      <c r="B24" s="124">
        <f>((((($B$26*$B$27)/1000)*7)-$B$18-$B$19)/4)</f>
        <v>19.310249999999996</v>
      </c>
      <c r="C24" s="125">
        <f>((((($C$26*$C$27)/1000)*7)-$C$18-$C$19)/4)</f>
        <v>36.787999999999997</v>
      </c>
      <c r="D24" s="125">
        <f>((((($D$26*$D$27)/1000)*7)-$D$18-$D$19)/4)</f>
        <v>28.395999999999994</v>
      </c>
      <c r="E24" s="125">
        <f>((((($E$26*$E$27)/1000)*7)-$E$18-$E$19)/4)</f>
        <v>28.445999999999994</v>
      </c>
      <c r="F24" s="125">
        <f>((((($F$26*$F$27)/1000)*7)-$F$18-$F$19)/4)</f>
        <v>33.698874999999994</v>
      </c>
      <c r="G24" s="125">
        <f>((((($G$26*$G$27)/1000)*7)-$G$18-$G$19)/4)</f>
        <v>33.774999999999999</v>
      </c>
      <c r="H24" s="125">
        <f>((((($H$26*$H$27)/1000)*7)-$H$18-$H$19)/4)</f>
        <v>35.485250000000001</v>
      </c>
      <c r="I24" s="125">
        <f>((((($I$26*$I$27)/1000)*7)-$I$18-$I$19)/4)</f>
        <v>35.560500000000005</v>
      </c>
      <c r="J24" s="125">
        <f>((((($J$26*$J$27)/1000)*7)-$J$18-$J$19)/4)</f>
        <v>24.660000000000004</v>
      </c>
      <c r="K24" s="125">
        <f>((((($K$26*$K$27)/1000)*7)-$K$18-$K$19)/4)</f>
        <v>24.586500000000001</v>
      </c>
      <c r="L24" s="125">
        <f>((((($L$26*$L$27)/1000)*7)-$L$18-$L$19)/4)</f>
        <v>27.527500000000003</v>
      </c>
      <c r="M24" s="295">
        <f>((((($M$26*$M$27)/1000)*7)-$M$18-$M$19)/4)</f>
        <v>14.23</v>
      </c>
      <c r="N24" s="124">
        <f>((((($N$26*$N$27)/1000)*7)-$N$18-$N$19)/4)</f>
        <v>20.019750000000002</v>
      </c>
      <c r="O24" s="125">
        <f>((((($O$26*$O$27)/1000)*7)-$O$18-$O$19)/4)</f>
        <v>46.739999999999995</v>
      </c>
      <c r="P24" s="125">
        <f>((((($P$26*$P$27)/1000)*7)-$P$18-$P$19)/4)</f>
        <v>28.752125000000007</v>
      </c>
      <c r="Q24" s="125">
        <f>((((($Q$26*$Q$27)/1000)*7)-$Q$18-$Q$19)/4)</f>
        <v>28.828250000000004</v>
      </c>
      <c r="R24" s="125">
        <f>((((($R$26*$R$27)/1000)*7)-$R$18-$R$19)/4)</f>
        <v>42.467249999999993</v>
      </c>
      <c r="S24" s="125">
        <f>((((($S$26*$S$27)/1000)*7)-$S$18-$S$19)/4)</f>
        <v>31.809374999999996</v>
      </c>
      <c r="T24" s="125">
        <f>((((($T$26*$T$27)/1000)*7)-$T$18-$T$19)/4)</f>
        <v>31.809374999999996</v>
      </c>
      <c r="U24" s="125">
        <f>((((($U$26*$U$27)/1000)*7)-$U$18-$U$19)/4)</f>
        <v>24.974499999999999</v>
      </c>
      <c r="V24" s="125">
        <f>((((($V$26*$V$27)/1000)*7)-$V$18-$V$19)/4)</f>
        <v>24.974499999999999</v>
      </c>
      <c r="W24" s="125">
        <f>((((($W$26*$W$27)/1000)*7)-$W$18-$W$19)/4)</f>
        <v>34.859499999999997</v>
      </c>
      <c r="X24" s="253">
        <f>((((($X$26*$X$27)/1000)*7)-$X$18-$X$19)/4)</f>
        <v>16.159999999999997</v>
      </c>
      <c r="Y24" s="242">
        <f t="shared" si="0"/>
        <v>673.85850000000016</v>
      </c>
      <c r="AD24" s="11">
        <v>43.5</v>
      </c>
    </row>
    <row r="25" spans="1:32" ht="41.45" customHeight="1" x14ac:dyDescent="0.25">
      <c r="A25" s="197" t="s">
        <v>8</v>
      </c>
      <c r="B25" s="184">
        <f>SUM(B18:B24)</f>
        <v>104.04099999999998</v>
      </c>
      <c r="C25" s="185">
        <f t="shared" ref="C25:K25" si="1">SUM(C18:C24)</f>
        <v>198.35199999999998</v>
      </c>
      <c r="D25" s="185">
        <f t="shared" si="1"/>
        <v>153.38399999999996</v>
      </c>
      <c r="E25" s="185">
        <f t="shared" si="1"/>
        <v>153.38399999999999</v>
      </c>
      <c r="F25" s="185">
        <f t="shared" si="1"/>
        <v>182.39549999999997</v>
      </c>
      <c r="G25" s="185">
        <f t="shared" si="1"/>
        <v>182.70000000000002</v>
      </c>
      <c r="H25" s="185">
        <f t="shared" si="1"/>
        <v>192.94100000000003</v>
      </c>
      <c r="I25" s="185">
        <f t="shared" si="1"/>
        <v>193.24200000000002</v>
      </c>
      <c r="J25" s="185">
        <f t="shared" si="1"/>
        <v>135.24</v>
      </c>
      <c r="K25" s="278">
        <f t="shared" si="1"/>
        <v>134.946</v>
      </c>
      <c r="L25" s="278">
        <f>SUM(L18:L24)</f>
        <v>152.11000000000001</v>
      </c>
      <c r="M25" s="278">
        <f>SUM(M18:M24)</f>
        <v>79.52000000000001</v>
      </c>
      <c r="N25" s="184">
        <f t="shared" ref="N25:X25" si="2">SUM(N18:N24)</f>
        <v>107.77900000000001</v>
      </c>
      <c r="O25" s="185">
        <f t="shared" si="2"/>
        <v>252.56</v>
      </c>
      <c r="P25" s="185">
        <f t="shared" si="2"/>
        <v>156.20850000000002</v>
      </c>
      <c r="Q25" s="185">
        <f t="shared" si="2"/>
        <v>156.51300000000001</v>
      </c>
      <c r="R25" s="185">
        <f t="shared" si="2"/>
        <v>231.46899999999994</v>
      </c>
      <c r="S25" s="185">
        <f t="shared" si="2"/>
        <v>174.03749999999997</v>
      </c>
      <c r="T25" s="185">
        <f t="shared" si="2"/>
        <v>174.03749999999997</v>
      </c>
      <c r="U25" s="185">
        <f t="shared" si="2"/>
        <v>137.298</v>
      </c>
      <c r="V25" s="185">
        <f t="shared" si="2"/>
        <v>137.298</v>
      </c>
      <c r="W25" s="185">
        <f t="shared" si="2"/>
        <v>193.43799999999999</v>
      </c>
      <c r="X25" s="153">
        <f t="shared" si="2"/>
        <v>90.439999999999984</v>
      </c>
      <c r="Y25" s="242">
        <f>SUM(B25:X25)</f>
        <v>3673.3339999999994</v>
      </c>
      <c r="AD25" s="11">
        <v>43.5</v>
      </c>
    </row>
    <row r="26" spans="1:32" s="2" customFormat="1" ht="36.75" customHeight="1" x14ac:dyDescent="0.25">
      <c r="A26" s="162" t="s">
        <v>10</v>
      </c>
      <c r="B26" s="15">
        <v>44.5</v>
      </c>
      <c r="C26" s="16">
        <v>44</v>
      </c>
      <c r="D26" s="16">
        <v>44</v>
      </c>
      <c r="E26" s="16">
        <v>44</v>
      </c>
      <c r="F26" s="16">
        <v>43.5</v>
      </c>
      <c r="G26" s="16">
        <v>43.5</v>
      </c>
      <c r="H26" s="16">
        <v>43</v>
      </c>
      <c r="I26" s="16">
        <v>43</v>
      </c>
      <c r="J26" s="16">
        <v>42</v>
      </c>
      <c r="K26" s="186">
        <v>42</v>
      </c>
      <c r="L26" s="186">
        <v>41</v>
      </c>
      <c r="M26" s="186">
        <v>40</v>
      </c>
      <c r="N26" s="320">
        <v>44.5</v>
      </c>
      <c r="O26" s="317">
        <v>44</v>
      </c>
      <c r="P26" s="317">
        <v>43.5</v>
      </c>
      <c r="Q26" s="317">
        <v>43.5</v>
      </c>
      <c r="R26" s="318">
        <v>43</v>
      </c>
      <c r="S26" s="318">
        <v>42.5</v>
      </c>
      <c r="T26" s="318">
        <v>42.5</v>
      </c>
      <c r="U26" s="317">
        <v>42</v>
      </c>
      <c r="V26" s="317">
        <v>42</v>
      </c>
      <c r="W26" s="319">
        <v>41</v>
      </c>
      <c r="X26" s="321">
        <v>40</v>
      </c>
      <c r="Y26" s="243">
        <f>((Y25/Y27)/7)*1000</f>
        <v>42.830721514854709</v>
      </c>
      <c r="AD26" s="2">
        <v>43</v>
      </c>
    </row>
    <row r="27" spans="1:32" s="2" customFormat="1" ht="33" customHeight="1" x14ac:dyDescent="0.25">
      <c r="A27" s="163" t="s">
        <v>11</v>
      </c>
      <c r="B27" s="18">
        <v>334</v>
      </c>
      <c r="C27" s="19">
        <v>644</v>
      </c>
      <c r="D27" s="19">
        <v>498</v>
      </c>
      <c r="E27" s="19">
        <v>498</v>
      </c>
      <c r="F27" s="19">
        <v>599</v>
      </c>
      <c r="G27" s="19">
        <v>600</v>
      </c>
      <c r="H27" s="19">
        <v>641</v>
      </c>
      <c r="I27" s="19">
        <v>642</v>
      </c>
      <c r="J27" s="19">
        <v>460</v>
      </c>
      <c r="K27" s="156">
        <v>459</v>
      </c>
      <c r="L27" s="156">
        <v>530</v>
      </c>
      <c r="M27" s="156">
        <v>284</v>
      </c>
      <c r="N27" s="18">
        <v>346</v>
      </c>
      <c r="O27" s="19">
        <v>820</v>
      </c>
      <c r="P27" s="19">
        <v>513</v>
      </c>
      <c r="Q27" s="19">
        <v>514</v>
      </c>
      <c r="R27" s="19">
        <v>769</v>
      </c>
      <c r="S27" s="19">
        <v>585</v>
      </c>
      <c r="T27" s="19">
        <v>585</v>
      </c>
      <c r="U27" s="19">
        <v>467</v>
      </c>
      <c r="V27" s="19">
        <v>467</v>
      </c>
      <c r="W27" s="19">
        <v>674</v>
      </c>
      <c r="X27" s="20">
        <v>323</v>
      </c>
      <c r="Y27" s="244">
        <f>SUM(B27:X27)</f>
        <v>12252</v>
      </c>
      <c r="AD27" s="2">
        <v>42.5</v>
      </c>
    </row>
    <row r="28" spans="1:32" s="2" customFormat="1" ht="33" customHeight="1" x14ac:dyDescent="0.25">
      <c r="A28" s="164" t="s">
        <v>12</v>
      </c>
      <c r="B28" s="21">
        <f t="shared" ref="B28:K28" si="3">(B27*B26)/1000</f>
        <v>14.863</v>
      </c>
      <c r="C28" s="22">
        <f t="shared" si="3"/>
        <v>28.335999999999999</v>
      </c>
      <c r="D28" s="22">
        <f t="shared" si="3"/>
        <v>21.911999999999999</v>
      </c>
      <c r="E28" s="22">
        <f t="shared" si="3"/>
        <v>21.911999999999999</v>
      </c>
      <c r="F28" s="22">
        <f t="shared" si="3"/>
        <v>26.0565</v>
      </c>
      <c r="G28" s="22">
        <f t="shared" si="3"/>
        <v>26.1</v>
      </c>
      <c r="H28" s="22">
        <f t="shared" si="3"/>
        <v>27.562999999999999</v>
      </c>
      <c r="I28" s="22">
        <f t="shared" si="3"/>
        <v>27.606000000000002</v>
      </c>
      <c r="J28" s="22">
        <f t="shared" si="3"/>
        <v>19.32</v>
      </c>
      <c r="K28" s="135">
        <f t="shared" si="3"/>
        <v>19.277999999999999</v>
      </c>
      <c r="L28" s="135">
        <f>(L27*L26)/1000</f>
        <v>21.73</v>
      </c>
      <c r="M28" s="135">
        <f>(M27*M26)/1000</f>
        <v>11.36</v>
      </c>
      <c r="N28" s="21">
        <f t="shared" ref="N28:X28" si="4">(N27*N26)/1000</f>
        <v>15.397</v>
      </c>
      <c r="O28" s="22">
        <f t="shared" si="4"/>
        <v>36.08</v>
      </c>
      <c r="P28" s="22">
        <f t="shared" si="4"/>
        <v>22.3155</v>
      </c>
      <c r="Q28" s="22">
        <f t="shared" si="4"/>
        <v>22.359000000000002</v>
      </c>
      <c r="R28" s="22">
        <f t="shared" si="4"/>
        <v>33.067</v>
      </c>
      <c r="S28" s="22">
        <f t="shared" si="4"/>
        <v>24.862500000000001</v>
      </c>
      <c r="T28" s="22">
        <f t="shared" si="4"/>
        <v>24.862500000000001</v>
      </c>
      <c r="U28" s="22">
        <f t="shared" si="4"/>
        <v>19.614000000000001</v>
      </c>
      <c r="V28" s="22">
        <f t="shared" si="4"/>
        <v>19.614000000000001</v>
      </c>
      <c r="W28" s="22">
        <f t="shared" si="4"/>
        <v>27.634</v>
      </c>
      <c r="X28" s="23">
        <f t="shared" si="4"/>
        <v>12.92</v>
      </c>
      <c r="Y28" s="245"/>
      <c r="AD28" s="2">
        <v>42.5</v>
      </c>
    </row>
    <row r="29" spans="1:32" ht="33.75" customHeight="1" x14ac:dyDescent="0.25">
      <c r="A29" s="157" t="s">
        <v>13</v>
      </c>
      <c r="B29" s="24">
        <f t="shared" ref="B29:K29" si="5">((B27*B26)*7)/1000</f>
        <v>104.041</v>
      </c>
      <c r="C29" s="25">
        <f t="shared" si="5"/>
        <v>198.352</v>
      </c>
      <c r="D29" s="25">
        <f t="shared" si="5"/>
        <v>153.38399999999999</v>
      </c>
      <c r="E29" s="25">
        <f t="shared" si="5"/>
        <v>153.38399999999999</v>
      </c>
      <c r="F29" s="25">
        <f t="shared" si="5"/>
        <v>182.3955</v>
      </c>
      <c r="G29" s="25">
        <f t="shared" si="5"/>
        <v>182.7</v>
      </c>
      <c r="H29" s="25">
        <f t="shared" si="5"/>
        <v>192.941</v>
      </c>
      <c r="I29" s="25">
        <f t="shared" si="5"/>
        <v>193.24199999999999</v>
      </c>
      <c r="J29" s="25">
        <f t="shared" si="5"/>
        <v>135.24</v>
      </c>
      <c r="K29" s="179">
        <f t="shared" si="5"/>
        <v>134.946</v>
      </c>
      <c r="L29" s="179">
        <f>((L27*L26)*7)/1000</f>
        <v>152.11000000000001</v>
      </c>
      <c r="M29" s="179">
        <f>((M27*M26)*7)/1000</f>
        <v>79.52</v>
      </c>
      <c r="N29" s="24">
        <f t="shared" ref="N29:X29" si="6">((N27*N26)*7)/1000</f>
        <v>107.779</v>
      </c>
      <c r="O29" s="25">
        <f t="shared" si="6"/>
        <v>252.56</v>
      </c>
      <c r="P29" s="25">
        <f t="shared" si="6"/>
        <v>156.20849999999999</v>
      </c>
      <c r="Q29" s="25">
        <f t="shared" si="6"/>
        <v>156.51300000000001</v>
      </c>
      <c r="R29" s="25">
        <f t="shared" si="6"/>
        <v>231.46899999999999</v>
      </c>
      <c r="S29" s="25">
        <f t="shared" si="6"/>
        <v>174.03749999999999</v>
      </c>
      <c r="T29" s="25">
        <f t="shared" si="6"/>
        <v>174.03749999999999</v>
      </c>
      <c r="U29" s="25">
        <f t="shared" si="6"/>
        <v>137.298</v>
      </c>
      <c r="V29" s="25">
        <f t="shared" si="6"/>
        <v>137.298</v>
      </c>
      <c r="W29" s="25">
        <f t="shared" si="6"/>
        <v>193.43799999999999</v>
      </c>
      <c r="X29" s="52">
        <f t="shared" si="6"/>
        <v>90.44</v>
      </c>
      <c r="Y29" s="246"/>
      <c r="AD29" s="11">
        <v>42</v>
      </c>
    </row>
    <row r="30" spans="1:32" ht="33.75" customHeight="1" thickBot="1" x14ac:dyDescent="0.3">
      <c r="A30" s="165" t="s">
        <v>14</v>
      </c>
      <c r="B30" s="26">
        <f t="shared" ref="B30:K30" si="7">+(B25/B27)/7*1000</f>
        <v>44.499999999999993</v>
      </c>
      <c r="C30" s="27">
        <f t="shared" si="7"/>
        <v>43.999999999999993</v>
      </c>
      <c r="D30" s="27">
        <f t="shared" si="7"/>
        <v>43.999999999999993</v>
      </c>
      <c r="E30" s="27">
        <f t="shared" si="7"/>
        <v>44</v>
      </c>
      <c r="F30" s="27">
        <f t="shared" si="7"/>
        <v>43.499999999999993</v>
      </c>
      <c r="G30" s="27">
        <f t="shared" si="7"/>
        <v>43.500000000000007</v>
      </c>
      <c r="H30" s="27">
        <f t="shared" si="7"/>
        <v>43</v>
      </c>
      <c r="I30" s="27">
        <f t="shared" si="7"/>
        <v>43</v>
      </c>
      <c r="J30" s="27">
        <f t="shared" si="7"/>
        <v>42</v>
      </c>
      <c r="K30" s="180">
        <f t="shared" si="7"/>
        <v>41.999999999999993</v>
      </c>
      <c r="L30" s="180">
        <f>+(L25/L27)/7*1000</f>
        <v>41</v>
      </c>
      <c r="M30" s="180">
        <f>+(M25/M27)/7*1000</f>
        <v>40</v>
      </c>
      <c r="N30" s="26">
        <f t="shared" ref="N30:X30" si="8">+(N25/N27)/7*1000</f>
        <v>44.500000000000007</v>
      </c>
      <c r="O30" s="27">
        <f t="shared" si="8"/>
        <v>44</v>
      </c>
      <c r="P30" s="27">
        <f t="shared" si="8"/>
        <v>43.500000000000007</v>
      </c>
      <c r="Q30" s="27">
        <f t="shared" si="8"/>
        <v>43.5</v>
      </c>
      <c r="R30" s="27">
        <f t="shared" si="8"/>
        <v>42.999999999999993</v>
      </c>
      <c r="S30" s="27">
        <f t="shared" si="8"/>
        <v>42.499999999999986</v>
      </c>
      <c r="T30" s="27">
        <f t="shared" si="8"/>
        <v>42.499999999999986</v>
      </c>
      <c r="U30" s="27">
        <f t="shared" si="8"/>
        <v>41.999999999999993</v>
      </c>
      <c r="V30" s="27">
        <f t="shared" si="8"/>
        <v>41.999999999999993</v>
      </c>
      <c r="W30" s="27">
        <f t="shared" si="8"/>
        <v>40.999999999999993</v>
      </c>
      <c r="X30" s="28">
        <f t="shared" si="8"/>
        <v>39.999999999999993</v>
      </c>
      <c r="Y30" s="247"/>
      <c r="AD30" s="11">
        <v>42</v>
      </c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>
        <v>41</v>
      </c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>
        <v>40</v>
      </c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094" t="s">
        <v>16</v>
      </c>
      <c r="C36" s="1095"/>
      <c r="D36" s="1095"/>
      <c r="E36" s="1095"/>
      <c r="F36" s="1095"/>
      <c r="G36" s="1095"/>
      <c r="H36" s="1146"/>
      <c r="I36" s="297"/>
      <c r="L36" s="32"/>
      <c r="M36" s="62" t="s">
        <v>17</v>
      </c>
      <c r="N36" s="1094" t="s">
        <v>16</v>
      </c>
      <c r="O36" s="1095"/>
      <c r="P36" s="1095"/>
      <c r="Q36" s="1095"/>
      <c r="R36" s="1095"/>
      <c r="S36" s="1145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250" t="s">
        <v>8</v>
      </c>
      <c r="J37" s="35"/>
      <c r="K37" s="1106"/>
      <c r="L37" s="1106"/>
      <c r="M37" s="71" t="s">
        <v>31</v>
      </c>
      <c r="N37" s="206"/>
      <c r="O37" s="207"/>
      <c r="P37" s="207"/>
      <c r="Q37" s="207"/>
      <c r="R37" s="207"/>
      <c r="S37" s="296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2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9.5680000000000014</v>
      </c>
      <c r="C39" s="110">
        <v>15.056000000000001</v>
      </c>
      <c r="D39" s="110">
        <v>23.52</v>
      </c>
      <c r="E39" s="110">
        <v>29.487500000000001</v>
      </c>
      <c r="F39" s="110">
        <v>27.067</v>
      </c>
      <c r="G39" s="110">
        <v>22.569000000000003</v>
      </c>
      <c r="H39" s="251">
        <v>8.4205000000000005</v>
      </c>
      <c r="I39" s="112">
        <f>SUM(B39:H39)</f>
        <v>135.68799999999999</v>
      </c>
      <c r="J39" s="37"/>
      <c r="K39" s="31"/>
      <c r="L39" s="2"/>
      <c r="M39" s="148" t="s">
        <v>23</v>
      </c>
      <c r="N39" s="214">
        <v>74.400000000000006</v>
      </c>
      <c r="O39" s="215">
        <v>80.099999999999994</v>
      </c>
      <c r="P39" s="215">
        <v>76.900000000000006</v>
      </c>
      <c r="Q39" s="215">
        <v>83.5</v>
      </c>
      <c r="R39" s="215">
        <v>75.7</v>
      </c>
      <c r="S39" s="216">
        <v>77.2</v>
      </c>
      <c r="T39" s="112">
        <f>SUM(N39:S39)</f>
        <v>467.79999999999995</v>
      </c>
      <c r="U39" s="2"/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9.5680000000000014</v>
      </c>
      <c r="C40" s="14">
        <v>15.056000000000001</v>
      </c>
      <c r="D40" s="14">
        <v>23.52</v>
      </c>
      <c r="E40" s="14">
        <v>29.487500000000001</v>
      </c>
      <c r="F40" s="14">
        <v>27.067</v>
      </c>
      <c r="G40" s="14">
        <v>22.569000000000003</v>
      </c>
      <c r="H40" s="252">
        <v>8.4205000000000005</v>
      </c>
      <c r="I40" s="112">
        <f t="shared" ref="I40:I45" si="9">SUM(B40:H40)</f>
        <v>135.68799999999999</v>
      </c>
      <c r="J40" s="37"/>
      <c r="K40" s="31"/>
      <c r="L40" s="2"/>
      <c r="M40" s="148" t="s">
        <v>19</v>
      </c>
      <c r="N40" s="217">
        <v>74.400000000000006</v>
      </c>
      <c r="O40" s="209">
        <v>80.099999999999994</v>
      </c>
      <c r="P40" s="209">
        <v>76.900000000000006</v>
      </c>
      <c r="Q40" s="209">
        <v>83.5</v>
      </c>
      <c r="R40" s="209">
        <v>75.7</v>
      </c>
      <c r="S40" s="218">
        <v>77.2</v>
      </c>
      <c r="T40" s="112">
        <f t="shared" ref="T40:T45" si="10">SUM(N40:S40)</f>
        <v>467.79999999999995</v>
      </c>
      <c r="U40" s="2"/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>((((($B$47*$B$48)/1000)*7)-$B$39-$B$40)/4)</f>
        <v>13.731000000000002</v>
      </c>
      <c r="C41" s="14">
        <f>((((($C$47*$C$48)/1000)*7)-$C$39-$C$40)/4)</f>
        <v>21.451999999999998</v>
      </c>
      <c r="D41" s="14">
        <f>((((($D$47*$D$48)/1000)*7)-$D$39-$D$40)/4)</f>
        <v>33.874749999999999</v>
      </c>
      <c r="E41" s="14">
        <f>((((($E$47*$E$48)/1000)*7)-$E$39-$E$40)/4)</f>
        <v>43.006249999999994</v>
      </c>
      <c r="F41" s="14">
        <f>((((($F$47*$F$48)/1000)*7)-$F$39-$F$40)/4)</f>
        <v>39.906249999999993</v>
      </c>
      <c r="G41" s="14">
        <f>((((($G$47*$G$48)/1000)*7)-$G$39-$G$40)/4)</f>
        <v>33.042999999999992</v>
      </c>
      <c r="H41" s="252">
        <f>((((($H$47*$H$48)/1000)*7)-$H$39-$H$40)/4)</f>
        <v>12.033249999999999</v>
      </c>
      <c r="I41" s="112">
        <f t="shared" si="9"/>
        <v>197.04649999999998</v>
      </c>
      <c r="J41" s="37"/>
      <c r="K41" s="31"/>
      <c r="L41" s="2"/>
      <c r="M41" s="148" t="s">
        <v>27</v>
      </c>
      <c r="N41" s="217">
        <f>((((($N$48*$N$47)/1000)*7)-$N$39-$N$40)/5)</f>
        <v>31.853999999999996</v>
      </c>
      <c r="O41" s="209">
        <f>((((($O$48*$O$47)/1000)*7)-$O$39-$O$40)/5)</f>
        <v>33.731999999999992</v>
      </c>
      <c r="P41" s="209">
        <f>((((($P$48*$P$47)/1000)*7)-$P$39-$P$40)/5)</f>
        <v>33.625999999999998</v>
      </c>
      <c r="Q41" s="209">
        <f>((((($Q$48*$Q$47)/1000)*7)-$Q$39-$Q$40)/5)</f>
        <v>37.537999999999997</v>
      </c>
      <c r="R41" s="209">
        <f>((((($R$48*$R$47)/1000)*7)-$R$39-$R$40)/5)</f>
        <v>30.956000000000007</v>
      </c>
      <c r="S41" s="218">
        <f>((((($S$48*$S$47)/1000)*7)-$S$39-$S$40)/5)</f>
        <v>32.750000000000014</v>
      </c>
      <c r="T41" s="112">
        <f t="shared" si="10"/>
        <v>200.45600000000002</v>
      </c>
      <c r="U41" s="2"/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>((((($B$47*$B$48)/1000)*7)-$B$39-$B$40)/4)</f>
        <v>13.731000000000002</v>
      </c>
      <c r="C42" s="14">
        <f>((((($C$47*$C$48)/1000)*7)-$C$39-$C$40)/4)</f>
        <v>21.451999999999998</v>
      </c>
      <c r="D42" s="14">
        <f>((((($D$47*$D$48)/1000)*7)-$D$39-$D$40)/4)</f>
        <v>33.874749999999999</v>
      </c>
      <c r="E42" s="14">
        <f>((((($E$47*$E$48)/1000)*7)-$E$39-$E$40)/4)</f>
        <v>43.006249999999994</v>
      </c>
      <c r="F42" s="14">
        <f>((((($F$47*$F$48)/1000)*7)-$F$39-$F$40)/4)</f>
        <v>39.906249999999993</v>
      </c>
      <c r="G42" s="14">
        <f>((((($G$47*$G$48)/1000)*7)-$G$39-$G$40)/4)</f>
        <v>33.042999999999992</v>
      </c>
      <c r="H42" s="252">
        <f>((((($H$47*$H$48)/1000)*7)-$H$39-$H$40)/4)</f>
        <v>12.033249999999999</v>
      </c>
      <c r="I42" s="112">
        <f t="shared" si="9"/>
        <v>197.04649999999998</v>
      </c>
      <c r="J42" s="37"/>
      <c r="K42" s="31"/>
      <c r="L42" s="2"/>
      <c r="M42" s="148" t="s">
        <v>20</v>
      </c>
      <c r="N42" s="217">
        <f>((((($N$48*$N$47)/1000)*7)-$N$39-$N$40)/5)</f>
        <v>31.853999999999996</v>
      </c>
      <c r="O42" s="209">
        <f>((((($O$48*$O$47)/1000)*7)-$O$39-$O$40)/5)</f>
        <v>33.731999999999992</v>
      </c>
      <c r="P42" s="209">
        <f>((((($P$48*$P$47)/1000)*7)-$P$39-$P$40)/5)</f>
        <v>33.625999999999998</v>
      </c>
      <c r="Q42" s="209">
        <f>((((($Q$48*$Q$47)/1000)*7)-$Q$39-$Q$40)/5)</f>
        <v>37.537999999999997</v>
      </c>
      <c r="R42" s="209">
        <f>((((($R$48*$R$47)/1000)*7)-$R$39-$R$40)/5)</f>
        <v>30.956000000000007</v>
      </c>
      <c r="S42" s="218">
        <f>((((($S$48*$S$47)/1000)*7)-$S$39-$S$40)/5)</f>
        <v>32.750000000000014</v>
      </c>
      <c r="T42" s="112">
        <f t="shared" si="10"/>
        <v>200.45600000000002</v>
      </c>
      <c r="U42" s="2"/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/>
      <c r="C43" s="14"/>
      <c r="D43" s="14"/>
      <c r="E43" s="14"/>
      <c r="F43" s="14"/>
      <c r="G43" s="14"/>
      <c r="H43" s="252"/>
      <c r="I43" s="112">
        <f t="shared" si="9"/>
        <v>0</v>
      </c>
      <c r="J43" s="37"/>
      <c r="K43" s="31"/>
      <c r="L43" s="2"/>
      <c r="M43" s="148" t="s">
        <v>21</v>
      </c>
      <c r="N43" s="217">
        <f>((((($N$48*$N$47)/1000)*7)-$N$39-$N$40)/5)</f>
        <v>31.853999999999996</v>
      </c>
      <c r="O43" s="209">
        <f>((((($O$48*$O$47)/1000)*7)-$O$39-$O$40)/5)</f>
        <v>33.731999999999992</v>
      </c>
      <c r="P43" s="209">
        <f>((((($P$48*$P$47)/1000)*7)-$P$39-$P$40)/5)</f>
        <v>33.625999999999998</v>
      </c>
      <c r="Q43" s="209">
        <f>((((($Q$48*$Q$47)/1000)*7)-$Q$39-$Q$40)/5)</f>
        <v>37.537999999999997</v>
      </c>
      <c r="R43" s="209">
        <f>((((($R$48*$R$47)/1000)*7)-$R$39-$R$40)/5)</f>
        <v>30.956000000000007</v>
      </c>
      <c r="S43" s="218">
        <f>((((($S$48*$S$47)/1000)*7)-$S$39-$S$40)/5)</f>
        <v>32.750000000000014</v>
      </c>
      <c r="T43" s="112">
        <f t="shared" si="10"/>
        <v>200.45600000000002</v>
      </c>
      <c r="U43" s="2"/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((((($B$47*$B$48)/1000)*7)-$B$39-$B$40)/4)</f>
        <v>13.731000000000002</v>
      </c>
      <c r="C44" s="14">
        <f>((((($C$47*$C$48)/1000)*7)-$C$39-$C$40)/4)</f>
        <v>21.451999999999998</v>
      </c>
      <c r="D44" s="14">
        <f>((((($D$47*$D$48)/1000)*7)-$D$39-$D$40)/4)</f>
        <v>33.874749999999999</v>
      </c>
      <c r="E44" s="14">
        <f>((((($E$47*$E$48)/1000)*7)-$E$39-$E$40)/4)</f>
        <v>43.006249999999994</v>
      </c>
      <c r="F44" s="14">
        <f>((((($F$47*$F$48)/1000)*7)-$F$39-$F$40)/4)</f>
        <v>39.906249999999993</v>
      </c>
      <c r="G44" s="14">
        <f>((((($G$47*$G$48)/1000)*7)-$G$39-$G$40)/4)</f>
        <v>33.042999999999992</v>
      </c>
      <c r="H44" s="252">
        <f>((((($H$47*$H$48)/1000)*7)-$H$39-$H$40)/4)</f>
        <v>12.033249999999999</v>
      </c>
      <c r="I44" s="112">
        <f t="shared" si="9"/>
        <v>197.04649999999998</v>
      </c>
      <c r="J44" s="37"/>
      <c r="K44" s="31"/>
      <c r="L44" s="2"/>
      <c r="M44" s="148" t="s">
        <v>22</v>
      </c>
      <c r="N44" s="217">
        <f>((((($N$48*$N$47)/1000)*7)-$N$39-$N$40)/5)</f>
        <v>31.853999999999996</v>
      </c>
      <c r="O44" s="209">
        <f>((((($O$48*$O$47)/1000)*7)-$O$39-$O$40)/5)</f>
        <v>33.731999999999992</v>
      </c>
      <c r="P44" s="209">
        <f>((((($P$48*$P$47)/1000)*7)-$P$39-$P$40)/5)</f>
        <v>33.625999999999998</v>
      </c>
      <c r="Q44" s="209">
        <f>((((($Q$48*$Q$47)/1000)*7)-$Q$39-$Q$40)/5)</f>
        <v>37.537999999999997</v>
      </c>
      <c r="R44" s="209">
        <f>((((($R$48*$R$47)/1000)*7)-$R$39-$R$40)/5)</f>
        <v>30.956000000000007</v>
      </c>
      <c r="S44" s="218">
        <f>((((($S$48*$S$47)/1000)*7)-$S$39-$S$40)/5)</f>
        <v>32.750000000000014</v>
      </c>
      <c r="T44" s="112">
        <f t="shared" si="10"/>
        <v>200.45600000000002</v>
      </c>
      <c r="U44" s="2"/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3">
        <f>((((($B$47*$B$48)/1000)*7)-$B$39-$B$40)/4)</f>
        <v>13.731000000000002</v>
      </c>
      <c r="C45" s="14">
        <f>((((($C$47*$C$48)/1000)*7)-$C$39-$C$40)/4)</f>
        <v>21.451999999999998</v>
      </c>
      <c r="D45" s="14">
        <f>((((($D$47*$D$48)/1000)*7)-$D$39-$D$40)/4)</f>
        <v>33.874749999999999</v>
      </c>
      <c r="E45" s="14">
        <f>((((($E$47*$E$48)/1000)*7)-$E$39-$E$40)/4)</f>
        <v>43.006249999999994</v>
      </c>
      <c r="F45" s="14">
        <f>((((($F$47*$F$48)/1000)*7)-$F$39-$F$40)/4)</f>
        <v>39.906249999999993</v>
      </c>
      <c r="G45" s="14">
        <f>((((($G$47*$G$48)/1000)*7)-$G$39-$G$40)/4)</f>
        <v>33.042999999999992</v>
      </c>
      <c r="H45" s="252">
        <f>((((($H$47*$H$48)/1000)*7)-$H$39-$H$40)/4)</f>
        <v>12.033249999999999</v>
      </c>
      <c r="I45" s="112">
        <f t="shared" si="9"/>
        <v>197.04649999999998</v>
      </c>
      <c r="J45" s="37"/>
      <c r="K45" s="31"/>
      <c r="L45" s="2"/>
      <c r="M45" s="196" t="s">
        <v>30</v>
      </c>
      <c r="N45" s="219">
        <f>((((($N$48*$N$47)/1000)*7)-$N$39-$N$40)/5)</f>
        <v>31.853999999999996</v>
      </c>
      <c r="O45" s="220">
        <f>((((($O$48*$O$47)/1000)*7)-$O$39-$O$40)/5)</f>
        <v>33.731999999999992</v>
      </c>
      <c r="P45" s="220">
        <f>((((($P$48*$P$47)/1000)*7)-$P$39-$P$40)/5)</f>
        <v>33.625999999999998</v>
      </c>
      <c r="Q45" s="220">
        <f>((((($Q$48*$Q$47)/1000)*7)-$Q$39-$Q$40)/5)</f>
        <v>37.537999999999997</v>
      </c>
      <c r="R45" s="220">
        <f>((((($R$48*$R$47)/1000)*7)-$R$39-$R$40)/5)</f>
        <v>30.956000000000007</v>
      </c>
      <c r="S45" s="221">
        <f>((((($S$48*$S$47)/1000)*7)-$S$39-$S$40)/5)</f>
        <v>32.750000000000014</v>
      </c>
      <c r="T45" s="112">
        <f t="shared" si="10"/>
        <v>200.45600000000002</v>
      </c>
      <c r="U45" s="2"/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302" t="s">
        <v>8</v>
      </c>
      <c r="B46" s="108">
        <f t="shared" ref="B46:G46" si="11">SUM(B39:B45)</f>
        <v>74.06</v>
      </c>
      <c r="C46" s="105">
        <f t="shared" si="11"/>
        <v>115.91999999999999</v>
      </c>
      <c r="D46" s="105">
        <f t="shared" si="11"/>
        <v>182.53900000000002</v>
      </c>
      <c r="E46" s="105">
        <f t="shared" si="11"/>
        <v>230.99999999999997</v>
      </c>
      <c r="F46" s="105">
        <f t="shared" si="11"/>
        <v>213.75899999999999</v>
      </c>
      <c r="G46" s="105">
        <f t="shared" si="11"/>
        <v>177.31</v>
      </c>
      <c r="H46" s="106">
        <f>SUM(H39:H45)</f>
        <v>64.97399999999999</v>
      </c>
      <c r="I46" s="112">
        <f>SUM(B46:H46)</f>
        <v>1059.5619999999999</v>
      </c>
      <c r="J46" s="37"/>
      <c r="K46" s="37"/>
      <c r="M46" s="205" t="s">
        <v>8</v>
      </c>
      <c r="N46" s="184">
        <f t="shared" ref="N46:S46" si="12">SUM(N39:N45)</f>
        <v>308.06999999999994</v>
      </c>
      <c r="O46" s="185">
        <f t="shared" si="12"/>
        <v>328.8599999999999</v>
      </c>
      <c r="P46" s="185">
        <f t="shared" si="12"/>
        <v>321.93</v>
      </c>
      <c r="Q46" s="185">
        <f t="shared" si="12"/>
        <v>354.69000000000005</v>
      </c>
      <c r="R46" s="185">
        <f t="shared" si="12"/>
        <v>306.18000000000006</v>
      </c>
      <c r="S46" s="153">
        <f t="shared" si="12"/>
        <v>318.15000000000003</v>
      </c>
      <c r="T46" s="276">
        <f>SUM(N46:S46)</f>
        <v>1937.88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162" t="s">
        <v>10</v>
      </c>
      <c r="B47" s="15">
        <v>46</v>
      </c>
      <c r="C47" s="16">
        <v>45</v>
      </c>
      <c r="D47" s="16">
        <v>44.5</v>
      </c>
      <c r="E47" s="16">
        <v>44</v>
      </c>
      <c r="F47" s="16">
        <v>43.5</v>
      </c>
      <c r="G47" s="16">
        <v>42.5</v>
      </c>
      <c r="H47" s="17">
        <v>42</v>
      </c>
      <c r="I47" s="113">
        <f>+((I46/I48)/7)*1000</f>
        <v>43.836084564147114</v>
      </c>
      <c r="J47" s="38"/>
      <c r="K47" s="37"/>
      <c r="M47" s="67" t="s">
        <v>10</v>
      </c>
      <c r="N47" s="15">
        <v>90</v>
      </c>
      <c r="O47" s="16">
        <v>90</v>
      </c>
      <c r="P47" s="16">
        <v>90</v>
      </c>
      <c r="Q47" s="16">
        <v>90</v>
      </c>
      <c r="R47" s="16">
        <v>90</v>
      </c>
      <c r="S47" s="17">
        <v>90</v>
      </c>
      <c r="T47" s="188">
        <f>+((T46/T48)/7)*1000</f>
        <v>90</v>
      </c>
      <c r="U47" s="38"/>
    </row>
    <row r="48" spans="1:32" ht="33.75" customHeight="1" x14ac:dyDescent="0.25">
      <c r="A48" s="163" t="s">
        <v>11</v>
      </c>
      <c r="B48" s="18">
        <v>230</v>
      </c>
      <c r="C48" s="19">
        <v>368</v>
      </c>
      <c r="D48" s="19">
        <v>586</v>
      </c>
      <c r="E48" s="19">
        <v>750</v>
      </c>
      <c r="F48" s="19">
        <v>702</v>
      </c>
      <c r="G48" s="19">
        <v>596</v>
      </c>
      <c r="H48" s="20">
        <v>221</v>
      </c>
      <c r="I48" s="114">
        <f>SUM(B48:H48)</f>
        <v>3453</v>
      </c>
      <c r="J48" s="166"/>
      <c r="K48" s="37"/>
      <c r="L48" s="39"/>
      <c r="M48" s="55" t="s">
        <v>11</v>
      </c>
      <c r="N48" s="210">
        <v>489</v>
      </c>
      <c r="O48" s="211">
        <v>522</v>
      </c>
      <c r="P48" s="211">
        <v>511</v>
      </c>
      <c r="Q48" s="211">
        <v>563</v>
      </c>
      <c r="R48" s="211">
        <v>486</v>
      </c>
      <c r="S48" s="212">
        <v>505</v>
      </c>
      <c r="T48" s="189">
        <f>SUM(N48:S48)</f>
        <v>3076</v>
      </c>
      <c r="U48" s="40"/>
    </row>
    <row r="49" spans="1:32" ht="33.75" customHeight="1" x14ac:dyDescent="0.25">
      <c r="A49" s="164" t="s">
        <v>12</v>
      </c>
      <c r="B49" s="21">
        <f t="shared" ref="B49:G49" si="13">(B48*B47)/1000</f>
        <v>10.58</v>
      </c>
      <c r="C49" s="22">
        <f t="shared" si="13"/>
        <v>16.559999999999999</v>
      </c>
      <c r="D49" s="22">
        <f t="shared" si="13"/>
        <v>26.077000000000002</v>
      </c>
      <c r="E49" s="22">
        <f t="shared" si="13"/>
        <v>33</v>
      </c>
      <c r="F49" s="22">
        <f t="shared" si="13"/>
        <v>30.536999999999999</v>
      </c>
      <c r="G49" s="22">
        <f t="shared" si="13"/>
        <v>25.33</v>
      </c>
      <c r="H49" s="23">
        <f>(H48*H47)/1000</f>
        <v>9.282</v>
      </c>
      <c r="I49" s="115">
        <f>((I46*1000)/I48)/7</f>
        <v>43.836084564147122</v>
      </c>
      <c r="J49" s="167"/>
      <c r="K49" s="37"/>
      <c r="M49" s="56" t="s">
        <v>12</v>
      </c>
      <c r="N49" s="21">
        <f t="shared" ref="N49:S49" si="14">(N48*N47)/1000</f>
        <v>44.01</v>
      </c>
      <c r="O49" s="22">
        <f t="shared" si="14"/>
        <v>46.98</v>
      </c>
      <c r="P49" s="22">
        <f t="shared" si="14"/>
        <v>45.99</v>
      </c>
      <c r="Q49" s="22">
        <f t="shared" si="14"/>
        <v>50.67</v>
      </c>
      <c r="R49" s="22">
        <f t="shared" si="14"/>
        <v>43.74</v>
      </c>
      <c r="S49" s="23">
        <f t="shared" si="14"/>
        <v>45.45</v>
      </c>
      <c r="T49" s="190">
        <f>((T46*1000)/T48)/7</f>
        <v>90</v>
      </c>
      <c r="U49" s="40"/>
    </row>
    <row r="50" spans="1:32" ht="33.75" customHeight="1" thickBot="1" x14ac:dyDescent="0.3">
      <c r="A50" s="157" t="s">
        <v>13</v>
      </c>
      <c r="B50" s="24">
        <f t="shared" ref="B50:G50" si="15">((B48*B47)*7)/1000</f>
        <v>74.06</v>
      </c>
      <c r="C50" s="25">
        <f t="shared" si="15"/>
        <v>115.92</v>
      </c>
      <c r="D50" s="25">
        <f t="shared" si="15"/>
        <v>182.53899999999999</v>
      </c>
      <c r="E50" s="25">
        <f t="shared" si="15"/>
        <v>231</v>
      </c>
      <c r="F50" s="25">
        <f t="shared" si="15"/>
        <v>213.75899999999999</v>
      </c>
      <c r="G50" s="25">
        <f t="shared" si="15"/>
        <v>177.31</v>
      </c>
      <c r="H50" s="52">
        <f>((H48*H47)*7)/1000</f>
        <v>64.974000000000004</v>
      </c>
      <c r="I50" s="99"/>
      <c r="J50" s="29"/>
      <c r="K50" s="37"/>
      <c r="M50" s="58" t="s">
        <v>13</v>
      </c>
      <c r="N50" s="24">
        <f t="shared" ref="N50:S50" si="16">((N48*N47)*7)/1000</f>
        <v>308.07</v>
      </c>
      <c r="O50" s="25">
        <f t="shared" si="16"/>
        <v>328.86</v>
      </c>
      <c r="P50" s="25">
        <f t="shared" si="16"/>
        <v>321.93</v>
      </c>
      <c r="Q50" s="25">
        <f t="shared" si="16"/>
        <v>354.69</v>
      </c>
      <c r="R50" s="25">
        <f t="shared" si="16"/>
        <v>306.18</v>
      </c>
      <c r="S50" s="52">
        <f t="shared" si="16"/>
        <v>318.14999999999998</v>
      </c>
      <c r="T50" s="182"/>
    </row>
    <row r="51" spans="1:32" ht="33.75" customHeight="1" thickBot="1" x14ac:dyDescent="0.3">
      <c r="A51" s="165" t="s">
        <v>14</v>
      </c>
      <c r="B51" s="26">
        <f t="shared" ref="B51:G51" si="17">+(B46/B48)/7*1000</f>
        <v>46</v>
      </c>
      <c r="C51" s="27">
        <f t="shared" si="17"/>
        <v>44.999999999999993</v>
      </c>
      <c r="D51" s="27">
        <f t="shared" si="17"/>
        <v>44.5</v>
      </c>
      <c r="E51" s="27">
        <f t="shared" si="17"/>
        <v>43.999999999999993</v>
      </c>
      <c r="F51" s="27">
        <f t="shared" si="17"/>
        <v>43.5</v>
      </c>
      <c r="G51" s="27">
        <f t="shared" si="17"/>
        <v>42.499999999999993</v>
      </c>
      <c r="H51" s="28">
        <f>+(H46/H48)/7*1000</f>
        <v>41.999999999999986</v>
      </c>
      <c r="I51" s="116"/>
      <c r="J51" s="29"/>
      <c r="K51" s="37"/>
      <c r="L51" s="29"/>
      <c r="M51" s="213" t="s">
        <v>14</v>
      </c>
      <c r="N51" s="26">
        <f t="shared" ref="N51:S51" si="18">+(N46/N48)/7*1000</f>
        <v>89.999999999999986</v>
      </c>
      <c r="O51" s="27">
        <f t="shared" si="18"/>
        <v>89.999999999999972</v>
      </c>
      <c r="P51" s="27">
        <f t="shared" si="18"/>
        <v>90</v>
      </c>
      <c r="Q51" s="27">
        <f t="shared" si="18"/>
        <v>90.000000000000014</v>
      </c>
      <c r="R51" s="27">
        <f t="shared" si="18"/>
        <v>90.000000000000014</v>
      </c>
      <c r="S51" s="28">
        <f t="shared" si="18"/>
        <v>90.000000000000014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T52" s="327">
        <v>3048</v>
      </c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96"/>
      <c r="M54" s="1096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94" t="s">
        <v>29</v>
      </c>
      <c r="C55" s="1095"/>
      <c r="D55" s="1095"/>
      <c r="E55" s="1095"/>
      <c r="F55" s="1095"/>
      <c r="G55" s="1095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71.5</v>
      </c>
      <c r="C58" s="110">
        <v>81.900000000000006</v>
      </c>
      <c r="D58" s="110">
        <v>80.2</v>
      </c>
      <c r="E58" s="110">
        <v>82.4</v>
      </c>
      <c r="F58" s="110">
        <v>81.3</v>
      </c>
      <c r="G58" s="279">
        <v>82</v>
      </c>
      <c r="H58" s="112">
        <f t="shared" ref="H58:H65" si="19">SUM(B58:G58)</f>
        <v>479.3</v>
      </c>
      <c r="I58" s="30"/>
      <c r="J58" s="30"/>
      <c r="K58" s="33"/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71.5</v>
      </c>
      <c r="C59" s="14">
        <v>81.900000000000006</v>
      </c>
      <c r="D59" s="14">
        <v>80.2</v>
      </c>
      <c r="E59" s="14">
        <v>82.4</v>
      </c>
      <c r="F59" s="14">
        <v>81.3</v>
      </c>
      <c r="G59" s="280">
        <v>82</v>
      </c>
      <c r="H59" s="112">
        <f t="shared" si="19"/>
        <v>479.3</v>
      </c>
      <c r="I59" s="30"/>
      <c r="J59" s="30"/>
      <c r="K59" s="33"/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((((($B$66*$B$67)/1000)*7)-$B$58-$B$59)/5)</f>
        <v>33.14</v>
      </c>
      <c r="C60" s="14">
        <f>((((($C$66*$C$67)/1000)*7)-$C$58-$C$59)/5)</f>
        <v>42.42</v>
      </c>
      <c r="D60" s="14">
        <f>((((($D$66*$D$67)/1000)*7)-$D$58-$D$59)/5)</f>
        <v>42.120000000000005</v>
      </c>
      <c r="E60" s="14">
        <f>((((($E$66*$E$67)/1000)*7)-$E$58-$E$59)/5)</f>
        <v>43.199999999999996</v>
      </c>
      <c r="F60" s="14">
        <f>((((($F$66*$F$67)/1000)*7)-$F$58-$F$59)/5)</f>
        <v>42.239999999999995</v>
      </c>
      <c r="G60" s="252">
        <f>((((($G$66*$G$67)/1000)*7)-$G$58-$G$59)/5)</f>
        <v>42.660000000000004</v>
      </c>
      <c r="H60" s="112">
        <f t="shared" si="19"/>
        <v>245.78</v>
      </c>
      <c r="I60" s="30"/>
      <c r="J60" s="30"/>
      <c r="K60" s="2"/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>((((($B$66*$B$67)/1000)*7)-$B$58-$B$59)/5)</f>
        <v>33.14</v>
      </c>
      <c r="C61" s="14">
        <f>((((($C$66*$C$67)/1000)*7)-$C$58-$C$59)/5)</f>
        <v>42.42</v>
      </c>
      <c r="D61" s="14">
        <f>((((($D$66*$D$67)/1000)*7)-$D$58-$D$59)/5)</f>
        <v>42.120000000000005</v>
      </c>
      <c r="E61" s="14">
        <f>((((($E$66*$E$67)/1000)*7)-$E$58-$E$59)/5)</f>
        <v>43.199999999999996</v>
      </c>
      <c r="F61" s="14">
        <f>((((($F$66*$F$67)/1000)*7)-$F$58-$F$59)/5)</f>
        <v>42.239999999999995</v>
      </c>
      <c r="G61" s="252">
        <f>((((($G$66*$G$67)/1000)*7)-$G$58-$G$59)/5)</f>
        <v>42.660000000000004</v>
      </c>
      <c r="H61" s="112">
        <f t="shared" si="19"/>
        <v>245.78</v>
      </c>
      <c r="I61" s="30"/>
      <c r="J61" s="30"/>
      <c r="K61" s="2"/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>((((($B$66*$B$67)/1000)*7)-$B$58-$B$59)/5)</f>
        <v>33.14</v>
      </c>
      <c r="C62" s="14">
        <f>((((($C$66*$C$67)/1000)*7)-$C$58-$C$59)/5)</f>
        <v>42.42</v>
      </c>
      <c r="D62" s="14">
        <f>((((($D$66*$D$67)/1000)*7)-$D$58-$D$59)/5)</f>
        <v>42.120000000000005</v>
      </c>
      <c r="E62" s="14">
        <f>((((($E$66*$E$67)/1000)*7)-$E$58-$E$59)/5)</f>
        <v>43.199999999999996</v>
      </c>
      <c r="F62" s="14">
        <f>((((($F$66*$F$67)/1000)*7)-$F$58-$F$59)/5)</f>
        <v>42.239999999999995</v>
      </c>
      <c r="G62" s="252">
        <f>((((($G$66*$G$67)/1000)*7)-$G$58-$G$59)/5)</f>
        <v>42.660000000000004</v>
      </c>
      <c r="H62" s="112">
        <f t="shared" si="19"/>
        <v>245.78</v>
      </c>
      <c r="I62" s="30"/>
      <c r="J62" s="30"/>
      <c r="K62" s="2"/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>((((($B$66*$B$67)/1000)*7)-$B$58-$B$59)/5)</f>
        <v>33.14</v>
      </c>
      <c r="C63" s="14">
        <f>((((($C$66*$C$67)/1000)*7)-$C$58-$C$59)/5)</f>
        <v>42.42</v>
      </c>
      <c r="D63" s="14">
        <f>((((($D$66*$D$67)/1000)*7)-$D$58-$D$59)/5)</f>
        <v>42.120000000000005</v>
      </c>
      <c r="E63" s="14">
        <f>((((($E$66*$E$67)/1000)*7)-$E$58-$E$59)/5)</f>
        <v>43.199999999999996</v>
      </c>
      <c r="F63" s="14">
        <f>((((($F$66*$F$67)/1000)*7)-$F$58-$F$59)/5)</f>
        <v>42.239999999999995</v>
      </c>
      <c r="G63" s="252">
        <f>((((($G$66*$G$67)/1000)*7)-$G$58-$G$59)/5)</f>
        <v>42.660000000000004</v>
      </c>
      <c r="H63" s="112">
        <f t="shared" si="19"/>
        <v>245.78</v>
      </c>
      <c r="I63" s="30"/>
      <c r="J63" s="30"/>
      <c r="K63" s="2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>((((($B$66*$B$67)/1000)*7)-$B$58-$B$59)/5)</f>
        <v>33.14</v>
      </c>
      <c r="C64" s="125">
        <f>((((($C$66*$C$67)/1000)*7)-$C$58-$C$59)/5)</f>
        <v>42.42</v>
      </c>
      <c r="D64" s="125">
        <f>((((($D$66*$D$67)/1000)*7)-$D$58-$D$59)/5)</f>
        <v>42.120000000000005</v>
      </c>
      <c r="E64" s="125">
        <f>((((($E$66*$E$67)/1000)*7)-$E$58-$E$59)/5)</f>
        <v>43.199999999999996</v>
      </c>
      <c r="F64" s="125">
        <f>((((($F$66*$F$67)/1000)*7)-$F$58-$F$59)/5)</f>
        <v>42.239999999999995</v>
      </c>
      <c r="G64" s="253">
        <f>((((($G$66*$G$67)/1000)*7)-$G$58-$G$59)/5)</f>
        <v>42.660000000000004</v>
      </c>
      <c r="H64" s="112">
        <f t="shared" si="19"/>
        <v>245.78</v>
      </c>
      <c r="I64" s="30"/>
      <c r="J64" s="30"/>
      <c r="K64" s="2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20">SUM(B58:B64)</f>
        <v>308.69999999999993</v>
      </c>
      <c r="C65" s="185">
        <f t="shared" si="20"/>
        <v>375.90000000000009</v>
      </c>
      <c r="D65" s="185">
        <f t="shared" si="20"/>
        <v>371</v>
      </c>
      <c r="E65" s="185">
        <f t="shared" si="20"/>
        <v>380.79999999999995</v>
      </c>
      <c r="F65" s="185">
        <f t="shared" si="20"/>
        <v>373.8</v>
      </c>
      <c r="G65" s="278">
        <f t="shared" si="20"/>
        <v>377.30000000000007</v>
      </c>
      <c r="H65" s="187">
        <f t="shared" si="19"/>
        <v>2187.5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100</v>
      </c>
      <c r="C66" s="16">
        <v>100</v>
      </c>
      <c r="D66" s="16">
        <v>100</v>
      </c>
      <c r="E66" s="16">
        <v>100</v>
      </c>
      <c r="F66" s="16">
        <v>100</v>
      </c>
      <c r="G66" s="186">
        <v>100</v>
      </c>
      <c r="H66" s="188">
        <f>+((H65/H67)/7)*1000</f>
        <v>99.999999999999986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441</v>
      </c>
      <c r="C67" s="211">
        <v>537</v>
      </c>
      <c r="D67" s="211">
        <v>530</v>
      </c>
      <c r="E67" s="211">
        <v>544</v>
      </c>
      <c r="F67" s="211">
        <v>534</v>
      </c>
      <c r="G67" s="227">
        <v>539</v>
      </c>
      <c r="H67" s="189">
        <f>SUM(B67:G67)</f>
        <v>3125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21">(B67*B66)/1000</f>
        <v>44.1</v>
      </c>
      <c r="C68" s="22">
        <f t="shared" si="21"/>
        <v>53.7</v>
      </c>
      <c r="D68" s="22">
        <f t="shared" si="21"/>
        <v>53</v>
      </c>
      <c r="E68" s="22">
        <f t="shared" si="21"/>
        <v>54.4</v>
      </c>
      <c r="F68" s="22">
        <f t="shared" si="21"/>
        <v>53.4</v>
      </c>
      <c r="G68" s="135">
        <f t="shared" si="21"/>
        <v>53.9</v>
      </c>
      <c r="H68" s="228">
        <f>((H65*1000)/H67)/7</f>
        <v>100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22">((B67*B66)*7)/1000</f>
        <v>308.7</v>
      </c>
      <c r="C69" s="25">
        <f t="shared" si="22"/>
        <v>375.9</v>
      </c>
      <c r="D69" s="25">
        <f t="shared" si="22"/>
        <v>371</v>
      </c>
      <c r="E69" s="25">
        <f t="shared" si="22"/>
        <v>380.8</v>
      </c>
      <c r="F69" s="25">
        <f t="shared" si="22"/>
        <v>373.8</v>
      </c>
      <c r="G69" s="179">
        <f t="shared" si="22"/>
        <v>377.3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23">+(B65/B67)/7*1000</f>
        <v>99.999999999999972</v>
      </c>
      <c r="C70" s="27">
        <f t="shared" si="23"/>
        <v>100.00000000000001</v>
      </c>
      <c r="D70" s="27">
        <f t="shared" si="23"/>
        <v>99.999999999999986</v>
      </c>
      <c r="E70" s="27">
        <f t="shared" si="23"/>
        <v>99.999999999999986</v>
      </c>
      <c r="F70" s="27">
        <f t="shared" si="23"/>
        <v>100</v>
      </c>
      <c r="G70" s="180">
        <f t="shared" si="23"/>
        <v>100.00000000000001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26">
      <selection activeCell="N70" sqref="N70"/>
      <pageMargins left="0.7" right="0.7" top="0.75" bottom="0.75" header="0.3" footer="0.3"/>
      <pageSetup paperSize="9" orientation="portrait" r:id="rId1"/>
    </customSheetView>
  </customSheetViews>
  <mergeCells count="11">
    <mergeCell ref="N36:S36"/>
    <mergeCell ref="K37:L37"/>
    <mergeCell ref="L54:M54"/>
    <mergeCell ref="B55:G55"/>
    <mergeCell ref="B36:H36"/>
    <mergeCell ref="A3:C3"/>
    <mergeCell ref="E9:G9"/>
    <mergeCell ref="T9:U9"/>
    <mergeCell ref="M11:N11"/>
    <mergeCell ref="B15:M15"/>
    <mergeCell ref="N15:X15"/>
  </mergeCells>
  <pageMargins left="0.7" right="0.7" top="0.75" bottom="0.75" header="0.3" footer="0.3"/>
  <pageSetup paperSize="9" orientation="portrait"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"/>
  <dimension ref="A1:AF239"/>
  <sheetViews>
    <sheetView topLeftCell="E24" zoomScale="30" zoomScaleNormal="30" workbookViewId="0">
      <selection activeCell="K33" sqref="K33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9" width="24" style="11" customWidth="1"/>
    <col min="10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53</v>
      </c>
      <c r="N11" s="1100"/>
      <c r="O11" s="6"/>
      <c r="P11" s="6"/>
      <c r="Q11" s="1"/>
      <c r="R11" s="1"/>
      <c r="S11" s="1" t="s">
        <v>5</v>
      </c>
      <c r="T11" s="69">
        <v>45456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103" t="s">
        <v>7</v>
      </c>
      <c r="C15" s="1104"/>
      <c r="D15" s="1104"/>
      <c r="E15" s="1104"/>
      <c r="F15" s="1104"/>
      <c r="G15" s="1104"/>
      <c r="H15" s="1104"/>
      <c r="I15" s="1104"/>
      <c r="J15" s="1104"/>
      <c r="K15" s="1104"/>
      <c r="L15" s="1104"/>
      <c r="M15" s="1105"/>
      <c r="N15" s="1142" t="s">
        <v>28</v>
      </c>
      <c r="O15" s="1143"/>
      <c r="P15" s="1143"/>
      <c r="Q15" s="1143"/>
      <c r="R15" s="1143"/>
      <c r="S15" s="1143"/>
      <c r="T15" s="1143"/>
      <c r="U15" s="1143"/>
      <c r="V15" s="1143"/>
      <c r="W15" s="1143"/>
      <c r="X15" s="1144"/>
      <c r="Y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0"/>
      <c r="W16" s="199"/>
      <c r="X16" s="315"/>
      <c r="Y16" s="250" t="s">
        <v>8</v>
      </c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77">
        <v>11</v>
      </c>
      <c r="M17" s="146">
        <v>12</v>
      </c>
      <c r="N17" s="316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151">
        <v>9</v>
      </c>
      <c r="W17" s="151">
        <v>10</v>
      </c>
      <c r="X17" s="272">
        <v>11</v>
      </c>
      <c r="Y17" s="10"/>
    </row>
    <row r="18" spans="1:32" ht="39.950000000000003" customHeight="1" x14ac:dyDescent="0.25">
      <c r="A18" s="148" t="s">
        <v>23</v>
      </c>
      <c r="B18" s="154">
        <v>13.4</v>
      </c>
      <c r="C18" s="155">
        <v>25.6</v>
      </c>
      <c r="D18" s="155">
        <v>19.899999999999999</v>
      </c>
      <c r="E18" s="155">
        <v>19.8</v>
      </c>
      <c r="F18" s="155">
        <v>23.8</v>
      </c>
      <c r="G18" s="155">
        <v>23.8</v>
      </c>
      <c r="H18" s="155">
        <v>25.5</v>
      </c>
      <c r="I18" s="155">
        <v>25.5</v>
      </c>
      <c r="J18" s="155">
        <v>18.3</v>
      </c>
      <c r="K18" s="155">
        <v>18.3</v>
      </c>
      <c r="L18" s="155">
        <v>21</v>
      </c>
      <c r="M18" s="161">
        <v>11.3</v>
      </c>
      <c r="N18" s="109">
        <v>13.85</v>
      </c>
      <c r="O18" s="110">
        <v>32.799999999999997</v>
      </c>
      <c r="P18" s="110">
        <v>20.6</v>
      </c>
      <c r="Q18" s="110">
        <v>20.6</v>
      </c>
      <c r="R18" s="110">
        <v>30.8</v>
      </c>
      <c r="S18" s="110">
        <v>23.4</v>
      </c>
      <c r="T18" s="110">
        <v>23.4</v>
      </c>
      <c r="U18" s="110">
        <v>18.7</v>
      </c>
      <c r="V18" s="110">
        <v>18.7</v>
      </c>
      <c r="W18" s="110">
        <v>27</v>
      </c>
      <c r="X18" s="251">
        <v>12.9</v>
      </c>
      <c r="Y18" s="242">
        <f t="shared" ref="Y18:Y24" si="0">SUM(B18:X18)</f>
        <v>488.95000000000005</v>
      </c>
    </row>
    <row r="19" spans="1:32" ht="39.950000000000003" customHeight="1" x14ac:dyDescent="0.25">
      <c r="A19" s="148" t="s">
        <v>19</v>
      </c>
      <c r="B19" s="13">
        <v>13.4</v>
      </c>
      <c r="C19" s="14">
        <v>25.6</v>
      </c>
      <c r="D19" s="14">
        <v>19.899999999999999</v>
      </c>
      <c r="E19" s="14">
        <v>19.8</v>
      </c>
      <c r="F19" s="14">
        <v>23.8</v>
      </c>
      <c r="G19" s="14">
        <v>23.8</v>
      </c>
      <c r="H19" s="14">
        <v>25.5</v>
      </c>
      <c r="I19" s="14">
        <v>25.5</v>
      </c>
      <c r="J19" s="14">
        <v>18.3</v>
      </c>
      <c r="K19" s="14">
        <v>18.3</v>
      </c>
      <c r="L19" s="14">
        <v>21</v>
      </c>
      <c r="M19" s="98">
        <v>11.3</v>
      </c>
      <c r="N19" s="13">
        <v>13.85</v>
      </c>
      <c r="O19" s="14">
        <v>32.799999999999997</v>
      </c>
      <c r="P19" s="14">
        <v>20.6</v>
      </c>
      <c r="Q19" s="14">
        <v>20.6</v>
      </c>
      <c r="R19" s="14">
        <v>30.8</v>
      </c>
      <c r="S19" s="14">
        <v>23.4</v>
      </c>
      <c r="T19" s="14">
        <v>23.4</v>
      </c>
      <c r="U19" s="14">
        <v>18.7</v>
      </c>
      <c r="V19" s="14">
        <v>18.7</v>
      </c>
      <c r="W19" s="14">
        <v>27</v>
      </c>
      <c r="X19" s="252">
        <v>12.9</v>
      </c>
      <c r="Y19" s="242">
        <f t="shared" si="0"/>
        <v>488.95000000000005</v>
      </c>
    </row>
    <row r="20" spans="1:32" ht="39.75" customHeight="1" x14ac:dyDescent="0.25">
      <c r="A20" s="148" t="s">
        <v>27</v>
      </c>
      <c r="B20" s="13">
        <f>((((($B$26*$B$27)/1000)*7)-$B$18-$B$19)/4)</f>
        <v>19.232374999999998</v>
      </c>
      <c r="C20" s="14">
        <f>((((($C$26*$C$27)/1000)*7)-$C$18-$C$19)/4)</f>
        <v>36.787999999999997</v>
      </c>
      <c r="D20" s="14">
        <f>((((($D$26*$D$27)/1000)*7)-$D$18-$D$19)/4)</f>
        <v>28.395999999999994</v>
      </c>
      <c r="E20" s="14">
        <f>((((($E$26*$E$27)/1000)*7)-$E$18-$E$19)/4)</f>
        <v>28.445999999999994</v>
      </c>
      <c r="F20" s="14">
        <f>((((($F$26*$F$27)/1000)*7)-$F$18-$F$19)/4)</f>
        <v>33.698874999999994</v>
      </c>
      <c r="G20" s="14">
        <f>((((($G$26*$G$27)/1000)*7)-$G$18-$G$19)/4)</f>
        <v>33.774999999999999</v>
      </c>
      <c r="H20" s="14">
        <f>((((($H$26*$H$27)/1000)*7)-$H$18-$H$19)/4)</f>
        <v>35.485250000000001</v>
      </c>
      <c r="I20" s="14">
        <f>((((($I$26*$I$27)/1000)*7)-$I$18-$I$19)/4)</f>
        <v>35.560500000000005</v>
      </c>
      <c r="J20" s="14">
        <f>((((($J$26*$J$27)/1000)*7)-$J$18-$J$19)/4)</f>
        <v>24.660000000000004</v>
      </c>
      <c r="K20" s="14">
        <f>((((($K$26*$K$27)/1000)*7)-$K$18-$K$19)/4)</f>
        <v>24.513000000000005</v>
      </c>
      <c r="L20" s="14">
        <f>((((($L$26*$L$27)/1000)*7)-$L$18-$L$19)/4)</f>
        <v>27.527500000000003</v>
      </c>
      <c r="M20" s="98">
        <f>((((($M$26*$M$27)/1000)*7)-$M$18-$M$19)/4)</f>
        <v>14.23</v>
      </c>
      <c r="N20" s="13">
        <f>((((($N$26*$N$27)/1000)*7)-$N$18-$N$19)/4)</f>
        <v>19.941875000000003</v>
      </c>
      <c r="O20" s="14">
        <f>((((($O$26*$O$27)/1000)*7)-$O$18-$O$19)/4)</f>
        <v>46.585999999999999</v>
      </c>
      <c r="P20" s="14">
        <f>((((($P$26*$P$27)/1000)*7)-$P$18-$P$19)/4)</f>
        <v>28.752125000000007</v>
      </c>
      <c r="Q20" s="14">
        <f>((((($Q$26*$Q$27)/1000)*7)-$Q$18-$Q$19)/4)</f>
        <v>28.828250000000004</v>
      </c>
      <c r="R20" s="14">
        <f>((((($R$26*$R$27)/1000)*7)-$R$18-$R$19)/4)</f>
        <v>42.391999999999996</v>
      </c>
      <c r="S20" s="14">
        <f>((((($S$26*$S$27)/1000)*7)-$S$18-$S$19)/4)</f>
        <v>31.734999999999999</v>
      </c>
      <c r="T20" s="14">
        <f>((((($T$26*$T$27)/1000)*7)-$T$18-$T$19)/4)</f>
        <v>31.660624999999996</v>
      </c>
      <c r="U20" s="14">
        <f>((((($U$26*$U$27)/1000)*7)-$U$18-$U$19)/4)</f>
        <v>24.974499999999999</v>
      </c>
      <c r="V20" s="14">
        <f>((((($V$26*$V$27)/1000)*7)-$V$18-$V$19)/4)</f>
        <v>24.974499999999999</v>
      </c>
      <c r="W20" s="14">
        <f>((((($W$26*$W$27)/1000)*7)-$W$18-$W$19)/4)</f>
        <v>34.859499999999997</v>
      </c>
      <c r="X20" s="252">
        <f>((((($X$26*$X$27)/1000)*7)-$X$18-$X$19)/4)</f>
        <v>16.159999999999997</v>
      </c>
      <c r="Y20" s="242">
        <f t="shared" si="0"/>
        <v>673.17687500000011</v>
      </c>
    </row>
    <row r="21" spans="1:32" ht="39.950000000000003" customHeight="1" x14ac:dyDescent="0.25">
      <c r="A21" s="148" t="s">
        <v>20</v>
      </c>
      <c r="B21" s="13">
        <f>((((($B$26*$B$27)/1000)*7)-$B$18-$B$19)/4)</f>
        <v>19.232374999999998</v>
      </c>
      <c r="C21" s="14">
        <f>((((($C$26*$C$27)/1000)*7)-$C$18-$C$19)/4)</f>
        <v>36.787999999999997</v>
      </c>
      <c r="D21" s="14">
        <f>((((($D$26*$D$27)/1000)*7)-$D$18-$D$19)/4)</f>
        <v>28.395999999999994</v>
      </c>
      <c r="E21" s="14">
        <f>((((($E$26*$E$27)/1000)*7)-$E$18-$E$19)/4)</f>
        <v>28.445999999999994</v>
      </c>
      <c r="F21" s="14">
        <f>((((($F$26*$F$27)/1000)*7)-$F$18-$F$19)/4)</f>
        <v>33.698874999999994</v>
      </c>
      <c r="G21" s="14">
        <f>((((($G$26*$G$27)/1000)*7)-$G$18-$G$19)/4)</f>
        <v>33.774999999999999</v>
      </c>
      <c r="H21" s="14">
        <f>((((($H$26*$H$27)/1000)*7)-$H$18-$H$19)/4)</f>
        <v>35.485250000000001</v>
      </c>
      <c r="I21" s="14">
        <f>((((($I$26*$I$27)/1000)*7)-$I$18-$I$19)/4)</f>
        <v>35.560500000000005</v>
      </c>
      <c r="J21" s="14">
        <f>((((($J$26*$J$27)/1000)*7)-$J$18-$J$19)/4)</f>
        <v>24.660000000000004</v>
      </c>
      <c r="K21" s="14">
        <f>((((($K$26*$K$27)/1000)*7)-$K$18-$K$19)/4)</f>
        <v>24.513000000000005</v>
      </c>
      <c r="L21" s="14">
        <f>((((($L$26*$L$27)/1000)*7)-$L$18-$L$19)/4)</f>
        <v>27.527500000000003</v>
      </c>
      <c r="M21" s="98">
        <f>((((($M$26*$M$27)/1000)*7)-$M$18-$M$19)/4)</f>
        <v>14.23</v>
      </c>
      <c r="N21" s="13">
        <f>((((($N$26*$N$27)/1000)*7)-$N$18-$N$19)/4)</f>
        <v>19.941875000000003</v>
      </c>
      <c r="O21" s="14">
        <f>((((($O$26*$O$27)/1000)*7)-$O$18-$O$19)/4)</f>
        <v>46.585999999999999</v>
      </c>
      <c r="P21" s="14">
        <f>((((($P$26*$P$27)/1000)*7)-$P$18-$P$19)/4)</f>
        <v>28.752125000000007</v>
      </c>
      <c r="Q21" s="14">
        <f>((((($Q$26*$Q$27)/1000)*7)-$Q$18-$Q$19)/4)</f>
        <v>28.828250000000004</v>
      </c>
      <c r="R21" s="14">
        <f>((((($R$26*$R$27)/1000)*7)-$R$18-$R$19)/4)</f>
        <v>42.391999999999996</v>
      </c>
      <c r="S21" s="14">
        <f>((((($S$26*$S$27)/1000)*7)-$S$18-$S$19)/4)</f>
        <v>31.734999999999999</v>
      </c>
      <c r="T21" s="14">
        <f>((((($T$26*$T$27)/1000)*7)-$T$18-$T$19)/4)</f>
        <v>31.660624999999996</v>
      </c>
      <c r="U21" s="14">
        <f>((((($U$26*$U$27)/1000)*7)-$U$18-$U$19)/4)</f>
        <v>24.974499999999999</v>
      </c>
      <c r="V21" s="14">
        <f>((((($V$26*$V$27)/1000)*7)-$V$18-$V$19)/4)</f>
        <v>24.974499999999999</v>
      </c>
      <c r="W21" s="14">
        <f>((((($W$26*$W$27)/1000)*7)-$W$18-$W$19)/4)</f>
        <v>34.859499999999997</v>
      </c>
      <c r="X21" s="252">
        <f>((((($X$26*$X$27)/1000)*7)-$X$18-$X$19)/4)</f>
        <v>16.159999999999997</v>
      </c>
      <c r="Y21" s="242">
        <f t="shared" si="0"/>
        <v>673.17687500000011</v>
      </c>
    </row>
    <row r="22" spans="1:32" ht="39.950000000000003" customHeight="1" x14ac:dyDescent="0.25">
      <c r="A22" s="148" t="s">
        <v>21</v>
      </c>
      <c r="B22" s="13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98"/>
      <c r="N22" s="13"/>
      <c r="O22" s="14"/>
      <c r="P22" s="14"/>
      <c r="Q22" s="14"/>
      <c r="R22" s="14"/>
      <c r="S22" s="14"/>
      <c r="T22" s="14"/>
      <c r="U22" s="14"/>
      <c r="V22" s="14"/>
      <c r="W22" s="14"/>
      <c r="X22" s="252"/>
      <c r="Y22" s="242">
        <f t="shared" si="0"/>
        <v>0</v>
      </c>
    </row>
    <row r="23" spans="1:32" ht="39.950000000000003" customHeight="1" x14ac:dyDescent="0.25">
      <c r="A23" s="148" t="s">
        <v>22</v>
      </c>
      <c r="B23" s="13">
        <f>((((($B$26*$B$27)/1000)*7)-$B$18-$B$19)/4)</f>
        <v>19.232374999999998</v>
      </c>
      <c r="C23" s="14">
        <f>((((($C$26*$C$27)/1000)*7)-$C$18-$C$19)/4)</f>
        <v>36.787999999999997</v>
      </c>
      <c r="D23" s="14">
        <f>((((($D$26*$D$27)/1000)*7)-$D$18-$D$19)/4)</f>
        <v>28.395999999999994</v>
      </c>
      <c r="E23" s="14">
        <f>((((($E$26*$E$27)/1000)*7)-$E$18-$E$19)/4)</f>
        <v>28.445999999999994</v>
      </c>
      <c r="F23" s="14">
        <f>((((($F$26*$F$27)/1000)*7)-$F$18-$F$19)/4)</f>
        <v>33.698874999999994</v>
      </c>
      <c r="G23" s="14">
        <f>((((($G$26*$G$27)/1000)*7)-$G$18-$G$19)/4)</f>
        <v>33.774999999999999</v>
      </c>
      <c r="H23" s="14">
        <f>((((($H$26*$H$27)/1000)*7)-$H$18-$H$19)/4)</f>
        <v>35.485250000000001</v>
      </c>
      <c r="I23" s="14">
        <f>((((($I$26*$I$27)/1000)*7)-$I$18-$I$19)/4)</f>
        <v>35.560500000000005</v>
      </c>
      <c r="J23" s="14">
        <f>((((($J$26*$J$27)/1000)*7)-$J$18-$J$19)/4)</f>
        <v>24.660000000000004</v>
      </c>
      <c r="K23" s="14">
        <f>((((($K$26*$K$27)/1000)*7)-$K$18-$K$19)/4)</f>
        <v>24.513000000000005</v>
      </c>
      <c r="L23" s="14">
        <f>((((($L$26*$L$27)/1000)*7)-$L$18-$L$19)/4)</f>
        <v>27.527500000000003</v>
      </c>
      <c r="M23" s="98">
        <f>((((($M$26*$M$27)/1000)*7)-$M$18-$M$19)/4)</f>
        <v>14.23</v>
      </c>
      <c r="N23" s="13">
        <f>((((($N$26*$N$27)/1000)*7)-$N$18-$N$19)/4)</f>
        <v>19.941875000000003</v>
      </c>
      <c r="O23" s="14">
        <f>((((($O$26*$O$27)/1000)*7)-$O$18-$O$19)/4)</f>
        <v>46.585999999999999</v>
      </c>
      <c r="P23" s="14">
        <f>((((($P$26*$P$27)/1000)*7)-$P$18-$P$19)/4)</f>
        <v>28.752125000000007</v>
      </c>
      <c r="Q23" s="14">
        <f>((((($Q$26*$Q$27)/1000)*7)-$Q$18-$Q$19)/4)</f>
        <v>28.828250000000004</v>
      </c>
      <c r="R23" s="14">
        <f>((((($R$26*$R$27)/1000)*7)-$R$18-$R$19)/4)</f>
        <v>42.391999999999996</v>
      </c>
      <c r="S23" s="14">
        <f>((((($S$26*$S$27)/1000)*7)-$S$18-$S$19)/4)</f>
        <v>31.734999999999999</v>
      </c>
      <c r="T23" s="14">
        <f>((((($T$26*$T$27)/1000)*7)-$T$18-$T$19)/4)</f>
        <v>31.660624999999996</v>
      </c>
      <c r="U23" s="14">
        <f>((((($U$26*$U$27)/1000)*7)-$U$18-$U$19)/4)</f>
        <v>24.974499999999999</v>
      </c>
      <c r="V23" s="14">
        <f>((((($V$26*$V$27)/1000)*7)-$V$18-$V$19)/4)</f>
        <v>24.974499999999999</v>
      </c>
      <c r="W23" s="14">
        <f>((((($W$26*$W$27)/1000)*7)-$W$18-$W$19)/4)</f>
        <v>34.859499999999997</v>
      </c>
      <c r="X23" s="252">
        <f>((((($X$26*$X$27)/1000)*7)-$X$18-$X$19)/4)</f>
        <v>16.159999999999997</v>
      </c>
      <c r="Y23" s="242">
        <f t="shared" si="0"/>
        <v>673.17687500000011</v>
      </c>
    </row>
    <row r="24" spans="1:32" ht="39.950000000000003" customHeight="1" thickBot="1" x14ac:dyDescent="0.3">
      <c r="A24" s="196" t="s">
        <v>30</v>
      </c>
      <c r="B24" s="124">
        <f>((((($B$26*$B$27)/1000)*7)-$B$18-$B$19)/4)</f>
        <v>19.232374999999998</v>
      </c>
      <c r="C24" s="125">
        <f>((((($C$26*$C$27)/1000)*7)-$C$18-$C$19)/4)</f>
        <v>36.787999999999997</v>
      </c>
      <c r="D24" s="125">
        <f>((((($D$26*$D$27)/1000)*7)-$D$18-$D$19)/4)</f>
        <v>28.395999999999994</v>
      </c>
      <c r="E24" s="125">
        <f>((((($E$26*$E$27)/1000)*7)-$E$18-$E$19)/4)</f>
        <v>28.445999999999994</v>
      </c>
      <c r="F24" s="125">
        <f>((((($F$26*$F$27)/1000)*7)-$F$18-$F$19)/4)</f>
        <v>33.698874999999994</v>
      </c>
      <c r="G24" s="125">
        <f>((((($G$26*$G$27)/1000)*7)-$G$18-$G$19)/4)</f>
        <v>33.774999999999999</v>
      </c>
      <c r="H24" s="125">
        <f>((((($H$26*$H$27)/1000)*7)-$H$18-$H$19)/4)</f>
        <v>35.485250000000001</v>
      </c>
      <c r="I24" s="125">
        <f>((((($I$26*$I$27)/1000)*7)-$I$18-$I$19)/4)</f>
        <v>35.560500000000005</v>
      </c>
      <c r="J24" s="125">
        <f>((((($J$26*$J$27)/1000)*7)-$J$18-$J$19)/4)</f>
        <v>24.660000000000004</v>
      </c>
      <c r="K24" s="125">
        <f>((((($K$26*$K$27)/1000)*7)-$K$18-$K$19)/4)</f>
        <v>24.513000000000005</v>
      </c>
      <c r="L24" s="125">
        <f>((((($L$26*$L$27)/1000)*7)-$L$18-$L$19)/4)</f>
        <v>27.527500000000003</v>
      </c>
      <c r="M24" s="295">
        <f>((((($M$26*$M$27)/1000)*7)-$M$18-$M$19)/4)</f>
        <v>14.23</v>
      </c>
      <c r="N24" s="124">
        <f>((((($N$26*$N$27)/1000)*7)-$N$18-$N$19)/4)</f>
        <v>19.941875000000003</v>
      </c>
      <c r="O24" s="125">
        <f>((((($O$26*$O$27)/1000)*7)-$O$18-$O$19)/4)</f>
        <v>46.585999999999999</v>
      </c>
      <c r="P24" s="125">
        <f>((((($P$26*$P$27)/1000)*7)-$P$18-$P$19)/4)</f>
        <v>28.752125000000007</v>
      </c>
      <c r="Q24" s="125">
        <f>((((($Q$26*$Q$27)/1000)*7)-$Q$18-$Q$19)/4)</f>
        <v>28.828250000000004</v>
      </c>
      <c r="R24" s="125">
        <f>((((($R$26*$R$27)/1000)*7)-$R$18-$R$19)/4)</f>
        <v>42.391999999999996</v>
      </c>
      <c r="S24" s="125">
        <f>((((($S$26*$S$27)/1000)*7)-$S$18-$S$19)/4)</f>
        <v>31.734999999999999</v>
      </c>
      <c r="T24" s="125">
        <f>((((($T$26*$T$27)/1000)*7)-$T$18-$T$19)/4)</f>
        <v>31.660624999999996</v>
      </c>
      <c r="U24" s="125">
        <f>((((($U$26*$U$27)/1000)*7)-$U$18-$U$19)/4)</f>
        <v>24.974499999999999</v>
      </c>
      <c r="V24" s="125">
        <f>((((($V$26*$V$27)/1000)*7)-$V$18-$V$19)/4)</f>
        <v>24.974499999999999</v>
      </c>
      <c r="W24" s="125">
        <f>((((($W$26*$W$27)/1000)*7)-$W$18-$W$19)/4)</f>
        <v>34.859499999999997</v>
      </c>
      <c r="X24" s="253">
        <f>((((($X$26*$X$27)/1000)*7)-$X$18-$X$19)/4)</f>
        <v>16.159999999999997</v>
      </c>
      <c r="Y24" s="242">
        <f t="shared" si="0"/>
        <v>673.17687500000011</v>
      </c>
    </row>
    <row r="25" spans="1:32" ht="41.45" customHeight="1" x14ac:dyDescent="0.25">
      <c r="A25" s="197" t="s">
        <v>8</v>
      </c>
      <c r="B25" s="184">
        <f>SUM(B18:B24)</f>
        <v>103.72949999999997</v>
      </c>
      <c r="C25" s="185">
        <f t="shared" ref="C25:X25" si="1">SUM(C18:C24)</f>
        <v>198.35199999999998</v>
      </c>
      <c r="D25" s="185">
        <f t="shared" si="1"/>
        <v>153.38399999999996</v>
      </c>
      <c r="E25" s="185">
        <f t="shared" si="1"/>
        <v>153.38399999999999</v>
      </c>
      <c r="F25" s="185">
        <f t="shared" si="1"/>
        <v>182.39549999999997</v>
      </c>
      <c r="G25" s="185">
        <f t="shared" si="1"/>
        <v>182.70000000000002</v>
      </c>
      <c r="H25" s="185">
        <f t="shared" si="1"/>
        <v>192.94100000000003</v>
      </c>
      <c r="I25" s="185">
        <f t="shared" si="1"/>
        <v>193.24200000000002</v>
      </c>
      <c r="J25" s="185">
        <f t="shared" si="1"/>
        <v>135.24</v>
      </c>
      <c r="K25" s="278">
        <f t="shared" si="1"/>
        <v>134.65200000000002</v>
      </c>
      <c r="L25" s="278">
        <f t="shared" si="1"/>
        <v>152.11000000000001</v>
      </c>
      <c r="M25" s="278">
        <f t="shared" si="1"/>
        <v>79.52000000000001</v>
      </c>
      <c r="N25" s="184">
        <f t="shared" si="1"/>
        <v>107.46750000000003</v>
      </c>
      <c r="O25" s="185">
        <f t="shared" si="1"/>
        <v>251.94400000000002</v>
      </c>
      <c r="P25" s="185">
        <f t="shared" si="1"/>
        <v>156.20850000000002</v>
      </c>
      <c r="Q25" s="185">
        <f t="shared" si="1"/>
        <v>156.51300000000001</v>
      </c>
      <c r="R25" s="185">
        <f t="shared" si="1"/>
        <v>231.16799999999998</v>
      </c>
      <c r="S25" s="185">
        <f t="shared" si="1"/>
        <v>173.74</v>
      </c>
      <c r="T25" s="185">
        <f t="shared" si="1"/>
        <v>173.4425</v>
      </c>
      <c r="U25" s="185">
        <f t="shared" si="1"/>
        <v>137.298</v>
      </c>
      <c r="V25" s="185">
        <f t="shared" si="1"/>
        <v>137.298</v>
      </c>
      <c r="W25" s="185">
        <f t="shared" si="1"/>
        <v>193.43799999999999</v>
      </c>
      <c r="X25" s="153">
        <f t="shared" si="1"/>
        <v>90.439999999999984</v>
      </c>
      <c r="Y25" s="242">
        <f>SUM(B25:X25)</f>
        <v>3670.6075000000005</v>
      </c>
    </row>
    <row r="26" spans="1:32" s="2" customFormat="1" ht="36.75" customHeight="1" x14ac:dyDescent="0.25">
      <c r="A26" s="162" t="s">
        <v>10</v>
      </c>
      <c r="B26" s="15">
        <v>44.5</v>
      </c>
      <c r="C26" s="16">
        <v>44</v>
      </c>
      <c r="D26" s="16">
        <v>44</v>
      </c>
      <c r="E26" s="16">
        <v>44</v>
      </c>
      <c r="F26" s="16">
        <v>43.5</v>
      </c>
      <c r="G26" s="16">
        <v>43.5</v>
      </c>
      <c r="H26" s="16">
        <v>43</v>
      </c>
      <c r="I26" s="16">
        <v>43</v>
      </c>
      <c r="J26" s="16">
        <v>42</v>
      </c>
      <c r="K26" s="186">
        <v>42</v>
      </c>
      <c r="L26" s="186">
        <v>41</v>
      </c>
      <c r="M26" s="186">
        <v>40</v>
      </c>
      <c r="N26" s="320">
        <v>44.5</v>
      </c>
      <c r="O26" s="317">
        <v>44</v>
      </c>
      <c r="P26" s="317">
        <v>43.5</v>
      </c>
      <c r="Q26" s="317">
        <v>43.5</v>
      </c>
      <c r="R26" s="318">
        <v>43</v>
      </c>
      <c r="S26" s="318">
        <v>42.5</v>
      </c>
      <c r="T26" s="318">
        <v>42.5</v>
      </c>
      <c r="U26" s="317">
        <v>42</v>
      </c>
      <c r="V26" s="317">
        <v>42</v>
      </c>
      <c r="W26" s="319">
        <v>41</v>
      </c>
      <c r="X26" s="321">
        <v>40</v>
      </c>
      <c r="Y26" s="243">
        <f>((Y25/Y27)/7)*1000</f>
        <v>42.830392877562694</v>
      </c>
    </row>
    <row r="27" spans="1:32" s="2" customFormat="1" ht="33" customHeight="1" x14ac:dyDescent="0.25">
      <c r="A27" s="163" t="s">
        <v>11</v>
      </c>
      <c r="B27" s="18">
        <v>333</v>
      </c>
      <c r="C27" s="19">
        <v>644</v>
      </c>
      <c r="D27" s="19">
        <v>498</v>
      </c>
      <c r="E27" s="19">
        <v>498</v>
      </c>
      <c r="F27" s="19">
        <v>599</v>
      </c>
      <c r="G27" s="19">
        <v>600</v>
      </c>
      <c r="H27" s="19">
        <v>641</v>
      </c>
      <c r="I27" s="19">
        <v>642</v>
      </c>
      <c r="J27" s="19">
        <v>460</v>
      </c>
      <c r="K27" s="156">
        <v>458</v>
      </c>
      <c r="L27" s="156">
        <v>530</v>
      </c>
      <c r="M27" s="156">
        <v>284</v>
      </c>
      <c r="N27" s="18">
        <v>345</v>
      </c>
      <c r="O27" s="19">
        <v>818</v>
      </c>
      <c r="P27" s="19">
        <v>513</v>
      </c>
      <c r="Q27" s="19">
        <v>514</v>
      </c>
      <c r="R27" s="19">
        <v>768</v>
      </c>
      <c r="S27" s="19">
        <v>584</v>
      </c>
      <c r="T27" s="19">
        <v>583</v>
      </c>
      <c r="U27" s="19">
        <v>467</v>
      </c>
      <c r="V27" s="19">
        <v>467</v>
      </c>
      <c r="W27" s="19">
        <v>674</v>
      </c>
      <c r="X27" s="20">
        <v>323</v>
      </c>
      <c r="Y27" s="244">
        <f>SUM(B27:X27)</f>
        <v>12243</v>
      </c>
    </row>
    <row r="28" spans="1:32" s="2" customFormat="1" ht="33" customHeight="1" x14ac:dyDescent="0.25">
      <c r="A28" s="164" t="s">
        <v>12</v>
      </c>
      <c r="B28" s="21">
        <f t="shared" ref="B28:X28" si="2">(B27*B26)/1000</f>
        <v>14.8185</v>
      </c>
      <c r="C28" s="22">
        <f t="shared" si="2"/>
        <v>28.335999999999999</v>
      </c>
      <c r="D28" s="22">
        <f t="shared" si="2"/>
        <v>21.911999999999999</v>
      </c>
      <c r="E28" s="22">
        <f t="shared" si="2"/>
        <v>21.911999999999999</v>
      </c>
      <c r="F28" s="22">
        <f t="shared" si="2"/>
        <v>26.0565</v>
      </c>
      <c r="G28" s="22">
        <f t="shared" si="2"/>
        <v>26.1</v>
      </c>
      <c r="H28" s="22">
        <f t="shared" si="2"/>
        <v>27.562999999999999</v>
      </c>
      <c r="I28" s="22">
        <f t="shared" si="2"/>
        <v>27.606000000000002</v>
      </c>
      <c r="J28" s="22">
        <f t="shared" si="2"/>
        <v>19.32</v>
      </c>
      <c r="K28" s="135">
        <f t="shared" si="2"/>
        <v>19.236000000000001</v>
      </c>
      <c r="L28" s="135">
        <f t="shared" si="2"/>
        <v>21.73</v>
      </c>
      <c r="M28" s="135">
        <f t="shared" si="2"/>
        <v>11.36</v>
      </c>
      <c r="N28" s="21">
        <f t="shared" si="2"/>
        <v>15.352499999999999</v>
      </c>
      <c r="O28" s="22">
        <f t="shared" si="2"/>
        <v>35.991999999999997</v>
      </c>
      <c r="P28" s="22">
        <f t="shared" si="2"/>
        <v>22.3155</v>
      </c>
      <c r="Q28" s="22">
        <f t="shared" si="2"/>
        <v>22.359000000000002</v>
      </c>
      <c r="R28" s="22">
        <f t="shared" si="2"/>
        <v>33.024000000000001</v>
      </c>
      <c r="S28" s="22">
        <f t="shared" si="2"/>
        <v>24.82</v>
      </c>
      <c r="T28" s="22">
        <f t="shared" si="2"/>
        <v>24.7775</v>
      </c>
      <c r="U28" s="22">
        <f t="shared" si="2"/>
        <v>19.614000000000001</v>
      </c>
      <c r="V28" s="22">
        <f t="shared" si="2"/>
        <v>19.614000000000001</v>
      </c>
      <c r="W28" s="22">
        <f t="shared" si="2"/>
        <v>27.634</v>
      </c>
      <c r="X28" s="23">
        <f t="shared" si="2"/>
        <v>12.92</v>
      </c>
      <c r="Y28" s="245"/>
    </row>
    <row r="29" spans="1:32" ht="33.75" customHeight="1" x14ac:dyDescent="0.25">
      <c r="A29" s="157" t="s">
        <v>13</v>
      </c>
      <c r="B29" s="24">
        <f t="shared" ref="B29:X29" si="3">((B27*B26)*7)/1000</f>
        <v>103.7295</v>
      </c>
      <c r="C29" s="25">
        <f t="shared" si="3"/>
        <v>198.352</v>
      </c>
      <c r="D29" s="25">
        <f t="shared" si="3"/>
        <v>153.38399999999999</v>
      </c>
      <c r="E29" s="25">
        <f t="shared" si="3"/>
        <v>153.38399999999999</v>
      </c>
      <c r="F29" s="25">
        <f t="shared" si="3"/>
        <v>182.3955</v>
      </c>
      <c r="G29" s="25">
        <f t="shared" si="3"/>
        <v>182.7</v>
      </c>
      <c r="H29" s="25">
        <f t="shared" si="3"/>
        <v>192.941</v>
      </c>
      <c r="I29" s="25">
        <f t="shared" si="3"/>
        <v>193.24199999999999</v>
      </c>
      <c r="J29" s="25">
        <f t="shared" si="3"/>
        <v>135.24</v>
      </c>
      <c r="K29" s="179">
        <f t="shared" si="3"/>
        <v>134.65199999999999</v>
      </c>
      <c r="L29" s="179">
        <f t="shared" si="3"/>
        <v>152.11000000000001</v>
      </c>
      <c r="M29" s="179">
        <f t="shared" si="3"/>
        <v>79.52</v>
      </c>
      <c r="N29" s="24">
        <f t="shared" si="3"/>
        <v>107.4675</v>
      </c>
      <c r="O29" s="25">
        <f t="shared" si="3"/>
        <v>251.94399999999999</v>
      </c>
      <c r="P29" s="25">
        <f t="shared" si="3"/>
        <v>156.20849999999999</v>
      </c>
      <c r="Q29" s="25">
        <f t="shared" si="3"/>
        <v>156.51300000000001</v>
      </c>
      <c r="R29" s="25">
        <f t="shared" si="3"/>
        <v>231.16800000000001</v>
      </c>
      <c r="S29" s="25">
        <f t="shared" si="3"/>
        <v>173.74</v>
      </c>
      <c r="T29" s="25">
        <f t="shared" si="3"/>
        <v>173.4425</v>
      </c>
      <c r="U29" s="25">
        <f t="shared" si="3"/>
        <v>137.298</v>
      </c>
      <c r="V29" s="25">
        <f t="shared" si="3"/>
        <v>137.298</v>
      </c>
      <c r="W29" s="25">
        <f t="shared" si="3"/>
        <v>193.43799999999999</v>
      </c>
      <c r="X29" s="52">
        <f t="shared" si="3"/>
        <v>90.44</v>
      </c>
      <c r="Y29" s="246"/>
    </row>
    <row r="30" spans="1:32" ht="33.75" customHeight="1" thickBot="1" x14ac:dyDescent="0.3">
      <c r="A30" s="165" t="s">
        <v>14</v>
      </c>
      <c r="B30" s="26">
        <f t="shared" ref="B30:X30" si="4">+(B25/B27)/7*1000</f>
        <v>44.499999999999993</v>
      </c>
      <c r="C30" s="27">
        <f t="shared" si="4"/>
        <v>43.999999999999993</v>
      </c>
      <c r="D30" s="27">
        <f t="shared" si="4"/>
        <v>43.999999999999993</v>
      </c>
      <c r="E30" s="27">
        <f t="shared" si="4"/>
        <v>44</v>
      </c>
      <c r="F30" s="27">
        <f t="shared" si="4"/>
        <v>43.499999999999993</v>
      </c>
      <c r="G30" s="27">
        <f t="shared" si="4"/>
        <v>43.500000000000007</v>
      </c>
      <c r="H30" s="27">
        <f t="shared" si="4"/>
        <v>43</v>
      </c>
      <c r="I30" s="27">
        <f t="shared" si="4"/>
        <v>43</v>
      </c>
      <c r="J30" s="27">
        <f t="shared" si="4"/>
        <v>42</v>
      </c>
      <c r="K30" s="180">
        <f t="shared" si="4"/>
        <v>42</v>
      </c>
      <c r="L30" s="180">
        <f t="shared" si="4"/>
        <v>41</v>
      </c>
      <c r="M30" s="180">
        <f t="shared" si="4"/>
        <v>40</v>
      </c>
      <c r="N30" s="26">
        <f t="shared" si="4"/>
        <v>44.500000000000021</v>
      </c>
      <c r="O30" s="27">
        <f t="shared" si="4"/>
        <v>44</v>
      </c>
      <c r="P30" s="27">
        <f t="shared" si="4"/>
        <v>43.500000000000007</v>
      </c>
      <c r="Q30" s="27">
        <f t="shared" si="4"/>
        <v>43.5</v>
      </c>
      <c r="R30" s="27">
        <f t="shared" si="4"/>
        <v>43</v>
      </c>
      <c r="S30" s="27">
        <f t="shared" si="4"/>
        <v>42.5</v>
      </c>
      <c r="T30" s="27">
        <f t="shared" si="4"/>
        <v>42.499999999999993</v>
      </c>
      <c r="U30" s="27">
        <f t="shared" si="4"/>
        <v>41.999999999999993</v>
      </c>
      <c r="V30" s="27">
        <f t="shared" si="4"/>
        <v>41.999999999999993</v>
      </c>
      <c r="W30" s="27">
        <f t="shared" si="4"/>
        <v>40.999999999999993</v>
      </c>
      <c r="X30" s="28">
        <f t="shared" si="4"/>
        <v>39.999999999999993</v>
      </c>
      <c r="Y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094" t="s">
        <v>16</v>
      </c>
      <c r="C36" s="1095"/>
      <c r="D36" s="1095"/>
      <c r="E36" s="1095"/>
      <c r="F36" s="1095"/>
      <c r="G36" s="1095"/>
      <c r="H36" s="1146"/>
      <c r="I36" s="297"/>
      <c r="L36" s="32"/>
      <c r="M36" s="62" t="s">
        <v>17</v>
      </c>
      <c r="N36" s="1094" t="s">
        <v>16</v>
      </c>
      <c r="O36" s="1095"/>
      <c r="P36" s="1095"/>
      <c r="Q36" s="1095"/>
      <c r="R36" s="1095"/>
      <c r="S36" s="1145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250" t="s">
        <v>8</v>
      </c>
      <c r="J37" s="35"/>
      <c r="K37" s="1106"/>
      <c r="L37" s="1106"/>
      <c r="M37" s="71" t="s">
        <v>31</v>
      </c>
      <c r="N37" s="206"/>
      <c r="O37" s="207"/>
      <c r="P37" s="207"/>
      <c r="Q37" s="207"/>
      <c r="R37" s="207"/>
      <c r="S37" s="296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2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9.5680000000000014</v>
      </c>
      <c r="C39" s="110">
        <v>15.056000000000001</v>
      </c>
      <c r="D39" s="110">
        <v>23.52</v>
      </c>
      <c r="E39" s="110">
        <v>29.487500000000001</v>
      </c>
      <c r="F39" s="110">
        <v>27.067</v>
      </c>
      <c r="G39" s="110">
        <v>22.569000000000003</v>
      </c>
      <c r="H39" s="251">
        <v>8.4205000000000005</v>
      </c>
      <c r="I39" s="112">
        <f>SUM(B39:H39)</f>
        <v>135.68799999999999</v>
      </c>
      <c r="J39" s="37"/>
      <c r="K39" s="31"/>
      <c r="L39" s="2"/>
      <c r="M39" s="148" t="s">
        <v>23</v>
      </c>
      <c r="N39" s="109">
        <v>74.400000000000006</v>
      </c>
      <c r="O39" s="110">
        <v>80.099999999999994</v>
      </c>
      <c r="P39" s="110">
        <v>76.900000000000006</v>
      </c>
      <c r="Q39" s="110">
        <v>83.5</v>
      </c>
      <c r="R39" s="110">
        <v>75.7</v>
      </c>
      <c r="S39" s="251">
        <v>77.2</v>
      </c>
      <c r="T39" s="112">
        <f>SUM(N39:S39)</f>
        <v>467.79999999999995</v>
      </c>
      <c r="U39" s="2"/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9.5680000000000014</v>
      </c>
      <c r="C40" s="14">
        <v>15.056000000000001</v>
      </c>
      <c r="D40" s="14">
        <v>23.52</v>
      </c>
      <c r="E40" s="14">
        <v>29.487500000000001</v>
      </c>
      <c r="F40" s="14">
        <v>27.067</v>
      </c>
      <c r="G40" s="14">
        <v>22.569000000000003</v>
      </c>
      <c r="H40" s="252">
        <v>8.4205000000000005</v>
      </c>
      <c r="I40" s="112">
        <f t="shared" ref="I40:I45" si="5">SUM(B40:H40)</f>
        <v>135.68799999999999</v>
      </c>
      <c r="J40" s="37"/>
      <c r="K40" s="31"/>
      <c r="L40" s="2"/>
      <c r="M40" s="148" t="s">
        <v>19</v>
      </c>
      <c r="N40" s="13">
        <v>74.400000000000006</v>
      </c>
      <c r="O40" s="14">
        <v>80.099999999999994</v>
      </c>
      <c r="P40" s="14">
        <v>76.900000000000006</v>
      </c>
      <c r="Q40" s="14">
        <v>83.5</v>
      </c>
      <c r="R40" s="14">
        <v>75.7</v>
      </c>
      <c r="S40" s="252">
        <v>77.2</v>
      </c>
      <c r="T40" s="112">
        <f t="shared" ref="T40:T45" si="6">SUM(N40:S40)</f>
        <v>467.79999999999995</v>
      </c>
      <c r="U40" s="2"/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>((((($B$47*$B$48)/1000)*7)-$B$39-$B$40)/4)</f>
        <v>13.731000000000002</v>
      </c>
      <c r="C41" s="14">
        <f>((((($C$47*$C$48)/1000)*7)-$C$39-$C$40)/4)</f>
        <v>21.451999999999998</v>
      </c>
      <c r="D41" s="14">
        <f>((((($D$47*$D$48)/1000)*7)-$D$39-$D$40)/4)</f>
        <v>33.874749999999999</v>
      </c>
      <c r="E41" s="14">
        <f>((((($E$47*$E$48)/1000)*7)-$E$39-$E$40)/4)</f>
        <v>43.006249999999994</v>
      </c>
      <c r="F41" s="14">
        <f>((((($F$47*$F$48)/1000)*7)-$F$39-$F$40)/4)</f>
        <v>39.906249999999993</v>
      </c>
      <c r="G41" s="14">
        <f>((((($G$47*$G$48)/1000)*7)-$G$39-$G$40)/4)</f>
        <v>33.042999999999992</v>
      </c>
      <c r="H41" s="252">
        <f>((((($H$47*$H$48)/1000)*7)-$H$39-$H$40)/4)</f>
        <v>12.033249999999999</v>
      </c>
      <c r="I41" s="112">
        <f t="shared" si="5"/>
        <v>197.04649999999998</v>
      </c>
      <c r="J41" s="37"/>
      <c r="K41" s="31"/>
      <c r="L41" s="2"/>
      <c r="M41" s="148" t="s">
        <v>27</v>
      </c>
      <c r="N41" s="217">
        <v>31.853999999999996</v>
      </c>
      <c r="O41" s="209">
        <v>33.731999999999992</v>
      </c>
      <c r="P41" s="209">
        <v>33.625999999999998</v>
      </c>
      <c r="Q41" s="209">
        <v>37.537999999999997</v>
      </c>
      <c r="R41" s="209">
        <v>30.956000000000007</v>
      </c>
      <c r="S41" s="218">
        <v>32.750000000000014</v>
      </c>
      <c r="T41" s="112">
        <f t="shared" si="6"/>
        <v>200.45600000000002</v>
      </c>
      <c r="U41" s="2"/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>((((($B$47*$B$48)/1000)*7)-$B$39-$B$40)/4)</f>
        <v>13.731000000000002</v>
      </c>
      <c r="C42" s="14">
        <f>((((($C$47*$C$48)/1000)*7)-$C$39-$C$40)/4)</f>
        <v>21.451999999999998</v>
      </c>
      <c r="D42" s="14">
        <f>((((($D$47*$D$48)/1000)*7)-$D$39-$D$40)/4)</f>
        <v>33.874749999999999</v>
      </c>
      <c r="E42" s="14">
        <f>((((($E$47*$E$48)/1000)*7)-$E$39-$E$40)/4)</f>
        <v>43.006249999999994</v>
      </c>
      <c r="F42" s="14">
        <f>((((($F$47*$F$48)/1000)*7)-$F$39-$F$40)/4)</f>
        <v>39.906249999999993</v>
      </c>
      <c r="G42" s="14">
        <f>((((($G$47*$G$48)/1000)*7)-$G$39-$G$40)/4)</f>
        <v>33.042999999999992</v>
      </c>
      <c r="H42" s="252">
        <f>((((($H$47*$H$48)/1000)*7)-$H$39-$H$40)/4)</f>
        <v>12.033249999999999</v>
      </c>
      <c r="I42" s="112">
        <f t="shared" si="5"/>
        <v>197.04649999999998</v>
      </c>
      <c r="J42" s="37"/>
      <c r="K42" s="31"/>
      <c r="L42" s="2"/>
      <c r="M42" s="148" t="s">
        <v>20</v>
      </c>
      <c r="N42" s="217">
        <v>31.853999999999996</v>
      </c>
      <c r="O42" s="209">
        <v>33.731999999999992</v>
      </c>
      <c r="P42" s="209">
        <v>33.625999999999998</v>
      </c>
      <c r="Q42" s="209">
        <v>37.537999999999997</v>
      </c>
      <c r="R42" s="209">
        <v>30.956000000000007</v>
      </c>
      <c r="S42" s="218">
        <v>32.750000000000014</v>
      </c>
      <c r="T42" s="112">
        <f t="shared" si="6"/>
        <v>200.45600000000002</v>
      </c>
      <c r="U42" s="2"/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/>
      <c r="C43" s="14"/>
      <c r="D43" s="14"/>
      <c r="E43" s="14"/>
      <c r="F43" s="14"/>
      <c r="G43" s="14"/>
      <c r="H43" s="252"/>
      <c r="I43" s="112">
        <f t="shared" si="5"/>
        <v>0</v>
      </c>
      <c r="J43" s="37"/>
      <c r="K43" s="31"/>
      <c r="L43" s="2"/>
      <c r="M43" s="148" t="s">
        <v>21</v>
      </c>
      <c r="N43" s="217">
        <v>31.853999999999996</v>
      </c>
      <c r="O43" s="209">
        <v>33.731999999999992</v>
      </c>
      <c r="P43" s="209">
        <v>33.625999999999998</v>
      </c>
      <c r="Q43" s="209">
        <v>37.537999999999997</v>
      </c>
      <c r="R43" s="209">
        <v>30.956000000000007</v>
      </c>
      <c r="S43" s="218">
        <v>32.750000000000014</v>
      </c>
      <c r="T43" s="112">
        <f t="shared" si="6"/>
        <v>200.45600000000002</v>
      </c>
      <c r="U43" s="2"/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((((($B$47*$B$48)/1000)*7)-$B$39-$B$40)/4)</f>
        <v>13.731000000000002</v>
      </c>
      <c r="C44" s="14">
        <f>((((($C$47*$C$48)/1000)*7)-$C$39-$C$40)/4)</f>
        <v>21.451999999999998</v>
      </c>
      <c r="D44" s="14">
        <f>((((($D$47*$D$48)/1000)*7)-$D$39-$D$40)/4)</f>
        <v>33.874749999999999</v>
      </c>
      <c r="E44" s="14">
        <f>((((($E$47*$E$48)/1000)*7)-$E$39-$E$40)/4)</f>
        <v>43.006249999999994</v>
      </c>
      <c r="F44" s="14">
        <f>((((($F$47*$F$48)/1000)*7)-$F$39-$F$40)/4)</f>
        <v>39.906249999999993</v>
      </c>
      <c r="G44" s="14">
        <f>((((($G$47*$G$48)/1000)*7)-$G$39-$G$40)/4)</f>
        <v>33.042999999999992</v>
      </c>
      <c r="H44" s="252">
        <f>((((($H$47*$H$48)/1000)*7)-$H$39-$H$40)/4)</f>
        <v>12.033249999999999</v>
      </c>
      <c r="I44" s="112">
        <f t="shared" si="5"/>
        <v>197.04649999999998</v>
      </c>
      <c r="J44" s="37"/>
      <c r="K44" s="31"/>
      <c r="L44" s="2"/>
      <c r="M44" s="148" t="s">
        <v>22</v>
      </c>
      <c r="N44" s="217">
        <v>5.39</v>
      </c>
      <c r="O44" s="209">
        <v>15.92</v>
      </c>
      <c r="P44" s="209">
        <v>13.35</v>
      </c>
      <c r="Q44" s="209">
        <v>165.86</v>
      </c>
      <c r="R44" s="209"/>
      <c r="S44" s="218"/>
      <c r="T44" s="112">
        <f t="shared" si="6"/>
        <v>200.52</v>
      </c>
      <c r="U44" s="2"/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3">
        <f>((((($B$47*$B$48)/1000)*7)-$B$39-$B$40)/4)</f>
        <v>13.731000000000002</v>
      </c>
      <c r="C45" s="14">
        <f>((((($C$47*$C$48)/1000)*7)-$C$39-$C$40)/4)</f>
        <v>21.451999999999998</v>
      </c>
      <c r="D45" s="14">
        <f>((((($D$47*$D$48)/1000)*7)-$D$39-$D$40)/4)</f>
        <v>33.874749999999999</v>
      </c>
      <c r="E45" s="14">
        <f>((((($E$47*$E$48)/1000)*7)-$E$39-$E$40)/4)</f>
        <v>43.006249999999994</v>
      </c>
      <c r="F45" s="14">
        <f>((((($F$47*$F$48)/1000)*7)-$F$39-$F$40)/4)</f>
        <v>39.906249999999993</v>
      </c>
      <c r="G45" s="14">
        <f>((((($G$47*$G$48)/1000)*7)-$G$39-$G$40)/4)</f>
        <v>33.042999999999992</v>
      </c>
      <c r="H45" s="252">
        <f>((((($H$47*$H$48)/1000)*7)-$H$39-$H$40)/4)</f>
        <v>12.033249999999999</v>
      </c>
      <c r="I45" s="112">
        <f t="shared" si="5"/>
        <v>197.04649999999998</v>
      </c>
      <c r="J45" s="37"/>
      <c r="K45" s="31"/>
      <c r="L45" s="2"/>
      <c r="M45" s="196" t="s">
        <v>30</v>
      </c>
      <c r="N45" s="219">
        <v>5.39</v>
      </c>
      <c r="O45" s="220">
        <v>15.92</v>
      </c>
      <c r="P45" s="220">
        <v>13.35</v>
      </c>
      <c r="Q45" s="220">
        <v>165.86</v>
      </c>
      <c r="R45" s="220"/>
      <c r="S45" s="221"/>
      <c r="T45" s="112">
        <f t="shared" si="6"/>
        <v>200.52</v>
      </c>
      <c r="U45" s="2"/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302" t="s">
        <v>8</v>
      </c>
      <c r="B46" s="108">
        <f t="shared" ref="B46:G46" si="7">SUM(B39:B45)</f>
        <v>74.06</v>
      </c>
      <c r="C46" s="105">
        <f t="shared" si="7"/>
        <v>115.91999999999999</v>
      </c>
      <c r="D46" s="105">
        <f t="shared" si="7"/>
        <v>182.53900000000002</v>
      </c>
      <c r="E46" s="105">
        <f t="shared" si="7"/>
        <v>230.99999999999997</v>
      </c>
      <c r="F46" s="105">
        <f t="shared" si="7"/>
        <v>213.75899999999999</v>
      </c>
      <c r="G46" s="105">
        <f t="shared" si="7"/>
        <v>177.31</v>
      </c>
      <c r="H46" s="106">
        <f>SUM(H39:H45)</f>
        <v>64.97399999999999</v>
      </c>
      <c r="I46" s="112">
        <f>SUM(B46:H46)</f>
        <v>1059.5619999999999</v>
      </c>
      <c r="J46" s="37"/>
      <c r="K46" s="37"/>
      <c r="M46" s="205" t="s">
        <v>8</v>
      </c>
      <c r="N46" s="184">
        <f t="shared" ref="N46:S46" si="8">SUM(N39:N45)</f>
        <v>255.14199999999994</v>
      </c>
      <c r="O46" s="185">
        <f t="shared" si="8"/>
        <v>293.23599999999999</v>
      </c>
      <c r="P46" s="185">
        <f t="shared" si="8"/>
        <v>281.37800000000004</v>
      </c>
      <c r="Q46" s="185">
        <f t="shared" si="8"/>
        <v>611.33400000000006</v>
      </c>
      <c r="R46" s="185">
        <f t="shared" si="8"/>
        <v>244.26800000000006</v>
      </c>
      <c r="S46" s="153">
        <f t="shared" si="8"/>
        <v>252.65000000000003</v>
      </c>
      <c r="T46" s="276">
        <f>SUM(N46:S46)</f>
        <v>1938.0080000000003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162" t="s">
        <v>10</v>
      </c>
      <c r="B47" s="15">
        <v>46</v>
      </c>
      <c r="C47" s="16">
        <v>45</v>
      </c>
      <c r="D47" s="16">
        <v>44.5</v>
      </c>
      <c r="E47" s="16">
        <v>44</v>
      </c>
      <c r="F47" s="16">
        <v>43.5</v>
      </c>
      <c r="G47" s="16">
        <v>42.5</v>
      </c>
      <c r="H47" s="17">
        <v>42</v>
      </c>
      <c r="I47" s="113">
        <f>+((I46/I48)/7)*1000</f>
        <v>43.836084564147114</v>
      </c>
      <c r="J47" s="38"/>
      <c r="K47" s="37"/>
      <c r="M47" s="67" t="s">
        <v>10</v>
      </c>
      <c r="N47" s="15">
        <v>90</v>
      </c>
      <c r="O47" s="16">
        <v>90</v>
      </c>
      <c r="P47" s="16">
        <v>90</v>
      </c>
      <c r="Q47" s="16">
        <v>90</v>
      </c>
      <c r="R47" s="16">
        <v>90</v>
      </c>
      <c r="S47" s="17">
        <v>90</v>
      </c>
      <c r="T47" s="188">
        <f>+((T46/T48)/7)*1000</f>
        <v>90.802979899732946</v>
      </c>
      <c r="U47" s="38"/>
    </row>
    <row r="48" spans="1:32" ht="33.75" customHeight="1" x14ac:dyDescent="0.25">
      <c r="A48" s="163" t="s">
        <v>11</v>
      </c>
      <c r="B48" s="18">
        <v>230</v>
      </c>
      <c r="C48" s="19">
        <v>368</v>
      </c>
      <c r="D48" s="19">
        <v>586</v>
      </c>
      <c r="E48" s="19">
        <v>750</v>
      </c>
      <c r="F48" s="19">
        <v>702</v>
      </c>
      <c r="G48" s="19">
        <v>596</v>
      </c>
      <c r="H48" s="20">
        <v>221</v>
      </c>
      <c r="I48" s="114">
        <f>SUM(B48:H48)</f>
        <v>3453</v>
      </c>
      <c r="J48" s="166"/>
      <c r="K48" s="37"/>
      <c r="L48" s="39"/>
      <c r="M48" s="55" t="s">
        <v>11</v>
      </c>
      <c r="N48" s="210">
        <v>82</v>
      </c>
      <c r="O48" s="211">
        <v>242</v>
      </c>
      <c r="P48" s="211">
        <v>203</v>
      </c>
      <c r="Q48" s="211">
        <v>2522</v>
      </c>
      <c r="R48" s="211"/>
      <c r="S48" s="212"/>
      <c r="T48" s="189">
        <f>SUM(N48:S48)</f>
        <v>3049</v>
      </c>
      <c r="U48" s="40"/>
    </row>
    <row r="49" spans="1:32" ht="33.75" customHeight="1" x14ac:dyDescent="0.25">
      <c r="A49" s="164" t="s">
        <v>12</v>
      </c>
      <c r="B49" s="21">
        <f t="shared" ref="B49:H49" si="9">(B48*B47)/1000</f>
        <v>10.58</v>
      </c>
      <c r="C49" s="22">
        <f t="shared" si="9"/>
        <v>16.559999999999999</v>
      </c>
      <c r="D49" s="22">
        <f t="shared" si="9"/>
        <v>26.077000000000002</v>
      </c>
      <c r="E49" s="22">
        <f t="shared" si="9"/>
        <v>33</v>
      </c>
      <c r="F49" s="22">
        <f t="shared" si="9"/>
        <v>30.536999999999999</v>
      </c>
      <c r="G49" s="22">
        <f t="shared" si="9"/>
        <v>25.33</v>
      </c>
      <c r="H49" s="23">
        <f t="shared" si="9"/>
        <v>9.282</v>
      </c>
      <c r="I49" s="115">
        <f>((I46*1000)/I48)/7</f>
        <v>43.836084564147122</v>
      </c>
      <c r="J49" s="167"/>
      <c r="K49" s="37"/>
      <c r="M49" s="56" t="s">
        <v>12</v>
      </c>
      <c r="N49" s="21">
        <f t="shared" ref="N49:S49" si="10">(N48*N47)/1000</f>
        <v>7.38</v>
      </c>
      <c r="O49" s="22">
        <f t="shared" si="10"/>
        <v>21.78</v>
      </c>
      <c r="P49" s="22">
        <f t="shared" si="10"/>
        <v>18.27</v>
      </c>
      <c r="Q49" s="22">
        <f t="shared" si="10"/>
        <v>226.98</v>
      </c>
      <c r="R49" s="22">
        <f t="shared" si="10"/>
        <v>0</v>
      </c>
      <c r="S49" s="23">
        <f t="shared" si="10"/>
        <v>0</v>
      </c>
      <c r="T49" s="190">
        <f>((T46*1000)/T48)/7</f>
        <v>90.802979899732946</v>
      </c>
      <c r="U49" s="40"/>
    </row>
    <row r="50" spans="1:32" ht="33.75" customHeight="1" thickBot="1" x14ac:dyDescent="0.3">
      <c r="A50" s="157" t="s">
        <v>13</v>
      </c>
      <c r="B50" s="24">
        <f t="shared" ref="B50:H50" si="11">((B48*B47)*7)/1000</f>
        <v>74.06</v>
      </c>
      <c r="C50" s="25">
        <f t="shared" si="11"/>
        <v>115.92</v>
      </c>
      <c r="D50" s="25">
        <f t="shared" si="11"/>
        <v>182.53899999999999</v>
      </c>
      <c r="E50" s="25">
        <f t="shared" si="11"/>
        <v>231</v>
      </c>
      <c r="F50" s="25">
        <f t="shared" si="11"/>
        <v>213.75899999999999</v>
      </c>
      <c r="G50" s="25">
        <f t="shared" si="11"/>
        <v>177.31</v>
      </c>
      <c r="H50" s="52">
        <f t="shared" si="11"/>
        <v>64.974000000000004</v>
      </c>
      <c r="I50" s="99"/>
      <c r="J50" s="29"/>
      <c r="K50" s="37"/>
      <c r="M50" s="58" t="s">
        <v>13</v>
      </c>
      <c r="N50" s="24">
        <f t="shared" ref="N50:S50" si="12">((N48*N47)*7)/1000</f>
        <v>51.66</v>
      </c>
      <c r="O50" s="25">
        <f t="shared" si="12"/>
        <v>152.46</v>
      </c>
      <c r="P50" s="25">
        <f t="shared" si="12"/>
        <v>127.89</v>
      </c>
      <c r="Q50" s="25">
        <f t="shared" si="12"/>
        <v>1588.86</v>
      </c>
      <c r="R50" s="25">
        <f t="shared" si="12"/>
        <v>0</v>
      </c>
      <c r="S50" s="52">
        <f t="shared" si="12"/>
        <v>0</v>
      </c>
      <c r="T50" s="182"/>
    </row>
    <row r="51" spans="1:32" ht="33.75" customHeight="1" thickBot="1" x14ac:dyDescent="0.3">
      <c r="A51" s="165" t="s">
        <v>14</v>
      </c>
      <c r="B51" s="26">
        <f t="shared" ref="B51:H51" si="13">+(B46/B48)/7*1000</f>
        <v>46</v>
      </c>
      <c r="C51" s="27">
        <f t="shared" si="13"/>
        <v>44.999999999999993</v>
      </c>
      <c r="D51" s="27">
        <f t="shared" si="13"/>
        <v>44.5</v>
      </c>
      <c r="E51" s="27">
        <f t="shared" si="13"/>
        <v>43.999999999999993</v>
      </c>
      <c r="F51" s="27">
        <f t="shared" si="13"/>
        <v>43.5</v>
      </c>
      <c r="G51" s="27">
        <f t="shared" si="13"/>
        <v>42.499999999999993</v>
      </c>
      <c r="H51" s="28">
        <f t="shared" si="13"/>
        <v>41.999999999999986</v>
      </c>
      <c r="I51" s="116"/>
      <c r="J51" s="29"/>
      <c r="K51" s="37"/>
      <c r="L51" s="29"/>
      <c r="M51" s="213" t="s">
        <v>14</v>
      </c>
      <c r="N51" s="26">
        <f t="shared" ref="N51:S51" si="14">+(N46/N48)/7*1000</f>
        <v>444.49825783972113</v>
      </c>
      <c r="O51" s="27">
        <f t="shared" si="14"/>
        <v>173.10271546635181</v>
      </c>
      <c r="P51" s="27">
        <f t="shared" si="14"/>
        <v>198.01407459535542</v>
      </c>
      <c r="Q51" s="27">
        <f t="shared" si="14"/>
        <v>34.628639401835287</v>
      </c>
      <c r="R51" s="27" t="e">
        <f t="shared" si="14"/>
        <v>#DIV/0!</v>
      </c>
      <c r="S51" s="28" t="e">
        <f t="shared" si="14"/>
        <v>#DIV/0!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96"/>
      <c r="M54" s="1096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94" t="s">
        <v>29</v>
      </c>
      <c r="C55" s="1095"/>
      <c r="D55" s="1095"/>
      <c r="E55" s="1095"/>
      <c r="F55" s="1095"/>
      <c r="G55" s="1095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71.5</v>
      </c>
      <c r="C58" s="110">
        <v>81.900000000000006</v>
      </c>
      <c r="D58" s="110">
        <v>80.2</v>
      </c>
      <c r="E58" s="110">
        <v>82.4</v>
      </c>
      <c r="F58" s="110">
        <v>81.3</v>
      </c>
      <c r="G58" s="279">
        <v>82</v>
      </c>
      <c r="H58" s="112">
        <f t="shared" ref="H58:H65" si="15">SUM(B58:G58)</f>
        <v>479.3</v>
      </c>
      <c r="I58" s="30"/>
      <c r="J58" s="30"/>
      <c r="K58" s="33"/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71.5</v>
      </c>
      <c r="C59" s="14">
        <v>81.900000000000006</v>
      </c>
      <c r="D59" s="14">
        <v>80.2</v>
      </c>
      <c r="E59" s="14">
        <v>82.4</v>
      </c>
      <c r="F59" s="14">
        <v>81.3</v>
      </c>
      <c r="G59" s="280">
        <v>82</v>
      </c>
      <c r="H59" s="112">
        <f t="shared" si="15"/>
        <v>479.3</v>
      </c>
      <c r="I59" s="30"/>
      <c r="J59" s="30"/>
      <c r="K59" s="33"/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v>33.14</v>
      </c>
      <c r="C60" s="14">
        <v>42.42</v>
      </c>
      <c r="D60" s="14">
        <v>42.120000000000005</v>
      </c>
      <c r="E60" s="14">
        <v>43.199999999999996</v>
      </c>
      <c r="F60" s="14">
        <v>42.239999999999995</v>
      </c>
      <c r="G60" s="252">
        <v>42.660000000000004</v>
      </c>
      <c r="H60" s="112">
        <f t="shared" si="15"/>
        <v>245.78</v>
      </c>
      <c r="I60" s="30"/>
      <c r="J60" s="30"/>
      <c r="K60" s="2"/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v>33.14</v>
      </c>
      <c r="C61" s="14">
        <v>42.42</v>
      </c>
      <c r="D61" s="14">
        <v>42.120000000000005</v>
      </c>
      <c r="E61" s="14">
        <v>43.199999999999996</v>
      </c>
      <c r="F61" s="14">
        <v>42.239999999999995</v>
      </c>
      <c r="G61" s="252">
        <v>42.660000000000004</v>
      </c>
      <c r="H61" s="112">
        <f t="shared" si="15"/>
        <v>245.78</v>
      </c>
      <c r="I61" s="30"/>
      <c r="J61" s="30"/>
      <c r="K61" s="2"/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v>32.5</v>
      </c>
      <c r="C62" s="14">
        <v>36</v>
      </c>
      <c r="D62" s="14">
        <v>33.700000000000003</v>
      </c>
      <c r="E62" s="14">
        <v>23.2</v>
      </c>
      <c r="F62" s="14">
        <v>17.399999999999999</v>
      </c>
      <c r="G62" s="252">
        <v>103</v>
      </c>
      <c r="H62" s="112">
        <f t="shared" si="15"/>
        <v>245.8</v>
      </c>
      <c r="I62" s="30"/>
      <c r="J62" s="30"/>
      <c r="K62" s="2"/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v>32.5</v>
      </c>
      <c r="C63" s="14">
        <v>36</v>
      </c>
      <c r="D63" s="14">
        <v>33.700000000000003</v>
      </c>
      <c r="E63" s="14">
        <v>23.2</v>
      </c>
      <c r="F63" s="14">
        <v>17.399999999999999</v>
      </c>
      <c r="G63" s="252">
        <v>103</v>
      </c>
      <c r="H63" s="112">
        <f t="shared" si="15"/>
        <v>245.8</v>
      </c>
      <c r="I63" s="30"/>
      <c r="J63" s="30"/>
      <c r="K63" s="2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v>32.5</v>
      </c>
      <c r="C64" s="125">
        <v>36</v>
      </c>
      <c r="D64" s="125">
        <v>33.700000000000003</v>
      </c>
      <c r="E64" s="125">
        <v>23.2</v>
      </c>
      <c r="F64" s="125">
        <v>17.399999999999999</v>
      </c>
      <c r="G64" s="253">
        <v>103</v>
      </c>
      <c r="H64" s="112">
        <f t="shared" si="15"/>
        <v>245.8</v>
      </c>
      <c r="I64" s="30"/>
      <c r="J64" s="30"/>
      <c r="K64" s="2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16">SUM(B58:B64)</f>
        <v>306.77999999999997</v>
      </c>
      <c r="C65" s="185">
        <f t="shared" si="16"/>
        <v>356.64000000000004</v>
      </c>
      <c r="D65" s="185">
        <f t="shared" si="16"/>
        <v>345.74</v>
      </c>
      <c r="E65" s="185">
        <f t="shared" si="16"/>
        <v>320.79999999999995</v>
      </c>
      <c r="F65" s="185">
        <f t="shared" si="16"/>
        <v>299.27999999999992</v>
      </c>
      <c r="G65" s="278">
        <f t="shared" si="16"/>
        <v>558.31999999999994</v>
      </c>
      <c r="H65" s="187">
        <f t="shared" si="15"/>
        <v>2187.56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100</v>
      </c>
      <c r="C66" s="16">
        <v>100</v>
      </c>
      <c r="D66" s="16">
        <v>100</v>
      </c>
      <c r="E66" s="16">
        <v>100</v>
      </c>
      <c r="F66" s="16">
        <v>100</v>
      </c>
      <c r="G66" s="186">
        <v>100</v>
      </c>
      <c r="H66" s="188">
        <f>+((H65/H67)/7)*1000</f>
        <v>100.48507119889757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411</v>
      </c>
      <c r="C67" s="211">
        <v>455</v>
      </c>
      <c r="D67" s="211">
        <v>426</v>
      </c>
      <c r="E67" s="211">
        <v>293</v>
      </c>
      <c r="F67" s="211">
        <v>220</v>
      </c>
      <c r="G67" s="227">
        <v>1305</v>
      </c>
      <c r="H67" s="189">
        <f>SUM(B67:G67)</f>
        <v>3110</v>
      </c>
      <c r="I67" s="326"/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17">(B67*B66)/1000</f>
        <v>41.1</v>
      </c>
      <c r="C68" s="22">
        <f t="shared" si="17"/>
        <v>45.5</v>
      </c>
      <c r="D68" s="22">
        <f t="shared" si="17"/>
        <v>42.6</v>
      </c>
      <c r="E68" s="22">
        <f t="shared" si="17"/>
        <v>29.3</v>
      </c>
      <c r="F68" s="22">
        <f t="shared" si="17"/>
        <v>22</v>
      </c>
      <c r="G68" s="135">
        <f t="shared" si="17"/>
        <v>130.5</v>
      </c>
      <c r="H68" s="228">
        <f>((H65*1000)/H67)/7</f>
        <v>100.48507119889757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18">((B67*B66)*7)/1000</f>
        <v>287.7</v>
      </c>
      <c r="C69" s="25">
        <f t="shared" si="18"/>
        <v>318.5</v>
      </c>
      <c r="D69" s="25">
        <f t="shared" si="18"/>
        <v>298.2</v>
      </c>
      <c r="E69" s="25">
        <f t="shared" si="18"/>
        <v>205.1</v>
      </c>
      <c r="F69" s="25">
        <f t="shared" si="18"/>
        <v>154</v>
      </c>
      <c r="G69" s="179">
        <f t="shared" si="18"/>
        <v>913.5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19">+(B65/B67)/7*1000</f>
        <v>106.63190823774764</v>
      </c>
      <c r="C70" s="27">
        <f t="shared" si="19"/>
        <v>111.97488226059657</v>
      </c>
      <c r="D70" s="27">
        <f t="shared" si="19"/>
        <v>115.94232059020791</v>
      </c>
      <c r="E70" s="27">
        <f t="shared" si="19"/>
        <v>156.41150658215503</v>
      </c>
      <c r="F70" s="27">
        <f t="shared" si="19"/>
        <v>194.33766233766229</v>
      </c>
      <c r="G70" s="180">
        <f t="shared" si="19"/>
        <v>61.11877394636015</v>
      </c>
      <c r="H70" s="183"/>
      <c r="S70" s="3"/>
    </row>
    <row r="71" spans="1:30" ht="33.75" customHeight="1" x14ac:dyDescent="0.25">
      <c r="B71" s="327"/>
      <c r="C71" s="327"/>
      <c r="D71" s="327"/>
      <c r="E71" s="327"/>
      <c r="F71" s="327"/>
      <c r="G71" s="327"/>
      <c r="H71" s="328"/>
    </row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E24">
      <selection activeCell="K33" sqref="K33"/>
      <pageMargins left="0.7" right="0.7" top="0.75" bottom="0.75" header="0.3" footer="0.3"/>
      <pageSetup paperSize="9" orientation="portrait" r:id="rId1"/>
    </customSheetView>
  </customSheetViews>
  <mergeCells count="11">
    <mergeCell ref="B36:H36"/>
    <mergeCell ref="N36:S36"/>
    <mergeCell ref="K37:L37"/>
    <mergeCell ref="L54:M54"/>
    <mergeCell ref="B55:G55"/>
    <mergeCell ref="A3:C3"/>
    <mergeCell ref="E9:G9"/>
    <mergeCell ref="T9:U9"/>
    <mergeCell ref="M11:N11"/>
    <mergeCell ref="B15:M15"/>
    <mergeCell ref="N15:X15"/>
  </mergeCells>
  <pageMargins left="0.7" right="0.7" top="0.75" bottom="0.75" header="0.3" footer="0.3"/>
  <pageSetup paperSize="9" orientation="portrait"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"/>
  <dimension ref="A1:Z239"/>
  <sheetViews>
    <sheetView topLeftCell="A28" zoomScale="30" zoomScaleNormal="30" workbookViewId="0">
      <selection activeCell="K49" sqref="K49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9" width="24" style="11" customWidth="1"/>
    <col min="10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4.5703125" style="1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135" width="11.42578125" style="11"/>
    <col min="136" max="136" width="34.42578125" style="11" customWidth="1"/>
    <col min="137" max="138" width="19.42578125" style="11" bestFit="1" customWidth="1"/>
    <col min="139" max="139" width="19.7109375" style="11" customWidth="1"/>
    <col min="140" max="141" width="20.42578125" style="11" customWidth="1"/>
    <col min="142" max="143" width="19.7109375" style="11" customWidth="1"/>
    <col min="144" max="144" width="25.28515625" style="11" customWidth="1"/>
    <col min="145" max="145" width="26" style="11" customWidth="1"/>
    <col min="146" max="146" width="22.28515625" style="11" customWidth="1"/>
    <col min="147" max="147" width="24.85546875" style="11" customWidth="1"/>
    <col min="148" max="148" width="21.140625" style="11" customWidth="1"/>
    <col min="149" max="149" width="21.42578125" style="11" customWidth="1"/>
    <col min="150" max="150" width="27.85546875" style="11" customWidth="1"/>
    <col min="151" max="151" width="23.42578125" style="11" customWidth="1"/>
    <col min="152" max="152" width="21.42578125" style="11" customWidth="1"/>
    <col min="153" max="155" width="20.7109375" style="11" customWidth="1"/>
    <col min="156" max="156" width="32.28515625" style="11" bestFit="1" customWidth="1"/>
    <col min="157" max="157" width="20.7109375" style="11" customWidth="1"/>
    <col min="158" max="158" width="22" style="11" customWidth="1"/>
    <col min="159" max="162" width="21.28515625" style="11" customWidth="1"/>
    <col min="163" max="163" width="22.28515625" style="11" customWidth="1"/>
    <col min="164" max="165" width="11.42578125" style="11"/>
    <col min="166" max="166" width="14.85546875" style="11" bestFit="1" customWidth="1"/>
    <col min="167" max="391" width="11.42578125" style="11"/>
    <col min="392" max="392" width="34.42578125" style="11" customWidth="1"/>
    <col min="393" max="394" width="19.42578125" style="11" bestFit="1" customWidth="1"/>
    <col min="395" max="395" width="19.7109375" style="11" customWidth="1"/>
    <col min="396" max="397" width="20.42578125" style="11" customWidth="1"/>
    <col min="398" max="399" width="19.7109375" style="11" customWidth="1"/>
    <col min="400" max="400" width="25.28515625" style="11" customWidth="1"/>
    <col min="401" max="401" width="26" style="11" customWidth="1"/>
    <col min="402" max="402" width="22.28515625" style="11" customWidth="1"/>
    <col min="403" max="403" width="24.85546875" style="11" customWidth="1"/>
    <col min="404" max="404" width="21.140625" style="11" customWidth="1"/>
    <col min="405" max="405" width="21.42578125" style="11" customWidth="1"/>
    <col min="406" max="406" width="27.85546875" style="11" customWidth="1"/>
    <col min="407" max="407" width="23.42578125" style="11" customWidth="1"/>
    <col min="408" max="408" width="21.42578125" style="11" customWidth="1"/>
    <col min="409" max="411" width="20.7109375" style="11" customWidth="1"/>
    <col min="412" max="412" width="32.28515625" style="11" bestFit="1" customWidth="1"/>
    <col min="413" max="413" width="20.7109375" style="11" customWidth="1"/>
    <col min="414" max="414" width="22" style="11" customWidth="1"/>
    <col min="415" max="418" width="21.28515625" style="11" customWidth="1"/>
    <col min="419" max="419" width="22.28515625" style="11" customWidth="1"/>
    <col min="420" max="421" width="11.42578125" style="11"/>
    <col min="422" max="422" width="14.85546875" style="11" bestFit="1" customWidth="1"/>
    <col min="423" max="647" width="11.42578125" style="11"/>
    <col min="648" max="648" width="34.42578125" style="11" customWidth="1"/>
    <col min="649" max="650" width="19.42578125" style="11" bestFit="1" customWidth="1"/>
    <col min="651" max="651" width="19.7109375" style="11" customWidth="1"/>
    <col min="652" max="653" width="20.42578125" style="11" customWidth="1"/>
    <col min="654" max="655" width="19.7109375" style="11" customWidth="1"/>
    <col min="656" max="656" width="25.28515625" style="11" customWidth="1"/>
    <col min="657" max="657" width="26" style="11" customWidth="1"/>
    <col min="658" max="658" width="22.28515625" style="11" customWidth="1"/>
    <col min="659" max="659" width="24.85546875" style="11" customWidth="1"/>
    <col min="660" max="660" width="21.140625" style="11" customWidth="1"/>
    <col min="661" max="661" width="21.42578125" style="11" customWidth="1"/>
    <col min="662" max="662" width="27.85546875" style="11" customWidth="1"/>
    <col min="663" max="663" width="23.42578125" style="11" customWidth="1"/>
    <col min="664" max="664" width="21.42578125" style="11" customWidth="1"/>
    <col min="665" max="667" width="20.7109375" style="11" customWidth="1"/>
    <col min="668" max="668" width="32.28515625" style="11" bestFit="1" customWidth="1"/>
    <col min="669" max="669" width="20.7109375" style="11" customWidth="1"/>
    <col min="670" max="670" width="22" style="11" customWidth="1"/>
    <col min="671" max="674" width="21.28515625" style="11" customWidth="1"/>
    <col min="675" max="675" width="22.28515625" style="11" customWidth="1"/>
    <col min="676" max="677" width="11.42578125" style="11"/>
    <col min="678" max="678" width="14.85546875" style="11" bestFit="1" customWidth="1"/>
    <col min="679" max="903" width="11.42578125" style="11"/>
    <col min="904" max="904" width="34.42578125" style="11" customWidth="1"/>
    <col min="905" max="906" width="19.42578125" style="11" bestFit="1" customWidth="1"/>
    <col min="907" max="907" width="19.7109375" style="11" customWidth="1"/>
    <col min="908" max="909" width="20.42578125" style="11" customWidth="1"/>
    <col min="910" max="911" width="19.7109375" style="11" customWidth="1"/>
    <col min="912" max="912" width="25.28515625" style="11" customWidth="1"/>
    <col min="913" max="913" width="26" style="11" customWidth="1"/>
    <col min="914" max="914" width="22.28515625" style="11" customWidth="1"/>
    <col min="915" max="915" width="24.85546875" style="11" customWidth="1"/>
    <col min="916" max="916" width="21.140625" style="11" customWidth="1"/>
    <col min="917" max="917" width="21.42578125" style="11" customWidth="1"/>
    <col min="918" max="918" width="27.85546875" style="11" customWidth="1"/>
    <col min="919" max="919" width="23.42578125" style="11" customWidth="1"/>
    <col min="920" max="920" width="21.42578125" style="11" customWidth="1"/>
    <col min="921" max="923" width="20.7109375" style="11" customWidth="1"/>
    <col min="924" max="924" width="32.28515625" style="11" bestFit="1" customWidth="1"/>
    <col min="925" max="925" width="20.7109375" style="11" customWidth="1"/>
    <col min="926" max="926" width="22" style="11" customWidth="1"/>
    <col min="927" max="930" width="21.28515625" style="11" customWidth="1"/>
    <col min="931" max="931" width="22.28515625" style="11" customWidth="1"/>
    <col min="932" max="933" width="11.42578125" style="11"/>
    <col min="934" max="934" width="14.85546875" style="11" bestFit="1" customWidth="1"/>
    <col min="935" max="1159" width="11.42578125" style="11"/>
    <col min="1160" max="1160" width="34.42578125" style="11" customWidth="1"/>
    <col min="1161" max="1162" width="19.42578125" style="11" bestFit="1" customWidth="1"/>
    <col min="1163" max="1163" width="19.7109375" style="11" customWidth="1"/>
    <col min="1164" max="1165" width="20.42578125" style="11" customWidth="1"/>
    <col min="1166" max="1167" width="19.7109375" style="11" customWidth="1"/>
    <col min="1168" max="1168" width="25.28515625" style="11" customWidth="1"/>
    <col min="1169" max="1169" width="26" style="11" customWidth="1"/>
    <col min="1170" max="1170" width="22.28515625" style="11" customWidth="1"/>
    <col min="1171" max="1171" width="24.85546875" style="11" customWidth="1"/>
    <col min="1172" max="1172" width="21.140625" style="11" customWidth="1"/>
    <col min="1173" max="1173" width="21.42578125" style="11" customWidth="1"/>
    <col min="1174" max="1174" width="27.85546875" style="11" customWidth="1"/>
    <col min="1175" max="1175" width="23.42578125" style="11" customWidth="1"/>
    <col min="1176" max="1176" width="21.42578125" style="11" customWidth="1"/>
    <col min="1177" max="1179" width="20.7109375" style="11" customWidth="1"/>
    <col min="1180" max="1180" width="32.28515625" style="11" bestFit="1" customWidth="1"/>
    <col min="1181" max="1181" width="20.7109375" style="11" customWidth="1"/>
    <col min="1182" max="1182" width="22" style="11" customWidth="1"/>
    <col min="1183" max="1186" width="21.28515625" style="11" customWidth="1"/>
    <col min="1187" max="1187" width="22.28515625" style="11" customWidth="1"/>
    <col min="1188" max="1189" width="11.42578125" style="11"/>
    <col min="1190" max="1190" width="14.85546875" style="11" bestFit="1" customWidth="1"/>
    <col min="1191" max="1415" width="11.42578125" style="11"/>
    <col min="1416" max="1416" width="34.42578125" style="11" customWidth="1"/>
    <col min="1417" max="1418" width="19.42578125" style="11" bestFit="1" customWidth="1"/>
    <col min="1419" max="1419" width="19.7109375" style="11" customWidth="1"/>
    <col min="1420" max="1421" width="20.42578125" style="11" customWidth="1"/>
    <col min="1422" max="1423" width="19.7109375" style="11" customWidth="1"/>
    <col min="1424" max="1424" width="25.28515625" style="11" customWidth="1"/>
    <col min="1425" max="1425" width="26" style="11" customWidth="1"/>
    <col min="1426" max="1426" width="22.28515625" style="11" customWidth="1"/>
    <col min="1427" max="1427" width="24.85546875" style="11" customWidth="1"/>
    <col min="1428" max="1428" width="21.140625" style="11" customWidth="1"/>
    <col min="1429" max="1429" width="21.42578125" style="11" customWidth="1"/>
    <col min="1430" max="1430" width="27.85546875" style="11" customWidth="1"/>
    <col min="1431" max="1431" width="23.42578125" style="11" customWidth="1"/>
    <col min="1432" max="1432" width="21.42578125" style="11" customWidth="1"/>
    <col min="1433" max="1435" width="20.7109375" style="11" customWidth="1"/>
    <col min="1436" max="1436" width="32.28515625" style="11" bestFit="1" customWidth="1"/>
    <col min="1437" max="1437" width="20.7109375" style="11" customWidth="1"/>
    <col min="1438" max="1438" width="22" style="11" customWidth="1"/>
    <col min="1439" max="1442" width="21.28515625" style="11" customWidth="1"/>
    <col min="1443" max="1443" width="22.28515625" style="11" customWidth="1"/>
    <col min="1444" max="1445" width="11.42578125" style="11"/>
    <col min="1446" max="1446" width="14.85546875" style="11" bestFit="1" customWidth="1"/>
    <col min="1447" max="1671" width="11.42578125" style="11"/>
    <col min="1672" max="1672" width="34.42578125" style="11" customWidth="1"/>
    <col min="1673" max="1674" width="19.42578125" style="11" bestFit="1" customWidth="1"/>
    <col min="1675" max="1675" width="19.7109375" style="11" customWidth="1"/>
    <col min="1676" max="1677" width="20.42578125" style="11" customWidth="1"/>
    <col min="1678" max="1679" width="19.7109375" style="11" customWidth="1"/>
    <col min="1680" max="1680" width="25.28515625" style="11" customWidth="1"/>
    <col min="1681" max="1681" width="26" style="11" customWidth="1"/>
    <col min="1682" max="1682" width="22.28515625" style="11" customWidth="1"/>
    <col min="1683" max="1683" width="24.85546875" style="11" customWidth="1"/>
    <col min="1684" max="1684" width="21.140625" style="11" customWidth="1"/>
    <col min="1685" max="1685" width="21.42578125" style="11" customWidth="1"/>
    <col min="1686" max="1686" width="27.85546875" style="11" customWidth="1"/>
    <col min="1687" max="1687" width="23.42578125" style="11" customWidth="1"/>
    <col min="1688" max="1688" width="21.42578125" style="11" customWidth="1"/>
    <col min="1689" max="1691" width="20.7109375" style="11" customWidth="1"/>
    <col min="1692" max="1692" width="32.28515625" style="11" bestFit="1" customWidth="1"/>
    <col min="1693" max="1693" width="20.7109375" style="11" customWidth="1"/>
    <col min="1694" max="1694" width="22" style="11" customWidth="1"/>
    <col min="1695" max="1698" width="21.28515625" style="11" customWidth="1"/>
    <col min="1699" max="1699" width="22.28515625" style="11" customWidth="1"/>
    <col min="1700" max="1701" width="11.42578125" style="11"/>
    <col min="1702" max="1702" width="14.85546875" style="11" bestFit="1" customWidth="1"/>
    <col min="1703" max="1927" width="11.42578125" style="11"/>
    <col min="1928" max="1928" width="34.42578125" style="11" customWidth="1"/>
    <col min="1929" max="1930" width="19.42578125" style="11" bestFit="1" customWidth="1"/>
    <col min="1931" max="1931" width="19.7109375" style="11" customWidth="1"/>
    <col min="1932" max="1933" width="20.42578125" style="11" customWidth="1"/>
    <col min="1934" max="1935" width="19.7109375" style="11" customWidth="1"/>
    <col min="1936" max="1936" width="25.28515625" style="11" customWidth="1"/>
    <col min="1937" max="1937" width="26" style="11" customWidth="1"/>
    <col min="1938" max="1938" width="22.28515625" style="11" customWidth="1"/>
    <col min="1939" max="1939" width="24.85546875" style="11" customWidth="1"/>
    <col min="1940" max="1940" width="21.140625" style="11" customWidth="1"/>
    <col min="1941" max="1941" width="21.42578125" style="11" customWidth="1"/>
    <col min="1942" max="1942" width="27.85546875" style="11" customWidth="1"/>
    <col min="1943" max="1943" width="23.42578125" style="11" customWidth="1"/>
    <col min="1944" max="1944" width="21.42578125" style="11" customWidth="1"/>
    <col min="1945" max="1947" width="20.7109375" style="11" customWidth="1"/>
    <col min="1948" max="1948" width="32.28515625" style="11" bestFit="1" customWidth="1"/>
    <col min="1949" max="1949" width="20.7109375" style="11" customWidth="1"/>
    <col min="1950" max="1950" width="22" style="11" customWidth="1"/>
    <col min="1951" max="1954" width="21.28515625" style="11" customWidth="1"/>
    <col min="1955" max="1955" width="22.28515625" style="11" customWidth="1"/>
    <col min="1956" max="1957" width="11.42578125" style="11"/>
    <col min="1958" max="1958" width="14.85546875" style="11" bestFit="1" customWidth="1"/>
    <col min="1959" max="2183" width="11.42578125" style="11"/>
    <col min="2184" max="2184" width="34.42578125" style="11" customWidth="1"/>
    <col min="2185" max="2186" width="19.42578125" style="11" bestFit="1" customWidth="1"/>
    <col min="2187" max="2187" width="19.7109375" style="11" customWidth="1"/>
    <col min="2188" max="2189" width="20.42578125" style="11" customWidth="1"/>
    <col min="2190" max="2191" width="19.7109375" style="11" customWidth="1"/>
    <col min="2192" max="2192" width="25.28515625" style="11" customWidth="1"/>
    <col min="2193" max="2193" width="26" style="11" customWidth="1"/>
    <col min="2194" max="2194" width="22.28515625" style="11" customWidth="1"/>
    <col min="2195" max="2195" width="24.85546875" style="11" customWidth="1"/>
    <col min="2196" max="2196" width="21.140625" style="11" customWidth="1"/>
    <col min="2197" max="2197" width="21.42578125" style="11" customWidth="1"/>
    <col min="2198" max="2198" width="27.85546875" style="11" customWidth="1"/>
    <col min="2199" max="2199" width="23.42578125" style="11" customWidth="1"/>
    <col min="2200" max="2200" width="21.42578125" style="11" customWidth="1"/>
    <col min="2201" max="2203" width="20.7109375" style="11" customWidth="1"/>
    <col min="2204" max="2204" width="32.28515625" style="11" bestFit="1" customWidth="1"/>
    <col min="2205" max="2205" width="20.7109375" style="11" customWidth="1"/>
    <col min="2206" max="2206" width="22" style="11" customWidth="1"/>
    <col min="2207" max="2210" width="21.28515625" style="11" customWidth="1"/>
    <col min="2211" max="2211" width="22.28515625" style="11" customWidth="1"/>
    <col min="2212" max="2213" width="11.42578125" style="11"/>
    <col min="2214" max="2214" width="14.85546875" style="11" bestFit="1" customWidth="1"/>
    <col min="2215" max="2439" width="11.42578125" style="11"/>
    <col min="2440" max="2440" width="34.42578125" style="11" customWidth="1"/>
    <col min="2441" max="2442" width="19.42578125" style="11" bestFit="1" customWidth="1"/>
    <col min="2443" max="2443" width="19.7109375" style="11" customWidth="1"/>
    <col min="2444" max="2445" width="20.42578125" style="11" customWidth="1"/>
    <col min="2446" max="2447" width="19.7109375" style="11" customWidth="1"/>
    <col min="2448" max="2448" width="25.28515625" style="11" customWidth="1"/>
    <col min="2449" max="2449" width="26" style="11" customWidth="1"/>
    <col min="2450" max="2450" width="22.28515625" style="11" customWidth="1"/>
    <col min="2451" max="2451" width="24.85546875" style="11" customWidth="1"/>
    <col min="2452" max="2452" width="21.140625" style="11" customWidth="1"/>
    <col min="2453" max="2453" width="21.42578125" style="11" customWidth="1"/>
    <col min="2454" max="2454" width="27.85546875" style="11" customWidth="1"/>
    <col min="2455" max="2455" width="23.42578125" style="11" customWidth="1"/>
    <col min="2456" max="2456" width="21.42578125" style="11" customWidth="1"/>
    <col min="2457" max="2459" width="20.7109375" style="11" customWidth="1"/>
    <col min="2460" max="2460" width="32.28515625" style="11" bestFit="1" customWidth="1"/>
    <col min="2461" max="2461" width="20.7109375" style="11" customWidth="1"/>
    <col min="2462" max="2462" width="22" style="11" customWidth="1"/>
    <col min="2463" max="2466" width="21.28515625" style="11" customWidth="1"/>
    <col min="2467" max="2467" width="22.28515625" style="11" customWidth="1"/>
    <col min="2468" max="2469" width="11.42578125" style="11"/>
    <col min="2470" max="2470" width="14.85546875" style="11" bestFit="1" customWidth="1"/>
    <col min="2471" max="2695" width="11.42578125" style="11"/>
    <col min="2696" max="2696" width="34.42578125" style="11" customWidth="1"/>
    <col min="2697" max="2698" width="19.42578125" style="11" bestFit="1" customWidth="1"/>
    <col min="2699" max="2699" width="19.7109375" style="11" customWidth="1"/>
    <col min="2700" max="2701" width="20.42578125" style="11" customWidth="1"/>
    <col min="2702" max="2703" width="19.7109375" style="11" customWidth="1"/>
    <col min="2704" max="2704" width="25.28515625" style="11" customWidth="1"/>
    <col min="2705" max="2705" width="26" style="11" customWidth="1"/>
    <col min="2706" max="2706" width="22.28515625" style="11" customWidth="1"/>
    <col min="2707" max="2707" width="24.85546875" style="11" customWidth="1"/>
    <col min="2708" max="2708" width="21.140625" style="11" customWidth="1"/>
    <col min="2709" max="2709" width="21.42578125" style="11" customWidth="1"/>
    <col min="2710" max="2710" width="27.85546875" style="11" customWidth="1"/>
    <col min="2711" max="2711" width="23.42578125" style="11" customWidth="1"/>
    <col min="2712" max="2712" width="21.42578125" style="11" customWidth="1"/>
    <col min="2713" max="2715" width="20.7109375" style="11" customWidth="1"/>
    <col min="2716" max="2716" width="32.28515625" style="11" bestFit="1" customWidth="1"/>
    <col min="2717" max="2717" width="20.7109375" style="11" customWidth="1"/>
    <col min="2718" max="2718" width="22" style="11" customWidth="1"/>
    <col min="2719" max="2722" width="21.28515625" style="11" customWidth="1"/>
    <col min="2723" max="2723" width="22.28515625" style="11" customWidth="1"/>
    <col min="2724" max="2725" width="11.42578125" style="11"/>
    <col min="2726" max="2726" width="14.85546875" style="11" bestFit="1" customWidth="1"/>
    <col min="2727" max="2951" width="11.42578125" style="11"/>
    <col min="2952" max="2952" width="34.42578125" style="11" customWidth="1"/>
    <col min="2953" max="2954" width="19.42578125" style="11" bestFit="1" customWidth="1"/>
    <col min="2955" max="2955" width="19.7109375" style="11" customWidth="1"/>
    <col min="2956" max="2957" width="20.42578125" style="11" customWidth="1"/>
    <col min="2958" max="2959" width="19.7109375" style="11" customWidth="1"/>
    <col min="2960" max="2960" width="25.28515625" style="11" customWidth="1"/>
    <col min="2961" max="2961" width="26" style="11" customWidth="1"/>
    <col min="2962" max="2962" width="22.28515625" style="11" customWidth="1"/>
    <col min="2963" max="2963" width="24.85546875" style="11" customWidth="1"/>
    <col min="2964" max="2964" width="21.140625" style="11" customWidth="1"/>
    <col min="2965" max="2965" width="21.42578125" style="11" customWidth="1"/>
    <col min="2966" max="2966" width="27.85546875" style="11" customWidth="1"/>
    <col min="2967" max="2967" width="23.42578125" style="11" customWidth="1"/>
    <col min="2968" max="2968" width="21.42578125" style="11" customWidth="1"/>
    <col min="2969" max="2971" width="20.7109375" style="11" customWidth="1"/>
    <col min="2972" max="2972" width="32.28515625" style="11" bestFit="1" customWidth="1"/>
    <col min="2973" max="2973" width="20.7109375" style="11" customWidth="1"/>
    <col min="2974" max="2974" width="22" style="11" customWidth="1"/>
    <col min="2975" max="2978" width="21.28515625" style="11" customWidth="1"/>
    <col min="2979" max="2979" width="22.28515625" style="11" customWidth="1"/>
    <col min="2980" max="2981" width="11.42578125" style="11"/>
    <col min="2982" max="2982" width="14.85546875" style="11" bestFit="1" customWidth="1"/>
    <col min="2983" max="3207" width="11.42578125" style="11"/>
    <col min="3208" max="3208" width="34.42578125" style="11" customWidth="1"/>
    <col min="3209" max="3210" width="19.42578125" style="11" bestFit="1" customWidth="1"/>
    <col min="3211" max="3211" width="19.7109375" style="11" customWidth="1"/>
    <col min="3212" max="3213" width="20.42578125" style="11" customWidth="1"/>
    <col min="3214" max="3215" width="19.7109375" style="11" customWidth="1"/>
    <col min="3216" max="3216" width="25.28515625" style="11" customWidth="1"/>
    <col min="3217" max="3217" width="26" style="11" customWidth="1"/>
    <col min="3218" max="3218" width="22.28515625" style="11" customWidth="1"/>
    <col min="3219" max="3219" width="24.85546875" style="11" customWidth="1"/>
    <col min="3220" max="3220" width="21.140625" style="11" customWidth="1"/>
    <col min="3221" max="3221" width="21.42578125" style="11" customWidth="1"/>
    <col min="3222" max="3222" width="27.85546875" style="11" customWidth="1"/>
    <col min="3223" max="3223" width="23.42578125" style="11" customWidth="1"/>
    <col min="3224" max="3224" width="21.42578125" style="11" customWidth="1"/>
    <col min="3225" max="3227" width="20.7109375" style="11" customWidth="1"/>
    <col min="3228" max="3228" width="32.28515625" style="11" bestFit="1" customWidth="1"/>
    <col min="3229" max="3229" width="20.7109375" style="11" customWidth="1"/>
    <col min="3230" max="3230" width="22" style="11" customWidth="1"/>
    <col min="3231" max="3234" width="21.28515625" style="11" customWidth="1"/>
    <col min="3235" max="3235" width="22.28515625" style="11" customWidth="1"/>
    <col min="3236" max="3237" width="11.42578125" style="11"/>
    <col min="3238" max="3238" width="14.85546875" style="11" bestFit="1" customWidth="1"/>
    <col min="3239" max="3463" width="11.42578125" style="11"/>
    <col min="3464" max="3464" width="34.42578125" style="11" customWidth="1"/>
    <col min="3465" max="3466" width="19.42578125" style="11" bestFit="1" customWidth="1"/>
    <col min="3467" max="3467" width="19.7109375" style="11" customWidth="1"/>
    <col min="3468" max="3469" width="20.42578125" style="11" customWidth="1"/>
    <col min="3470" max="3471" width="19.7109375" style="11" customWidth="1"/>
    <col min="3472" max="3472" width="25.28515625" style="11" customWidth="1"/>
    <col min="3473" max="3473" width="26" style="11" customWidth="1"/>
    <col min="3474" max="3474" width="22.28515625" style="11" customWidth="1"/>
    <col min="3475" max="3475" width="24.85546875" style="11" customWidth="1"/>
    <col min="3476" max="3476" width="21.140625" style="11" customWidth="1"/>
    <col min="3477" max="3477" width="21.42578125" style="11" customWidth="1"/>
    <col min="3478" max="3478" width="27.85546875" style="11" customWidth="1"/>
    <col min="3479" max="3479" width="23.42578125" style="11" customWidth="1"/>
    <col min="3480" max="3480" width="21.42578125" style="11" customWidth="1"/>
    <col min="3481" max="3483" width="20.7109375" style="11" customWidth="1"/>
    <col min="3484" max="3484" width="32.28515625" style="11" bestFit="1" customWidth="1"/>
    <col min="3485" max="3485" width="20.7109375" style="11" customWidth="1"/>
    <col min="3486" max="3486" width="22" style="11" customWidth="1"/>
    <col min="3487" max="3490" width="21.28515625" style="11" customWidth="1"/>
    <col min="3491" max="3491" width="22.28515625" style="11" customWidth="1"/>
    <col min="3492" max="3493" width="11.42578125" style="11"/>
    <col min="3494" max="3494" width="14.85546875" style="11" bestFit="1" customWidth="1"/>
    <col min="3495" max="3719" width="11.42578125" style="11"/>
    <col min="3720" max="3720" width="34.42578125" style="11" customWidth="1"/>
    <col min="3721" max="3722" width="19.42578125" style="11" bestFit="1" customWidth="1"/>
    <col min="3723" max="3723" width="19.7109375" style="11" customWidth="1"/>
    <col min="3724" max="3725" width="20.42578125" style="11" customWidth="1"/>
    <col min="3726" max="3727" width="19.7109375" style="11" customWidth="1"/>
    <col min="3728" max="3728" width="25.28515625" style="11" customWidth="1"/>
    <col min="3729" max="3729" width="26" style="11" customWidth="1"/>
    <col min="3730" max="3730" width="22.28515625" style="11" customWidth="1"/>
    <col min="3731" max="3731" width="24.85546875" style="11" customWidth="1"/>
    <col min="3732" max="3732" width="21.140625" style="11" customWidth="1"/>
    <col min="3733" max="3733" width="21.42578125" style="11" customWidth="1"/>
    <col min="3734" max="3734" width="27.85546875" style="11" customWidth="1"/>
    <col min="3735" max="3735" width="23.42578125" style="11" customWidth="1"/>
    <col min="3736" max="3736" width="21.42578125" style="11" customWidth="1"/>
    <col min="3737" max="3739" width="20.7109375" style="11" customWidth="1"/>
    <col min="3740" max="3740" width="32.28515625" style="11" bestFit="1" customWidth="1"/>
    <col min="3741" max="3741" width="20.7109375" style="11" customWidth="1"/>
    <col min="3742" max="3742" width="22" style="11" customWidth="1"/>
    <col min="3743" max="3746" width="21.28515625" style="11" customWidth="1"/>
    <col min="3747" max="3747" width="22.28515625" style="11" customWidth="1"/>
    <col min="3748" max="3749" width="11.42578125" style="11"/>
    <col min="3750" max="3750" width="14.85546875" style="11" bestFit="1" customWidth="1"/>
    <col min="3751" max="3975" width="11.42578125" style="11"/>
    <col min="3976" max="3976" width="34.42578125" style="11" customWidth="1"/>
    <col min="3977" max="3978" width="19.42578125" style="11" bestFit="1" customWidth="1"/>
    <col min="3979" max="3979" width="19.7109375" style="11" customWidth="1"/>
    <col min="3980" max="3981" width="20.42578125" style="11" customWidth="1"/>
    <col min="3982" max="3983" width="19.7109375" style="11" customWidth="1"/>
    <col min="3984" max="3984" width="25.28515625" style="11" customWidth="1"/>
    <col min="3985" max="3985" width="26" style="11" customWidth="1"/>
    <col min="3986" max="3986" width="22.28515625" style="11" customWidth="1"/>
    <col min="3987" max="3987" width="24.85546875" style="11" customWidth="1"/>
    <col min="3988" max="3988" width="21.140625" style="11" customWidth="1"/>
    <col min="3989" max="3989" width="21.42578125" style="11" customWidth="1"/>
    <col min="3990" max="3990" width="27.85546875" style="11" customWidth="1"/>
    <col min="3991" max="3991" width="23.42578125" style="11" customWidth="1"/>
    <col min="3992" max="3992" width="21.42578125" style="11" customWidth="1"/>
    <col min="3993" max="3995" width="20.7109375" style="11" customWidth="1"/>
    <col min="3996" max="3996" width="32.28515625" style="11" bestFit="1" customWidth="1"/>
    <col min="3997" max="3997" width="20.7109375" style="11" customWidth="1"/>
    <col min="3998" max="3998" width="22" style="11" customWidth="1"/>
    <col min="3999" max="4002" width="21.28515625" style="11" customWidth="1"/>
    <col min="4003" max="4003" width="22.28515625" style="11" customWidth="1"/>
    <col min="4004" max="4005" width="11.42578125" style="11"/>
    <col min="4006" max="4006" width="14.85546875" style="11" bestFit="1" customWidth="1"/>
    <col min="4007" max="4231" width="11.42578125" style="11"/>
    <col min="4232" max="4232" width="34.42578125" style="11" customWidth="1"/>
    <col min="4233" max="4234" width="19.42578125" style="11" bestFit="1" customWidth="1"/>
    <col min="4235" max="4235" width="19.7109375" style="11" customWidth="1"/>
    <col min="4236" max="4237" width="20.42578125" style="11" customWidth="1"/>
    <col min="4238" max="4239" width="19.7109375" style="11" customWidth="1"/>
    <col min="4240" max="4240" width="25.28515625" style="11" customWidth="1"/>
    <col min="4241" max="4241" width="26" style="11" customWidth="1"/>
    <col min="4242" max="4242" width="22.28515625" style="11" customWidth="1"/>
    <col min="4243" max="4243" width="24.85546875" style="11" customWidth="1"/>
    <col min="4244" max="4244" width="21.140625" style="11" customWidth="1"/>
    <col min="4245" max="4245" width="21.42578125" style="11" customWidth="1"/>
    <col min="4246" max="4246" width="27.85546875" style="11" customWidth="1"/>
    <col min="4247" max="4247" width="23.42578125" style="11" customWidth="1"/>
    <col min="4248" max="4248" width="21.42578125" style="11" customWidth="1"/>
    <col min="4249" max="4251" width="20.7109375" style="11" customWidth="1"/>
    <col min="4252" max="4252" width="32.28515625" style="11" bestFit="1" customWidth="1"/>
    <col min="4253" max="4253" width="20.7109375" style="11" customWidth="1"/>
    <col min="4254" max="4254" width="22" style="11" customWidth="1"/>
    <col min="4255" max="4258" width="21.28515625" style="11" customWidth="1"/>
    <col min="4259" max="4259" width="22.28515625" style="11" customWidth="1"/>
    <col min="4260" max="4261" width="11.42578125" style="11"/>
    <col min="4262" max="4262" width="14.85546875" style="11" bestFit="1" customWidth="1"/>
    <col min="4263" max="4487" width="11.42578125" style="11"/>
    <col min="4488" max="4488" width="34.42578125" style="11" customWidth="1"/>
    <col min="4489" max="4490" width="19.42578125" style="11" bestFit="1" customWidth="1"/>
    <col min="4491" max="4491" width="19.7109375" style="11" customWidth="1"/>
    <col min="4492" max="4493" width="20.42578125" style="11" customWidth="1"/>
    <col min="4494" max="4495" width="19.7109375" style="11" customWidth="1"/>
    <col min="4496" max="4496" width="25.28515625" style="11" customWidth="1"/>
    <col min="4497" max="4497" width="26" style="11" customWidth="1"/>
    <col min="4498" max="4498" width="22.28515625" style="11" customWidth="1"/>
    <col min="4499" max="4499" width="24.85546875" style="11" customWidth="1"/>
    <col min="4500" max="4500" width="21.140625" style="11" customWidth="1"/>
    <col min="4501" max="4501" width="21.42578125" style="11" customWidth="1"/>
    <col min="4502" max="4502" width="27.85546875" style="11" customWidth="1"/>
    <col min="4503" max="4503" width="23.42578125" style="11" customWidth="1"/>
    <col min="4504" max="4504" width="21.42578125" style="11" customWidth="1"/>
    <col min="4505" max="4507" width="20.7109375" style="11" customWidth="1"/>
    <col min="4508" max="4508" width="32.28515625" style="11" bestFit="1" customWidth="1"/>
    <col min="4509" max="4509" width="20.7109375" style="11" customWidth="1"/>
    <col min="4510" max="4510" width="22" style="11" customWidth="1"/>
    <col min="4511" max="4514" width="21.28515625" style="11" customWidth="1"/>
    <col min="4515" max="4515" width="22.28515625" style="11" customWidth="1"/>
    <col min="4516" max="4517" width="11.42578125" style="11"/>
    <col min="4518" max="4518" width="14.85546875" style="11" bestFit="1" customWidth="1"/>
    <col min="4519" max="4743" width="11.42578125" style="11"/>
    <col min="4744" max="4744" width="34.42578125" style="11" customWidth="1"/>
    <col min="4745" max="4746" width="19.42578125" style="11" bestFit="1" customWidth="1"/>
    <col min="4747" max="4747" width="19.7109375" style="11" customWidth="1"/>
    <col min="4748" max="4749" width="20.42578125" style="11" customWidth="1"/>
    <col min="4750" max="4751" width="19.7109375" style="11" customWidth="1"/>
    <col min="4752" max="4752" width="25.28515625" style="11" customWidth="1"/>
    <col min="4753" max="4753" width="26" style="11" customWidth="1"/>
    <col min="4754" max="4754" width="22.28515625" style="11" customWidth="1"/>
    <col min="4755" max="4755" width="24.85546875" style="11" customWidth="1"/>
    <col min="4756" max="4756" width="21.140625" style="11" customWidth="1"/>
    <col min="4757" max="4757" width="21.42578125" style="11" customWidth="1"/>
    <col min="4758" max="4758" width="27.85546875" style="11" customWidth="1"/>
    <col min="4759" max="4759" width="23.42578125" style="11" customWidth="1"/>
    <col min="4760" max="4760" width="21.42578125" style="11" customWidth="1"/>
    <col min="4761" max="4763" width="20.7109375" style="11" customWidth="1"/>
    <col min="4764" max="4764" width="32.28515625" style="11" bestFit="1" customWidth="1"/>
    <col min="4765" max="4765" width="20.7109375" style="11" customWidth="1"/>
    <col min="4766" max="4766" width="22" style="11" customWidth="1"/>
    <col min="4767" max="4770" width="21.28515625" style="11" customWidth="1"/>
    <col min="4771" max="4771" width="22.28515625" style="11" customWidth="1"/>
    <col min="4772" max="4773" width="11.42578125" style="11"/>
    <col min="4774" max="4774" width="14.85546875" style="11" bestFit="1" customWidth="1"/>
    <col min="4775" max="4999" width="11.42578125" style="11"/>
    <col min="5000" max="5000" width="34.42578125" style="11" customWidth="1"/>
    <col min="5001" max="5002" width="19.42578125" style="11" bestFit="1" customWidth="1"/>
    <col min="5003" max="5003" width="19.7109375" style="11" customWidth="1"/>
    <col min="5004" max="5005" width="20.42578125" style="11" customWidth="1"/>
    <col min="5006" max="5007" width="19.7109375" style="11" customWidth="1"/>
    <col min="5008" max="5008" width="25.28515625" style="11" customWidth="1"/>
    <col min="5009" max="5009" width="26" style="11" customWidth="1"/>
    <col min="5010" max="5010" width="22.28515625" style="11" customWidth="1"/>
    <col min="5011" max="5011" width="24.85546875" style="11" customWidth="1"/>
    <col min="5012" max="5012" width="21.140625" style="11" customWidth="1"/>
    <col min="5013" max="5013" width="21.42578125" style="11" customWidth="1"/>
    <col min="5014" max="5014" width="27.85546875" style="11" customWidth="1"/>
    <col min="5015" max="5015" width="23.42578125" style="11" customWidth="1"/>
    <col min="5016" max="5016" width="21.42578125" style="11" customWidth="1"/>
    <col min="5017" max="5019" width="20.7109375" style="11" customWidth="1"/>
    <col min="5020" max="5020" width="32.28515625" style="11" bestFit="1" customWidth="1"/>
    <col min="5021" max="5021" width="20.7109375" style="11" customWidth="1"/>
    <col min="5022" max="5022" width="22" style="11" customWidth="1"/>
    <col min="5023" max="5026" width="21.28515625" style="11" customWidth="1"/>
    <col min="5027" max="5027" width="22.28515625" style="11" customWidth="1"/>
    <col min="5028" max="5029" width="11.42578125" style="11"/>
    <col min="5030" max="5030" width="14.85546875" style="11" bestFit="1" customWidth="1"/>
    <col min="5031" max="5255" width="11.42578125" style="11"/>
    <col min="5256" max="5256" width="34.42578125" style="11" customWidth="1"/>
    <col min="5257" max="5258" width="19.42578125" style="11" bestFit="1" customWidth="1"/>
    <col min="5259" max="5259" width="19.7109375" style="11" customWidth="1"/>
    <col min="5260" max="5261" width="20.42578125" style="11" customWidth="1"/>
    <col min="5262" max="5263" width="19.7109375" style="11" customWidth="1"/>
    <col min="5264" max="5264" width="25.28515625" style="11" customWidth="1"/>
    <col min="5265" max="5265" width="26" style="11" customWidth="1"/>
    <col min="5266" max="5266" width="22.28515625" style="11" customWidth="1"/>
    <col min="5267" max="5267" width="24.85546875" style="11" customWidth="1"/>
    <col min="5268" max="5268" width="21.140625" style="11" customWidth="1"/>
    <col min="5269" max="5269" width="21.42578125" style="11" customWidth="1"/>
    <col min="5270" max="5270" width="27.85546875" style="11" customWidth="1"/>
    <col min="5271" max="5271" width="23.42578125" style="11" customWidth="1"/>
    <col min="5272" max="5272" width="21.42578125" style="11" customWidth="1"/>
    <col min="5273" max="5275" width="20.7109375" style="11" customWidth="1"/>
    <col min="5276" max="5276" width="32.28515625" style="11" bestFit="1" customWidth="1"/>
    <col min="5277" max="5277" width="20.7109375" style="11" customWidth="1"/>
    <col min="5278" max="5278" width="22" style="11" customWidth="1"/>
    <col min="5279" max="5282" width="21.28515625" style="11" customWidth="1"/>
    <col min="5283" max="5283" width="22.28515625" style="11" customWidth="1"/>
    <col min="5284" max="5285" width="11.42578125" style="11"/>
    <col min="5286" max="5286" width="14.85546875" style="11" bestFit="1" customWidth="1"/>
    <col min="5287" max="5511" width="11.42578125" style="11"/>
    <col min="5512" max="5512" width="34.42578125" style="11" customWidth="1"/>
    <col min="5513" max="5514" width="19.42578125" style="11" bestFit="1" customWidth="1"/>
    <col min="5515" max="5515" width="19.7109375" style="11" customWidth="1"/>
    <col min="5516" max="5517" width="20.42578125" style="11" customWidth="1"/>
    <col min="5518" max="5519" width="19.7109375" style="11" customWidth="1"/>
    <col min="5520" max="5520" width="25.28515625" style="11" customWidth="1"/>
    <col min="5521" max="5521" width="26" style="11" customWidth="1"/>
    <col min="5522" max="5522" width="22.28515625" style="11" customWidth="1"/>
    <col min="5523" max="5523" width="24.85546875" style="11" customWidth="1"/>
    <col min="5524" max="5524" width="21.140625" style="11" customWidth="1"/>
    <col min="5525" max="5525" width="21.42578125" style="11" customWidth="1"/>
    <col min="5526" max="5526" width="27.85546875" style="11" customWidth="1"/>
    <col min="5527" max="5527" width="23.42578125" style="11" customWidth="1"/>
    <col min="5528" max="5528" width="21.42578125" style="11" customWidth="1"/>
    <col min="5529" max="5531" width="20.7109375" style="11" customWidth="1"/>
    <col min="5532" max="5532" width="32.28515625" style="11" bestFit="1" customWidth="1"/>
    <col min="5533" max="5533" width="20.7109375" style="11" customWidth="1"/>
    <col min="5534" max="5534" width="22" style="11" customWidth="1"/>
    <col min="5535" max="5538" width="21.28515625" style="11" customWidth="1"/>
    <col min="5539" max="5539" width="22.28515625" style="11" customWidth="1"/>
    <col min="5540" max="5541" width="11.42578125" style="11"/>
    <col min="5542" max="5542" width="14.85546875" style="11" bestFit="1" customWidth="1"/>
    <col min="5543" max="5767" width="11.42578125" style="11"/>
    <col min="5768" max="5768" width="34.42578125" style="11" customWidth="1"/>
    <col min="5769" max="5770" width="19.42578125" style="11" bestFit="1" customWidth="1"/>
    <col min="5771" max="5771" width="19.7109375" style="11" customWidth="1"/>
    <col min="5772" max="5773" width="20.42578125" style="11" customWidth="1"/>
    <col min="5774" max="5775" width="19.7109375" style="11" customWidth="1"/>
    <col min="5776" max="5776" width="25.28515625" style="11" customWidth="1"/>
    <col min="5777" max="5777" width="26" style="11" customWidth="1"/>
    <col min="5778" max="5778" width="22.28515625" style="11" customWidth="1"/>
    <col min="5779" max="5779" width="24.85546875" style="11" customWidth="1"/>
    <col min="5780" max="5780" width="21.140625" style="11" customWidth="1"/>
    <col min="5781" max="5781" width="21.42578125" style="11" customWidth="1"/>
    <col min="5782" max="5782" width="27.85546875" style="11" customWidth="1"/>
    <col min="5783" max="5783" width="23.42578125" style="11" customWidth="1"/>
    <col min="5784" max="5784" width="21.42578125" style="11" customWidth="1"/>
    <col min="5785" max="5787" width="20.7109375" style="11" customWidth="1"/>
    <col min="5788" max="5788" width="32.28515625" style="11" bestFit="1" customWidth="1"/>
    <col min="5789" max="5789" width="20.7109375" style="11" customWidth="1"/>
    <col min="5790" max="5790" width="22" style="11" customWidth="1"/>
    <col min="5791" max="5794" width="21.28515625" style="11" customWidth="1"/>
    <col min="5795" max="5795" width="22.28515625" style="11" customWidth="1"/>
    <col min="5796" max="5797" width="11.42578125" style="11"/>
    <col min="5798" max="5798" width="14.85546875" style="11" bestFit="1" customWidth="1"/>
    <col min="5799" max="6023" width="11.42578125" style="11"/>
    <col min="6024" max="6024" width="34.42578125" style="11" customWidth="1"/>
    <col min="6025" max="6026" width="19.42578125" style="11" bestFit="1" customWidth="1"/>
    <col min="6027" max="6027" width="19.7109375" style="11" customWidth="1"/>
    <col min="6028" max="6029" width="20.42578125" style="11" customWidth="1"/>
    <col min="6030" max="6031" width="19.7109375" style="11" customWidth="1"/>
    <col min="6032" max="6032" width="25.28515625" style="11" customWidth="1"/>
    <col min="6033" max="6033" width="26" style="11" customWidth="1"/>
    <col min="6034" max="6034" width="22.28515625" style="11" customWidth="1"/>
    <col min="6035" max="6035" width="24.85546875" style="11" customWidth="1"/>
    <col min="6036" max="6036" width="21.140625" style="11" customWidth="1"/>
    <col min="6037" max="6037" width="21.42578125" style="11" customWidth="1"/>
    <col min="6038" max="6038" width="27.85546875" style="11" customWidth="1"/>
    <col min="6039" max="6039" width="23.42578125" style="11" customWidth="1"/>
    <col min="6040" max="6040" width="21.42578125" style="11" customWidth="1"/>
    <col min="6041" max="6043" width="20.7109375" style="11" customWidth="1"/>
    <col min="6044" max="6044" width="32.28515625" style="11" bestFit="1" customWidth="1"/>
    <col min="6045" max="6045" width="20.7109375" style="11" customWidth="1"/>
    <col min="6046" max="6046" width="22" style="11" customWidth="1"/>
    <col min="6047" max="6050" width="21.28515625" style="11" customWidth="1"/>
    <col min="6051" max="6051" width="22.28515625" style="11" customWidth="1"/>
    <col min="6052" max="6053" width="11.42578125" style="11"/>
    <col min="6054" max="6054" width="14.85546875" style="11" bestFit="1" customWidth="1"/>
    <col min="6055" max="6279" width="11.42578125" style="11"/>
    <col min="6280" max="6280" width="34.42578125" style="11" customWidth="1"/>
    <col min="6281" max="6282" width="19.42578125" style="11" bestFit="1" customWidth="1"/>
    <col min="6283" max="6283" width="19.7109375" style="11" customWidth="1"/>
    <col min="6284" max="6285" width="20.42578125" style="11" customWidth="1"/>
    <col min="6286" max="6287" width="19.7109375" style="11" customWidth="1"/>
    <col min="6288" max="6288" width="25.28515625" style="11" customWidth="1"/>
    <col min="6289" max="6289" width="26" style="11" customWidth="1"/>
    <col min="6290" max="6290" width="22.28515625" style="11" customWidth="1"/>
    <col min="6291" max="6291" width="24.85546875" style="11" customWidth="1"/>
    <col min="6292" max="6292" width="21.140625" style="11" customWidth="1"/>
    <col min="6293" max="6293" width="21.42578125" style="11" customWidth="1"/>
    <col min="6294" max="6294" width="27.85546875" style="11" customWidth="1"/>
    <col min="6295" max="6295" width="23.42578125" style="11" customWidth="1"/>
    <col min="6296" max="6296" width="21.42578125" style="11" customWidth="1"/>
    <col min="6297" max="6299" width="20.7109375" style="11" customWidth="1"/>
    <col min="6300" max="6300" width="32.28515625" style="11" bestFit="1" customWidth="1"/>
    <col min="6301" max="6301" width="20.7109375" style="11" customWidth="1"/>
    <col min="6302" max="6302" width="22" style="11" customWidth="1"/>
    <col min="6303" max="6306" width="21.28515625" style="11" customWidth="1"/>
    <col min="6307" max="6307" width="22.28515625" style="11" customWidth="1"/>
    <col min="6308" max="6309" width="11.42578125" style="11"/>
    <col min="6310" max="6310" width="14.85546875" style="11" bestFit="1" customWidth="1"/>
    <col min="6311" max="6535" width="11.42578125" style="11"/>
    <col min="6536" max="6536" width="34.42578125" style="11" customWidth="1"/>
    <col min="6537" max="6538" width="19.42578125" style="11" bestFit="1" customWidth="1"/>
    <col min="6539" max="6539" width="19.7109375" style="11" customWidth="1"/>
    <col min="6540" max="6541" width="20.42578125" style="11" customWidth="1"/>
    <col min="6542" max="6543" width="19.7109375" style="11" customWidth="1"/>
    <col min="6544" max="6544" width="25.28515625" style="11" customWidth="1"/>
    <col min="6545" max="6545" width="26" style="11" customWidth="1"/>
    <col min="6546" max="6546" width="22.28515625" style="11" customWidth="1"/>
    <col min="6547" max="6547" width="24.85546875" style="11" customWidth="1"/>
    <col min="6548" max="6548" width="21.140625" style="11" customWidth="1"/>
    <col min="6549" max="6549" width="21.42578125" style="11" customWidth="1"/>
    <col min="6550" max="6550" width="27.85546875" style="11" customWidth="1"/>
    <col min="6551" max="6551" width="23.42578125" style="11" customWidth="1"/>
    <col min="6552" max="6552" width="21.42578125" style="11" customWidth="1"/>
    <col min="6553" max="6555" width="20.7109375" style="11" customWidth="1"/>
    <col min="6556" max="6556" width="32.28515625" style="11" bestFit="1" customWidth="1"/>
    <col min="6557" max="6557" width="20.7109375" style="11" customWidth="1"/>
    <col min="6558" max="6558" width="22" style="11" customWidth="1"/>
    <col min="6559" max="6562" width="21.28515625" style="11" customWidth="1"/>
    <col min="6563" max="6563" width="22.28515625" style="11" customWidth="1"/>
    <col min="6564" max="6565" width="11.42578125" style="11"/>
    <col min="6566" max="6566" width="14.85546875" style="11" bestFit="1" customWidth="1"/>
    <col min="6567" max="6791" width="11.42578125" style="11"/>
    <col min="6792" max="6792" width="34.42578125" style="11" customWidth="1"/>
    <col min="6793" max="6794" width="19.42578125" style="11" bestFit="1" customWidth="1"/>
    <col min="6795" max="6795" width="19.7109375" style="11" customWidth="1"/>
    <col min="6796" max="6797" width="20.42578125" style="11" customWidth="1"/>
    <col min="6798" max="6799" width="19.7109375" style="11" customWidth="1"/>
    <col min="6800" max="6800" width="25.28515625" style="11" customWidth="1"/>
    <col min="6801" max="6801" width="26" style="11" customWidth="1"/>
    <col min="6802" max="6802" width="22.28515625" style="11" customWidth="1"/>
    <col min="6803" max="6803" width="24.85546875" style="11" customWidth="1"/>
    <col min="6804" max="6804" width="21.140625" style="11" customWidth="1"/>
    <col min="6805" max="6805" width="21.42578125" style="11" customWidth="1"/>
    <col min="6806" max="6806" width="27.85546875" style="11" customWidth="1"/>
    <col min="6807" max="6807" width="23.42578125" style="11" customWidth="1"/>
    <col min="6808" max="6808" width="21.42578125" style="11" customWidth="1"/>
    <col min="6809" max="6811" width="20.7109375" style="11" customWidth="1"/>
    <col min="6812" max="6812" width="32.28515625" style="11" bestFit="1" customWidth="1"/>
    <col min="6813" max="6813" width="20.7109375" style="11" customWidth="1"/>
    <col min="6814" max="6814" width="22" style="11" customWidth="1"/>
    <col min="6815" max="6818" width="21.28515625" style="11" customWidth="1"/>
    <col min="6819" max="6819" width="22.28515625" style="11" customWidth="1"/>
    <col min="6820" max="6821" width="11.42578125" style="11"/>
    <col min="6822" max="6822" width="14.85546875" style="11" bestFit="1" customWidth="1"/>
    <col min="6823" max="7047" width="11.42578125" style="11"/>
    <col min="7048" max="7048" width="34.42578125" style="11" customWidth="1"/>
    <col min="7049" max="7050" width="19.42578125" style="11" bestFit="1" customWidth="1"/>
    <col min="7051" max="7051" width="19.7109375" style="11" customWidth="1"/>
    <col min="7052" max="7053" width="20.42578125" style="11" customWidth="1"/>
    <col min="7054" max="7055" width="19.7109375" style="11" customWidth="1"/>
    <col min="7056" max="7056" width="25.28515625" style="11" customWidth="1"/>
    <col min="7057" max="7057" width="26" style="11" customWidth="1"/>
    <col min="7058" max="7058" width="22.28515625" style="11" customWidth="1"/>
    <col min="7059" max="7059" width="24.85546875" style="11" customWidth="1"/>
    <col min="7060" max="7060" width="21.140625" style="11" customWidth="1"/>
    <col min="7061" max="7061" width="21.42578125" style="11" customWidth="1"/>
    <col min="7062" max="7062" width="27.85546875" style="11" customWidth="1"/>
    <col min="7063" max="7063" width="23.42578125" style="11" customWidth="1"/>
    <col min="7064" max="7064" width="21.42578125" style="11" customWidth="1"/>
    <col min="7065" max="7067" width="20.7109375" style="11" customWidth="1"/>
    <col min="7068" max="7068" width="32.28515625" style="11" bestFit="1" customWidth="1"/>
    <col min="7069" max="7069" width="20.7109375" style="11" customWidth="1"/>
    <col min="7070" max="7070" width="22" style="11" customWidth="1"/>
    <col min="7071" max="7074" width="21.28515625" style="11" customWidth="1"/>
    <col min="7075" max="7075" width="22.28515625" style="11" customWidth="1"/>
    <col min="7076" max="7077" width="11.42578125" style="11"/>
    <col min="7078" max="7078" width="14.85546875" style="11" bestFit="1" customWidth="1"/>
    <col min="7079" max="7303" width="11.42578125" style="11"/>
    <col min="7304" max="7304" width="34.42578125" style="11" customWidth="1"/>
    <col min="7305" max="7306" width="19.42578125" style="11" bestFit="1" customWidth="1"/>
    <col min="7307" max="7307" width="19.7109375" style="11" customWidth="1"/>
    <col min="7308" max="7309" width="20.42578125" style="11" customWidth="1"/>
    <col min="7310" max="7311" width="19.7109375" style="11" customWidth="1"/>
    <col min="7312" max="7312" width="25.28515625" style="11" customWidth="1"/>
    <col min="7313" max="7313" width="26" style="11" customWidth="1"/>
    <col min="7314" max="7314" width="22.28515625" style="11" customWidth="1"/>
    <col min="7315" max="7315" width="24.85546875" style="11" customWidth="1"/>
    <col min="7316" max="7316" width="21.140625" style="11" customWidth="1"/>
    <col min="7317" max="7317" width="21.42578125" style="11" customWidth="1"/>
    <col min="7318" max="7318" width="27.85546875" style="11" customWidth="1"/>
    <col min="7319" max="7319" width="23.42578125" style="11" customWidth="1"/>
    <col min="7320" max="7320" width="21.42578125" style="11" customWidth="1"/>
    <col min="7321" max="7323" width="20.7109375" style="11" customWidth="1"/>
    <col min="7324" max="7324" width="32.28515625" style="11" bestFit="1" customWidth="1"/>
    <col min="7325" max="7325" width="20.7109375" style="11" customWidth="1"/>
    <col min="7326" max="7326" width="22" style="11" customWidth="1"/>
    <col min="7327" max="7330" width="21.28515625" style="11" customWidth="1"/>
    <col min="7331" max="7331" width="22.28515625" style="11" customWidth="1"/>
    <col min="7332" max="7333" width="11.42578125" style="11"/>
    <col min="7334" max="7334" width="14.85546875" style="11" bestFit="1" customWidth="1"/>
    <col min="7335" max="7559" width="11.42578125" style="11"/>
    <col min="7560" max="7560" width="34.42578125" style="11" customWidth="1"/>
    <col min="7561" max="7562" width="19.42578125" style="11" bestFit="1" customWidth="1"/>
    <col min="7563" max="7563" width="19.7109375" style="11" customWidth="1"/>
    <col min="7564" max="7565" width="20.42578125" style="11" customWidth="1"/>
    <col min="7566" max="7567" width="19.7109375" style="11" customWidth="1"/>
    <col min="7568" max="7568" width="25.28515625" style="11" customWidth="1"/>
    <col min="7569" max="7569" width="26" style="11" customWidth="1"/>
    <col min="7570" max="7570" width="22.28515625" style="11" customWidth="1"/>
    <col min="7571" max="7571" width="24.85546875" style="11" customWidth="1"/>
    <col min="7572" max="7572" width="21.140625" style="11" customWidth="1"/>
    <col min="7573" max="7573" width="21.42578125" style="11" customWidth="1"/>
    <col min="7574" max="7574" width="27.85546875" style="11" customWidth="1"/>
    <col min="7575" max="7575" width="23.42578125" style="11" customWidth="1"/>
    <col min="7576" max="7576" width="21.42578125" style="11" customWidth="1"/>
    <col min="7577" max="7579" width="20.7109375" style="11" customWidth="1"/>
    <col min="7580" max="7580" width="32.28515625" style="11" bestFit="1" customWidth="1"/>
    <col min="7581" max="7581" width="20.7109375" style="11" customWidth="1"/>
    <col min="7582" max="7582" width="22" style="11" customWidth="1"/>
    <col min="7583" max="7586" width="21.28515625" style="11" customWidth="1"/>
    <col min="7587" max="7587" width="22.28515625" style="11" customWidth="1"/>
    <col min="7588" max="7589" width="11.42578125" style="11"/>
    <col min="7590" max="7590" width="14.85546875" style="11" bestFit="1" customWidth="1"/>
    <col min="7591" max="7815" width="11.42578125" style="11"/>
    <col min="7816" max="7816" width="34.42578125" style="11" customWidth="1"/>
    <col min="7817" max="7818" width="19.42578125" style="11" bestFit="1" customWidth="1"/>
    <col min="7819" max="7819" width="19.7109375" style="11" customWidth="1"/>
    <col min="7820" max="7821" width="20.42578125" style="11" customWidth="1"/>
    <col min="7822" max="7823" width="19.7109375" style="11" customWidth="1"/>
    <col min="7824" max="7824" width="25.28515625" style="11" customWidth="1"/>
    <col min="7825" max="7825" width="26" style="11" customWidth="1"/>
    <col min="7826" max="7826" width="22.28515625" style="11" customWidth="1"/>
    <col min="7827" max="7827" width="24.85546875" style="11" customWidth="1"/>
    <col min="7828" max="7828" width="21.140625" style="11" customWidth="1"/>
    <col min="7829" max="7829" width="21.42578125" style="11" customWidth="1"/>
    <col min="7830" max="7830" width="27.85546875" style="11" customWidth="1"/>
    <col min="7831" max="7831" width="23.42578125" style="11" customWidth="1"/>
    <col min="7832" max="7832" width="21.42578125" style="11" customWidth="1"/>
    <col min="7833" max="7835" width="20.7109375" style="11" customWidth="1"/>
    <col min="7836" max="7836" width="32.28515625" style="11" bestFit="1" customWidth="1"/>
    <col min="7837" max="7837" width="20.7109375" style="11" customWidth="1"/>
    <col min="7838" max="7838" width="22" style="11" customWidth="1"/>
    <col min="7839" max="7842" width="21.28515625" style="11" customWidth="1"/>
    <col min="7843" max="7843" width="22.28515625" style="11" customWidth="1"/>
    <col min="7844" max="7845" width="11.42578125" style="11"/>
    <col min="7846" max="7846" width="14.85546875" style="11" bestFit="1" customWidth="1"/>
    <col min="7847" max="8071" width="11.42578125" style="11"/>
    <col min="8072" max="8072" width="34.42578125" style="11" customWidth="1"/>
    <col min="8073" max="8074" width="19.42578125" style="11" bestFit="1" customWidth="1"/>
    <col min="8075" max="8075" width="19.7109375" style="11" customWidth="1"/>
    <col min="8076" max="8077" width="20.42578125" style="11" customWidth="1"/>
    <col min="8078" max="8079" width="19.7109375" style="11" customWidth="1"/>
    <col min="8080" max="8080" width="25.28515625" style="11" customWidth="1"/>
    <col min="8081" max="8081" width="26" style="11" customWidth="1"/>
    <col min="8082" max="8082" width="22.28515625" style="11" customWidth="1"/>
    <col min="8083" max="8083" width="24.85546875" style="11" customWidth="1"/>
    <col min="8084" max="8084" width="21.140625" style="11" customWidth="1"/>
    <col min="8085" max="8085" width="21.42578125" style="11" customWidth="1"/>
    <col min="8086" max="8086" width="27.85546875" style="11" customWidth="1"/>
    <col min="8087" max="8087" width="23.42578125" style="11" customWidth="1"/>
    <col min="8088" max="8088" width="21.42578125" style="11" customWidth="1"/>
    <col min="8089" max="8091" width="20.7109375" style="11" customWidth="1"/>
    <col min="8092" max="8092" width="32.28515625" style="11" bestFit="1" customWidth="1"/>
    <col min="8093" max="8093" width="20.7109375" style="11" customWidth="1"/>
    <col min="8094" max="8094" width="22" style="11" customWidth="1"/>
    <col min="8095" max="8098" width="21.28515625" style="11" customWidth="1"/>
    <col min="8099" max="8099" width="22.28515625" style="11" customWidth="1"/>
    <col min="8100" max="8101" width="11.42578125" style="11"/>
    <col min="8102" max="8102" width="14.85546875" style="11" bestFit="1" customWidth="1"/>
    <col min="8103" max="8327" width="11.42578125" style="11"/>
    <col min="8328" max="8328" width="34.42578125" style="11" customWidth="1"/>
    <col min="8329" max="8330" width="19.42578125" style="11" bestFit="1" customWidth="1"/>
    <col min="8331" max="8331" width="19.7109375" style="11" customWidth="1"/>
    <col min="8332" max="8333" width="20.42578125" style="11" customWidth="1"/>
    <col min="8334" max="8335" width="19.7109375" style="11" customWidth="1"/>
    <col min="8336" max="8336" width="25.28515625" style="11" customWidth="1"/>
    <col min="8337" max="8337" width="26" style="11" customWidth="1"/>
    <col min="8338" max="8338" width="22.28515625" style="11" customWidth="1"/>
    <col min="8339" max="8339" width="24.85546875" style="11" customWidth="1"/>
    <col min="8340" max="8340" width="21.140625" style="11" customWidth="1"/>
    <col min="8341" max="8341" width="21.42578125" style="11" customWidth="1"/>
    <col min="8342" max="8342" width="27.85546875" style="11" customWidth="1"/>
    <col min="8343" max="8343" width="23.42578125" style="11" customWidth="1"/>
    <col min="8344" max="8344" width="21.42578125" style="11" customWidth="1"/>
    <col min="8345" max="8347" width="20.7109375" style="11" customWidth="1"/>
    <col min="8348" max="8348" width="32.28515625" style="11" bestFit="1" customWidth="1"/>
    <col min="8349" max="8349" width="20.7109375" style="11" customWidth="1"/>
    <col min="8350" max="8350" width="22" style="11" customWidth="1"/>
    <col min="8351" max="8354" width="21.28515625" style="11" customWidth="1"/>
    <col min="8355" max="8355" width="22.28515625" style="11" customWidth="1"/>
    <col min="8356" max="8357" width="11.42578125" style="11"/>
    <col min="8358" max="8358" width="14.85546875" style="11" bestFit="1" customWidth="1"/>
    <col min="8359" max="8583" width="11.42578125" style="11"/>
    <col min="8584" max="8584" width="34.42578125" style="11" customWidth="1"/>
    <col min="8585" max="8586" width="19.42578125" style="11" bestFit="1" customWidth="1"/>
    <col min="8587" max="8587" width="19.7109375" style="11" customWidth="1"/>
    <col min="8588" max="8589" width="20.42578125" style="11" customWidth="1"/>
    <col min="8590" max="8591" width="19.7109375" style="11" customWidth="1"/>
    <col min="8592" max="8592" width="25.28515625" style="11" customWidth="1"/>
    <col min="8593" max="8593" width="26" style="11" customWidth="1"/>
    <col min="8594" max="8594" width="22.28515625" style="11" customWidth="1"/>
    <col min="8595" max="8595" width="24.85546875" style="11" customWidth="1"/>
    <col min="8596" max="8596" width="21.140625" style="11" customWidth="1"/>
    <col min="8597" max="8597" width="21.42578125" style="11" customWidth="1"/>
    <col min="8598" max="8598" width="27.85546875" style="11" customWidth="1"/>
    <col min="8599" max="8599" width="23.42578125" style="11" customWidth="1"/>
    <col min="8600" max="8600" width="21.42578125" style="11" customWidth="1"/>
    <col min="8601" max="8603" width="20.7109375" style="11" customWidth="1"/>
    <col min="8604" max="8604" width="32.28515625" style="11" bestFit="1" customWidth="1"/>
    <col min="8605" max="8605" width="20.7109375" style="11" customWidth="1"/>
    <col min="8606" max="8606" width="22" style="11" customWidth="1"/>
    <col min="8607" max="8610" width="21.28515625" style="11" customWidth="1"/>
    <col min="8611" max="8611" width="22.28515625" style="11" customWidth="1"/>
    <col min="8612" max="8613" width="11.42578125" style="11"/>
    <col min="8614" max="8614" width="14.85546875" style="11" bestFit="1" customWidth="1"/>
    <col min="8615" max="8839" width="11.42578125" style="11"/>
    <col min="8840" max="8840" width="34.42578125" style="11" customWidth="1"/>
    <col min="8841" max="8842" width="19.42578125" style="11" bestFit="1" customWidth="1"/>
    <col min="8843" max="8843" width="19.7109375" style="11" customWidth="1"/>
    <col min="8844" max="8845" width="20.42578125" style="11" customWidth="1"/>
    <col min="8846" max="8847" width="19.7109375" style="11" customWidth="1"/>
    <col min="8848" max="8848" width="25.28515625" style="11" customWidth="1"/>
    <col min="8849" max="8849" width="26" style="11" customWidth="1"/>
    <col min="8850" max="8850" width="22.28515625" style="11" customWidth="1"/>
    <col min="8851" max="8851" width="24.85546875" style="11" customWidth="1"/>
    <col min="8852" max="8852" width="21.140625" style="11" customWidth="1"/>
    <col min="8853" max="8853" width="21.42578125" style="11" customWidth="1"/>
    <col min="8854" max="8854" width="27.85546875" style="11" customWidth="1"/>
    <col min="8855" max="8855" width="23.42578125" style="11" customWidth="1"/>
    <col min="8856" max="8856" width="21.42578125" style="11" customWidth="1"/>
    <col min="8857" max="8859" width="20.7109375" style="11" customWidth="1"/>
    <col min="8860" max="8860" width="32.28515625" style="11" bestFit="1" customWidth="1"/>
    <col min="8861" max="8861" width="20.7109375" style="11" customWidth="1"/>
    <col min="8862" max="8862" width="22" style="11" customWidth="1"/>
    <col min="8863" max="8866" width="21.28515625" style="11" customWidth="1"/>
    <col min="8867" max="8867" width="22.28515625" style="11" customWidth="1"/>
    <col min="8868" max="8869" width="11.42578125" style="11"/>
    <col min="8870" max="8870" width="14.85546875" style="11" bestFit="1" customWidth="1"/>
    <col min="8871" max="9095" width="11.42578125" style="11"/>
    <col min="9096" max="9096" width="34.42578125" style="11" customWidth="1"/>
    <col min="9097" max="9098" width="19.42578125" style="11" bestFit="1" customWidth="1"/>
    <col min="9099" max="9099" width="19.7109375" style="11" customWidth="1"/>
    <col min="9100" max="9101" width="20.42578125" style="11" customWidth="1"/>
    <col min="9102" max="9103" width="19.7109375" style="11" customWidth="1"/>
    <col min="9104" max="9104" width="25.28515625" style="11" customWidth="1"/>
    <col min="9105" max="9105" width="26" style="11" customWidth="1"/>
    <col min="9106" max="9106" width="22.28515625" style="11" customWidth="1"/>
    <col min="9107" max="9107" width="24.85546875" style="11" customWidth="1"/>
    <col min="9108" max="9108" width="21.140625" style="11" customWidth="1"/>
    <col min="9109" max="9109" width="21.42578125" style="11" customWidth="1"/>
    <col min="9110" max="9110" width="27.85546875" style="11" customWidth="1"/>
    <col min="9111" max="9111" width="23.42578125" style="11" customWidth="1"/>
    <col min="9112" max="9112" width="21.42578125" style="11" customWidth="1"/>
    <col min="9113" max="9115" width="20.7109375" style="11" customWidth="1"/>
    <col min="9116" max="9116" width="32.28515625" style="11" bestFit="1" customWidth="1"/>
    <col min="9117" max="9117" width="20.7109375" style="11" customWidth="1"/>
    <col min="9118" max="9118" width="22" style="11" customWidth="1"/>
    <col min="9119" max="9122" width="21.28515625" style="11" customWidth="1"/>
    <col min="9123" max="9123" width="22.28515625" style="11" customWidth="1"/>
    <col min="9124" max="9125" width="11.42578125" style="11"/>
    <col min="9126" max="9126" width="14.85546875" style="11" bestFit="1" customWidth="1"/>
    <col min="9127" max="9351" width="11.42578125" style="11"/>
    <col min="9352" max="9352" width="34.42578125" style="11" customWidth="1"/>
    <col min="9353" max="9354" width="19.42578125" style="11" bestFit="1" customWidth="1"/>
    <col min="9355" max="9355" width="19.7109375" style="11" customWidth="1"/>
    <col min="9356" max="9357" width="20.42578125" style="11" customWidth="1"/>
    <col min="9358" max="9359" width="19.7109375" style="11" customWidth="1"/>
    <col min="9360" max="9360" width="25.28515625" style="11" customWidth="1"/>
    <col min="9361" max="9361" width="26" style="11" customWidth="1"/>
    <col min="9362" max="9362" width="22.28515625" style="11" customWidth="1"/>
    <col min="9363" max="9363" width="24.85546875" style="11" customWidth="1"/>
    <col min="9364" max="9364" width="21.140625" style="11" customWidth="1"/>
    <col min="9365" max="9365" width="21.42578125" style="11" customWidth="1"/>
    <col min="9366" max="9366" width="27.85546875" style="11" customWidth="1"/>
    <col min="9367" max="9367" width="23.42578125" style="11" customWidth="1"/>
    <col min="9368" max="9368" width="21.42578125" style="11" customWidth="1"/>
    <col min="9369" max="9371" width="20.7109375" style="11" customWidth="1"/>
    <col min="9372" max="9372" width="32.28515625" style="11" bestFit="1" customWidth="1"/>
    <col min="9373" max="9373" width="20.7109375" style="11" customWidth="1"/>
    <col min="9374" max="9374" width="22" style="11" customWidth="1"/>
    <col min="9375" max="9378" width="21.28515625" style="11" customWidth="1"/>
    <col min="9379" max="9379" width="22.28515625" style="11" customWidth="1"/>
    <col min="9380" max="9381" width="11.42578125" style="11"/>
    <col min="9382" max="9382" width="14.85546875" style="11" bestFit="1" customWidth="1"/>
    <col min="9383" max="9607" width="11.42578125" style="11"/>
    <col min="9608" max="9608" width="34.42578125" style="11" customWidth="1"/>
    <col min="9609" max="9610" width="19.42578125" style="11" bestFit="1" customWidth="1"/>
    <col min="9611" max="9611" width="19.7109375" style="11" customWidth="1"/>
    <col min="9612" max="9613" width="20.42578125" style="11" customWidth="1"/>
    <col min="9614" max="9615" width="19.7109375" style="11" customWidth="1"/>
    <col min="9616" max="9616" width="25.28515625" style="11" customWidth="1"/>
    <col min="9617" max="9617" width="26" style="11" customWidth="1"/>
    <col min="9618" max="9618" width="22.28515625" style="11" customWidth="1"/>
    <col min="9619" max="9619" width="24.85546875" style="11" customWidth="1"/>
    <col min="9620" max="9620" width="21.140625" style="11" customWidth="1"/>
    <col min="9621" max="9621" width="21.42578125" style="11" customWidth="1"/>
    <col min="9622" max="9622" width="27.85546875" style="11" customWidth="1"/>
    <col min="9623" max="9623" width="23.42578125" style="11" customWidth="1"/>
    <col min="9624" max="9624" width="21.42578125" style="11" customWidth="1"/>
    <col min="9625" max="9627" width="20.7109375" style="11" customWidth="1"/>
    <col min="9628" max="9628" width="32.28515625" style="11" bestFit="1" customWidth="1"/>
    <col min="9629" max="9629" width="20.7109375" style="11" customWidth="1"/>
    <col min="9630" max="9630" width="22" style="11" customWidth="1"/>
    <col min="9631" max="9634" width="21.28515625" style="11" customWidth="1"/>
    <col min="9635" max="9635" width="22.28515625" style="11" customWidth="1"/>
    <col min="9636" max="9637" width="11.42578125" style="11"/>
    <col min="9638" max="9638" width="14.85546875" style="11" bestFit="1" customWidth="1"/>
    <col min="9639" max="9863" width="11.42578125" style="11"/>
    <col min="9864" max="9864" width="34.42578125" style="11" customWidth="1"/>
    <col min="9865" max="9866" width="19.42578125" style="11" bestFit="1" customWidth="1"/>
    <col min="9867" max="9867" width="19.7109375" style="11" customWidth="1"/>
    <col min="9868" max="9869" width="20.42578125" style="11" customWidth="1"/>
    <col min="9870" max="9871" width="19.7109375" style="11" customWidth="1"/>
    <col min="9872" max="9872" width="25.28515625" style="11" customWidth="1"/>
    <col min="9873" max="9873" width="26" style="11" customWidth="1"/>
    <col min="9874" max="9874" width="22.28515625" style="11" customWidth="1"/>
    <col min="9875" max="9875" width="24.85546875" style="11" customWidth="1"/>
    <col min="9876" max="9876" width="21.140625" style="11" customWidth="1"/>
    <col min="9877" max="9877" width="21.42578125" style="11" customWidth="1"/>
    <col min="9878" max="9878" width="27.85546875" style="11" customWidth="1"/>
    <col min="9879" max="9879" width="23.42578125" style="11" customWidth="1"/>
    <col min="9880" max="9880" width="21.42578125" style="11" customWidth="1"/>
    <col min="9881" max="9883" width="20.7109375" style="11" customWidth="1"/>
    <col min="9884" max="9884" width="32.28515625" style="11" bestFit="1" customWidth="1"/>
    <col min="9885" max="9885" width="20.7109375" style="11" customWidth="1"/>
    <col min="9886" max="9886" width="22" style="11" customWidth="1"/>
    <col min="9887" max="9890" width="21.28515625" style="11" customWidth="1"/>
    <col min="9891" max="9891" width="22.28515625" style="11" customWidth="1"/>
    <col min="9892" max="9893" width="11.42578125" style="11"/>
    <col min="9894" max="9894" width="14.85546875" style="11" bestFit="1" customWidth="1"/>
    <col min="9895" max="10119" width="11.42578125" style="11"/>
    <col min="10120" max="10120" width="34.42578125" style="11" customWidth="1"/>
    <col min="10121" max="10122" width="19.42578125" style="11" bestFit="1" customWidth="1"/>
    <col min="10123" max="10123" width="19.7109375" style="11" customWidth="1"/>
    <col min="10124" max="10125" width="20.42578125" style="11" customWidth="1"/>
    <col min="10126" max="10127" width="19.7109375" style="11" customWidth="1"/>
    <col min="10128" max="10128" width="25.28515625" style="11" customWidth="1"/>
    <col min="10129" max="10129" width="26" style="11" customWidth="1"/>
    <col min="10130" max="10130" width="22.28515625" style="11" customWidth="1"/>
    <col min="10131" max="10131" width="24.85546875" style="11" customWidth="1"/>
    <col min="10132" max="10132" width="21.140625" style="11" customWidth="1"/>
    <col min="10133" max="10133" width="21.42578125" style="11" customWidth="1"/>
    <col min="10134" max="10134" width="27.85546875" style="11" customWidth="1"/>
    <col min="10135" max="10135" width="23.42578125" style="11" customWidth="1"/>
    <col min="10136" max="10136" width="21.42578125" style="11" customWidth="1"/>
    <col min="10137" max="10139" width="20.7109375" style="11" customWidth="1"/>
    <col min="10140" max="10140" width="32.28515625" style="11" bestFit="1" customWidth="1"/>
    <col min="10141" max="10141" width="20.7109375" style="11" customWidth="1"/>
    <col min="10142" max="10142" width="22" style="11" customWidth="1"/>
    <col min="10143" max="10146" width="21.28515625" style="11" customWidth="1"/>
    <col min="10147" max="10147" width="22.28515625" style="11" customWidth="1"/>
    <col min="10148" max="10149" width="11.42578125" style="11"/>
    <col min="10150" max="10150" width="14.85546875" style="11" bestFit="1" customWidth="1"/>
    <col min="10151" max="10375" width="11.42578125" style="11"/>
    <col min="10376" max="10376" width="34.42578125" style="11" customWidth="1"/>
    <col min="10377" max="10378" width="19.42578125" style="11" bestFit="1" customWidth="1"/>
    <col min="10379" max="10379" width="19.7109375" style="11" customWidth="1"/>
    <col min="10380" max="10381" width="20.42578125" style="11" customWidth="1"/>
    <col min="10382" max="10383" width="19.7109375" style="11" customWidth="1"/>
    <col min="10384" max="10384" width="25.28515625" style="11" customWidth="1"/>
    <col min="10385" max="10385" width="26" style="11" customWidth="1"/>
    <col min="10386" max="10386" width="22.28515625" style="11" customWidth="1"/>
    <col min="10387" max="10387" width="24.85546875" style="11" customWidth="1"/>
    <col min="10388" max="10388" width="21.140625" style="11" customWidth="1"/>
    <col min="10389" max="10389" width="21.42578125" style="11" customWidth="1"/>
    <col min="10390" max="10390" width="27.85546875" style="11" customWidth="1"/>
    <col min="10391" max="10391" width="23.42578125" style="11" customWidth="1"/>
    <col min="10392" max="10392" width="21.42578125" style="11" customWidth="1"/>
    <col min="10393" max="10395" width="20.7109375" style="11" customWidth="1"/>
    <col min="10396" max="10396" width="32.28515625" style="11" bestFit="1" customWidth="1"/>
    <col min="10397" max="10397" width="20.7109375" style="11" customWidth="1"/>
    <col min="10398" max="10398" width="22" style="11" customWidth="1"/>
    <col min="10399" max="10402" width="21.28515625" style="11" customWidth="1"/>
    <col min="10403" max="10403" width="22.28515625" style="11" customWidth="1"/>
    <col min="10404" max="10405" width="11.42578125" style="11"/>
    <col min="10406" max="10406" width="14.85546875" style="11" bestFit="1" customWidth="1"/>
    <col min="10407" max="10631" width="11.42578125" style="11"/>
    <col min="10632" max="10632" width="34.42578125" style="11" customWidth="1"/>
    <col min="10633" max="10634" width="19.42578125" style="11" bestFit="1" customWidth="1"/>
    <col min="10635" max="10635" width="19.7109375" style="11" customWidth="1"/>
    <col min="10636" max="10637" width="20.42578125" style="11" customWidth="1"/>
    <col min="10638" max="10639" width="19.7109375" style="11" customWidth="1"/>
    <col min="10640" max="10640" width="25.28515625" style="11" customWidth="1"/>
    <col min="10641" max="10641" width="26" style="11" customWidth="1"/>
    <col min="10642" max="10642" width="22.28515625" style="11" customWidth="1"/>
    <col min="10643" max="10643" width="24.85546875" style="11" customWidth="1"/>
    <col min="10644" max="10644" width="21.140625" style="11" customWidth="1"/>
    <col min="10645" max="10645" width="21.42578125" style="11" customWidth="1"/>
    <col min="10646" max="10646" width="27.85546875" style="11" customWidth="1"/>
    <col min="10647" max="10647" width="23.42578125" style="11" customWidth="1"/>
    <col min="10648" max="10648" width="21.42578125" style="11" customWidth="1"/>
    <col min="10649" max="10651" width="20.7109375" style="11" customWidth="1"/>
    <col min="10652" max="10652" width="32.28515625" style="11" bestFit="1" customWidth="1"/>
    <col min="10653" max="10653" width="20.7109375" style="11" customWidth="1"/>
    <col min="10654" max="10654" width="22" style="11" customWidth="1"/>
    <col min="10655" max="10658" width="21.28515625" style="11" customWidth="1"/>
    <col min="10659" max="10659" width="22.28515625" style="11" customWidth="1"/>
    <col min="10660" max="10661" width="11.42578125" style="11"/>
    <col min="10662" max="10662" width="14.85546875" style="11" bestFit="1" customWidth="1"/>
    <col min="10663" max="10887" width="11.42578125" style="11"/>
    <col min="10888" max="10888" width="34.42578125" style="11" customWidth="1"/>
    <col min="10889" max="10890" width="19.42578125" style="11" bestFit="1" customWidth="1"/>
    <col min="10891" max="10891" width="19.7109375" style="11" customWidth="1"/>
    <col min="10892" max="10893" width="20.42578125" style="11" customWidth="1"/>
    <col min="10894" max="10895" width="19.7109375" style="11" customWidth="1"/>
    <col min="10896" max="10896" width="25.28515625" style="11" customWidth="1"/>
    <col min="10897" max="10897" width="26" style="11" customWidth="1"/>
    <col min="10898" max="10898" width="22.28515625" style="11" customWidth="1"/>
    <col min="10899" max="10899" width="24.85546875" style="11" customWidth="1"/>
    <col min="10900" max="10900" width="21.140625" style="11" customWidth="1"/>
    <col min="10901" max="10901" width="21.42578125" style="11" customWidth="1"/>
    <col min="10902" max="10902" width="27.85546875" style="11" customWidth="1"/>
    <col min="10903" max="10903" width="23.42578125" style="11" customWidth="1"/>
    <col min="10904" max="10904" width="21.42578125" style="11" customWidth="1"/>
    <col min="10905" max="10907" width="20.7109375" style="11" customWidth="1"/>
    <col min="10908" max="10908" width="32.28515625" style="11" bestFit="1" customWidth="1"/>
    <col min="10909" max="10909" width="20.7109375" style="11" customWidth="1"/>
    <col min="10910" max="10910" width="22" style="11" customWidth="1"/>
    <col min="10911" max="10914" width="21.28515625" style="11" customWidth="1"/>
    <col min="10915" max="10915" width="22.28515625" style="11" customWidth="1"/>
    <col min="10916" max="10917" width="11.42578125" style="11"/>
    <col min="10918" max="10918" width="14.85546875" style="11" bestFit="1" customWidth="1"/>
    <col min="10919" max="11143" width="11.42578125" style="11"/>
    <col min="11144" max="11144" width="34.42578125" style="11" customWidth="1"/>
    <col min="11145" max="11146" width="19.42578125" style="11" bestFit="1" customWidth="1"/>
    <col min="11147" max="11147" width="19.7109375" style="11" customWidth="1"/>
    <col min="11148" max="11149" width="20.42578125" style="11" customWidth="1"/>
    <col min="11150" max="11151" width="19.7109375" style="11" customWidth="1"/>
    <col min="11152" max="11152" width="25.28515625" style="11" customWidth="1"/>
    <col min="11153" max="11153" width="26" style="11" customWidth="1"/>
    <col min="11154" max="11154" width="22.28515625" style="11" customWidth="1"/>
    <col min="11155" max="11155" width="24.85546875" style="11" customWidth="1"/>
    <col min="11156" max="11156" width="21.140625" style="11" customWidth="1"/>
    <col min="11157" max="11157" width="21.42578125" style="11" customWidth="1"/>
    <col min="11158" max="11158" width="27.85546875" style="11" customWidth="1"/>
    <col min="11159" max="11159" width="23.42578125" style="11" customWidth="1"/>
    <col min="11160" max="11160" width="21.42578125" style="11" customWidth="1"/>
    <col min="11161" max="11163" width="20.7109375" style="11" customWidth="1"/>
    <col min="11164" max="11164" width="32.28515625" style="11" bestFit="1" customWidth="1"/>
    <col min="11165" max="11165" width="20.7109375" style="11" customWidth="1"/>
    <col min="11166" max="11166" width="22" style="11" customWidth="1"/>
    <col min="11167" max="11170" width="21.28515625" style="11" customWidth="1"/>
    <col min="11171" max="11171" width="22.28515625" style="11" customWidth="1"/>
    <col min="11172" max="11173" width="11.42578125" style="11"/>
    <col min="11174" max="11174" width="14.85546875" style="11" bestFit="1" customWidth="1"/>
    <col min="11175" max="11399" width="11.42578125" style="11"/>
    <col min="11400" max="11400" width="34.42578125" style="11" customWidth="1"/>
    <col min="11401" max="11402" width="19.42578125" style="11" bestFit="1" customWidth="1"/>
    <col min="11403" max="11403" width="19.7109375" style="11" customWidth="1"/>
    <col min="11404" max="11405" width="20.42578125" style="11" customWidth="1"/>
    <col min="11406" max="11407" width="19.7109375" style="11" customWidth="1"/>
    <col min="11408" max="11408" width="25.28515625" style="11" customWidth="1"/>
    <col min="11409" max="11409" width="26" style="11" customWidth="1"/>
    <col min="11410" max="11410" width="22.28515625" style="11" customWidth="1"/>
    <col min="11411" max="11411" width="24.85546875" style="11" customWidth="1"/>
    <col min="11412" max="11412" width="21.140625" style="11" customWidth="1"/>
    <col min="11413" max="11413" width="21.42578125" style="11" customWidth="1"/>
    <col min="11414" max="11414" width="27.85546875" style="11" customWidth="1"/>
    <col min="11415" max="11415" width="23.42578125" style="11" customWidth="1"/>
    <col min="11416" max="11416" width="21.42578125" style="11" customWidth="1"/>
    <col min="11417" max="11419" width="20.7109375" style="11" customWidth="1"/>
    <col min="11420" max="11420" width="32.28515625" style="11" bestFit="1" customWidth="1"/>
    <col min="11421" max="11421" width="20.7109375" style="11" customWidth="1"/>
    <col min="11422" max="11422" width="22" style="11" customWidth="1"/>
    <col min="11423" max="11426" width="21.28515625" style="11" customWidth="1"/>
    <col min="11427" max="11427" width="22.28515625" style="11" customWidth="1"/>
    <col min="11428" max="11429" width="11.42578125" style="11"/>
    <col min="11430" max="11430" width="14.85546875" style="11" bestFit="1" customWidth="1"/>
    <col min="11431" max="11655" width="11.42578125" style="11"/>
    <col min="11656" max="11656" width="34.42578125" style="11" customWidth="1"/>
    <col min="11657" max="11658" width="19.42578125" style="11" bestFit="1" customWidth="1"/>
    <col min="11659" max="11659" width="19.7109375" style="11" customWidth="1"/>
    <col min="11660" max="11661" width="20.42578125" style="11" customWidth="1"/>
    <col min="11662" max="11663" width="19.7109375" style="11" customWidth="1"/>
    <col min="11664" max="11664" width="25.28515625" style="11" customWidth="1"/>
    <col min="11665" max="11665" width="26" style="11" customWidth="1"/>
    <col min="11666" max="11666" width="22.28515625" style="11" customWidth="1"/>
    <col min="11667" max="11667" width="24.85546875" style="11" customWidth="1"/>
    <col min="11668" max="11668" width="21.140625" style="11" customWidth="1"/>
    <col min="11669" max="11669" width="21.42578125" style="11" customWidth="1"/>
    <col min="11670" max="11670" width="27.85546875" style="11" customWidth="1"/>
    <col min="11671" max="11671" width="23.42578125" style="11" customWidth="1"/>
    <col min="11672" max="11672" width="21.42578125" style="11" customWidth="1"/>
    <col min="11673" max="11675" width="20.7109375" style="11" customWidth="1"/>
    <col min="11676" max="11676" width="32.28515625" style="11" bestFit="1" customWidth="1"/>
    <col min="11677" max="11677" width="20.7109375" style="11" customWidth="1"/>
    <col min="11678" max="11678" width="22" style="11" customWidth="1"/>
    <col min="11679" max="11682" width="21.28515625" style="11" customWidth="1"/>
    <col min="11683" max="11683" width="22.28515625" style="11" customWidth="1"/>
    <col min="11684" max="11685" width="11.42578125" style="11"/>
    <col min="11686" max="11686" width="14.85546875" style="11" bestFit="1" customWidth="1"/>
    <col min="11687" max="11911" width="11.42578125" style="11"/>
    <col min="11912" max="11912" width="34.42578125" style="11" customWidth="1"/>
    <col min="11913" max="11914" width="19.42578125" style="11" bestFit="1" customWidth="1"/>
    <col min="11915" max="11915" width="19.7109375" style="11" customWidth="1"/>
    <col min="11916" max="11917" width="20.42578125" style="11" customWidth="1"/>
    <col min="11918" max="11919" width="19.7109375" style="11" customWidth="1"/>
    <col min="11920" max="11920" width="25.28515625" style="11" customWidth="1"/>
    <col min="11921" max="11921" width="26" style="11" customWidth="1"/>
    <col min="11922" max="11922" width="22.28515625" style="11" customWidth="1"/>
    <col min="11923" max="11923" width="24.85546875" style="11" customWidth="1"/>
    <col min="11924" max="11924" width="21.140625" style="11" customWidth="1"/>
    <col min="11925" max="11925" width="21.42578125" style="11" customWidth="1"/>
    <col min="11926" max="11926" width="27.85546875" style="11" customWidth="1"/>
    <col min="11927" max="11927" width="23.42578125" style="11" customWidth="1"/>
    <col min="11928" max="11928" width="21.42578125" style="11" customWidth="1"/>
    <col min="11929" max="11931" width="20.7109375" style="11" customWidth="1"/>
    <col min="11932" max="11932" width="32.28515625" style="11" bestFit="1" customWidth="1"/>
    <col min="11933" max="11933" width="20.7109375" style="11" customWidth="1"/>
    <col min="11934" max="11934" width="22" style="11" customWidth="1"/>
    <col min="11935" max="11938" width="21.28515625" style="11" customWidth="1"/>
    <col min="11939" max="11939" width="22.28515625" style="11" customWidth="1"/>
    <col min="11940" max="11941" width="11.42578125" style="11"/>
    <col min="11942" max="11942" width="14.85546875" style="11" bestFit="1" customWidth="1"/>
    <col min="11943" max="12167" width="11.42578125" style="11"/>
    <col min="12168" max="12168" width="34.42578125" style="11" customWidth="1"/>
    <col min="12169" max="12170" width="19.42578125" style="11" bestFit="1" customWidth="1"/>
    <col min="12171" max="12171" width="19.7109375" style="11" customWidth="1"/>
    <col min="12172" max="12173" width="20.42578125" style="11" customWidth="1"/>
    <col min="12174" max="12175" width="19.7109375" style="11" customWidth="1"/>
    <col min="12176" max="12176" width="25.28515625" style="11" customWidth="1"/>
    <col min="12177" max="12177" width="26" style="11" customWidth="1"/>
    <col min="12178" max="12178" width="22.28515625" style="11" customWidth="1"/>
    <col min="12179" max="12179" width="24.85546875" style="11" customWidth="1"/>
    <col min="12180" max="12180" width="21.140625" style="11" customWidth="1"/>
    <col min="12181" max="12181" width="21.42578125" style="11" customWidth="1"/>
    <col min="12182" max="12182" width="27.85546875" style="11" customWidth="1"/>
    <col min="12183" max="12183" width="23.42578125" style="11" customWidth="1"/>
    <col min="12184" max="12184" width="21.42578125" style="11" customWidth="1"/>
    <col min="12185" max="12187" width="20.7109375" style="11" customWidth="1"/>
    <col min="12188" max="12188" width="32.28515625" style="11" bestFit="1" customWidth="1"/>
    <col min="12189" max="12189" width="20.7109375" style="11" customWidth="1"/>
    <col min="12190" max="12190" width="22" style="11" customWidth="1"/>
    <col min="12191" max="12194" width="21.28515625" style="11" customWidth="1"/>
    <col min="12195" max="12195" width="22.28515625" style="11" customWidth="1"/>
    <col min="12196" max="12197" width="11.42578125" style="11"/>
    <col min="12198" max="12198" width="14.85546875" style="11" bestFit="1" customWidth="1"/>
    <col min="12199" max="12423" width="11.42578125" style="11"/>
    <col min="12424" max="12424" width="34.42578125" style="11" customWidth="1"/>
    <col min="12425" max="12426" width="19.42578125" style="11" bestFit="1" customWidth="1"/>
    <col min="12427" max="12427" width="19.7109375" style="11" customWidth="1"/>
    <col min="12428" max="12429" width="20.42578125" style="11" customWidth="1"/>
    <col min="12430" max="12431" width="19.7109375" style="11" customWidth="1"/>
    <col min="12432" max="12432" width="25.28515625" style="11" customWidth="1"/>
    <col min="12433" max="12433" width="26" style="11" customWidth="1"/>
    <col min="12434" max="12434" width="22.28515625" style="11" customWidth="1"/>
    <col min="12435" max="12435" width="24.85546875" style="11" customWidth="1"/>
    <col min="12436" max="12436" width="21.140625" style="11" customWidth="1"/>
    <col min="12437" max="12437" width="21.42578125" style="11" customWidth="1"/>
    <col min="12438" max="12438" width="27.85546875" style="11" customWidth="1"/>
    <col min="12439" max="12439" width="23.42578125" style="11" customWidth="1"/>
    <col min="12440" max="12440" width="21.42578125" style="11" customWidth="1"/>
    <col min="12441" max="12443" width="20.7109375" style="11" customWidth="1"/>
    <col min="12444" max="12444" width="32.28515625" style="11" bestFit="1" customWidth="1"/>
    <col min="12445" max="12445" width="20.7109375" style="11" customWidth="1"/>
    <col min="12446" max="12446" width="22" style="11" customWidth="1"/>
    <col min="12447" max="12450" width="21.28515625" style="11" customWidth="1"/>
    <col min="12451" max="12451" width="22.28515625" style="11" customWidth="1"/>
    <col min="12452" max="12453" width="11.42578125" style="11"/>
    <col min="12454" max="12454" width="14.85546875" style="11" bestFit="1" customWidth="1"/>
    <col min="12455" max="12679" width="11.42578125" style="11"/>
    <col min="12680" max="12680" width="34.42578125" style="11" customWidth="1"/>
    <col min="12681" max="12682" width="19.42578125" style="11" bestFit="1" customWidth="1"/>
    <col min="12683" max="12683" width="19.7109375" style="11" customWidth="1"/>
    <col min="12684" max="12685" width="20.42578125" style="11" customWidth="1"/>
    <col min="12686" max="12687" width="19.7109375" style="11" customWidth="1"/>
    <col min="12688" max="12688" width="25.28515625" style="11" customWidth="1"/>
    <col min="12689" max="12689" width="26" style="11" customWidth="1"/>
    <col min="12690" max="12690" width="22.28515625" style="11" customWidth="1"/>
    <col min="12691" max="12691" width="24.85546875" style="11" customWidth="1"/>
    <col min="12692" max="12692" width="21.140625" style="11" customWidth="1"/>
    <col min="12693" max="12693" width="21.42578125" style="11" customWidth="1"/>
    <col min="12694" max="12694" width="27.85546875" style="11" customWidth="1"/>
    <col min="12695" max="12695" width="23.42578125" style="11" customWidth="1"/>
    <col min="12696" max="12696" width="21.42578125" style="11" customWidth="1"/>
    <col min="12697" max="12699" width="20.7109375" style="11" customWidth="1"/>
    <col min="12700" max="12700" width="32.28515625" style="11" bestFit="1" customWidth="1"/>
    <col min="12701" max="12701" width="20.7109375" style="11" customWidth="1"/>
    <col min="12702" max="12702" width="22" style="11" customWidth="1"/>
    <col min="12703" max="12706" width="21.28515625" style="11" customWidth="1"/>
    <col min="12707" max="12707" width="22.28515625" style="11" customWidth="1"/>
    <col min="12708" max="12709" width="11.42578125" style="11"/>
    <col min="12710" max="12710" width="14.85546875" style="11" bestFit="1" customWidth="1"/>
    <col min="12711" max="12935" width="11.42578125" style="11"/>
    <col min="12936" max="12936" width="34.42578125" style="11" customWidth="1"/>
    <col min="12937" max="12938" width="19.42578125" style="11" bestFit="1" customWidth="1"/>
    <col min="12939" max="12939" width="19.7109375" style="11" customWidth="1"/>
    <col min="12940" max="12941" width="20.42578125" style="11" customWidth="1"/>
    <col min="12942" max="12943" width="19.7109375" style="11" customWidth="1"/>
    <col min="12944" max="12944" width="25.28515625" style="11" customWidth="1"/>
    <col min="12945" max="12945" width="26" style="11" customWidth="1"/>
    <col min="12946" max="12946" width="22.28515625" style="11" customWidth="1"/>
    <col min="12947" max="12947" width="24.85546875" style="11" customWidth="1"/>
    <col min="12948" max="12948" width="21.140625" style="11" customWidth="1"/>
    <col min="12949" max="12949" width="21.42578125" style="11" customWidth="1"/>
    <col min="12950" max="12950" width="27.85546875" style="11" customWidth="1"/>
    <col min="12951" max="12951" width="23.42578125" style="11" customWidth="1"/>
    <col min="12952" max="12952" width="21.42578125" style="11" customWidth="1"/>
    <col min="12953" max="12955" width="20.7109375" style="11" customWidth="1"/>
    <col min="12956" max="12956" width="32.28515625" style="11" bestFit="1" customWidth="1"/>
    <col min="12957" max="12957" width="20.7109375" style="11" customWidth="1"/>
    <col min="12958" max="12958" width="22" style="11" customWidth="1"/>
    <col min="12959" max="12962" width="21.28515625" style="11" customWidth="1"/>
    <col min="12963" max="12963" width="22.28515625" style="11" customWidth="1"/>
    <col min="12964" max="12965" width="11.42578125" style="11"/>
    <col min="12966" max="12966" width="14.85546875" style="11" bestFit="1" customWidth="1"/>
    <col min="12967" max="13191" width="11.42578125" style="11"/>
    <col min="13192" max="13192" width="34.42578125" style="11" customWidth="1"/>
    <col min="13193" max="13194" width="19.42578125" style="11" bestFit="1" customWidth="1"/>
    <col min="13195" max="13195" width="19.7109375" style="11" customWidth="1"/>
    <col min="13196" max="13197" width="20.42578125" style="11" customWidth="1"/>
    <col min="13198" max="13199" width="19.7109375" style="11" customWidth="1"/>
    <col min="13200" max="13200" width="25.28515625" style="11" customWidth="1"/>
    <col min="13201" max="13201" width="26" style="11" customWidth="1"/>
    <col min="13202" max="13202" width="22.28515625" style="11" customWidth="1"/>
    <col min="13203" max="13203" width="24.85546875" style="11" customWidth="1"/>
    <col min="13204" max="13204" width="21.140625" style="11" customWidth="1"/>
    <col min="13205" max="13205" width="21.42578125" style="11" customWidth="1"/>
    <col min="13206" max="13206" width="27.85546875" style="11" customWidth="1"/>
    <col min="13207" max="13207" width="23.42578125" style="11" customWidth="1"/>
    <col min="13208" max="13208" width="21.42578125" style="11" customWidth="1"/>
    <col min="13209" max="13211" width="20.7109375" style="11" customWidth="1"/>
    <col min="13212" max="13212" width="32.28515625" style="11" bestFit="1" customWidth="1"/>
    <col min="13213" max="13213" width="20.7109375" style="11" customWidth="1"/>
    <col min="13214" max="13214" width="22" style="11" customWidth="1"/>
    <col min="13215" max="13218" width="21.28515625" style="11" customWidth="1"/>
    <col min="13219" max="13219" width="22.28515625" style="11" customWidth="1"/>
    <col min="13220" max="13221" width="11.42578125" style="11"/>
    <col min="13222" max="13222" width="14.85546875" style="11" bestFit="1" customWidth="1"/>
    <col min="13223" max="13447" width="11.42578125" style="11"/>
    <col min="13448" max="13448" width="34.42578125" style="11" customWidth="1"/>
    <col min="13449" max="13450" width="19.42578125" style="11" bestFit="1" customWidth="1"/>
    <col min="13451" max="13451" width="19.7109375" style="11" customWidth="1"/>
    <col min="13452" max="13453" width="20.42578125" style="11" customWidth="1"/>
    <col min="13454" max="13455" width="19.7109375" style="11" customWidth="1"/>
    <col min="13456" max="13456" width="25.28515625" style="11" customWidth="1"/>
    <col min="13457" max="13457" width="26" style="11" customWidth="1"/>
    <col min="13458" max="13458" width="22.28515625" style="11" customWidth="1"/>
    <col min="13459" max="13459" width="24.85546875" style="11" customWidth="1"/>
    <col min="13460" max="13460" width="21.140625" style="11" customWidth="1"/>
    <col min="13461" max="13461" width="21.42578125" style="11" customWidth="1"/>
    <col min="13462" max="13462" width="27.85546875" style="11" customWidth="1"/>
    <col min="13463" max="13463" width="23.42578125" style="11" customWidth="1"/>
    <col min="13464" max="13464" width="21.42578125" style="11" customWidth="1"/>
    <col min="13465" max="13467" width="20.7109375" style="11" customWidth="1"/>
    <col min="13468" max="13468" width="32.28515625" style="11" bestFit="1" customWidth="1"/>
    <col min="13469" max="13469" width="20.7109375" style="11" customWidth="1"/>
    <col min="13470" max="13470" width="22" style="11" customWidth="1"/>
    <col min="13471" max="13474" width="21.28515625" style="11" customWidth="1"/>
    <col min="13475" max="13475" width="22.28515625" style="11" customWidth="1"/>
    <col min="13476" max="13477" width="11.42578125" style="11"/>
    <col min="13478" max="13478" width="14.85546875" style="11" bestFit="1" customWidth="1"/>
    <col min="13479" max="13703" width="11.42578125" style="11"/>
    <col min="13704" max="13704" width="34.42578125" style="11" customWidth="1"/>
    <col min="13705" max="13706" width="19.42578125" style="11" bestFit="1" customWidth="1"/>
    <col min="13707" max="13707" width="19.7109375" style="11" customWidth="1"/>
    <col min="13708" max="13709" width="20.42578125" style="11" customWidth="1"/>
    <col min="13710" max="13711" width="19.7109375" style="11" customWidth="1"/>
    <col min="13712" max="13712" width="25.28515625" style="11" customWidth="1"/>
    <col min="13713" max="13713" width="26" style="11" customWidth="1"/>
    <col min="13714" max="13714" width="22.28515625" style="11" customWidth="1"/>
    <col min="13715" max="13715" width="24.85546875" style="11" customWidth="1"/>
    <col min="13716" max="13716" width="21.140625" style="11" customWidth="1"/>
    <col min="13717" max="13717" width="21.42578125" style="11" customWidth="1"/>
    <col min="13718" max="13718" width="27.85546875" style="11" customWidth="1"/>
    <col min="13719" max="13719" width="23.42578125" style="11" customWidth="1"/>
    <col min="13720" max="13720" width="21.42578125" style="11" customWidth="1"/>
    <col min="13721" max="13723" width="20.7109375" style="11" customWidth="1"/>
    <col min="13724" max="13724" width="32.28515625" style="11" bestFit="1" customWidth="1"/>
    <col min="13725" max="13725" width="20.7109375" style="11" customWidth="1"/>
    <col min="13726" max="13726" width="22" style="11" customWidth="1"/>
    <col min="13727" max="13730" width="21.28515625" style="11" customWidth="1"/>
    <col min="13731" max="13731" width="22.28515625" style="11" customWidth="1"/>
    <col min="13732" max="13733" width="11.42578125" style="11"/>
    <col min="13734" max="13734" width="14.85546875" style="11" bestFit="1" customWidth="1"/>
    <col min="13735" max="13959" width="11.42578125" style="11"/>
    <col min="13960" max="13960" width="34.42578125" style="11" customWidth="1"/>
    <col min="13961" max="13962" width="19.42578125" style="11" bestFit="1" customWidth="1"/>
    <col min="13963" max="13963" width="19.7109375" style="11" customWidth="1"/>
    <col min="13964" max="13965" width="20.42578125" style="11" customWidth="1"/>
    <col min="13966" max="13967" width="19.7109375" style="11" customWidth="1"/>
    <col min="13968" max="13968" width="25.28515625" style="11" customWidth="1"/>
    <col min="13969" max="13969" width="26" style="11" customWidth="1"/>
    <col min="13970" max="13970" width="22.28515625" style="11" customWidth="1"/>
    <col min="13971" max="13971" width="24.85546875" style="11" customWidth="1"/>
    <col min="13972" max="13972" width="21.140625" style="11" customWidth="1"/>
    <col min="13973" max="13973" width="21.42578125" style="11" customWidth="1"/>
    <col min="13974" max="13974" width="27.85546875" style="11" customWidth="1"/>
    <col min="13975" max="13975" width="23.42578125" style="11" customWidth="1"/>
    <col min="13976" max="13976" width="21.42578125" style="11" customWidth="1"/>
    <col min="13977" max="13979" width="20.7109375" style="11" customWidth="1"/>
    <col min="13980" max="13980" width="32.28515625" style="11" bestFit="1" customWidth="1"/>
    <col min="13981" max="13981" width="20.7109375" style="11" customWidth="1"/>
    <col min="13982" max="13982" width="22" style="11" customWidth="1"/>
    <col min="13983" max="13986" width="21.28515625" style="11" customWidth="1"/>
    <col min="13987" max="13987" width="22.28515625" style="11" customWidth="1"/>
    <col min="13988" max="13989" width="11.42578125" style="11"/>
    <col min="13990" max="13990" width="14.85546875" style="11" bestFit="1" customWidth="1"/>
    <col min="13991" max="14215" width="11.42578125" style="11"/>
    <col min="14216" max="14216" width="34.42578125" style="11" customWidth="1"/>
    <col min="14217" max="14218" width="19.42578125" style="11" bestFit="1" customWidth="1"/>
    <col min="14219" max="14219" width="19.7109375" style="11" customWidth="1"/>
    <col min="14220" max="14221" width="20.42578125" style="11" customWidth="1"/>
    <col min="14222" max="14223" width="19.7109375" style="11" customWidth="1"/>
    <col min="14224" max="14224" width="25.28515625" style="11" customWidth="1"/>
    <col min="14225" max="14225" width="26" style="11" customWidth="1"/>
    <col min="14226" max="14226" width="22.28515625" style="11" customWidth="1"/>
    <col min="14227" max="14227" width="24.85546875" style="11" customWidth="1"/>
    <col min="14228" max="14228" width="21.140625" style="11" customWidth="1"/>
    <col min="14229" max="14229" width="21.42578125" style="11" customWidth="1"/>
    <col min="14230" max="14230" width="27.85546875" style="11" customWidth="1"/>
    <col min="14231" max="14231" width="23.42578125" style="11" customWidth="1"/>
    <col min="14232" max="14232" width="21.42578125" style="11" customWidth="1"/>
    <col min="14233" max="14235" width="20.7109375" style="11" customWidth="1"/>
    <col min="14236" max="14236" width="32.28515625" style="11" bestFit="1" customWidth="1"/>
    <col min="14237" max="14237" width="20.7109375" style="11" customWidth="1"/>
    <col min="14238" max="14238" width="22" style="11" customWidth="1"/>
    <col min="14239" max="14242" width="21.28515625" style="11" customWidth="1"/>
    <col min="14243" max="14243" width="22.28515625" style="11" customWidth="1"/>
    <col min="14244" max="14245" width="11.42578125" style="11"/>
    <col min="14246" max="14246" width="14.85546875" style="11" bestFit="1" customWidth="1"/>
    <col min="14247" max="14471" width="11.42578125" style="11"/>
    <col min="14472" max="14472" width="34.42578125" style="11" customWidth="1"/>
    <col min="14473" max="14474" width="19.42578125" style="11" bestFit="1" customWidth="1"/>
    <col min="14475" max="14475" width="19.7109375" style="11" customWidth="1"/>
    <col min="14476" max="14477" width="20.42578125" style="11" customWidth="1"/>
    <col min="14478" max="14479" width="19.7109375" style="11" customWidth="1"/>
    <col min="14480" max="14480" width="25.28515625" style="11" customWidth="1"/>
    <col min="14481" max="14481" width="26" style="11" customWidth="1"/>
    <col min="14482" max="14482" width="22.28515625" style="11" customWidth="1"/>
    <col min="14483" max="14483" width="24.85546875" style="11" customWidth="1"/>
    <col min="14484" max="14484" width="21.140625" style="11" customWidth="1"/>
    <col min="14485" max="14485" width="21.42578125" style="11" customWidth="1"/>
    <col min="14486" max="14486" width="27.85546875" style="11" customWidth="1"/>
    <col min="14487" max="14487" width="23.42578125" style="11" customWidth="1"/>
    <col min="14488" max="14488" width="21.42578125" style="11" customWidth="1"/>
    <col min="14489" max="14491" width="20.7109375" style="11" customWidth="1"/>
    <col min="14492" max="14492" width="32.28515625" style="11" bestFit="1" customWidth="1"/>
    <col min="14493" max="14493" width="20.7109375" style="11" customWidth="1"/>
    <col min="14494" max="14494" width="22" style="11" customWidth="1"/>
    <col min="14495" max="14498" width="21.28515625" style="11" customWidth="1"/>
    <col min="14499" max="14499" width="22.28515625" style="11" customWidth="1"/>
    <col min="14500" max="14501" width="11.42578125" style="11"/>
    <col min="14502" max="14502" width="14.85546875" style="11" bestFit="1" customWidth="1"/>
    <col min="14503" max="14727" width="11.42578125" style="11"/>
    <col min="14728" max="14728" width="34.42578125" style="11" customWidth="1"/>
    <col min="14729" max="14730" width="19.42578125" style="11" bestFit="1" customWidth="1"/>
    <col min="14731" max="14731" width="19.7109375" style="11" customWidth="1"/>
    <col min="14732" max="14733" width="20.42578125" style="11" customWidth="1"/>
    <col min="14734" max="14735" width="19.7109375" style="11" customWidth="1"/>
    <col min="14736" max="14736" width="25.28515625" style="11" customWidth="1"/>
    <col min="14737" max="14737" width="26" style="11" customWidth="1"/>
    <col min="14738" max="14738" width="22.28515625" style="11" customWidth="1"/>
    <col min="14739" max="14739" width="24.85546875" style="11" customWidth="1"/>
    <col min="14740" max="14740" width="21.140625" style="11" customWidth="1"/>
    <col min="14741" max="14741" width="21.42578125" style="11" customWidth="1"/>
    <col min="14742" max="14742" width="27.85546875" style="11" customWidth="1"/>
    <col min="14743" max="14743" width="23.42578125" style="11" customWidth="1"/>
    <col min="14744" max="14744" width="21.42578125" style="11" customWidth="1"/>
    <col min="14745" max="14747" width="20.7109375" style="11" customWidth="1"/>
    <col min="14748" max="14748" width="32.28515625" style="11" bestFit="1" customWidth="1"/>
    <col min="14749" max="14749" width="20.7109375" style="11" customWidth="1"/>
    <col min="14750" max="14750" width="22" style="11" customWidth="1"/>
    <col min="14751" max="14754" width="21.28515625" style="11" customWidth="1"/>
    <col min="14755" max="14755" width="22.28515625" style="11" customWidth="1"/>
    <col min="14756" max="14757" width="11.42578125" style="11"/>
    <col min="14758" max="14758" width="14.85546875" style="11" bestFit="1" customWidth="1"/>
    <col min="14759" max="14983" width="11.42578125" style="11"/>
    <col min="14984" max="14984" width="34.42578125" style="11" customWidth="1"/>
    <col min="14985" max="14986" width="19.42578125" style="11" bestFit="1" customWidth="1"/>
    <col min="14987" max="14987" width="19.7109375" style="11" customWidth="1"/>
    <col min="14988" max="14989" width="20.42578125" style="11" customWidth="1"/>
    <col min="14990" max="14991" width="19.7109375" style="11" customWidth="1"/>
    <col min="14992" max="14992" width="25.28515625" style="11" customWidth="1"/>
    <col min="14993" max="14993" width="26" style="11" customWidth="1"/>
    <col min="14994" max="14994" width="22.28515625" style="11" customWidth="1"/>
    <col min="14995" max="14995" width="24.85546875" style="11" customWidth="1"/>
    <col min="14996" max="14996" width="21.140625" style="11" customWidth="1"/>
    <col min="14997" max="14997" width="21.42578125" style="11" customWidth="1"/>
    <col min="14998" max="14998" width="27.85546875" style="11" customWidth="1"/>
    <col min="14999" max="14999" width="23.42578125" style="11" customWidth="1"/>
    <col min="15000" max="15000" width="21.42578125" style="11" customWidth="1"/>
    <col min="15001" max="15003" width="20.7109375" style="11" customWidth="1"/>
    <col min="15004" max="15004" width="32.28515625" style="11" bestFit="1" customWidth="1"/>
    <col min="15005" max="15005" width="20.7109375" style="11" customWidth="1"/>
    <col min="15006" max="15006" width="22" style="11" customWidth="1"/>
    <col min="15007" max="15010" width="21.28515625" style="11" customWidth="1"/>
    <col min="15011" max="15011" width="22.28515625" style="11" customWidth="1"/>
    <col min="15012" max="15013" width="11.42578125" style="11"/>
    <col min="15014" max="15014" width="14.85546875" style="11" bestFit="1" customWidth="1"/>
    <col min="15015" max="15239" width="11.42578125" style="11"/>
    <col min="15240" max="15240" width="34.42578125" style="11" customWidth="1"/>
    <col min="15241" max="15242" width="19.42578125" style="11" bestFit="1" customWidth="1"/>
    <col min="15243" max="15243" width="19.7109375" style="11" customWidth="1"/>
    <col min="15244" max="15245" width="20.42578125" style="11" customWidth="1"/>
    <col min="15246" max="15247" width="19.7109375" style="11" customWidth="1"/>
    <col min="15248" max="15248" width="25.28515625" style="11" customWidth="1"/>
    <col min="15249" max="15249" width="26" style="11" customWidth="1"/>
    <col min="15250" max="15250" width="22.28515625" style="11" customWidth="1"/>
    <col min="15251" max="15251" width="24.85546875" style="11" customWidth="1"/>
    <col min="15252" max="15252" width="21.140625" style="11" customWidth="1"/>
    <col min="15253" max="15253" width="21.42578125" style="11" customWidth="1"/>
    <col min="15254" max="15254" width="27.85546875" style="11" customWidth="1"/>
    <col min="15255" max="15255" width="23.42578125" style="11" customWidth="1"/>
    <col min="15256" max="15256" width="21.42578125" style="11" customWidth="1"/>
    <col min="15257" max="15259" width="20.7109375" style="11" customWidth="1"/>
    <col min="15260" max="15260" width="32.28515625" style="11" bestFit="1" customWidth="1"/>
    <col min="15261" max="15261" width="20.7109375" style="11" customWidth="1"/>
    <col min="15262" max="15262" width="22" style="11" customWidth="1"/>
    <col min="15263" max="15266" width="21.28515625" style="11" customWidth="1"/>
    <col min="15267" max="15267" width="22.28515625" style="11" customWidth="1"/>
    <col min="15268" max="15269" width="11.42578125" style="11"/>
    <col min="15270" max="15270" width="14.85546875" style="11" bestFit="1" customWidth="1"/>
    <col min="15271" max="15495" width="11.42578125" style="11"/>
    <col min="15496" max="15496" width="34.42578125" style="11" customWidth="1"/>
    <col min="15497" max="15498" width="19.42578125" style="11" bestFit="1" customWidth="1"/>
    <col min="15499" max="15499" width="19.7109375" style="11" customWidth="1"/>
    <col min="15500" max="15501" width="20.42578125" style="11" customWidth="1"/>
    <col min="15502" max="15503" width="19.7109375" style="11" customWidth="1"/>
    <col min="15504" max="15504" width="25.28515625" style="11" customWidth="1"/>
    <col min="15505" max="15505" width="26" style="11" customWidth="1"/>
    <col min="15506" max="15506" width="22.28515625" style="11" customWidth="1"/>
    <col min="15507" max="15507" width="24.85546875" style="11" customWidth="1"/>
    <col min="15508" max="15508" width="21.140625" style="11" customWidth="1"/>
    <col min="15509" max="15509" width="21.42578125" style="11" customWidth="1"/>
    <col min="15510" max="15510" width="27.85546875" style="11" customWidth="1"/>
    <col min="15511" max="15511" width="23.42578125" style="11" customWidth="1"/>
    <col min="15512" max="15512" width="21.42578125" style="11" customWidth="1"/>
    <col min="15513" max="15515" width="20.7109375" style="11" customWidth="1"/>
    <col min="15516" max="15516" width="32.28515625" style="11" bestFit="1" customWidth="1"/>
    <col min="15517" max="15517" width="20.7109375" style="11" customWidth="1"/>
    <col min="15518" max="15518" width="22" style="11" customWidth="1"/>
    <col min="15519" max="15522" width="21.28515625" style="11" customWidth="1"/>
    <col min="15523" max="15523" width="22.28515625" style="11" customWidth="1"/>
    <col min="15524" max="15525" width="11.42578125" style="11"/>
    <col min="15526" max="15526" width="14.85546875" style="11" bestFit="1" customWidth="1"/>
    <col min="15527" max="15751" width="11.42578125" style="11"/>
    <col min="15752" max="15752" width="34.42578125" style="11" customWidth="1"/>
    <col min="15753" max="15754" width="19.42578125" style="11" bestFit="1" customWidth="1"/>
    <col min="15755" max="15755" width="19.7109375" style="11" customWidth="1"/>
    <col min="15756" max="15757" width="20.42578125" style="11" customWidth="1"/>
    <col min="15758" max="15759" width="19.7109375" style="11" customWidth="1"/>
    <col min="15760" max="15760" width="25.28515625" style="11" customWidth="1"/>
    <col min="15761" max="15761" width="26" style="11" customWidth="1"/>
    <col min="15762" max="15762" width="22.28515625" style="11" customWidth="1"/>
    <col min="15763" max="15763" width="24.85546875" style="11" customWidth="1"/>
    <col min="15764" max="15764" width="21.140625" style="11" customWidth="1"/>
    <col min="15765" max="15765" width="21.42578125" style="11" customWidth="1"/>
    <col min="15766" max="15766" width="27.85546875" style="11" customWidth="1"/>
    <col min="15767" max="15767" width="23.42578125" style="11" customWidth="1"/>
    <col min="15768" max="15768" width="21.42578125" style="11" customWidth="1"/>
    <col min="15769" max="15771" width="20.7109375" style="11" customWidth="1"/>
    <col min="15772" max="15772" width="32.28515625" style="11" bestFit="1" customWidth="1"/>
    <col min="15773" max="15773" width="20.7109375" style="11" customWidth="1"/>
    <col min="15774" max="15774" width="22" style="11" customWidth="1"/>
    <col min="15775" max="15778" width="21.28515625" style="11" customWidth="1"/>
    <col min="15779" max="15779" width="22.28515625" style="11" customWidth="1"/>
    <col min="15780" max="15781" width="11.42578125" style="11"/>
    <col min="15782" max="15782" width="14.85546875" style="11" bestFit="1" customWidth="1"/>
    <col min="15783" max="16007" width="11.42578125" style="11"/>
    <col min="16008" max="16008" width="34.42578125" style="11" customWidth="1"/>
    <col min="16009" max="16010" width="19.42578125" style="11" bestFit="1" customWidth="1"/>
    <col min="16011" max="16011" width="19.7109375" style="11" customWidth="1"/>
    <col min="16012" max="16013" width="20.42578125" style="11" customWidth="1"/>
    <col min="16014" max="16015" width="19.7109375" style="11" customWidth="1"/>
    <col min="16016" max="16016" width="25.28515625" style="11" customWidth="1"/>
    <col min="16017" max="16017" width="26" style="11" customWidth="1"/>
    <col min="16018" max="16018" width="22.28515625" style="11" customWidth="1"/>
    <col min="16019" max="16019" width="24.85546875" style="11" customWidth="1"/>
    <col min="16020" max="16020" width="21.140625" style="11" customWidth="1"/>
    <col min="16021" max="16021" width="21.42578125" style="11" customWidth="1"/>
    <col min="16022" max="16022" width="27.85546875" style="11" customWidth="1"/>
    <col min="16023" max="16023" width="23.42578125" style="11" customWidth="1"/>
    <col min="16024" max="16024" width="21.42578125" style="11" customWidth="1"/>
    <col min="16025" max="16027" width="20.7109375" style="11" customWidth="1"/>
    <col min="16028" max="16028" width="32.28515625" style="11" bestFit="1" customWidth="1"/>
    <col min="16029" max="16029" width="20.7109375" style="11" customWidth="1"/>
    <col min="16030" max="16030" width="22" style="11" customWidth="1"/>
    <col min="16031" max="16034" width="21.28515625" style="11" customWidth="1"/>
    <col min="16035" max="16035" width="22.28515625" style="11" customWidth="1"/>
    <col min="16036" max="16037" width="11.42578125" style="11"/>
    <col min="16038" max="16038" width="14.85546875" style="11" bestFit="1" customWidth="1"/>
    <col min="16039" max="16259" width="11.42578125" style="11"/>
    <col min="16260" max="16384" width="11.42578125" style="11" customWidth="1"/>
  </cols>
  <sheetData>
    <row r="1" spans="1:26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s="3" customFormat="1" ht="26.2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s="3" customFormat="1" ht="26.2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</row>
    <row r="10" spans="1:26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57</v>
      </c>
      <c r="N11" s="1100"/>
      <c r="O11" s="6"/>
      <c r="P11" s="6"/>
      <c r="Q11" s="1"/>
      <c r="R11" s="1"/>
      <c r="S11" s="1" t="s">
        <v>5</v>
      </c>
      <c r="T11" s="69">
        <v>45463</v>
      </c>
      <c r="U11" s="6"/>
      <c r="V11" s="6"/>
      <c r="W11" s="6"/>
      <c r="X11" s="6"/>
      <c r="Y11" s="6"/>
      <c r="Z11" s="6"/>
    </row>
    <row r="12" spans="1:26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</row>
    <row r="13" spans="1:26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</row>
    <row r="14" spans="1:26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</row>
    <row r="15" spans="1:26" s="9" customFormat="1" ht="36" thickBot="1" x14ac:dyDescent="0.3">
      <c r="A15" s="53" t="s">
        <v>6</v>
      </c>
      <c r="B15" s="1103" t="s">
        <v>7</v>
      </c>
      <c r="C15" s="1104"/>
      <c r="D15" s="1104"/>
      <c r="E15" s="1104"/>
      <c r="F15" s="1104"/>
      <c r="G15" s="1104"/>
      <c r="H15" s="1104"/>
      <c r="I15" s="1104"/>
      <c r="J15" s="1104"/>
      <c r="K15" s="1104"/>
      <c r="L15" s="1104"/>
      <c r="M15" s="1105"/>
      <c r="N15" s="1142" t="s">
        <v>28</v>
      </c>
      <c r="O15" s="1143"/>
      <c r="P15" s="1143"/>
      <c r="Q15" s="1143"/>
      <c r="R15" s="1143"/>
      <c r="S15" s="1143"/>
      <c r="T15" s="1143"/>
      <c r="U15" s="1143"/>
      <c r="V15" s="1143"/>
      <c r="W15" s="1143"/>
      <c r="X15" s="1144"/>
      <c r="Y15" s="225"/>
    </row>
    <row r="16" spans="1:26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0"/>
      <c r="W16" s="199"/>
      <c r="X16" s="315"/>
      <c r="Y16" s="250" t="s">
        <v>8</v>
      </c>
    </row>
    <row r="17" spans="1:26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77">
        <v>11</v>
      </c>
      <c r="M17" s="146">
        <v>12</v>
      </c>
      <c r="N17" s="316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151">
        <v>9</v>
      </c>
      <c r="W17" s="151">
        <v>10</v>
      </c>
      <c r="X17" s="272">
        <v>11</v>
      </c>
      <c r="Y17" s="10"/>
    </row>
    <row r="18" spans="1:26" ht="39.950000000000003" customHeight="1" x14ac:dyDescent="0.25">
      <c r="A18" s="332" t="s">
        <v>23</v>
      </c>
      <c r="B18" s="338"/>
      <c r="C18" s="339"/>
      <c r="D18" s="339"/>
      <c r="E18" s="339"/>
      <c r="F18" s="339"/>
      <c r="G18" s="339"/>
      <c r="H18" s="339"/>
      <c r="I18" s="339"/>
      <c r="J18" s="339"/>
      <c r="K18" s="339"/>
      <c r="L18" s="339"/>
      <c r="M18" s="340"/>
      <c r="N18" s="341"/>
      <c r="O18" s="342"/>
      <c r="P18" s="342"/>
      <c r="Q18" s="342"/>
      <c r="R18" s="342"/>
      <c r="S18" s="342"/>
      <c r="T18" s="342"/>
      <c r="U18" s="342"/>
      <c r="V18" s="342"/>
      <c r="W18" s="342"/>
      <c r="X18" s="343"/>
      <c r="Y18" s="337">
        <f t="shared" ref="Y18:Y24" si="0">SUM(B18:X18)</f>
        <v>0</v>
      </c>
    </row>
    <row r="19" spans="1:26" ht="39.950000000000003" customHeight="1" x14ac:dyDescent="0.25">
      <c r="A19" s="148" t="s">
        <v>19</v>
      </c>
      <c r="B19" s="13">
        <v>19.3</v>
      </c>
      <c r="C19" s="14">
        <v>36.799999999999997</v>
      </c>
      <c r="D19" s="14">
        <v>28.4</v>
      </c>
      <c r="E19" s="14">
        <v>28.4</v>
      </c>
      <c r="F19" s="14">
        <v>33.700000000000003</v>
      </c>
      <c r="G19" s="14">
        <v>33.799999999999997</v>
      </c>
      <c r="H19" s="14">
        <v>35.5</v>
      </c>
      <c r="I19" s="14">
        <v>35.6</v>
      </c>
      <c r="J19" s="14">
        <v>24.7</v>
      </c>
      <c r="K19" s="14">
        <v>24.6</v>
      </c>
      <c r="L19" s="14">
        <v>27.5</v>
      </c>
      <c r="M19" s="98">
        <v>14.2</v>
      </c>
      <c r="N19" s="13">
        <v>20.100000000000001</v>
      </c>
      <c r="O19" s="14">
        <v>46.7</v>
      </c>
      <c r="P19" s="14">
        <v>28.8</v>
      </c>
      <c r="Q19" s="14">
        <v>28.9</v>
      </c>
      <c r="R19" s="14">
        <v>42.5</v>
      </c>
      <c r="S19" s="14">
        <v>31.9</v>
      </c>
      <c r="T19" s="14">
        <v>31.8</v>
      </c>
      <c r="U19" s="14">
        <v>25</v>
      </c>
      <c r="V19" s="14">
        <v>25</v>
      </c>
      <c r="W19" s="14">
        <v>34.9</v>
      </c>
      <c r="X19" s="252">
        <v>16.2</v>
      </c>
      <c r="Y19" s="242">
        <f t="shared" si="0"/>
        <v>674.30000000000007</v>
      </c>
    </row>
    <row r="20" spans="1:26" ht="39.75" customHeight="1" x14ac:dyDescent="0.25">
      <c r="A20" s="148" t="s">
        <v>27</v>
      </c>
      <c r="B20" s="13">
        <v>22.7</v>
      </c>
      <c r="C20" s="14">
        <v>43.7</v>
      </c>
      <c r="D20" s="14">
        <v>33.799999999999997</v>
      </c>
      <c r="E20" s="14">
        <v>33.799999999999997</v>
      </c>
      <c r="F20" s="14">
        <v>39.200000000000003</v>
      </c>
      <c r="G20" s="14">
        <v>39.799999999999997</v>
      </c>
      <c r="H20" s="14">
        <v>42.1</v>
      </c>
      <c r="I20" s="14">
        <v>42.2</v>
      </c>
      <c r="J20" s="14">
        <v>29.2</v>
      </c>
      <c r="K20" s="14">
        <v>29.1</v>
      </c>
      <c r="L20" s="14">
        <v>33.4</v>
      </c>
      <c r="M20" s="98">
        <v>17.5</v>
      </c>
      <c r="N20" s="13">
        <v>23.6</v>
      </c>
      <c r="O20" s="14">
        <v>55.6</v>
      </c>
      <c r="P20" s="14">
        <v>34.5</v>
      </c>
      <c r="Q20" s="14">
        <v>34.6</v>
      </c>
      <c r="R20" s="14">
        <v>50.5</v>
      </c>
      <c r="S20" s="14">
        <v>38</v>
      </c>
      <c r="T20" s="14">
        <v>37.9</v>
      </c>
      <c r="U20" s="14">
        <v>30.1</v>
      </c>
      <c r="V20" s="14">
        <v>30.1</v>
      </c>
      <c r="W20" s="14">
        <v>42</v>
      </c>
      <c r="X20" s="252">
        <v>19.7</v>
      </c>
      <c r="Y20" s="242">
        <f t="shared" si="0"/>
        <v>803.10000000000014</v>
      </c>
    </row>
    <row r="21" spans="1:26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4"/>
      <c r="L21" s="334"/>
      <c r="M21" s="335"/>
      <c r="N21" s="333"/>
      <c r="O21" s="334"/>
      <c r="P21" s="334"/>
      <c r="Q21" s="334"/>
      <c r="R21" s="334"/>
      <c r="S21" s="334"/>
      <c r="T21" s="334"/>
      <c r="U21" s="334"/>
      <c r="V21" s="334"/>
      <c r="W21" s="334"/>
      <c r="X21" s="336"/>
      <c r="Y21" s="337">
        <f t="shared" si="0"/>
        <v>0</v>
      </c>
    </row>
    <row r="22" spans="1:26" ht="39.950000000000003" customHeight="1" x14ac:dyDescent="0.25">
      <c r="A22" s="147" t="s">
        <v>21</v>
      </c>
      <c r="B22" s="13">
        <v>22.7</v>
      </c>
      <c r="C22" s="14">
        <v>43.8</v>
      </c>
      <c r="D22" s="14">
        <v>33.799999999999997</v>
      </c>
      <c r="E22" s="14">
        <v>33.799999999999997</v>
      </c>
      <c r="F22" s="14">
        <v>39.299999999999997</v>
      </c>
      <c r="G22" s="14">
        <v>39.799999999999997</v>
      </c>
      <c r="H22" s="14">
        <v>42.2</v>
      </c>
      <c r="I22" s="14">
        <v>42.2</v>
      </c>
      <c r="J22" s="14">
        <v>29.2</v>
      </c>
      <c r="K22" s="14">
        <v>29.1</v>
      </c>
      <c r="L22" s="14">
        <v>33.5</v>
      </c>
      <c r="M22" s="98">
        <v>17.600000000000001</v>
      </c>
      <c r="N22" s="13">
        <v>23.6</v>
      </c>
      <c r="O22" s="14">
        <v>55.6</v>
      </c>
      <c r="P22" s="14">
        <v>34.5</v>
      </c>
      <c r="Q22" s="14">
        <v>34.6</v>
      </c>
      <c r="R22" s="14">
        <v>50.5</v>
      </c>
      <c r="S22" s="14">
        <v>38</v>
      </c>
      <c r="T22" s="14">
        <v>37.9</v>
      </c>
      <c r="U22" s="14">
        <v>30.1</v>
      </c>
      <c r="V22" s="14">
        <v>30.1</v>
      </c>
      <c r="W22" s="14">
        <v>42</v>
      </c>
      <c r="X22" s="252">
        <v>19.7</v>
      </c>
      <c r="Y22" s="242">
        <f t="shared" si="0"/>
        <v>803.60000000000014</v>
      </c>
    </row>
    <row r="23" spans="1:26" ht="39.950000000000003" customHeight="1" x14ac:dyDescent="0.25">
      <c r="A23" s="148" t="s">
        <v>22</v>
      </c>
      <c r="B23" s="13">
        <v>22.8</v>
      </c>
      <c r="C23" s="14">
        <v>43.8</v>
      </c>
      <c r="D23" s="14">
        <v>33.9</v>
      </c>
      <c r="E23" s="14">
        <v>33.9</v>
      </c>
      <c r="F23" s="14">
        <v>39.299999999999997</v>
      </c>
      <c r="G23" s="14">
        <v>39.9</v>
      </c>
      <c r="H23" s="14">
        <v>42.2</v>
      </c>
      <c r="I23" s="14">
        <v>42.2</v>
      </c>
      <c r="J23" s="14">
        <v>29.3</v>
      </c>
      <c r="K23" s="14">
        <v>29.1</v>
      </c>
      <c r="L23" s="14">
        <v>33.5</v>
      </c>
      <c r="M23" s="98">
        <v>17.600000000000001</v>
      </c>
      <c r="N23" s="13">
        <v>23.7</v>
      </c>
      <c r="O23" s="14">
        <v>55.6</v>
      </c>
      <c r="P23" s="14">
        <v>34.6</v>
      </c>
      <c r="Q23" s="14">
        <v>34.6</v>
      </c>
      <c r="R23" s="14">
        <v>50.5</v>
      </c>
      <c r="S23" s="14">
        <v>38</v>
      </c>
      <c r="T23" s="14">
        <v>38</v>
      </c>
      <c r="U23" s="14">
        <v>30.1</v>
      </c>
      <c r="V23" s="14">
        <v>30.1</v>
      </c>
      <c r="W23" s="14">
        <v>42</v>
      </c>
      <c r="X23" s="252">
        <v>19.7</v>
      </c>
      <c r="Y23" s="242">
        <f t="shared" si="0"/>
        <v>804.4000000000002</v>
      </c>
    </row>
    <row r="24" spans="1:26" ht="39.950000000000003" customHeight="1" thickBot="1" x14ac:dyDescent="0.3">
      <c r="A24" s="196" t="s">
        <v>30</v>
      </c>
      <c r="B24" s="13">
        <v>22.8</v>
      </c>
      <c r="C24" s="14">
        <v>43.8</v>
      </c>
      <c r="D24" s="14">
        <v>33.9</v>
      </c>
      <c r="E24" s="14">
        <v>33.9</v>
      </c>
      <c r="F24" s="14">
        <v>39.299999999999997</v>
      </c>
      <c r="G24" s="14">
        <v>39.9</v>
      </c>
      <c r="H24" s="14">
        <v>42.2</v>
      </c>
      <c r="I24" s="14">
        <v>42.3</v>
      </c>
      <c r="J24" s="14">
        <v>29.3</v>
      </c>
      <c r="K24" s="14">
        <v>29.2</v>
      </c>
      <c r="L24" s="14">
        <v>33.5</v>
      </c>
      <c r="M24" s="98">
        <v>17.600000000000001</v>
      </c>
      <c r="N24" s="13">
        <v>23.7</v>
      </c>
      <c r="O24" s="14">
        <v>55.6</v>
      </c>
      <c r="P24" s="14">
        <v>34.6</v>
      </c>
      <c r="Q24" s="14">
        <v>34.6</v>
      </c>
      <c r="R24" s="14">
        <v>50.6</v>
      </c>
      <c r="S24" s="14">
        <v>38.1</v>
      </c>
      <c r="T24" s="14">
        <v>38</v>
      </c>
      <c r="U24" s="14">
        <v>30.2</v>
      </c>
      <c r="V24" s="14">
        <v>30.2</v>
      </c>
      <c r="W24" s="14">
        <v>42</v>
      </c>
      <c r="X24" s="252">
        <v>19.7</v>
      </c>
      <c r="Y24" s="242">
        <f t="shared" si="0"/>
        <v>805.00000000000023</v>
      </c>
    </row>
    <row r="25" spans="1:26" ht="41.45" customHeight="1" x14ac:dyDescent="0.25">
      <c r="A25" s="197" t="s">
        <v>8</v>
      </c>
      <c r="B25" s="184">
        <f>SUM(B18:B24)</f>
        <v>110.3</v>
      </c>
      <c r="C25" s="185">
        <f t="shared" ref="C25:X25" si="1">SUM(C18:C24)</f>
        <v>211.89999999999998</v>
      </c>
      <c r="D25" s="185">
        <f t="shared" si="1"/>
        <v>163.80000000000001</v>
      </c>
      <c r="E25" s="185">
        <f t="shared" si="1"/>
        <v>163.80000000000001</v>
      </c>
      <c r="F25" s="185">
        <f t="shared" si="1"/>
        <v>190.8</v>
      </c>
      <c r="G25" s="185">
        <f t="shared" si="1"/>
        <v>193.2</v>
      </c>
      <c r="H25" s="185">
        <f t="shared" si="1"/>
        <v>204.2</v>
      </c>
      <c r="I25" s="185">
        <f t="shared" si="1"/>
        <v>204.5</v>
      </c>
      <c r="J25" s="185">
        <f t="shared" si="1"/>
        <v>141.69999999999999</v>
      </c>
      <c r="K25" s="278">
        <f t="shared" si="1"/>
        <v>141.1</v>
      </c>
      <c r="L25" s="278">
        <f t="shared" si="1"/>
        <v>161.4</v>
      </c>
      <c r="M25" s="278">
        <f t="shared" si="1"/>
        <v>84.5</v>
      </c>
      <c r="N25" s="184">
        <f t="shared" si="1"/>
        <v>114.70000000000002</v>
      </c>
      <c r="O25" s="185">
        <f t="shared" si="1"/>
        <v>269.10000000000002</v>
      </c>
      <c r="P25" s="185">
        <f t="shared" si="1"/>
        <v>167</v>
      </c>
      <c r="Q25" s="185">
        <f t="shared" si="1"/>
        <v>167.29999999999998</v>
      </c>
      <c r="R25" s="185">
        <f t="shared" si="1"/>
        <v>244.6</v>
      </c>
      <c r="S25" s="185">
        <f t="shared" si="1"/>
        <v>184</v>
      </c>
      <c r="T25" s="185">
        <f t="shared" si="1"/>
        <v>183.6</v>
      </c>
      <c r="U25" s="185">
        <f t="shared" si="1"/>
        <v>145.5</v>
      </c>
      <c r="V25" s="185">
        <f t="shared" si="1"/>
        <v>145.5</v>
      </c>
      <c r="W25" s="185">
        <f t="shared" si="1"/>
        <v>202.9</v>
      </c>
      <c r="X25" s="153">
        <f t="shared" si="1"/>
        <v>95</v>
      </c>
      <c r="Y25" s="242">
        <f>SUM(B25:X25)</f>
        <v>3890.4</v>
      </c>
    </row>
    <row r="26" spans="1:26" s="2" customFormat="1" ht="36.75" customHeight="1" x14ac:dyDescent="0.25">
      <c r="A26" s="162" t="s">
        <v>10</v>
      </c>
      <c r="B26" s="345">
        <v>47.5</v>
      </c>
      <c r="C26" s="346">
        <v>47</v>
      </c>
      <c r="D26" s="346">
        <v>47</v>
      </c>
      <c r="E26" s="346">
        <v>47</v>
      </c>
      <c r="F26" s="346">
        <v>45.5</v>
      </c>
      <c r="G26" s="346">
        <v>46</v>
      </c>
      <c r="H26" s="346">
        <v>45.5</v>
      </c>
      <c r="I26" s="346">
        <v>45.5</v>
      </c>
      <c r="J26" s="346">
        <v>44</v>
      </c>
      <c r="K26" s="347">
        <v>44</v>
      </c>
      <c r="L26" s="347">
        <v>43.5</v>
      </c>
      <c r="M26" s="347">
        <v>42.5</v>
      </c>
      <c r="N26" s="348">
        <v>47.5</v>
      </c>
      <c r="O26" s="349">
        <v>47</v>
      </c>
      <c r="P26" s="349">
        <v>46.5</v>
      </c>
      <c r="Q26" s="349">
        <v>46.5</v>
      </c>
      <c r="R26" s="319">
        <v>45.5</v>
      </c>
      <c r="S26" s="319">
        <v>45</v>
      </c>
      <c r="T26" s="319">
        <v>45</v>
      </c>
      <c r="U26" s="349">
        <v>44.5</v>
      </c>
      <c r="V26" s="349">
        <v>44.5</v>
      </c>
      <c r="W26" s="319">
        <v>43</v>
      </c>
      <c r="X26" s="321">
        <v>42</v>
      </c>
      <c r="Y26" s="358">
        <f>((Y25/Y27)/7)*1000</f>
        <v>45.395036230615752</v>
      </c>
      <c r="Z26" s="354">
        <f>AVERAGE(B26:X26)</f>
        <v>45.304347826086953</v>
      </c>
    </row>
    <row r="27" spans="1:26" s="2" customFormat="1" ht="33" customHeight="1" x14ac:dyDescent="0.25">
      <c r="A27" s="163" t="s">
        <v>11</v>
      </c>
      <c r="B27" s="18">
        <v>333</v>
      </c>
      <c r="C27" s="19">
        <v>644</v>
      </c>
      <c r="D27" s="19">
        <v>498</v>
      </c>
      <c r="E27" s="19">
        <v>498</v>
      </c>
      <c r="F27" s="19">
        <v>599</v>
      </c>
      <c r="G27" s="19">
        <v>600</v>
      </c>
      <c r="H27" s="19">
        <v>641</v>
      </c>
      <c r="I27" s="19">
        <v>642</v>
      </c>
      <c r="J27" s="19">
        <v>460</v>
      </c>
      <c r="K27" s="156">
        <v>458</v>
      </c>
      <c r="L27" s="156">
        <v>530</v>
      </c>
      <c r="M27" s="156">
        <v>284</v>
      </c>
      <c r="N27" s="18">
        <v>345</v>
      </c>
      <c r="O27" s="19">
        <v>818</v>
      </c>
      <c r="P27" s="19">
        <v>513</v>
      </c>
      <c r="Q27" s="19">
        <v>514</v>
      </c>
      <c r="R27" s="19">
        <v>768</v>
      </c>
      <c r="S27" s="19">
        <v>584</v>
      </c>
      <c r="T27" s="19">
        <v>583</v>
      </c>
      <c r="U27" s="19">
        <v>467</v>
      </c>
      <c r="V27" s="19">
        <v>467</v>
      </c>
      <c r="W27" s="19">
        <v>674</v>
      </c>
      <c r="X27" s="20">
        <v>323</v>
      </c>
      <c r="Y27" s="244">
        <f>SUM(B27:X27)</f>
        <v>12243</v>
      </c>
    </row>
    <row r="28" spans="1:26" s="2" customFormat="1" ht="33" customHeight="1" x14ac:dyDescent="0.25">
      <c r="A28" s="164" t="s">
        <v>12</v>
      </c>
      <c r="B28" s="21">
        <f>(B27*B26)/1000</f>
        <v>15.817500000000001</v>
      </c>
      <c r="C28" s="22">
        <f t="shared" ref="C28:X28" si="2">(C27*C26)/1000</f>
        <v>30.268000000000001</v>
      </c>
      <c r="D28" s="22">
        <f t="shared" si="2"/>
        <v>23.405999999999999</v>
      </c>
      <c r="E28" s="22">
        <f t="shared" si="2"/>
        <v>23.405999999999999</v>
      </c>
      <c r="F28" s="22">
        <f t="shared" si="2"/>
        <v>27.2545</v>
      </c>
      <c r="G28" s="22">
        <f t="shared" si="2"/>
        <v>27.6</v>
      </c>
      <c r="H28" s="22">
        <f t="shared" si="2"/>
        <v>29.165500000000002</v>
      </c>
      <c r="I28" s="22">
        <f t="shared" si="2"/>
        <v>29.210999999999999</v>
      </c>
      <c r="J28" s="22">
        <f t="shared" si="2"/>
        <v>20.239999999999998</v>
      </c>
      <c r="K28" s="135">
        <f t="shared" si="2"/>
        <v>20.152000000000001</v>
      </c>
      <c r="L28" s="135">
        <f t="shared" si="2"/>
        <v>23.055</v>
      </c>
      <c r="M28" s="135">
        <f t="shared" si="2"/>
        <v>12.07</v>
      </c>
      <c r="N28" s="21">
        <f t="shared" si="2"/>
        <v>16.387499999999999</v>
      </c>
      <c r="O28" s="22">
        <f t="shared" si="2"/>
        <v>38.445999999999998</v>
      </c>
      <c r="P28" s="22">
        <f t="shared" si="2"/>
        <v>23.854500000000002</v>
      </c>
      <c r="Q28" s="22">
        <f t="shared" si="2"/>
        <v>23.901</v>
      </c>
      <c r="R28" s="22">
        <f t="shared" si="2"/>
        <v>34.944000000000003</v>
      </c>
      <c r="S28" s="22">
        <f t="shared" si="2"/>
        <v>26.28</v>
      </c>
      <c r="T28" s="22">
        <f t="shared" si="2"/>
        <v>26.234999999999999</v>
      </c>
      <c r="U28" s="22">
        <f t="shared" si="2"/>
        <v>20.781500000000001</v>
      </c>
      <c r="V28" s="22">
        <f t="shared" si="2"/>
        <v>20.781500000000001</v>
      </c>
      <c r="W28" s="22">
        <f t="shared" si="2"/>
        <v>28.981999999999999</v>
      </c>
      <c r="X28" s="23">
        <f t="shared" si="2"/>
        <v>13.566000000000001</v>
      </c>
      <c r="Y28" s="245"/>
    </row>
    <row r="29" spans="1:26" ht="33.75" customHeight="1" x14ac:dyDescent="0.25">
      <c r="A29" s="157" t="s">
        <v>13</v>
      </c>
      <c r="B29" s="329">
        <f t="shared" ref="B29:X29" si="3">((B27*B26)*7)/1000</f>
        <v>110.7225</v>
      </c>
      <c r="C29" s="330">
        <f t="shared" si="3"/>
        <v>211.876</v>
      </c>
      <c r="D29" s="330">
        <f t="shared" si="3"/>
        <v>163.84200000000001</v>
      </c>
      <c r="E29" s="330">
        <f t="shared" si="3"/>
        <v>163.84200000000001</v>
      </c>
      <c r="F29" s="330">
        <f t="shared" si="3"/>
        <v>190.78149999999999</v>
      </c>
      <c r="G29" s="330">
        <f t="shared" si="3"/>
        <v>193.2</v>
      </c>
      <c r="H29" s="330">
        <f t="shared" si="3"/>
        <v>204.1585</v>
      </c>
      <c r="I29" s="330">
        <f t="shared" si="3"/>
        <v>204.477</v>
      </c>
      <c r="J29" s="330">
        <f t="shared" si="3"/>
        <v>141.68</v>
      </c>
      <c r="K29" s="344">
        <f t="shared" si="3"/>
        <v>141.06399999999999</v>
      </c>
      <c r="L29" s="344">
        <f t="shared" si="3"/>
        <v>161.38499999999999</v>
      </c>
      <c r="M29" s="344">
        <f t="shared" si="3"/>
        <v>84.49</v>
      </c>
      <c r="N29" s="329">
        <f t="shared" si="3"/>
        <v>114.71250000000001</v>
      </c>
      <c r="O29" s="330">
        <f t="shared" si="3"/>
        <v>269.12200000000001</v>
      </c>
      <c r="P29" s="330">
        <f t="shared" si="3"/>
        <v>166.98150000000001</v>
      </c>
      <c r="Q29" s="330">
        <f t="shared" si="3"/>
        <v>167.30699999999999</v>
      </c>
      <c r="R29" s="330">
        <f t="shared" si="3"/>
        <v>244.608</v>
      </c>
      <c r="S29" s="330">
        <f t="shared" si="3"/>
        <v>183.96</v>
      </c>
      <c r="T29" s="330">
        <f t="shared" si="3"/>
        <v>183.64500000000001</v>
      </c>
      <c r="U29" s="330">
        <f t="shared" si="3"/>
        <v>145.47049999999999</v>
      </c>
      <c r="V29" s="330">
        <f t="shared" si="3"/>
        <v>145.47049999999999</v>
      </c>
      <c r="W29" s="330">
        <f t="shared" si="3"/>
        <v>202.874</v>
      </c>
      <c r="X29" s="331">
        <f t="shared" si="3"/>
        <v>94.962000000000003</v>
      </c>
      <c r="Y29" s="246"/>
    </row>
    <row r="30" spans="1:26" ht="33.75" customHeight="1" thickBot="1" x14ac:dyDescent="0.3">
      <c r="A30" s="165" t="s">
        <v>59</v>
      </c>
      <c r="B30" s="26">
        <f>(B29-(B18+B19))/4</f>
        <v>22.855625</v>
      </c>
      <c r="C30" s="26">
        <f t="shared" ref="C30:X30" si="4">(C29-(C18+C19))/4</f>
        <v>43.769000000000005</v>
      </c>
      <c r="D30" s="26">
        <f t="shared" si="4"/>
        <v>33.860500000000002</v>
      </c>
      <c r="E30" s="26">
        <f t="shared" si="4"/>
        <v>33.860500000000002</v>
      </c>
      <c r="F30" s="26">
        <f t="shared" si="4"/>
        <v>39.270375000000001</v>
      </c>
      <c r="G30" s="26">
        <f t="shared" si="4"/>
        <v>39.849999999999994</v>
      </c>
      <c r="H30" s="26">
        <f t="shared" si="4"/>
        <v>42.164625000000001</v>
      </c>
      <c r="I30" s="26">
        <f t="shared" si="4"/>
        <v>42.219250000000002</v>
      </c>
      <c r="J30" s="26">
        <f t="shared" si="4"/>
        <v>29.245000000000001</v>
      </c>
      <c r="K30" s="26">
        <f t="shared" si="4"/>
        <v>29.116</v>
      </c>
      <c r="L30" s="26">
        <f t="shared" si="4"/>
        <v>33.471249999999998</v>
      </c>
      <c r="M30" s="26">
        <f t="shared" si="4"/>
        <v>17.572499999999998</v>
      </c>
      <c r="N30" s="26">
        <f t="shared" si="4"/>
        <v>23.653125000000003</v>
      </c>
      <c r="O30" s="26">
        <f t="shared" si="4"/>
        <v>55.605500000000006</v>
      </c>
      <c r="P30" s="26">
        <f t="shared" si="4"/>
        <v>34.545375</v>
      </c>
      <c r="Q30" s="26">
        <f t="shared" si="4"/>
        <v>34.601749999999996</v>
      </c>
      <c r="R30" s="26">
        <f t="shared" si="4"/>
        <v>50.527000000000001</v>
      </c>
      <c r="S30" s="26">
        <f t="shared" si="4"/>
        <v>38.015000000000001</v>
      </c>
      <c r="T30" s="26">
        <f t="shared" si="4"/>
        <v>37.96125</v>
      </c>
      <c r="U30" s="26">
        <f t="shared" si="4"/>
        <v>30.117624999999997</v>
      </c>
      <c r="V30" s="26">
        <f t="shared" si="4"/>
        <v>30.117624999999997</v>
      </c>
      <c r="W30" s="26">
        <f t="shared" si="4"/>
        <v>41.993499999999997</v>
      </c>
      <c r="X30" s="26">
        <f t="shared" si="4"/>
        <v>19.6905</v>
      </c>
      <c r="Y30" s="247"/>
    </row>
    <row r="31" spans="1:26" ht="33.75" customHeight="1" x14ac:dyDescent="0.25">
      <c r="A31" s="29" t="s">
        <v>14</v>
      </c>
      <c r="B31" s="30">
        <f>((B25/7)/B27)*1000</f>
        <v>47.318747318747313</v>
      </c>
      <c r="C31" s="30">
        <f t="shared" ref="C31:X31" si="5">((C25/7)/C27)*1000</f>
        <v>47.005323868677905</v>
      </c>
      <c r="D31" s="30">
        <f t="shared" si="5"/>
        <v>46.987951807228924</v>
      </c>
      <c r="E31" s="30">
        <f t="shared" si="5"/>
        <v>46.987951807228924</v>
      </c>
      <c r="F31" s="30">
        <f t="shared" si="5"/>
        <v>45.504412115430483</v>
      </c>
      <c r="G31" s="30">
        <f t="shared" si="5"/>
        <v>46</v>
      </c>
      <c r="H31" s="30">
        <f t="shared" si="5"/>
        <v>45.509248941386225</v>
      </c>
      <c r="I31" s="30">
        <f t="shared" si="5"/>
        <v>45.505117935024479</v>
      </c>
      <c r="J31" s="30">
        <f t="shared" si="5"/>
        <v>44.006211180124218</v>
      </c>
      <c r="K31" s="30">
        <f t="shared" si="5"/>
        <v>44.011228945726764</v>
      </c>
      <c r="L31" s="30">
        <f t="shared" si="5"/>
        <v>43.504043126684635</v>
      </c>
      <c r="M31" s="30">
        <f t="shared" si="5"/>
        <v>42.505030181086518</v>
      </c>
      <c r="N31" s="30">
        <f t="shared" si="5"/>
        <v>47.494824016563157</v>
      </c>
      <c r="O31" s="30">
        <f t="shared" si="5"/>
        <v>46.996157876353472</v>
      </c>
      <c r="P31" s="30">
        <f t="shared" si="5"/>
        <v>46.505151768309666</v>
      </c>
      <c r="Q31" s="30">
        <f t="shared" si="5"/>
        <v>46.498054474708162</v>
      </c>
      <c r="R31" s="30">
        <f t="shared" si="5"/>
        <v>45.498511904761905</v>
      </c>
      <c r="S31" s="30">
        <f t="shared" si="5"/>
        <v>45.009784735812133</v>
      </c>
      <c r="T31" s="30">
        <f t="shared" si="5"/>
        <v>44.988973290860081</v>
      </c>
      <c r="U31" s="30">
        <f t="shared" si="5"/>
        <v>44.509024166411749</v>
      </c>
      <c r="V31" s="30">
        <f t="shared" si="5"/>
        <v>44.509024166411749</v>
      </c>
      <c r="W31" s="30">
        <f t="shared" si="5"/>
        <v>43.005510809665118</v>
      </c>
      <c r="X31" s="30">
        <f t="shared" si="5"/>
        <v>42.016806722689076</v>
      </c>
      <c r="Y31" s="30"/>
      <c r="Z31" s="30"/>
    </row>
    <row r="32" spans="1:26" ht="33.75" customHeight="1" x14ac:dyDescent="0.25">
      <c r="A32" s="29"/>
      <c r="B32" s="30">
        <f>B29-B25</f>
        <v>0.42249999999999943</v>
      </c>
      <c r="C32" s="30">
        <f t="shared" ref="C32:X32" si="6">C29-C25</f>
        <v>-2.3999999999972488E-2</v>
      </c>
      <c r="D32" s="30">
        <f t="shared" si="6"/>
        <v>4.2000000000001592E-2</v>
      </c>
      <c r="E32" s="30">
        <f t="shared" si="6"/>
        <v>4.2000000000001592E-2</v>
      </c>
      <c r="F32" s="30">
        <f t="shared" si="6"/>
        <v>-1.850000000001728E-2</v>
      </c>
      <c r="G32" s="30">
        <f t="shared" si="6"/>
        <v>0</v>
      </c>
      <c r="H32" s="30">
        <f t="shared" si="6"/>
        <v>-4.1499999999984993E-2</v>
      </c>
      <c r="I32" s="30">
        <f t="shared" si="6"/>
        <v>-2.2999999999996135E-2</v>
      </c>
      <c r="J32" s="30">
        <f t="shared" si="6"/>
        <v>-1.999999999998181E-2</v>
      </c>
      <c r="K32" s="30">
        <f t="shared" si="6"/>
        <v>-3.6000000000001364E-2</v>
      </c>
      <c r="L32" s="30">
        <f t="shared" si="6"/>
        <v>-1.5000000000014779E-2</v>
      </c>
      <c r="M32" s="30">
        <f t="shared" si="6"/>
        <v>-1.0000000000005116E-2</v>
      </c>
      <c r="N32" s="30">
        <f t="shared" si="6"/>
        <v>1.2499999999988631E-2</v>
      </c>
      <c r="O32" s="30">
        <f t="shared" si="6"/>
        <v>2.199999999999136E-2</v>
      </c>
      <c r="P32" s="30">
        <f t="shared" si="6"/>
        <v>-1.8499999999988859E-2</v>
      </c>
      <c r="Q32" s="30">
        <f t="shared" si="6"/>
        <v>7.0000000000050022E-3</v>
      </c>
      <c r="R32" s="30">
        <f t="shared" si="6"/>
        <v>8.0000000000097771E-3</v>
      </c>
      <c r="S32" s="30">
        <f t="shared" si="6"/>
        <v>-3.9999999999992042E-2</v>
      </c>
      <c r="T32" s="30">
        <f t="shared" si="6"/>
        <v>4.5000000000015916E-2</v>
      </c>
      <c r="U32" s="30">
        <f t="shared" si="6"/>
        <v>-2.950000000001296E-2</v>
      </c>
      <c r="V32" s="30">
        <f t="shared" si="6"/>
        <v>-2.950000000001296E-2</v>
      </c>
      <c r="W32" s="30">
        <f t="shared" si="6"/>
        <v>-2.6000000000010459E-2</v>
      </c>
      <c r="X32" s="30">
        <f t="shared" si="6"/>
        <v>-3.7999999999996703E-2</v>
      </c>
      <c r="Y32" s="30"/>
      <c r="Z32" s="30"/>
    </row>
    <row r="33" spans="1:26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</row>
    <row r="34" spans="1:26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</row>
    <row r="35" spans="1:26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</row>
    <row r="36" spans="1:26" ht="33.75" customHeight="1" thickBot="1" x14ac:dyDescent="0.3">
      <c r="A36" s="53" t="s">
        <v>15</v>
      </c>
      <c r="B36" s="1094" t="s">
        <v>16</v>
      </c>
      <c r="C36" s="1095"/>
      <c r="D36" s="1095"/>
      <c r="E36" s="1095"/>
      <c r="F36" s="1095"/>
      <c r="G36" s="1095"/>
      <c r="H36" s="1146"/>
      <c r="I36" s="297"/>
      <c r="L36" s="32"/>
      <c r="M36" s="62" t="s">
        <v>17</v>
      </c>
      <c r="N36" s="1094" t="s">
        <v>16</v>
      </c>
      <c r="O36" s="1095"/>
      <c r="P36" s="1095"/>
      <c r="Q36" s="1145"/>
      <c r="R36" s="223"/>
      <c r="S36" s="33"/>
      <c r="T36" s="34"/>
      <c r="U36" s="3"/>
      <c r="V36" s="33"/>
      <c r="W36" s="33"/>
      <c r="X36" s="33"/>
      <c r="Y36" s="3"/>
    </row>
    <row r="37" spans="1:26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250" t="s">
        <v>8</v>
      </c>
      <c r="J37" s="35"/>
      <c r="K37" s="1106"/>
      <c r="L37" s="1106"/>
      <c r="M37" s="71" t="s">
        <v>31</v>
      </c>
      <c r="N37" s="206"/>
      <c r="O37" s="207"/>
      <c r="P37" s="207"/>
      <c r="Q37" s="324" t="s">
        <v>56</v>
      </c>
      <c r="R37" s="103" t="s">
        <v>8</v>
      </c>
      <c r="S37" s="35"/>
      <c r="T37" s="3"/>
      <c r="U37" s="34"/>
      <c r="V37" s="3"/>
      <c r="W37" s="33"/>
      <c r="X37" s="33"/>
      <c r="Y37" s="33"/>
    </row>
    <row r="38" spans="1:26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147" t="s">
        <v>9</v>
      </c>
      <c r="N38" s="160">
        <v>1</v>
      </c>
      <c r="O38" s="145">
        <v>2</v>
      </c>
      <c r="P38" s="145">
        <v>3</v>
      </c>
      <c r="Q38" s="145">
        <v>4</v>
      </c>
      <c r="R38" s="10"/>
      <c r="S38" s="35"/>
      <c r="T38" s="36"/>
      <c r="U38" s="36"/>
      <c r="V38" s="2"/>
      <c r="W38" s="2"/>
      <c r="X38" s="2"/>
      <c r="Y38" s="2"/>
    </row>
    <row r="39" spans="1:26" ht="33.75" customHeight="1" x14ac:dyDescent="0.25">
      <c r="A39" s="332" t="s">
        <v>23</v>
      </c>
      <c r="B39" s="341"/>
      <c r="C39" s="342"/>
      <c r="D39" s="342"/>
      <c r="E39" s="342"/>
      <c r="F39" s="342"/>
      <c r="G39" s="342"/>
      <c r="H39" s="343"/>
      <c r="I39" s="350">
        <f>SUM(B39:H39)</f>
        <v>0</v>
      </c>
      <c r="J39" s="37"/>
      <c r="K39" s="31"/>
      <c r="L39" s="2"/>
      <c r="M39" s="148" t="s">
        <v>23</v>
      </c>
      <c r="N39" s="154">
        <v>5.4</v>
      </c>
      <c r="O39" s="155">
        <v>15.9</v>
      </c>
      <c r="P39" s="155">
        <v>13.3</v>
      </c>
      <c r="Q39" s="155">
        <v>165.9</v>
      </c>
      <c r="R39" s="112">
        <f t="shared" ref="R39:R46" si="7">SUM(N39:Q39)</f>
        <v>200.5</v>
      </c>
      <c r="S39" s="2">
        <v>200.5</v>
      </c>
      <c r="T39" s="36"/>
      <c r="U39" s="36"/>
      <c r="V39" s="2"/>
      <c r="W39" s="2"/>
      <c r="X39" s="2"/>
      <c r="Y39" s="2"/>
    </row>
    <row r="40" spans="1:26" ht="33.75" customHeight="1" x14ac:dyDescent="0.25">
      <c r="A40" s="148" t="s">
        <v>19</v>
      </c>
      <c r="B40" s="13">
        <v>13.8</v>
      </c>
      <c r="C40" s="14">
        <v>21.451999999999998</v>
      </c>
      <c r="D40" s="14">
        <v>33.874749999999999</v>
      </c>
      <c r="E40" s="14">
        <v>43.006249999999994</v>
      </c>
      <c r="F40" s="14">
        <v>39.906249999999993</v>
      </c>
      <c r="G40" s="14">
        <v>33.1</v>
      </c>
      <c r="H40" s="252">
        <v>12.1</v>
      </c>
      <c r="I40" s="112">
        <f t="shared" ref="I40:I45" si="8">SUM(B40:H40)</f>
        <v>197.23924999999997</v>
      </c>
      <c r="J40" s="37"/>
      <c r="K40" s="31"/>
      <c r="L40" s="2"/>
      <c r="M40" s="148" t="s">
        <v>19</v>
      </c>
      <c r="N40" s="13">
        <v>5.4</v>
      </c>
      <c r="O40" s="14">
        <v>15.9</v>
      </c>
      <c r="P40" s="14">
        <v>13.3</v>
      </c>
      <c r="Q40" s="14">
        <v>165.9</v>
      </c>
      <c r="R40" s="112">
        <f t="shared" si="7"/>
        <v>200.5</v>
      </c>
      <c r="S40" s="2">
        <v>200.5</v>
      </c>
      <c r="T40" s="36"/>
      <c r="U40" s="36"/>
      <c r="V40" s="2"/>
      <c r="W40" s="2"/>
      <c r="X40" s="2"/>
      <c r="Y40" s="2"/>
    </row>
    <row r="41" spans="1:26" ht="33.75" customHeight="1" x14ac:dyDescent="0.25">
      <c r="A41" s="148" t="s">
        <v>27</v>
      </c>
      <c r="B41" s="13">
        <v>16.600000000000001</v>
      </c>
      <c r="C41" s="14">
        <v>26.2</v>
      </c>
      <c r="D41" s="14">
        <v>41.7</v>
      </c>
      <c r="E41" s="14">
        <v>52.2</v>
      </c>
      <c r="F41" s="14">
        <v>48.3</v>
      </c>
      <c r="G41" s="14">
        <v>40.200000000000003</v>
      </c>
      <c r="H41" s="252">
        <v>14.7</v>
      </c>
      <c r="I41" s="112">
        <f t="shared" si="8"/>
        <v>239.89999999999998</v>
      </c>
      <c r="J41" s="37"/>
      <c r="K41" s="31"/>
      <c r="L41" s="2"/>
      <c r="M41" s="148" t="s">
        <v>27</v>
      </c>
      <c r="N41" s="13">
        <v>6.2</v>
      </c>
      <c r="O41" s="14">
        <v>18.3</v>
      </c>
      <c r="P41" s="14">
        <v>15.3</v>
      </c>
      <c r="Q41" s="14">
        <v>190.5</v>
      </c>
      <c r="R41" s="112">
        <f t="shared" si="7"/>
        <v>230.3</v>
      </c>
      <c r="S41" s="2"/>
      <c r="T41" s="36"/>
      <c r="U41" s="36"/>
      <c r="V41" s="2"/>
      <c r="W41" s="2"/>
      <c r="X41" s="2"/>
      <c r="Y41" s="2"/>
    </row>
    <row r="42" spans="1:26" ht="33.75" customHeight="1" x14ac:dyDescent="0.25">
      <c r="A42" s="332" t="s">
        <v>20</v>
      </c>
      <c r="B42" s="333"/>
      <c r="C42" s="334"/>
      <c r="D42" s="334"/>
      <c r="E42" s="334"/>
      <c r="F42" s="334"/>
      <c r="G42" s="334"/>
      <c r="H42" s="336"/>
      <c r="I42" s="350">
        <f t="shared" si="8"/>
        <v>0</v>
      </c>
      <c r="J42" s="37"/>
      <c r="K42" s="31"/>
      <c r="L42" s="2"/>
      <c r="M42" s="332" t="s">
        <v>20</v>
      </c>
      <c r="N42" s="351"/>
      <c r="O42" s="352"/>
      <c r="P42" s="352"/>
      <c r="Q42" s="352"/>
      <c r="R42" s="350">
        <f t="shared" si="7"/>
        <v>0</v>
      </c>
      <c r="S42" s="2"/>
      <c r="T42" s="36"/>
      <c r="U42" s="36"/>
      <c r="V42" s="2"/>
      <c r="W42" s="2"/>
      <c r="X42" s="2"/>
      <c r="Y42" s="2"/>
    </row>
    <row r="43" spans="1:26" ht="33.75" customHeight="1" x14ac:dyDescent="0.25">
      <c r="A43" s="147" t="s">
        <v>21</v>
      </c>
      <c r="B43" s="329">
        <v>16.600000000000001</v>
      </c>
      <c r="C43" s="330">
        <v>26.2</v>
      </c>
      <c r="D43" s="330">
        <v>41.8</v>
      </c>
      <c r="E43" s="330">
        <v>52.2</v>
      </c>
      <c r="F43" s="330">
        <v>48.4</v>
      </c>
      <c r="G43" s="330">
        <v>40.200000000000003</v>
      </c>
      <c r="H43" s="331">
        <v>14.8</v>
      </c>
      <c r="I43" s="112">
        <f t="shared" si="8"/>
        <v>240.20000000000005</v>
      </c>
      <c r="J43" s="37"/>
      <c r="K43" s="31"/>
      <c r="L43" s="2"/>
      <c r="M43" s="148" t="s">
        <v>21</v>
      </c>
      <c r="N43" s="13">
        <v>6.2</v>
      </c>
      <c r="O43" s="14">
        <v>18.3</v>
      </c>
      <c r="P43" s="14">
        <v>15.4</v>
      </c>
      <c r="Q43" s="14">
        <v>190.6</v>
      </c>
      <c r="R43" s="112">
        <f t="shared" si="7"/>
        <v>230.5</v>
      </c>
      <c r="S43" s="2"/>
      <c r="T43" s="36"/>
      <c r="U43" s="36"/>
      <c r="V43" s="2"/>
      <c r="W43" s="2"/>
      <c r="X43" s="2"/>
      <c r="Y43" s="2"/>
    </row>
    <row r="44" spans="1:26" ht="33.75" customHeight="1" x14ac:dyDescent="0.25">
      <c r="A44" s="148" t="s">
        <v>22</v>
      </c>
      <c r="B44" s="329">
        <v>16.600000000000001</v>
      </c>
      <c r="C44" s="330">
        <v>26.2</v>
      </c>
      <c r="D44" s="330">
        <v>41.8</v>
      </c>
      <c r="E44" s="330">
        <v>52.3</v>
      </c>
      <c r="F44" s="330">
        <v>48.4</v>
      </c>
      <c r="G44" s="330">
        <v>40.200000000000003</v>
      </c>
      <c r="H44" s="331">
        <v>14.8</v>
      </c>
      <c r="I44" s="112">
        <f t="shared" si="8"/>
        <v>240.3</v>
      </c>
      <c r="J44" s="37"/>
      <c r="K44" s="31"/>
      <c r="L44" s="2"/>
      <c r="M44" s="148" t="s">
        <v>22</v>
      </c>
      <c r="N44" s="13">
        <v>6.2</v>
      </c>
      <c r="O44" s="14">
        <v>18.3</v>
      </c>
      <c r="P44" s="14">
        <v>15.4</v>
      </c>
      <c r="Q44" s="14">
        <v>190.6</v>
      </c>
      <c r="R44" s="112">
        <f t="shared" si="7"/>
        <v>230.5</v>
      </c>
      <c r="S44" s="2"/>
      <c r="T44" s="36"/>
      <c r="U44" s="36"/>
      <c r="V44" s="2"/>
      <c r="W44" s="2"/>
      <c r="X44" s="2"/>
      <c r="Y44" s="2"/>
    </row>
    <row r="45" spans="1:26" ht="33.75" customHeight="1" thickBot="1" x14ac:dyDescent="0.3">
      <c r="A45" s="196" t="s">
        <v>30</v>
      </c>
      <c r="B45" s="329">
        <v>16.600000000000001</v>
      </c>
      <c r="C45" s="330">
        <v>26.2</v>
      </c>
      <c r="D45" s="330">
        <v>41.8</v>
      </c>
      <c r="E45" s="330">
        <v>52.3</v>
      </c>
      <c r="F45" s="330">
        <v>48.4</v>
      </c>
      <c r="G45" s="330">
        <v>40.299999999999997</v>
      </c>
      <c r="H45" s="331">
        <v>14.8</v>
      </c>
      <c r="I45" s="112">
        <f t="shared" si="8"/>
        <v>240.39999999999998</v>
      </c>
      <c r="J45" s="37"/>
      <c r="K45" s="31"/>
      <c r="L45" s="2"/>
      <c r="M45" s="196" t="s">
        <v>30</v>
      </c>
      <c r="N45" s="13">
        <v>6.2</v>
      </c>
      <c r="O45" s="14">
        <v>18.3</v>
      </c>
      <c r="P45" s="14">
        <v>15.4</v>
      </c>
      <c r="Q45" s="14">
        <v>190.6</v>
      </c>
      <c r="R45" s="112">
        <f t="shared" si="7"/>
        <v>230.5</v>
      </c>
      <c r="S45" s="2"/>
      <c r="T45" s="36"/>
      <c r="U45" s="36"/>
      <c r="V45" s="36"/>
      <c r="W45" s="36"/>
      <c r="X45" s="2"/>
      <c r="Y45" s="2"/>
      <c r="Z45" s="2"/>
    </row>
    <row r="46" spans="1:26" ht="33.75" customHeight="1" x14ac:dyDescent="0.25">
      <c r="A46" s="302" t="s">
        <v>8</v>
      </c>
      <c r="B46" s="108">
        <f t="shared" ref="B46:G46" si="9">SUM(B39:B45)</f>
        <v>80.2</v>
      </c>
      <c r="C46" s="105">
        <f t="shared" si="9"/>
        <v>126.25200000000001</v>
      </c>
      <c r="D46" s="105">
        <f t="shared" si="9"/>
        <v>200.97474999999997</v>
      </c>
      <c r="E46" s="105">
        <f t="shared" si="9"/>
        <v>252.00625000000002</v>
      </c>
      <c r="F46" s="105">
        <f t="shared" si="9"/>
        <v>233.40625</v>
      </c>
      <c r="G46" s="105">
        <f t="shared" si="9"/>
        <v>194</v>
      </c>
      <c r="H46" s="106">
        <f>SUM(H39:H45)</f>
        <v>71.199999999999989</v>
      </c>
      <c r="I46" s="112">
        <f>SUM(B46:H46)</f>
        <v>1158.03925</v>
      </c>
      <c r="J46" s="37"/>
      <c r="K46" s="37"/>
      <c r="M46" s="205" t="s">
        <v>8</v>
      </c>
      <c r="N46" s="184">
        <f>SUM(N39:N45)</f>
        <v>35.6</v>
      </c>
      <c r="O46" s="185">
        <f>SUM(O39:O45)</f>
        <v>105</v>
      </c>
      <c r="P46" s="185">
        <f>SUM(P39:P45)</f>
        <v>88.100000000000009</v>
      </c>
      <c r="Q46" s="185">
        <f>SUM(Q39:Q45)</f>
        <v>1094.0999999999999</v>
      </c>
      <c r="R46" s="276">
        <f t="shared" si="7"/>
        <v>1322.8</v>
      </c>
      <c r="S46" s="37"/>
      <c r="T46" s="2"/>
      <c r="U46" s="2"/>
      <c r="V46" s="2"/>
      <c r="W46" s="2"/>
      <c r="X46" s="2"/>
      <c r="Y46" s="2"/>
      <c r="Z46" s="2"/>
    </row>
    <row r="47" spans="1:26" ht="33.75" customHeight="1" x14ac:dyDescent="0.25">
      <c r="A47" s="162" t="s">
        <v>10</v>
      </c>
      <c r="B47" s="15">
        <v>50</v>
      </c>
      <c r="C47" s="16">
        <v>49</v>
      </c>
      <c r="D47" s="16">
        <v>49</v>
      </c>
      <c r="E47" s="16">
        <v>48</v>
      </c>
      <c r="F47" s="16">
        <v>47.5</v>
      </c>
      <c r="G47" s="16">
        <v>46.5</v>
      </c>
      <c r="H47" s="17">
        <v>46</v>
      </c>
      <c r="I47" s="358">
        <f>+((I46/I48)/7)*1000</f>
        <v>47.924153699718595</v>
      </c>
      <c r="J47" s="354">
        <f>AVERAGE(B47:H47)</f>
        <v>48</v>
      </c>
      <c r="K47" s="37"/>
      <c r="M47" s="67" t="s">
        <v>10</v>
      </c>
      <c r="N47" s="15">
        <v>62</v>
      </c>
      <c r="O47" s="16">
        <v>62</v>
      </c>
      <c r="P47" s="16">
        <v>62</v>
      </c>
      <c r="Q47" s="16">
        <v>62</v>
      </c>
      <c r="R47" s="359">
        <f>+((R46/R48)/7)*1000</f>
        <v>61.998500187476559</v>
      </c>
      <c r="S47" s="354">
        <f>AVERAGE(N47:Q47)</f>
        <v>62</v>
      </c>
    </row>
    <row r="48" spans="1:26" ht="33.75" customHeight="1" x14ac:dyDescent="0.25">
      <c r="A48" s="163" t="s">
        <v>11</v>
      </c>
      <c r="B48" s="18">
        <v>229</v>
      </c>
      <c r="C48" s="19">
        <v>368</v>
      </c>
      <c r="D48" s="19">
        <v>586</v>
      </c>
      <c r="E48" s="19">
        <v>750</v>
      </c>
      <c r="F48" s="19">
        <v>702</v>
      </c>
      <c r="G48" s="19">
        <v>596</v>
      </c>
      <c r="H48" s="20">
        <v>221</v>
      </c>
      <c r="I48" s="114">
        <f>SUM(B48:H48)</f>
        <v>3452</v>
      </c>
      <c r="J48" s="166"/>
      <c r="K48" s="37"/>
      <c r="L48" s="39"/>
      <c r="M48" s="55" t="s">
        <v>11</v>
      </c>
      <c r="N48" s="210">
        <v>82</v>
      </c>
      <c r="O48" s="211">
        <v>242</v>
      </c>
      <c r="P48" s="211">
        <v>203</v>
      </c>
      <c r="Q48" s="323">
        <v>2521</v>
      </c>
      <c r="R48" s="189">
        <f>SUM(N48:Q48)</f>
        <v>3048</v>
      </c>
      <c r="S48" s="40"/>
    </row>
    <row r="49" spans="1:26" ht="33.75" customHeight="1" x14ac:dyDescent="0.25">
      <c r="A49" s="164" t="s">
        <v>12</v>
      </c>
      <c r="B49" s="21">
        <f t="shared" ref="B49:H49" si="10">(B48*B47)/1000</f>
        <v>11.45</v>
      </c>
      <c r="C49" s="22">
        <f t="shared" si="10"/>
        <v>18.032</v>
      </c>
      <c r="D49" s="22">
        <f t="shared" si="10"/>
        <v>28.713999999999999</v>
      </c>
      <c r="E49" s="22">
        <f t="shared" si="10"/>
        <v>36</v>
      </c>
      <c r="F49" s="22">
        <f t="shared" si="10"/>
        <v>33.344999999999999</v>
      </c>
      <c r="G49" s="22">
        <f t="shared" si="10"/>
        <v>27.713999999999999</v>
      </c>
      <c r="H49" s="23">
        <f t="shared" si="10"/>
        <v>10.166</v>
      </c>
      <c r="I49" s="115">
        <f>((I46*1000)/I48)/7</f>
        <v>47.924153699718595</v>
      </c>
      <c r="J49" s="167"/>
      <c r="K49" s="37"/>
      <c r="M49" s="56" t="s">
        <v>12</v>
      </c>
      <c r="N49" s="21">
        <f>(N48*N47)/1000</f>
        <v>5.0839999999999996</v>
      </c>
      <c r="O49" s="22">
        <f>(O48*O47)/1000</f>
        <v>15.004</v>
      </c>
      <c r="P49" s="22">
        <f>(P48*P47)/1000</f>
        <v>12.586</v>
      </c>
      <c r="Q49" s="22">
        <f>(Q48*Q47)/1000</f>
        <v>156.30199999999999</v>
      </c>
      <c r="R49" s="190">
        <f>((R46*1000)/R48)/7</f>
        <v>61.998500187476566</v>
      </c>
      <c r="S49" s="40"/>
    </row>
    <row r="50" spans="1:26" ht="33.75" customHeight="1" thickBot="1" x14ac:dyDescent="0.3">
      <c r="A50" s="157" t="s">
        <v>13</v>
      </c>
      <c r="B50" s="329">
        <f t="shared" ref="B50:H50" si="11">((B48*B47)*7)/1000</f>
        <v>80.150000000000006</v>
      </c>
      <c r="C50" s="330">
        <f t="shared" si="11"/>
        <v>126.224</v>
      </c>
      <c r="D50" s="330">
        <f t="shared" si="11"/>
        <v>200.99799999999999</v>
      </c>
      <c r="E50" s="330">
        <f t="shared" si="11"/>
        <v>252</v>
      </c>
      <c r="F50" s="330">
        <f t="shared" si="11"/>
        <v>233.41499999999999</v>
      </c>
      <c r="G50" s="330">
        <f t="shared" si="11"/>
        <v>193.99799999999999</v>
      </c>
      <c r="H50" s="331">
        <f t="shared" si="11"/>
        <v>71.162000000000006</v>
      </c>
      <c r="I50" s="99"/>
      <c r="J50" s="29"/>
      <c r="K50" s="37"/>
      <c r="M50" s="58" t="s">
        <v>13</v>
      </c>
      <c r="N50" s="329">
        <f>((N48*N47)*7)/1000</f>
        <v>35.588000000000001</v>
      </c>
      <c r="O50" s="330">
        <f>((O48*O47)*7)/1000</f>
        <v>105.02800000000001</v>
      </c>
      <c r="P50" s="330">
        <f>((P48*P47)*7)/1000</f>
        <v>88.102000000000004</v>
      </c>
      <c r="Q50" s="330">
        <f>((Q48*Q47)*7)/1000</f>
        <v>1094.114</v>
      </c>
      <c r="R50" s="182"/>
    </row>
    <row r="51" spans="1:26" ht="33.75" customHeight="1" thickBot="1" x14ac:dyDescent="0.3">
      <c r="A51" s="165" t="s">
        <v>59</v>
      </c>
      <c r="B51" s="26">
        <f>(B50-(B39+B40))/4</f>
        <v>16.587500000000002</v>
      </c>
      <c r="C51" s="26">
        <f t="shared" ref="C51:H51" si="12">(C50-(C39+C40))/4</f>
        <v>26.193000000000001</v>
      </c>
      <c r="D51" s="26">
        <f t="shared" si="12"/>
        <v>41.780812499999996</v>
      </c>
      <c r="E51" s="26">
        <f t="shared" si="12"/>
        <v>52.248437500000001</v>
      </c>
      <c r="F51" s="26">
        <f t="shared" si="12"/>
        <v>48.377187499999998</v>
      </c>
      <c r="G51" s="26">
        <f t="shared" si="12"/>
        <v>40.224499999999999</v>
      </c>
      <c r="H51" s="26">
        <f t="shared" si="12"/>
        <v>14.765500000000001</v>
      </c>
      <c r="I51" s="116"/>
      <c r="J51" s="29"/>
      <c r="K51" s="37"/>
      <c r="L51" s="29"/>
      <c r="M51" s="213" t="s">
        <v>59</v>
      </c>
      <c r="N51" s="26">
        <f>(N50-(N39+N40))/4</f>
        <v>6.1970000000000001</v>
      </c>
      <c r="O51" s="26">
        <f>(O50-(O39+O40))/4</f>
        <v>18.307000000000002</v>
      </c>
      <c r="P51" s="26">
        <f>(P50-(P39+P40))/4</f>
        <v>15.375500000000001</v>
      </c>
      <c r="Q51" s="26">
        <f>(Q50-(Q39+Q40))/4</f>
        <v>190.57850000000002</v>
      </c>
      <c r="R51" s="208"/>
      <c r="S51" s="30"/>
    </row>
    <row r="52" spans="1:26" ht="33.75" customHeight="1" x14ac:dyDescent="0.25">
      <c r="A52" s="29" t="s">
        <v>14</v>
      </c>
      <c r="B52" s="30">
        <f>((B46/7)/B48)*1000</f>
        <v>50.031191515907672</v>
      </c>
      <c r="C52" s="30">
        <f t="shared" ref="C52:H52" si="13">((C46/7)/C48)*1000</f>
        <v>49.010869565217391</v>
      </c>
      <c r="D52" s="30">
        <f t="shared" si="13"/>
        <v>48.994332033154549</v>
      </c>
      <c r="E52" s="30">
        <f t="shared" si="13"/>
        <v>48.001190476190473</v>
      </c>
      <c r="F52" s="30">
        <f t="shared" si="13"/>
        <v>47.498219373219371</v>
      </c>
      <c r="G52" s="30">
        <f t="shared" si="13"/>
        <v>46.500479386385429</v>
      </c>
      <c r="H52" s="30">
        <f t="shared" si="13"/>
        <v>46.024563671622481</v>
      </c>
      <c r="I52" s="29"/>
      <c r="J52" s="29"/>
      <c r="K52" s="29"/>
      <c r="L52" s="29"/>
      <c r="M52" s="30" t="s">
        <v>14</v>
      </c>
      <c r="N52" s="30">
        <f>((N46/7)/N48)*1000</f>
        <v>62.020905923344955</v>
      </c>
      <c r="O52" s="30">
        <f>((O46/7)/O48)*1000</f>
        <v>61.983471074380169</v>
      </c>
      <c r="P52" s="30">
        <f>((P46/7)/P48)*1000</f>
        <v>61.998592540464472</v>
      </c>
      <c r="Q52" s="30">
        <f>((Q46/7)/Q48)*1000</f>
        <v>61.999206664022203</v>
      </c>
      <c r="R52" s="30"/>
      <c r="S52" s="30"/>
      <c r="U52" s="30"/>
      <c r="V52" s="30"/>
      <c r="W52" s="2"/>
      <c r="X52" s="2"/>
      <c r="Y52" s="2"/>
      <c r="Z52" s="2"/>
    </row>
    <row r="53" spans="1:26" ht="33.75" customHeight="1" x14ac:dyDescent="0.25">
      <c r="A53" s="29"/>
      <c r="B53" s="30">
        <f>B50-B46</f>
        <v>-4.9999999999997158E-2</v>
      </c>
      <c r="C53" s="30">
        <f t="shared" ref="C53:H53" si="14">C50-C46</f>
        <v>-2.8000000000005798E-2</v>
      </c>
      <c r="D53" s="30">
        <f t="shared" si="14"/>
        <v>2.3250000000018645E-2</v>
      </c>
      <c r="E53" s="30">
        <f t="shared" si="14"/>
        <v>-6.2500000000227374E-3</v>
      </c>
      <c r="F53" s="30">
        <f t="shared" si="14"/>
        <v>8.7499999999920419E-3</v>
      </c>
      <c r="G53" s="30">
        <f t="shared" si="14"/>
        <v>-2.0000000000095497E-3</v>
      </c>
      <c r="H53" s="30">
        <f t="shared" si="14"/>
        <v>-3.7999999999982492E-2</v>
      </c>
      <c r="I53" s="29"/>
      <c r="J53" s="29"/>
      <c r="K53" s="29"/>
      <c r="L53" s="30"/>
      <c r="M53" s="30"/>
      <c r="N53" s="30">
        <f>N50-N46</f>
        <v>-1.2000000000000455E-2</v>
      </c>
      <c r="O53" s="30">
        <f>O50-O46</f>
        <v>2.8000000000005798E-2</v>
      </c>
      <c r="P53" s="30">
        <f>P50-P46</f>
        <v>1.9999999999953388E-3</v>
      </c>
      <c r="Q53" s="30">
        <f>Q50-Q46</f>
        <v>1.4000000000123691E-2</v>
      </c>
      <c r="R53" s="30"/>
      <c r="S53" s="30"/>
      <c r="T53" s="31"/>
      <c r="U53" s="31"/>
      <c r="V53" s="31"/>
      <c r="W53" s="2"/>
      <c r="X53" s="2"/>
      <c r="Y53" s="2"/>
      <c r="Z53" s="2"/>
    </row>
    <row r="54" spans="1:26" ht="33.75" customHeight="1" thickBot="1" x14ac:dyDescent="0.3">
      <c r="A54" s="41"/>
      <c r="B54" s="360"/>
      <c r="C54" s="360"/>
      <c r="D54" s="360"/>
      <c r="E54" s="360"/>
      <c r="F54" s="360"/>
      <c r="G54" s="360"/>
      <c r="H54" s="360"/>
      <c r="I54" s="42"/>
      <c r="J54" s="42"/>
      <c r="K54" s="42"/>
      <c r="L54" s="1096"/>
      <c r="M54" s="1096"/>
      <c r="N54" s="360"/>
      <c r="O54" s="360"/>
      <c r="P54" s="360"/>
      <c r="Q54" s="360"/>
      <c r="V54" s="31"/>
      <c r="W54" s="31"/>
      <c r="X54" s="31"/>
      <c r="Y54" s="2"/>
      <c r="Z54" s="2"/>
    </row>
    <row r="55" spans="1:26" ht="33.75" customHeight="1" thickBot="1" x14ac:dyDescent="0.3">
      <c r="A55" s="62" t="s">
        <v>18</v>
      </c>
      <c r="B55" s="1094" t="s">
        <v>29</v>
      </c>
      <c r="C55" s="1095"/>
      <c r="D55" s="1095"/>
      <c r="E55" s="1095"/>
      <c r="F55" s="1095"/>
      <c r="G55" s="1145"/>
      <c r="H55" s="195"/>
      <c r="I55" s="44"/>
      <c r="J55" s="44"/>
      <c r="K55" s="44"/>
      <c r="V55" s="31"/>
      <c r="W55" s="31"/>
      <c r="X55" s="31"/>
      <c r="Y55" s="2"/>
      <c r="Z55" s="2"/>
    </row>
    <row r="56" spans="1:26" ht="33.75" customHeight="1" thickBot="1" x14ac:dyDescent="0.3">
      <c r="A56" s="61" t="s">
        <v>32</v>
      </c>
      <c r="B56" s="206"/>
      <c r="C56" s="207"/>
      <c r="D56" s="207"/>
      <c r="E56" s="207"/>
      <c r="F56" s="207"/>
      <c r="G56" s="325" t="s">
        <v>56</v>
      </c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</row>
    <row r="57" spans="1:26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</row>
    <row r="58" spans="1:26" ht="33.75" customHeight="1" x14ac:dyDescent="0.25">
      <c r="A58" s="148" t="s">
        <v>23</v>
      </c>
      <c r="B58" s="109">
        <v>32.5</v>
      </c>
      <c r="C58" s="110">
        <v>36</v>
      </c>
      <c r="D58" s="110">
        <v>33.700000000000003</v>
      </c>
      <c r="E58" s="110">
        <v>23.2</v>
      </c>
      <c r="F58" s="110">
        <v>17.399999999999999</v>
      </c>
      <c r="G58" s="279">
        <v>103</v>
      </c>
      <c r="H58" s="112">
        <f t="shared" ref="H58:H65" si="15">SUM(B58:G58)</f>
        <v>245.8</v>
      </c>
      <c r="I58" s="30"/>
      <c r="J58" s="30"/>
      <c r="K58" s="33"/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</row>
    <row r="59" spans="1:26" ht="33.75" customHeight="1" x14ac:dyDescent="0.25">
      <c r="A59" s="148" t="s">
        <v>19</v>
      </c>
      <c r="B59" s="13">
        <v>32.5</v>
      </c>
      <c r="C59" s="14">
        <v>36</v>
      </c>
      <c r="D59" s="14">
        <v>33.700000000000003</v>
      </c>
      <c r="E59" s="14">
        <v>23.2</v>
      </c>
      <c r="F59" s="14">
        <v>17.399999999999999</v>
      </c>
      <c r="G59" s="280">
        <v>103</v>
      </c>
      <c r="H59" s="112">
        <f t="shared" si="15"/>
        <v>245.8</v>
      </c>
      <c r="I59" s="30"/>
      <c r="J59" s="30"/>
      <c r="K59" s="33"/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</row>
    <row r="60" spans="1:26" ht="33.75" customHeight="1" x14ac:dyDescent="0.25">
      <c r="A60" s="148" t="s">
        <v>27</v>
      </c>
      <c r="B60" s="13">
        <v>33.6</v>
      </c>
      <c r="C60" s="14">
        <v>37.6</v>
      </c>
      <c r="D60" s="14">
        <v>35.1</v>
      </c>
      <c r="E60" s="14">
        <v>24.3</v>
      </c>
      <c r="F60" s="14">
        <v>18.2</v>
      </c>
      <c r="G60" s="252">
        <v>107.8</v>
      </c>
      <c r="H60" s="112">
        <f t="shared" si="15"/>
        <v>256.60000000000002</v>
      </c>
      <c r="I60" s="30"/>
      <c r="J60" s="30"/>
      <c r="K60" s="2"/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</row>
    <row r="61" spans="1:26" ht="33.75" customHeight="1" x14ac:dyDescent="0.25">
      <c r="A61" s="332" t="s">
        <v>20</v>
      </c>
      <c r="B61" s="333"/>
      <c r="C61" s="334"/>
      <c r="D61" s="334"/>
      <c r="E61" s="334"/>
      <c r="F61" s="334"/>
      <c r="G61" s="336"/>
      <c r="H61" s="350">
        <f t="shared" si="15"/>
        <v>0</v>
      </c>
      <c r="I61" s="30"/>
      <c r="J61" s="30"/>
      <c r="K61" s="2"/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</row>
    <row r="62" spans="1:26" ht="33.75" customHeight="1" x14ac:dyDescent="0.25">
      <c r="A62" s="148" t="s">
        <v>21</v>
      </c>
      <c r="B62" s="13">
        <v>33.6</v>
      </c>
      <c r="C62" s="14">
        <v>37.6</v>
      </c>
      <c r="D62" s="14">
        <v>35.1</v>
      </c>
      <c r="E62" s="14">
        <v>24.3</v>
      </c>
      <c r="F62" s="14">
        <v>18.2</v>
      </c>
      <c r="G62" s="252">
        <v>107.9</v>
      </c>
      <c r="H62" s="112">
        <f t="shared" si="15"/>
        <v>256.70000000000005</v>
      </c>
      <c r="I62" s="30"/>
      <c r="J62" s="30"/>
      <c r="K62" s="2"/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</row>
    <row r="63" spans="1:26" ht="33.75" customHeight="1" x14ac:dyDescent="0.25">
      <c r="A63" s="148" t="s">
        <v>22</v>
      </c>
      <c r="B63" s="13">
        <v>33.6</v>
      </c>
      <c r="C63" s="14">
        <v>37.6</v>
      </c>
      <c r="D63" s="14">
        <v>35.1</v>
      </c>
      <c r="E63" s="14">
        <v>24.3</v>
      </c>
      <c r="F63" s="14">
        <v>18.3</v>
      </c>
      <c r="G63" s="252">
        <v>107.9</v>
      </c>
      <c r="H63" s="112">
        <f t="shared" si="15"/>
        <v>256.80000000000007</v>
      </c>
      <c r="I63" s="30"/>
      <c r="J63" s="30"/>
      <c r="K63" s="2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</row>
    <row r="64" spans="1:26" ht="33.75" customHeight="1" thickBot="1" x14ac:dyDescent="0.3">
      <c r="A64" s="196" t="s">
        <v>30</v>
      </c>
      <c r="B64" s="13">
        <v>33.6</v>
      </c>
      <c r="C64" s="14">
        <v>37.700000000000003</v>
      </c>
      <c r="D64" s="14">
        <v>35.1</v>
      </c>
      <c r="E64" s="14">
        <v>24.3</v>
      </c>
      <c r="F64" s="14">
        <v>18.3</v>
      </c>
      <c r="G64" s="252">
        <v>107.9</v>
      </c>
      <c r="H64" s="112">
        <f t="shared" si="15"/>
        <v>256.90000000000003</v>
      </c>
      <c r="I64" s="30"/>
      <c r="J64" s="30"/>
      <c r="K64" s="2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</row>
    <row r="65" spans="1:26" ht="33.75" customHeight="1" x14ac:dyDescent="0.25">
      <c r="A65" s="205" t="s">
        <v>8</v>
      </c>
      <c r="B65" s="277">
        <f t="shared" ref="B65:G65" si="16">SUM(B58:B64)</f>
        <v>199.39999999999998</v>
      </c>
      <c r="C65" s="185">
        <f t="shared" si="16"/>
        <v>222.5</v>
      </c>
      <c r="D65" s="185">
        <f t="shared" si="16"/>
        <v>207.79999999999998</v>
      </c>
      <c r="E65" s="185">
        <f t="shared" si="16"/>
        <v>143.6</v>
      </c>
      <c r="F65" s="185">
        <f t="shared" si="16"/>
        <v>107.8</v>
      </c>
      <c r="G65" s="278">
        <f t="shared" si="16"/>
        <v>637.5</v>
      </c>
      <c r="H65" s="187">
        <f t="shared" si="15"/>
        <v>1518.6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</row>
    <row r="66" spans="1:26" ht="33.75" customHeight="1" x14ac:dyDescent="0.25">
      <c r="A66" s="54" t="s">
        <v>10</v>
      </c>
      <c r="B66" s="48">
        <v>70</v>
      </c>
      <c r="C66" s="16">
        <v>70</v>
      </c>
      <c r="D66" s="16">
        <v>70</v>
      </c>
      <c r="E66" s="16">
        <v>70</v>
      </c>
      <c r="F66" s="16">
        <v>70</v>
      </c>
      <c r="G66" s="16">
        <v>70</v>
      </c>
      <c r="H66" s="359">
        <f>+((H65/H67)/7)*1000</f>
        <v>70.004148803761566</v>
      </c>
      <c r="I66" s="357">
        <f>AVERAGE(B66:G66)</f>
        <v>70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</row>
    <row r="67" spans="1:26" ht="33.75" customHeight="1" x14ac:dyDescent="0.25">
      <c r="A67" s="55" t="s">
        <v>11</v>
      </c>
      <c r="B67" s="60">
        <v>407</v>
      </c>
      <c r="C67" s="211">
        <v>454</v>
      </c>
      <c r="D67" s="211">
        <v>424</v>
      </c>
      <c r="E67" s="211">
        <v>293</v>
      </c>
      <c r="F67" s="211">
        <v>220</v>
      </c>
      <c r="G67" s="322">
        <v>1301</v>
      </c>
      <c r="H67" s="189">
        <f>SUM(B67:G67)</f>
        <v>3099</v>
      </c>
      <c r="K67" s="47"/>
      <c r="O67" s="3"/>
      <c r="P67" s="3"/>
      <c r="Q67" s="3"/>
      <c r="R67" s="3"/>
      <c r="S67" s="3"/>
    </row>
    <row r="68" spans="1:26" ht="33.75" customHeight="1" x14ac:dyDescent="0.25">
      <c r="A68" s="56" t="s">
        <v>12</v>
      </c>
      <c r="B68" s="49">
        <f t="shared" ref="B68:G68" si="17">(B67*B66)/1000</f>
        <v>28.49</v>
      </c>
      <c r="C68" s="22">
        <f t="shared" si="17"/>
        <v>31.78</v>
      </c>
      <c r="D68" s="22">
        <f t="shared" si="17"/>
        <v>29.68</v>
      </c>
      <c r="E68" s="22">
        <f t="shared" si="17"/>
        <v>20.51</v>
      </c>
      <c r="F68" s="22">
        <f t="shared" si="17"/>
        <v>15.4</v>
      </c>
      <c r="G68" s="135">
        <f t="shared" si="17"/>
        <v>91.07</v>
      </c>
      <c r="H68" s="228">
        <f>((H65*1000)/H67)/7</f>
        <v>70.004148803761581</v>
      </c>
      <c r="O68" s="3"/>
      <c r="P68" s="3"/>
      <c r="Q68" s="3"/>
      <c r="R68" s="3"/>
      <c r="S68" s="3"/>
    </row>
    <row r="69" spans="1:26" ht="33.75" customHeight="1" x14ac:dyDescent="0.25">
      <c r="A69" s="57" t="s">
        <v>13</v>
      </c>
      <c r="B69" s="355">
        <f t="shared" ref="B69:G69" si="18">((B67*B66)*7)/1000</f>
        <v>199.43</v>
      </c>
      <c r="C69" s="330">
        <f t="shared" si="18"/>
        <v>222.46</v>
      </c>
      <c r="D69" s="330">
        <f t="shared" si="18"/>
        <v>207.76</v>
      </c>
      <c r="E69" s="330">
        <f t="shared" si="18"/>
        <v>143.57</v>
      </c>
      <c r="F69" s="330">
        <f t="shared" si="18"/>
        <v>107.8</v>
      </c>
      <c r="G69" s="344">
        <f t="shared" si="18"/>
        <v>637.49</v>
      </c>
      <c r="H69" s="57"/>
      <c r="I69" s="29"/>
      <c r="J69" s="29"/>
      <c r="S69" s="3"/>
    </row>
    <row r="70" spans="1:26" ht="33.75" customHeight="1" thickBot="1" x14ac:dyDescent="0.3">
      <c r="A70" s="58" t="s">
        <v>59</v>
      </c>
      <c r="B70" s="51">
        <f t="shared" ref="B70:G70" si="19">(B69-(B58+B59))/4</f>
        <v>33.607500000000002</v>
      </c>
      <c r="C70" s="51">
        <f t="shared" si="19"/>
        <v>37.615000000000002</v>
      </c>
      <c r="D70" s="51">
        <f t="shared" si="19"/>
        <v>35.089999999999996</v>
      </c>
      <c r="E70" s="51">
        <f t="shared" si="19"/>
        <v>24.292499999999997</v>
      </c>
      <c r="F70" s="51">
        <f t="shared" si="19"/>
        <v>18.25</v>
      </c>
      <c r="G70" s="51">
        <f t="shared" si="19"/>
        <v>107.8725</v>
      </c>
      <c r="H70" s="183"/>
      <c r="S70" s="3"/>
    </row>
    <row r="71" spans="1:26" ht="33.75" customHeight="1" x14ac:dyDescent="0.25">
      <c r="A71" s="328" t="s">
        <v>14</v>
      </c>
      <c r="B71" s="353">
        <f t="shared" ref="B71:G71" si="20">((B65/7)/B67)*1000</f>
        <v>69.989469989469995</v>
      </c>
      <c r="C71" s="353">
        <f t="shared" si="20"/>
        <v>70.01258653241031</v>
      </c>
      <c r="D71" s="353">
        <f t="shared" si="20"/>
        <v>70.01347708894879</v>
      </c>
      <c r="E71" s="353">
        <f t="shared" si="20"/>
        <v>70.014627011214046</v>
      </c>
      <c r="F71" s="353">
        <f t="shared" si="20"/>
        <v>70</v>
      </c>
      <c r="G71" s="353">
        <f t="shared" si="20"/>
        <v>70.0010980564401</v>
      </c>
    </row>
    <row r="72" spans="1:26" ht="33.75" customHeight="1" x14ac:dyDescent="0.25">
      <c r="A72" s="328"/>
      <c r="B72" s="30">
        <f t="shared" ref="B72:G72" si="21">B69-B65</f>
        <v>3.0000000000029559E-2</v>
      </c>
      <c r="C72" s="30">
        <f t="shared" si="21"/>
        <v>-3.9999999999992042E-2</v>
      </c>
      <c r="D72" s="30">
        <f t="shared" si="21"/>
        <v>-3.9999999999992042E-2</v>
      </c>
      <c r="E72" s="30">
        <f t="shared" si="21"/>
        <v>-3.0000000000001137E-2</v>
      </c>
      <c r="F72" s="30">
        <f t="shared" si="21"/>
        <v>0</v>
      </c>
      <c r="G72" s="30">
        <f t="shared" si="21"/>
        <v>-9.9999999999909051E-3</v>
      </c>
      <c r="H72" s="33"/>
      <c r="I72" s="33"/>
      <c r="J72" s="33"/>
      <c r="K72" s="40"/>
    </row>
    <row r="73" spans="1:26" ht="33.75" customHeight="1" x14ac:dyDescent="0.25">
      <c r="B73" s="356"/>
      <c r="C73" s="356"/>
      <c r="D73" s="356"/>
      <c r="E73" s="356"/>
      <c r="F73" s="356"/>
      <c r="G73" s="356"/>
    </row>
    <row r="74" spans="1:26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26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6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6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6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26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26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28">
      <selection activeCell="K49" sqref="K49"/>
      <pageMargins left="0.7" right="0.7" top="0.75" bottom="0.75" header="0.3" footer="0.3"/>
      <pageSetup paperSize="9" orientation="portrait" r:id="rId1"/>
    </customSheetView>
  </customSheetViews>
  <mergeCells count="11">
    <mergeCell ref="T9:U9"/>
    <mergeCell ref="M11:N11"/>
    <mergeCell ref="B15:M15"/>
    <mergeCell ref="N15:X15"/>
    <mergeCell ref="B36:H36"/>
    <mergeCell ref="K37:L37"/>
    <mergeCell ref="L54:M54"/>
    <mergeCell ref="B55:G55"/>
    <mergeCell ref="N36:Q36"/>
    <mergeCell ref="A3:C3"/>
    <mergeCell ref="E9:G9"/>
  </mergeCells>
  <pageMargins left="0.7" right="0.7" top="0.75" bottom="0.75" header="0.3" footer="0.3"/>
  <pageSetup paperSize="9" orientation="portrait"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"/>
  <dimension ref="A1:AF239"/>
  <sheetViews>
    <sheetView topLeftCell="A37" zoomScale="30" zoomScaleNormal="30" workbookViewId="0">
      <selection activeCell="R48" sqref="R48"/>
    </sheetView>
  </sheetViews>
  <sheetFormatPr baseColWidth="10" defaultRowHeight="36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9" width="24" style="11" customWidth="1"/>
    <col min="10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4.5703125" style="11" customWidth="1"/>
    <col min="18" max="18" width="23.710937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327" customWidth="1"/>
    <col min="27" max="27" width="22" style="374" customWidth="1"/>
    <col min="28" max="31" width="21.28515625" style="11" customWidth="1"/>
    <col min="32" max="32" width="22.28515625" style="11" customWidth="1"/>
    <col min="33" max="34" width="10.85546875" style="11"/>
    <col min="35" max="35" width="14.85546875" style="11" bestFit="1" customWidth="1"/>
    <col min="36" max="260" width="10.8554687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0.85546875" style="11"/>
    <col min="291" max="291" width="14.85546875" style="11" bestFit="1" customWidth="1"/>
    <col min="292" max="516" width="10.8554687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0.85546875" style="11"/>
    <col min="547" max="547" width="14.85546875" style="11" bestFit="1" customWidth="1"/>
    <col min="548" max="772" width="10.8554687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0.85546875" style="11"/>
    <col min="803" max="803" width="14.85546875" style="11" bestFit="1" customWidth="1"/>
    <col min="804" max="1028" width="10.8554687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0.85546875" style="11"/>
    <col min="1059" max="1059" width="14.85546875" style="11" bestFit="1" customWidth="1"/>
    <col min="1060" max="1284" width="10.8554687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0.85546875" style="11"/>
    <col min="1315" max="1315" width="14.85546875" style="11" bestFit="1" customWidth="1"/>
    <col min="1316" max="1540" width="10.8554687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0.85546875" style="11"/>
    <col min="1571" max="1571" width="14.85546875" style="11" bestFit="1" customWidth="1"/>
    <col min="1572" max="1796" width="10.8554687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0.85546875" style="11"/>
    <col min="1827" max="1827" width="14.85546875" style="11" bestFit="1" customWidth="1"/>
    <col min="1828" max="2052" width="10.8554687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0.85546875" style="11"/>
    <col min="2083" max="2083" width="14.85546875" style="11" bestFit="1" customWidth="1"/>
    <col min="2084" max="2308" width="10.8554687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0.85546875" style="11"/>
    <col min="2339" max="2339" width="14.85546875" style="11" bestFit="1" customWidth="1"/>
    <col min="2340" max="2564" width="10.8554687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0.85546875" style="11"/>
    <col min="2595" max="2595" width="14.85546875" style="11" bestFit="1" customWidth="1"/>
    <col min="2596" max="2820" width="10.8554687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0.85546875" style="11"/>
    <col min="2851" max="2851" width="14.85546875" style="11" bestFit="1" customWidth="1"/>
    <col min="2852" max="3076" width="10.8554687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0.85546875" style="11"/>
    <col min="3107" max="3107" width="14.85546875" style="11" bestFit="1" customWidth="1"/>
    <col min="3108" max="3332" width="10.8554687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0.85546875" style="11"/>
    <col min="3363" max="3363" width="14.85546875" style="11" bestFit="1" customWidth="1"/>
    <col min="3364" max="3588" width="10.8554687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0.85546875" style="11"/>
    <col min="3619" max="3619" width="14.85546875" style="11" bestFit="1" customWidth="1"/>
    <col min="3620" max="3844" width="10.8554687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0.85546875" style="11"/>
    <col min="3875" max="3875" width="14.85546875" style="11" bestFit="1" customWidth="1"/>
    <col min="3876" max="4100" width="10.8554687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0.85546875" style="11"/>
    <col min="4131" max="4131" width="14.85546875" style="11" bestFit="1" customWidth="1"/>
    <col min="4132" max="4356" width="10.8554687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0.85546875" style="11"/>
    <col min="4387" max="4387" width="14.85546875" style="11" bestFit="1" customWidth="1"/>
    <col min="4388" max="4612" width="10.8554687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0.85546875" style="11"/>
    <col min="4643" max="4643" width="14.85546875" style="11" bestFit="1" customWidth="1"/>
    <col min="4644" max="4868" width="10.8554687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0.85546875" style="11"/>
    <col min="4899" max="4899" width="14.85546875" style="11" bestFit="1" customWidth="1"/>
    <col min="4900" max="5124" width="10.8554687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0.85546875" style="11"/>
    <col min="5155" max="5155" width="14.85546875" style="11" bestFit="1" customWidth="1"/>
    <col min="5156" max="5380" width="10.8554687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0.85546875" style="11"/>
    <col min="5411" max="5411" width="14.85546875" style="11" bestFit="1" customWidth="1"/>
    <col min="5412" max="5636" width="10.8554687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0.85546875" style="11"/>
    <col min="5667" max="5667" width="14.85546875" style="11" bestFit="1" customWidth="1"/>
    <col min="5668" max="5892" width="10.8554687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0.85546875" style="11"/>
    <col min="5923" max="5923" width="14.85546875" style="11" bestFit="1" customWidth="1"/>
    <col min="5924" max="6148" width="10.8554687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0.85546875" style="11"/>
    <col min="6179" max="6179" width="14.85546875" style="11" bestFit="1" customWidth="1"/>
    <col min="6180" max="6404" width="10.8554687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0.85546875" style="11"/>
    <col min="6435" max="6435" width="14.85546875" style="11" bestFit="1" customWidth="1"/>
    <col min="6436" max="6660" width="10.8554687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0.85546875" style="11"/>
    <col min="6691" max="6691" width="14.85546875" style="11" bestFit="1" customWidth="1"/>
    <col min="6692" max="6916" width="10.8554687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0.85546875" style="11"/>
    <col min="6947" max="6947" width="14.85546875" style="11" bestFit="1" customWidth="1"/>
    <col min="6948" max="7172" width="10.8554687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0.85546875" style="11"/>
    <col min="7203" max="7203" width="14.85546875" style="11" bestFit="1" customWidth="1"/>
    <col min="7204" max="7428" width="10.8554687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0.85546875" style="11"/>
    <col min="7459" max="7459" width="14.85546875" style="11" bestFit="1" customWidth="1"/>
    <col min="7460" max="7684" width="10.8554687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0.85546875" style="11"/>
    <col min="7715" max="7715" width="14.85546875" style="11" bestFit="1" customWidth="1"/>
    <col min="7716" max="7940" width="10.8554687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0.85546875" style="11"/>
    <col min="7971" max="7971" width="14.85546875" style="11" bestFit="1" customWidth="1"/>
    <col min="7972" max="8196" width="10.8554687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0.85546875" style="11"/>
    <col min="8227" max="8227" width="14.85546875" style="11" bestFit="1" customWidth="1"/>
    <col min="8228" max="8452" width="10.8554687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0.85546875" style="11"/>
    <col min="8483" max="8483" width="14.85546875" style="11" bestFit="1" customWidth="1"/>
    <col min="8484" max="8708" width="10.8554687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0.85546875" style="11"/>
    <col min="8739" max="8739" width="14.85546875" style="11" bestFit="1" customWidth="1"/>
    <col min="8740" max="8964" width="10.8554687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0.85546875" style="11"/>
    <col min="8995" max="8995" width="14.85546875" style="11" bestFit="1" customWidth="1"/>
    <col min="8996" max="9220" width="10.8554687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0.85546875" style="11"/>
    <col min="9251" max="9251" width="14.85546875" style="11" bestFit="1" customWidth="1"/>
    <col min="9252" max="9476" width="10.8554687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0.85546875" style="11"/>
    <col min="9507" max="9507" width="14.85546875" style="11" bestFit="1" customWidth="1"/>
    <col min="9508" max="9732" width="10.8554687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0.85546875" style="11"/>
    <col min="9763" max="9763" width="14.85546875" style="11" bestFit="1" customWidth="1"/>
    <col min="9764" max="9988" width="10.8554687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0.85546875" style="11"/>
    <col min="10019" max="10019" width="14.85546875" style="11" bestFit="1" customWidth="1"/>
    <col min="10020" max="10244" width="10.8554687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0.85546875" style="11"/>
    <col min="10275" max="10275" width="14.85546875" style="11" bestFit="1" customWidth="1"/>
    <col min="10276" max="10500" width="10.8554687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0.85546875" style="11"/>
    <col min="10531" max="10531" width="14.85546875" style="11" bestFit="1" customWidth="1"/>
    <col min="10532" max="10756" width="10.8554687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0.85546875" style="11"/>
    <col min="10787" max="10787" width="14.85546875" style="11" bestFit="1" customWidth="1"/>
    <col min="10788" max="11012" width="10.8554687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0.85546875" style="11"/>
    <col min="11043" max="11043" width="14.85546875" style="11" bestFit="1" customWidth="1"/>
    <col min="11044" max="11268" width="10.8554687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0.85546875" style="11"/>
    <col min="11299" max="11299" width="14.85546875" style="11" bestFit="1" customWidth="1"/>
    <col min="11300" max="11524" width="10.8554687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0.85546875" style="11"/>
    <col min="11555" max="11555" width="14.85546875" style="11" bestFit="1" customWidth="1"/>
    <col min="11556" max="11780" width="10.8554687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0.85546875" style="11"/>
    <col min="11811" max="11811" width="14.85546875" style="11" bestFit="1" customWidth="1"/>
    <col min="11812" max="12036" width="10.8554687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0.85546875" style="11"/>
    <col min="12067" max="12067" width="14.85546875" style="11" bestFit="1" customWidth="1"/>
    <col min="12068" max="12292" width="10.8554687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0.85546875" style="11"/>
    <col min="12323" max="12323" width="14.85546875" style="11" bestFit="1" customWidth="1"/>
    <col min="12324" max="12548" width="10.8554687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0.85546875" style="11"/>
    <col min="12579" max="12579" width="14.85546875" style="11" bestFit="1" customWidth="1"/>
    <col min="12580" max="12804" width="10.8554687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0.85546875" style="11"/>
    <col min="12835" max="12835" width="14.85546875" style="11" bestFit="1" customWidth="1"/>
    <col min="12836" max="13060" width="10.8554687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0.85546875" style="11"/>
    <col min="13091" max="13091" width="14.85546875" style="11" bestFit="1" customWidth="1"/>
    <col min="13092" max="13316" width="10.8554687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0.85546875" style="11"/>
    <col min="13347" max="13347" width="14.85546875" style="11" bestFit="1" customWidth="1"/>
    <col min="13348" max="13572" width="10.8554687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0.85546875" style="11"/>
    <col min="13603" max="13603" width="14.85546875" style="11" bestFit="1" customWidth="1"/>
    <col min="13604" max="13828" width="10.8554687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0.85546875" style="11"/>
    <col min="13859" max="13859" width="14.85546875" style="11" bestFit="1" customWidth="1"/>
    <col min="13860" max="14084" width="10.8554687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0.85546875" style="11"/>
    <col min="14115" max="14115" width="14.85546875" style="11" bestFit="1" customWidth="1"/>
    <col min="14116" max="14340" width="10.8554687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0.85546875" style="11"/>
    <col min="14371" max="14371" width="14.85546875" style="11" bestFit="1" customWidth="1"/>
    <col min="14372" max="14596" width="10.8554687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0.85546875" style="11"/>
    <col min="14627" max="14627" width="14.85546875" style="11" bestFit="1" customWidth="1"/>
    <col min="14628" max="14852" width="10.8554687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0.85546875" style="11"/>
    <col min="14883" max="14883" width="14.85546875" style="11" bestFit="1" customWidth="1"/>
    <col min="14884" max="15108" width="10.8554687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0.85546875" style="11"/>
    <col min="15139" max="15139" width="14.85546875" style="11" bestFit="1" customWidth="1"/>
    <col min="15140" max="15364" width="10.8554687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0.85546875" style="11"/>
    <col min="15395" max="15395" width="14.85546875" style="11" bestFit="1" customWidth="1"/>
    <col min="15396" max="15620" width="10.8554687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0.85546875" style="11"/>
    <col min="15651" max="15651" width="14.85546875" style="11" bestFit="1" customWidth="1"/>
    <col min="15652" max="15876" width="10.8554687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0.85546875" style="11"/>
    <col min="15907" max="15907" width="14.85546875" style="11" bestFit="1" customWidth="1"/>
    <col min="15908" max="16132" width="10.8554687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0.85546875" style="11"/>
    <col min="16163" max="16163" width="14.85546875" style="11" bestFit="1" customWidth="1"/>
    <col min="16164" max="16384" width="10.8554687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58</v>
      </c>
      <c r="N11" s="1100"/>
      <c r="O11" s="6"/>
      <c r="P11" s="6"/>
      <c r="Q11" s="1"/>
      <c r="R11" s="1"/>
      <c r="S11" s="1" t="s">
        <v>5</v>
      </c>
      <c r="T11" s="69">
        <v>45470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53" t="s">
        <v>6</v>
      </c>
      <c r="B15" s="1103" t="s">
        <v>7</v>
      </c>
      <c r="C15" s="1104"/>
      <c r="D15" s="1104"/>
      <c r="E15" s="1104"/>
      <c r="F15" s="1104"/>
      <c r="G15" s="1104"/>
      <c r="H15" s="1104"/>
      <c r="I15" s="1104"/>
      <c r="J15" s="1104"/>
      <c r="K15" s="1104"/>
      <c r="L15" s="1104"/>
      <c r="M15" s="1105"/>
      <c r="N15" s="1142" t="s">
        <v>28</v>
      </c>
      <c r="O15" s="1143"/>
      <c r="P15" s="1143"/>
      <c r="Q15" s="1143"/>
      <c r="R15" s="1143"/>
      <c r="S15" s="1143"/>
      <c r="T15" s="1143"/>
      <c r="U15" s="1143"/>
      <c r="V15" s="1143"/>
      <c r="W15" s="1143"/>
      <c r="X15" s="1144"/>
      <c r="Y15" s="225"/>
      <c r="Z15" s="2"/>
      <c r="AA15" s="12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0"/>
      <c r="W16" s="199"/>
      <c r="X16" s="315"/>
      <c r="Y16" s="250" t="s">
        <v>8</v>
      </c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77">
        <v>11</v>
      </c>
      <c r="M17" s="146">
        <v>12</v>
      </c>
      <c r="N17" s="316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151">
        <v>9</v>
      </c>
      <c r="W17" s="151">
        <v>10</v>
      </c>
      <c r="X17" s="272">
        <v>11</v>
      </c>
      <c r="Y17" s="10"/>
    </row>
    <row r="18" spans="1:32" ht="39.950000000000003" customHeight="1" x14ac:dyDescent="0.25">
      <c r="A18" s="332" t="s">
        <v>23</v>
      </c>
      <c r="B18" s="338"/>
      <c r="C18" s="339"/>
      <c r="D18" s="339"/>
      <c r="E18" s="339"/>
      <c r="F18" s="339"/>
      <c r="G18" s="339"/>
      <c r="H18" s="339"/>
      <c r="I18" s="339"/>
      <c r="J18" s="339"/>
      <c r="K18" s="339"/>
      <c r="L18" s="339"/>
      <c r="M18" s="340"/>
      <c r="N18" s="341"/>
      <c r="O18" s="342"/>
      <c r="P18" s="342"/>
      <c r="Q18" s="342"/>
      <c r="R18" s="342"/>
      <c r="S18" s="342"/>
      <c r="T18" s="342"/>
      <c r="U18" s="342"/>
      <c r="V18" s="342"/>
      <c r="W18" s="342"/>
      <c r="X18" s="343"/>
      <c r="Y18" s="337">
        <f t="shared" ref="Y18:Y24" si="0">SUM(B18:X18)</f>
        <v>0</v>
      </c>
      <c r="Z18" s="327" t="s">
        <v>60</v>
      </c>
      <c r="AA18" s="374" t="s">
        <v>61</v>
      </c>
    </row>
    <row r="19" spans="1:32" ht="39.950000000000003" customHeight="1" x14ac:dyDescent="0.25">
      <c r="A19" s="148" t="s">
        <v>19</v>
      </c>
      <c r="B19" s="13">
        <v>22.1</v>
      </c>
      <c r="C19" s="14">
        <v>42.4</v>
      </c>
      <c r="D19" s="14">
        <v>32.799999999999997</v>
      </c>
      <c r="E19" s="14">
        <v>32.799999999999997</v>
      </c>
      <c r="F19" s="14">
        <v>38.200000000000003</v>
      </c>
      <c r="G19" s="14">
        <v>38.6</v>
      </c>
      <c r="H19" s="14">
        <v>40.799999999999997</v>
      </c>
      <c r="I19" s="14">
        <v>40.9</v>
      </c>
      <c r="J19" s="14">
        <v>28.3</v>
      </c>
      <c r="K19" s="14">
        <v>28.2</v>
      </c>
      <c r="L19" s="14">
        <v>32.299999999999997</v>
      </c>
      <c r="M19" s="98">
        <v>16.899999999999999</v>
      </c>
      <c r="N19" s="13">
        <v>22.9</v>
      </c>
      <c r="O19" s="14">
        <v>53.8</v>
      </c>
      <c r="P19" s="14">
        <v>33.4</v>
      </c>
      <c r="Q19" s="14">
        <v>33.5</v>
      </c>
      <c r="R19" s="14">
        <v>48.9</v>
      </c>
      <c r="S19" s="14">
        <v>36.799999999999997</v>
      </c>
      <c r="T19" s="14">
        <v>36.700000000000003</v>
      </c>
      <c r="U19" s="14">
        <v>29.1</v>
      </c>
      <c r="V19" s="14">
        <v>29.1</v>
      </c>
      <c r="W19" s="14">
        <v>40.6</v>
      </c>
      <c r="X19" s="252">
        <v>19</v>
      </c>
      <c r="Y19" s="337">
        <f t="shared" si="0"/>
        <v>778.09999999999991</v>
      </c>
      <c r="Z19" s="356">
        <f>B19+C19+D19+E19+N19+O19+P19+Q19</f>
        <v>273.70000000000005</v>
      </c>
      <c r="AA19" s="375">
        <f>Y19-Z19</f>
        <v>504.39999999999986</v>
      </c>
    </row>
    <row r="20" spans="1:32" ht="39.75" customHeight="1" x14ac:dyDescent="0.25">
      <c r="A20" s="148" t="s">
        <v>27</v>
      </c>
      <c r="B20" s="13">
        <v>23.2</v>
      </c>
      <c r="C20" s="14">
        <v>44</v>
      </c>
      <c r="D20" s="14">
        <v>34.5</v>
      </c>
      <c r="E20" s="14">
        <v>34.4</v>
      </c>
      <c r="F20" s="14">
        <v>40.1</v>
      </c>
      <c r="G20" s="14">
        <v>40.700000000000003</v>
      </c>
      <c r="H20" s="14">
        <v>43</v>
      </c>
      <c r="I20" s="14">
        <v>43.1</v>
      </c>
      <c r="J20" s="14">
        <v>29.5</v>
      </c>
      <c r="K20" s="14">
        <v>29.4</v>
      </c>
      <c r="L20" s="14">
        <v>34.1</v>
      </c>
      <c r="M20" s="98">
        <v>17.600000000000001</v>
      </c>
      <c r="N20" s="13">
        <v>23.9</v>
      </c>
      <c r="O20" s="14">
        <v>56.4</v>
      </c>
      <c r="P20" s="14">
        <v>35.1</v>
      </c>
      <c r="Q20" s="14">
        <v>35.1</v>
      </c>
      <c r="R20" s="14">
        <v>51.6</v>
      </c>
      <c r="S20" s="14">
        <v>38.700000000000003</v>
      </c>
      <c r="T20" s="14">
        <v>38.5</v>
      </c>
      <c r="U20" s="14">
        <v>30.7</v>
      </c>
      <c r="V20" s="14">
        <v>30</v>
      </c>
      <c r="W20" s="14">
        <v>42.3</v>
      </c>
      <c r="X20" s="252">
        <v>20.100000000000001</v>
      </c>
      <c r="Y20" s="337">
        <f t="shared" si="0"/>
        <v>816.00000000000011</v>
      </c>
      <c r="Z20" s="356">
        <f>B20+C20+D20+E20+N20+O20+P20+Q20</f>
        <v>286.60000000000002</v>
      </c>
      <c r="AA20" s="375">
        <f>Y20-Z20</f>
        <v>529.40000000000009</v>
      </c>
    </row>
    <row r="21" spans="1:32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4"/>
      <c r="L21" s="334"/>
      <c r="M21" s="335"/>
      <c r="N21" s="333"/>
      <c r="O21" s="334"/>
      <c r="P21" s="334"/>
      <c r="Q21" s="334"/>
      <c r="R21" s="334"/>
      <c r="S21" s="334"/>
      <c r="T21" s="334"/>
      <c r="U21" s="334"/>
      <c r="V21" s="334"/>
      <c r="W21" s="334"/>
      <c r="X21" s="336"/>
      <c r="Y21" s="337">
        <f t="shared" si="0"/>
        <v>0</v>
      </c>
    </row>
    <row r="22" spans="1:32" ht="39.950000000000003" customHeight="1" x14ac:dyDescent="0.25">
      <c r="A22" s="147" t="s">
        <v>21</v>
      </c>
      <c r="B22" s="13">
        <v>23.2</v>
      </c>
      <c r="C22" s="14">
        <v>44</v>
      </c>
      <c r="D22" s="14">
        <v>34.5</v>
      </c>
      <c r="E22" s="14">
        <v>34.4</v>
      </c>
      <c r="F22" s="14">
        <v>40.1</v>
      </c>
      <c r="G22" s="14">
        <v>40.700000000000003</v>
      </c>
      <c r="H22" s="14">
        <v>43</v>
      </c>
      <c r="I22" s="14">
        <v>43.1</v>
      </c>
      <c r="J22" s="14">
        <v>29.5</v>
      </c>
      <c r="K22" s="14">
        <v>29.4</v>
      </c>
      <c r="L22" s="14">
        <v>34.1</v>
      </c>
      <c r="M22" s="98">
        <v>17.600000000000001</v>
      </c>
      <c r="N22" s="13">
        <v>24</v>
      </c>
      <c r="O22" s="14">
        <v>56.4</v>
      </c>
      <c r="P22" s="14">
        <v>35.1</v>
      </c>
      <c r="Q22" s="14">
        <v>35.200000000000003</v>
      </c>
      <c r="R22" s="14">
        <v>51.6</v>
      </c>
      <c r="S22" s="14">
        <v>38.700000000000003</v>
      </c>
      <c r="T22" s="14">
        <v>38.5</v>
      </c>
      <c r="U22" s="14">
        <v>30.7</v>
      </c>
      <c r="V22" s="14">
        <v>30.1</v>
      </c>
      <c r="W22" s="14">
        <v>42.3</v>
      </c>
      <c r="X22" s="252">
        <v>20.100000000000001</v>
      </c>
      <c r="Y22" s="242">
        <f t="shared" si="0"/>
        <v>816.30000000000018</v>
      </c>
      <c r="Z22" s="356">
        <f>B22+C22+D22+E22+N22+O22+P22+Q22</f>
        <v>286.8</v>
      </c>
      <c r="AA22" s="375">
        <f>Y22-Z22</f>
        <v>529.50000000000023</v>
      </c>
    </row>
    <row r="23" spans="1:32" ht="39.950000000000003" customHeight="1" x14ac:dyDescent="0.25">
      <c r="A23" s="148" t="s">
        <v>22</v>
      </c>
      <c r="B23" s="13">
        <v>23.2</v>
      </c>
      <c r="C23" s="14">
        <v>44.1</v>
      </c>
      <c r="D23" s="14">
        <v>34.5</v>
      </c>
      <c r="E23" s="14">
        <v>34.4</v>
      </c>
      <c r="F23" s="14">
        <v>40.200000000000003</v>
      </c>
      <c r="G23" s="14">
        <v>40.799999999999997</v>
      </c>
      <c r="H23" s="14">
        <v>43</v>
      </c>
      <c r="I23" s="14">
        <v>43.2</v>
      </c>
      <c r="J23" s="14">
        <v>29.6</v>
      </c>
      <c r="K23" s="14">
        <v>29.4</v>
      </c>
      <c r="L23" s="14">
        <v>34.1</v>
      </c>
      <c r="M23" s="98">
        <v>17.7</v>
      </c>
      <c r="N23" s="13">
        <v>24</v>
      </c>
      <c r="O23" s="14">
        <v>56.4</v>
      </c>
      <c r="P23" s="14">
        <v>35.1</v>
      </c>
      <c r="Q23" s="14">
        <v>35.200000000000003</v>
      </c>
      <c r="R23" s="14">
        <v>51.6</v>
      </c>
      <c r="S23" s="14">
        <v>38.799999999999997</v>
      </c>
      <c r="T23" s="14">
        <v>38.5</v>
      </c>
      <c r="U23" s="14">
        <v>30.7</v>
      </c>
      <c r="V23" s="14">
        <v>30.1</v>
      </c>
      <c r="W23" s="14">
        <v>42.4</v>
      </c>
      <c r="X23" s="252">
        <v>20.100000000000001</v>
      </c>
      <c r="Y23" s="242">
        <f t="shared" si="0"/>
        <v>817.1</v>
      </c>
      <c r="Z23" s="356">
        <f>B23+C23+D23+E23+N23+O23+P23+Q23</f>
        <v>286.89999999999998</v>
      </c>
      <c r="AA23" s="375">
        <f>Y23-Z23</f>
        <v>530.20000000000005</v>
      </c>
    </row>
    <row r="24" spans="1:32" ht="39.950000000000003" customHeight="1" thickBot="1" x14ac:dyDescent="0.3">
      <c r="A24" s="196" t="s">
        <v>30</v>
      </c>
      <c r="B24" s="107">
        <v>23.3</v>
      </c>
      <c r="C24" s="101">
        <v>44.1</v>
      </c>
      <c r="D24" s="101">
        <v>34.5</v>
      </c>
      <c r="E24" s="101">
        <v>34.5</v>
      </c>
      <c r="F24" s="101">
        <v>40.200000000000003</v>
      </c>
      <c r="G24" s="101">
        <v>40.799999999999997</v>
      </c>
      <c r="H24" s="101">
        <v>43</v>
      </c>
      <c r="I24" s="101">
        <v>43.2</v>
      </c>
      <c r="J24" s="101">
        <v>29.6</v>
      </c>
      <c r="K24" s="101">
        <v>29.5</v>
      </c>
      <c r="L24" s="101">
        <v>34.200000000000003</v>
      </c>
      <c r="M24" s="102">
        <v>17.7</v>
      </c>
      <c r="N24" s="107">
        <v>24</v>
      </c>
      <c r="O24" s="101">
        <v>56.5</v>
      </c>
      <c r="P24" s="101">
        <v>35.1</v>
      </c>
      <c r="Q24" s="101">
        <v>35.200000000000003</v>
      </c>
      <c r="R24" s="101">
        <v>51.7</v>
      </c>
      <c r="S24" s="101">
        <v>38.799999999999997</v>
      </c>
      <c r="T24" s="101">
        <v>38.6</v>
      </c>
      <c r="U24" s="101">
        <v>30.8</v>
      </c>
      <c r="V24" s="101">
        <v>30.1</v>
      </c>
      <c r="W24" s="101">
        <v>42.4</v>
      </c>
      <c r="X24" s="303">
        <v>20.2</v>
      </c>
      <c r="Y24" s="242">
        <f t="shared" si="0"/>
        <v>818.00000000000011</v>
      </c>
      <c r="Z24" s="356">
        <f>B24+C24+D24+E24+N24+O24+P24+Q24</f>
        <v>287.2</v>
      </c>
      <c r="AA24" s="375">
        <f>Y24-Z24</f>
        <v>530.80000000000018</v>
      </c>
    </row>
    <row r="25" spans="1:32" ht="41.45" customHeight="1" x14ac:dyDescent="0.25">
      <c r="A25" s="197" t="s">
        <v>8</v>
      </c>
      <c r="B25" s="108">
        <f>SUM(B18:B24)</f>
        <v>115</v>
      </c>
      <c r="C25" s="105">
        <f t="shared" ref="C25:X25" si="1">SUM(C18:C24)</f>
        <v>218.6</v>
      </c>
      <c r="D25" s="105">
        <f t="shared" si="1"/>
        <v>170.8</v>
      </c>
      <c r="E25" s="105">
        <f t="shared" si="1"/>
        <v>170.5</v>
      </c>
      <c r="F25" s="105">
        <f t="shared" si="1"/>
        <v>198.8</v>
      </c>
      <c r="G25" s="105">
        <f t="shared" si="1"/>
        <v>201.60000000000002</v>
      </c>
      <c r="H25" s="105">
        <f t="shared" si="1"/>
        <v>212.8</v>
      </c>
      <c r="I25" s="105">
        <f t="shared" si="1"/>
        <v>213.5</v>
      </c>
      <c r="J25" s="105">
        <f t="shared" si="1"/>
        <v>146.5</v>
      </c>
      <c r="K25" s="178">
        <f t="shared" si="1"/>
        <v>145.9</v>
      </c>
      <c r="L25" s="178">
        <f t="shared" si="1"/>
        <v>168.8</v>
      </c>
      <c r="M25" s="178">
        <f t="shared" si="1"/>
        <v>87.5</v>
      </c>
      <c r="N25" s="108">
        <f t="shared" si="1"/>
        <v>118.8</v>
      </c>
      <c r="O25" s="105">
        <f t="shared" si="1"/>
        <v>279.5</v>
      </c>
      <c r="P25" s="105">
        <f t="shared" si="1"/>
        <v>173.79999999999998</v>
      </c>
      <c r="Q25" s="105">
        <f t="shared" si="1"/>
        <v>174.2</v>
      </c>
      <c r="R25" s="105">
        <f t="shared" si="1"/>
        <v>255.39999999999998</v>
      </c>
      <c r="S25" s="105">
        <f t="shared" si="1"/>
        <v>191.8</v>
      </c>
      <c r="T25" s="105">
        <f t="shared" si="1"/>
        <v>190.79999999999998</v>
      </c>
      <c r="U25" s="105">
        <f t="shared" si="1"/>
        <v>152</v>
      </c>
      <c r="V25" s="105">
        <f t="shared" si="1"/>
        <v>149.4</v>
      </c>
      <c r="W25" s="105">
        <f t="shared" si="1"/>
        <v>210</v>
      </c>
      <c r="X25" s="106">
        <f t="shared" si="1"/>
        <v>99.500000000000014</v>
      </c>
      <c r="Y25" s="242">
        <f>SUM(B25:X25)</f>
        <v>4045.5000000000009</v>
      </c>
    </row>
    <row r="26" spans="1:32" s="2" customFormat="1" ht="36.75" customHeight="1" x14ac:dyDescent="0.25">
      <c r="A26" s="162" t="s">
        <v>10</v>
      </c>
      <c r="B26" s="15">
        <v>49.5</v>
      </c>
      <c r="C26" s="16">
        <v>48.5</v>
      </c>
      <c r="D26" s="16">
        <v>49</v>
      </c>
      <c r="E26" s="16">
        <v>49</v>
      </c>
      <c r="F26" s="16">
        <v>47.5</v>
      </c>
      <c r="G26" s="16">
        <v>48</v>
      </c>
      <c r="H26" s="16">
        <v>47.5</v>
      </c>
      <c r="I26" s="16">
        <v>47.5</v>
      </c>
      <c r="J26" s="16">
        <v>45.5</v>
      </c>
      <c r="K26" s="186">
        <v>45.5</v>
      </c>
      <c r="L26" s="186">
        <v>45.5</v>
      </c>
      <c r="M26" s="186">
        <v>44</v>
      </c>
      <c r="N26" s="320">
        <v>49.5</v>
      </c>
      <c r="O26" s="317">
        <v>49</v>
      </c>
      <c r="P26" s="317">
        <v>48.5</v>
      </c>
      <c r="Q26" s="317">
        <v>48.5</v>
      </c>
      <c r="R26" s="318">
        <v>47.5</v>
      </c>
      <c r="S26" s="318">
        <v>47</v>
      </c>
      <c r="T26" s="318">
        <v>47</v>
      </c>
      <c r="U26" s="317">
        <v>46.5</v>
      </c>
      <c r="V26" s="317">
        <v>46</v>
      </c>
      <c r="W26" s="319">
        <v>44.5</v>
      </c>
      <c r="X26" s="321">
        <v>44</v>
      </c>
      <c r="Y26" s="243">
        <f>((Y25/Y27)/7)*1000</f>
        <v>47.274320771253301</v>
      </c>
      <c r="AA26" s="12"/>
    </row>
    <row r="27" spans="1:32" s="2" customFormat="1" ht="33" customHeight="1" x14ac:dyDescent="0.25">
      <c r="A27" s="163" t="s">
        <v>11</v>
      </c>
      <c r="B27" s="18">
        <v>332</v>
      </c>
      <c r="C27" s="19">
        <v>644</v>
      </c>
      <c r="D27" s="19">
        <v>498</v>
      </c>
      <c r="E27" s="19">
        <v>497</v>
      </c>
      <c r="F27" s="19">
        <v>598</v>
      </c>
      <c r="G27" s="19">
        <v>600</v>
      </c>
      <c r="H27" s="19">
        <v>640</v>
      </c>
      <c r="I27" s="19">
        <v>642</v>
      </c>
      <c r="J27" s="19">
        <v>460</v>
      </c>
      <c r="K27" s="156">
        <v>458</v>
      </c>
      <c r="L27" s="156">
        <v>530</v>
      </c>
      <c r="M27" s="156">
        <v>284</v>
      </c>
      <c r="N27" s="18">
        <v>343</v>
      </c>
      <c r="O27" s="19">
        <v>815</v>
      </c>
      <c r="P27" s="19">
        <v>512</v>
      </c>
      <c r="Q27" s="19">
        <v>513</v>
      </c>
      <c r="R27" s="19">
        <v>768</v>
      </c>
      <c r="S27" s="19">
        <v>583</v>
      </c>
      <c r="T27" s="19">
        <v>580</v>
      </c>
      <c r="U27" s="19">
        <v>467</v>
      </c>
      <c r="V27" s="19">
        <v>464</v>
      </c>
      <c r="W27" s="19">
        <v>674</v>
      </c>
      <c r="X27" s="20">
        <v>323</v>
      </c>
      <c r="Y27" s="244">
        <f>SUM(B27:X27)</f>
        <v>12225</v>
      </c>
      <c r="AA27" s="12"/>
    </row>
    <row r="28" spans="1:32" s="2" customFormat="1" ht="33" customHeight="1" x14ac:dyDescent="0.25">
      <c r="A28" s="164" t="s">
        <v>12</v>
      </c>
      <c r="B28" s="21">
        <f>((((B26*7)*B27)/1000)-B19)/4</f>
        <v>23.234499999999997</v>
      </c>
      <c r="C28" s="21">
        <f t="shared" ref="C28:X28" si="2">((((C26*7)*C27)/1000)-C19)/4</f>
        <v>44.0595</v>
      </c>
      <c r="D28" s="21">
        <f t="shared" si="2"/>
        <v>34.503500000000003</v>
      </c>
      <c r="E28" s="21">
        <f t="shared" si="2"/>
        <v>34.417749999999998</v>
      </c>
      <c r="F28" s="21">
        <f t="shared" si="2"/>
        <v>40.158749999999998</v>
      </c>
      <c r="G28" s="21">
        <f t="shared" si="2"/>
        <v>40.75</v>
      </c>
      <c r="H28" s="21">
        <f t="shared" si="2"/>
        <v>43</v>
      </c>
      <c r="I28" s="21">
        <f t="shared" si="2"/>
        <v>43.141249999999999</v>
      </c>
      <c r="J28" s="21">
        <f t="shared" si="2"/>
        <v>29.552499999999998</v>
      </c>
      <c r="K28" s="21">
        <f t="shared" si="2"/>
        <v>29.418249999999997</v>
      </c>
      <c r="L28" s="21">
        <f t="shared" si="2"/>
        <v>34.126249999999999</v>
      </c>
      <c r="M28" s="21">
        <f t="shared" si="2"/>
        <v>17.643000000000001</v>
      </c>
      <c r="N28" s="21">
        <f t="shared" si="2"/>
        <v>23.987375</v>
      </c>
      <c r="O28" s="21">
        <f t="shared" si="2"/>
        <v>56.436250000000001</v>
      </c>
      <c r="P28" s="21">
        <f t="shared" si="2"/>
        <v>35.106000000000002</v>
      </c>
      <c r="Q28" s="21">
        <f t="shared" si="2"/>
        <v>35.165875</v>
      </c>
      <c r="R28" s="21">
        <f t="shared" si="2"/>
        <v>51.615000000000002</v>
      </c>
      <c r="S28" s="21">
        <f t="shared" si="2"/>
        <v>38.751750000000001</v>
      </c>
      <c r="T28" s="21">
        <f t="shared" si="2"/>
        <v>38.53</v>
      </c>
      <c r="U28" s="21">
        <f t="shared" si="2"/>
        <v>30.727125000000001</v>
      </c>
      <c r="V28" s="21">
        <f t="shared" si="2"/>
        <v>30.076999999999998</v>
      </c>
      <c r="W28" s="21">
        <f t="shared" si="2"/>
        <v>42.33775</v>
      </c>
      <c r="X28" s="363">
        <f t="shared" si="2"/>
        <v>20.120999999999999</v>
      </c>
      <c r="Y28" s="245"/>
      <c r="AA28" s="12"/>
    </row>
    <row r="29" spans="1:32" ht="33.75" customHeight="1" x14ac:dyDescent="0.25">
      <c r="A29" s="157" t="s">
        <v>13</v>
      </c>
      <c r="B29" s="329">
        <f t="shared" ref="B29:X29" si="3">((B27*B26)*7)/1000</f>
        <v>115.038</v>
      </c>
      <c r="C29" s="330">
        <f t="shared" si="3"/>
        <v>218.63800000000001</v>
      </c>
      <c r="D29" s="330">
        <f t="shared" si="3"/>
        <v>170.81399999999999</v>
      </c>
      <c r="E29" s="330">
        <f t="shared" si="3"/>
        <v>170.471</v>
      </c>
      <c r="F29" s="330">
        <f t="shared" si="3"/>
        <v>198.83500000000001</v>
      </c>
      <c r="G29" s="330">
        <f t="shared" si="3"/>
        <v>201.6</v>
      </c>
      <c r="H29" s="330">
        <f t="shared" si="3"/>
        <v>212.8</v>
      </c>
      <c r="I29" s="330">
        <f t="shared" si="3"/>
        <v>213.465</v>
      </c>
      <c r="J29" s="330">
        <f t="shared" si="3"/>
        <v>146.51</v>
      </c>
      <c r="K29" s="344">
        <f t="shared" si="3"/>
        <v>145.87299999999999</v>
      </c>
      <c r="L29" s="344">
        <f t="shared" si="3"/>
        <v>168.80500000000001</v>
      </c>
      <c r="M29" s="344">
        <f t="shared" si="3"/>
        <v>87.471999999999994</v>
      </c>
      <c r="N29" s="329">
        <f t="shared" si="3"/>
        <v>118.84950000000001</v>
      </c>
      <c r="O29" s="330">
        <f t="shared" si="3"/>
        <v>279.54500000000002</v>
      </c>
      <c r="P29" s="330">
        <f t="shared" si="3"/>
        <v>173.82400000000001</v>
      </c>
      <c r="Q29" s="330">
        <f t="shared" si="3"/>
        <v>174.1635</v>
      </c>
      <c r="R29" s="330">
        <f t="shared" si="3"/>
        <v>255.36</v>
      </c>
      <c r="S29" s="330">
        <f t="shared" si="3"/>
        <v>191.80699999999999</v>
      </c>
      <c r="T29" s="330">
        <f t="shared" si="3"/>
        <v>190.82</v>
      </c>
      <c r="U29" s="330">
        <f t="shared" si="3"/>
        <v>152.0085</v>
      </c>
      <c r="V29" s="330">
        <f t="shared" si="3"/>
        <v>149.40799999999999</v>
      </c>
      <c r="W29" s="330">
        <f t="shared" si="3"/>
        <v>209.95099999999999</v>
      </c>
      <c r="X29" s="331">
        <f t="shared" si="3"/>
        <v>99.483999999999995</v>
      </c>
      <c r="Y29" s="246"/>
    </row>
    <row r="30" spans="1:32" ht="33.75" customHeight="1" thickBot="1" x14ac:dyDescent="0.3">
      <c r="A30" s="165" t="s">
        <v>14</v>
      </c>
      <c r="B30" s="26">
        <f t="shared" ref="B30:X30" si="4">+(B25/B27)/7*1000</f>
        <v>49.48364888123924</v>
      </c>
      <c r="C30" s="27">
        <f t="shared" si="4"/>
        <v>48.491570541259982</v>
      </c>
      <c r="D30" s="27">
        <f t="shared" si="4"/>
        <v>48.99598393574297</v>
      </c>
      <c r="E30" s="27">
        <f t="shared" si="4"/>
        <v>49.008335728657663</v>
      </c>
      <c r="F30" s="27">
        <f t="shared" si="4"/>
        <v>47.491638795986624</v>
      </c>
      <c r="G30" s="27">
        <f t="shared" si="4"/>
        <v>48</v>
      </c>
      <c r="H30" s="27">
        <f t="shared" si="4"/>
        <v>47.5</v>
      </c>
      <c r="I30" s="27">
        <f t="shared" si="4"/>
        <v>47.507788161993766</v>
      </c>
      <c r="J30" s="27">
        <f t="shared" si="4"/>
        <v>45.496894409937887</v>
      </c>
      <c r="K30" s="180">
        <f t="shared" si="4"/>
        <v>45.508421709295071</v>
      </c>
      <c r="L30" s="180">
        <f t="shared" si="4"/>
        <v>45.498652291105117</v>
      </c>
      <c r="M30" s="180">
        <f t="shared" si="4"/>
        <v>44.014084507042249</v>
      </c>
      <c r="N30" s="26">
        <f t="shared" si="4"/>
        <v>49.479383590170755</v>
      </c>
      <c r="O30" s="27">
        <f t="shared" si="4"/>
        <v>48.992112182296232</v>
      </c>
      <c r="P30" s="27">
        <f t="shared" si="4"/>
        <v>48.493303571428562</v>
      </c>
      <c r="Q30" s="27">
        <f t="shared" si="4"/>
        <v>48.510164299637985</v>
      </c>
      <c r="R30" s="27">
        <f t="shared" si="4"/>
        <v>47.507440476190474</v>
      </c>
      <c r="S30" s="27">
        <f t="shared" si="4"/>
        <v>46.998284734133797</v>
      </c>
      <c r="T30" s="27">
        <f t="shared" si="4"/>
        <v>46.995073891625609</v>
      </c>
      <c r="U30" s="27">
        <f t="shared" si="4"/>
        <v>46.49739981645763</v>
      </c>
      <c r="V30" s="27">
        <f t="shared" si="4"/>
        <v>45.997536945812811</v>
      </c>
      <c r="W30" s="27">
        <f t="shared" si="4"/>
        <v>44.510385756676556</v>
      </c>
      <c r="X30" s="28">
        <f t="shared" si="4"/>
        <v>44.007076514816461</v>
      </c>
      <c r="Y30" s="247"/>
    </row>
    <row r="31" spans="1:32" ht="33.75" customHeight="1" x14ac:dyDescent="0.25">
      <c r="A31" s="29"/>
      <c r="B31" s="30">
        <f>B25-B29</f>
        <v>-3.7999999999996703E-2</v>
      </c>
      <c r="C31" s="30">
        <f t="shared" ref="C31:X31" si="5">C25-C29</f>
        <v>-3.8000000000010914E-2</v>
      </c>
      <c r="D31" s="30">
        <f t="shared" si="5"/>
        <v>-1.3999999999981583E-2</v>
      </c>
      <c r="E31" s="30">
        <f t="shared" si="5"/>
        <v>2.8999999999996362E-2</v>
      </c>
      <c r="F31" s="30">
        <f t="shared" si="5"/>
        <v>-3.4999999999996589E-2</v>
      </c>
      <c r="G31" s="30">
        <f t="shared" si="5"/>
        <v>0</v>
      </c>
      <c r="H31" s="30">
        <f t="shared" si="5"/>
        <v>0</v>
      </c>
      <c r="I31" s="30">
        <f t="shared" si="5"/>
        <v>3.4999999999996589E-2</v>
      </c>
      <c r="J31" s="30">
        <f t="shared" si="5"/>
        <v>-9.9999999999909051E-3</v>
      </c>
      <c r="K31" s="30">
        <f t="shared" si="5"/>
        <v>2.7000000000015234E-2</v>
      </c>
      <c r="L31" s="30">
        <f t="shared" si="5"/>
        <v>-4.9999999999954525E-3</v>
      </c>
      <c r="M31" s="30">
        <f t="shared" si="5"/>
        <v>2.8000000000005798E-2</v>
      </c>
      <c r="N31" s="30">
        <f t="shared" si="5"/>
        <v>-4.9500000000008981E-2</v>
      </c>
      <c r="O31" s="30">
        <f t="shared" si="5"/>
        <v>-4.5000000000015916E-2</v>
      </c>
      <c r="P31" s="30">
        <f t="shared" si="5"/>
        <v>-2.4000000000029331E-2</v>
      </c>
      <c r="Q31" s="30">
        <f t="shared" si="5"/>
        <v>3.6499999999989541E-2</v>
      </c>
      <c r="R31" s="30">
        <f t="shared" si="5"/>
        <v>3.999999999996362E-2</v>
      </c>
      <c r="S31" s="30">
        <f t="shared" si="5"/>
        <v>-6.9999999999765805E-3</v>
      </c>
      <c r="T31" s="30">
        <f t="shared" si="5"/>
        <v>-2.0000000000010232E-2</v>
      </c>
      <c r="U31" s="30">
        <f t="shared" si="5"/>
        <v>-8.4999999999979536E-3</v>
      </c>
      <c r="V31" s="30">
        <f t="shared" si="5"/>
        <v>-7.9999999999813554E-3</v>
      </c>
      <c r="W31" s="30">
        <f t="shared" si="5"/>
        <v>4.9000000000006594E-2</v>
      </c>
      <c r="X31" s="30">
        <f t="shared" si="5"/>
        <v>1.6000000000019554E-2</v>
      </c>
      <c r="Y31" s="30"/>
      <c r="Z31" s="31"/>
      <c r="AA31" s="376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1"/>
      <c r="AA33" s="376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1"/>
      <c r="AA34" s="376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76"/>
      <c r="AB35" s="31"/>
      <c r="AC35" s="31"/>
      <c r="AD35" s="3"/>
    </row>
    <row r="36" spans="1:32" ht="33.75" customHeight="1" thickBot="1" x14ac:dyDescent="0.3">
      <c r="A36" s="53" t="s">
        <v>15</v>
      </c>
      <c r="B36" s="1094" t="s">
        <v>16</v>
      </c>
      <c r="C36" s="1095"/>
      <c r="D36" s="1095"/>
      <c r="E36" s="1095"/>
      <c r="F36" s="1095"/>
      <c r="G36" s="1095"/>
      <c r="H36" s="1146"/>
      <c r="I36" s="297"/>
      <c r="L36" s="32"/>
      <c r="M36" s="62" t="s">
        <v>17</v>
      </c>
      <c r="N36" s="1094" t="s">
        <v>16</v>
      </c>
      <c r="O36" s="1095"/>
      <c r="P36" s="1145"/>
      <c r="Q36" s="223"/>
      <c r="R36" s="33"/>
      <c r="S36" s="34"/>
      <c r="T36" s="3"/>
      <c r="U36" s="33"/>
      <c r="V36" s="33"/>
      <c r="W36" s="33"/>
      <c r="X36" s="3"/>
      <c r="Y36" s="327"/>
      <c r="Z36" s="374"/>
      <c r="AA36" s="11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250" t="s">
        <v>8</v>
      </c>
      <c r="J37" s="35"/>
      <c r="K37" s="1106"/>
      <c r="L37" s="1106"/>
      <c r="M37" s="71" t="s">
        <v>31</v>
      </c>
      <c r="N37" s="206"/>
      <c r="O37" s="207"/>
      <c r="P37" s="207"/>
      <c r="Q37" s="103" t="s">
        <v>8</v>
      </c>
      <c r="R37" s="35"/>
      <c r="S37" s="3"/>
      <c r="T37" s="34"/>
      <c r="U37" s="3"/>
      <c r="V37" s="33"/>
      <c r="W37" s="33"/>
      <c r="X37" s="33"/>
      <c r="Y37" s="327"/>
      <c r="Z37" s="374"/>
      <c r="AA37" s="11"/>
    </row>
    <row r="38" spans="1:32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147" t="s">
        <v>9</v>
      </c>
      <c r="N38" s="160">
        <v>1</v>
      </c>
      <c r="O38" s="145">
        <v>2</v>
      </c>
      <c r="P38" s="145">
        <v>3</v>
      </c>
      <c r="Q38" s="10"/>
      <c r="R38" s="35"/>
      <c r="S38" s="36"/>
      <c r="T38" s="36"/>
      <c r="U38" s="2"/>
      <c r="V38" s="2"/>
      <c r="W38" s="2"/>
      <c r="X38" s="2"/>
      <c r="Y38" s="327"/>
      <c r="Z38" s="374"/>
      <c r="AA38" s="11"/>
    </row>
    <row r="39" spans="1:32" ht="33.75" customHeight="1" x14ac:dyDescent="0.25">
      <c r="A39" s="332" t="s">
        <v>23</v>
      </c>
      <c r="B39" s="341"/>
      <c r="C39" s="342"/>
      <c r="D39" s="342"/>
      <c r="E39" s="342"/>
      <c r="F39" s="342"/>
      <c r="G39" s="342"/>
      <c r="H39" s="343"/>
      <c r="I39" s="337">
        <f>SUM(B39:H39)</f>
        <v>0</v>
      </c>
      <c r="J39" s="37" t="s">
        <v>62</v>
      </c>
      <c r="K39" s="374" t="s">
        <v>61</v>
      </c>
      <c r="L39" s="2"/>
      <c r="M39" s="332" t="s">
        <v>23</v>
      </c>
      <c r="N39" s="361"/>
      <c r="O39" s="362"/>
      <c r="P39" s="362"/>
      <c r="Q39" s="337">
        <f t="shared" ref="Q39:Q46" si="6">SUM(N39:P39)</f>
        <v>0</v>
      </c>
      <c r="R39" s="2"/>
      <c r="S39" s="36"/>
      <c r="T39" s="36"/>
      <c r="U39" s="2"/>
      <c r="V39" s="2"/>
      <c r="W39" s="2"/>
      <c r="X39" s="2"/>
      <c r="Y39" s="327"/>
      <c r="Z39" s="374"/>
      <c r="AA39" s="11"/>
    </row>
    <row r="40" spans="1:32" ht="33.75" customHeight="1" x14ac:dyDescent="0.25">
      <c r="A40" s="148" t="s">
        <v>19</v>
      </c>
      <c r="B40" s="13">
        <v>16</v>
      </c>
      <c r="C40" s="14">
        <v>25.2</v>
      </c>
      <c r="D40" s="14">
        <v>40.200000000000003</v>
      </c>
      <c r="E40" s="14">
        <v>50.4</v>
      </c>
      <c r="F40" s="14">
        <v>46.7</v>
      </c>
      <c r="G40" s="14">
        <v>38.799999999999997</v>
      </c>
      <c r="H40" s="252">
        <v>14.2</v>
      </c>
      <c r="I40" s="337">
        <f t="shared" ref="I40:I45" si="7">SUM(B40:H40)</f>
        <v>231.5</v>
      </c>
      <c r="J40" s="37">
        <f>B40+C40+D40</f>
        <v>81.400000000000006</v>
      </c>
      <c r="K40" s="375">
        <f>I40-J40</f>
        <v>150.1</v>
      </c>
      <c r="L40" s="2"/>
      <c r="M40" s="148" t="s">
        <v>19</v>
      </c>
      <c r="N40" s="13">
        <v>7.1</v>
      </c>
      <c r="O40" s="14">
        <v>21</v>
      </c>
      <c r="P40" s="14">
        <v>17.600000000000001</v>
      </c>
      <c r="Q40" s="337">
        <f t="shared" si="6"/>
        <v>45.7</v>
      </c>
      <c r="R40" s="2"/>
      <c r="S40" s="36"/>
      <c r="T40" s="36"/>
      <c r="U40" s="2"/>
      <c r="V40" s="2"/>
      <c r="W40" s="2"/>
      <c r="X40" s="2"/>
      <c r="Y40" s="327"/>
      <c r="Z40" s="374"/>
      <c r="AA40" s="11"/>
    </row>
    <row r="41" spans="1:32" ht="33.75" customHeight="1" x14ac:dyDescent="0.25">
      <c r="A41" s="148" t="s">
        <v>27</v>
      </c>
      <c r="B41" s="13">
        <v>17</v>
      </c>
      <c r="C41" s="14">
        <v>26.8</v>
      </c>
      <c r="D41" s="14">
        <v>42.6</v>
      </c>
      <c r="E41" s="14">
        <v>54.3</v>
      </c>
      <c r="F41" s="14">
        <v>50.3</v>
      </c>
      <c r="G41" s="14">
        <v>41.9</v>
      </c>
      <c r="H41" s="252">
        <v>15.3</v>
      </c>
      <c r="I41" s="337">
        <f t="shared" si="7"/>
        <v>248.20000000000002</v>
      </c>
      <c r="J41" s="37">
        <f>B41+C41+D41</f>
        <v>86.4</v>
      </c>
      <c r="K41" s="375">
        <f>I41-J41</f>
        <v>161.80000000000001</v>
      </c>
      <c r="L41" s="2"/>
      <c r="M41" s="148" t="s">
        <v>27</v>
      </c>
      <c r="N41" s="13">
        <v>7.2</v>
      </c>
      <c r="O41" s="14">
        <v>21.4</v>
      </c>
      <c r="P41" s="14">
        <v>17.899999999999999</v>
      </c>
      <c r="Q41" s="337">
        <f t="shared" si="6"/>
        <v>46.5</v>
      </c>
      <c r="R41" s="2"/>
      <c r="S41" s="36"/>
      <c r="T41" s="36"/>
      <c r="U41" s="2"/>
      <c r="V41" s="2"/>
      <c r="W41" s="2"/>
      <c r="X41" s="2"/>
      <c r="Y41" s="327"/>
      <c r="Z41" s="374"/>
      <c r="AA41" s="11"/>
    </row>
    <row r="42" spans="1:32" ht="33.75" customHeight="1" x14ac:dyDescent="0.25">
      <c r="A42" s="332" t="s">
        <v>20</v>
      </c>
      <c r="B42" s="333"/>
      <c r="C42" s="334"/>
      <c r="D42" s="334"/>
      <c r="E42" s="334"/>
      <c r="F42" s="334"/>
      <c r="G42" s="334"/>
      <c r="H42" s="336"/>
      <c r="I42" s="337">
        <f t="shared" si="7"/>
        <v>0</v>
      </c>
      <c r="J42" s="37"/>
      <c r="K42" s="374"/>
      <c r="L42" s="2"/>
      <c r="M42" s="332" t="s">
        <v>20</v>
      </c>
      <c r="N42" s="333"/>
      <c r="O42" s="334"/>
      <c r="P42" s="334"/>
      <c r="Q42" s="337">
        <f t="shared" si="6"/>
        <v>0</v>
      </c>
      <c r="R42" s="2"/>
      <c r="S42" s="36"/>
      <c r="T42" s="36"/>
      <c r="U42" s="2"/>
      <c r="V42" s="2"/>
      <c r="W42" s="2"/>
      <c r="X42" s="2"/>
      <c r="Y42" s="327"/>
      <c r="Z42" s="374"/>
      <c r="AA42" s="11"/>
    </row>
    <row r="43" spans="1:32" ht="33.75" customHeight="1" x14ac:dyDescent="0.25">
      <c r="A43" s="147" t="s">
        <v>21</v>
      </c>
      <c r="B43" s="13">
        <v>17</v>
      </c>
      <c r="C43" s="14">
        <v>26.9</v>
      </c>
      <c r="D43" s="14">
        <v>42.7</v>
      </c>
      <c r="E43" s="14">
        <v>54.3</v>
      </c>
      <c r="F43" s="14">
        <v>50.4</v>
      </c>
      <c r="G43" s="14">
        <v>41.9</v>
      </c>
      <c r="H43" s="252">
        <v>15.3</v>
      </c>
      <c r="I43" s="242">
        <f t="shared" si="7"/>
        <v>248.5</v>
      </c>
      <c r="J43" s="37">
        <f>B43+C43+D43</f>
        <v>86.6</v>
      </c>
      <c r="K43" s="375">
        <f>I43-J43</f>
        <v>161.9</v>
      </c>
      <c r="L43" s="2"/>
      <c r="M43" s="148" t="s">
        <v>21</v>
      </c>
      <c r="N43" s="13">
        <v>7.3</v>
      </c>
      <c r="O43" s="14">
        <v>21.4</v>
      </c>
      <c r="P43" s="14">
        <v>18</v>
      </c>
      <c r="Q43" s="242">
        <f t="shared" si="6"/>
        <v>46.7</v>
      </c>
      <c r="R43" s="2"/>
      <c r="S43" s="36"/>
      <c r="T43" s="36"/>
      <c r="U43" s="2"/>
      <c r="V43" s="2"/>
      <c r="W43" s="2"/>
      <c r="X43" s="2"/>
      <c r="Y43" s="327"/>
      <c r="Z43" s="374"/>
      <c r="AA43" s="11"/>
    </row>
    <row r="44" spans="1:32" ht="33.75" customHeight="1" x14ac:dyDescent="0.25">
      <c r="A44" s="148" t="s">
        <v>22</v>
      </c>
      <c r="B44" s="13">
        <v>17.100000000000001</v>
      </c>
      <c r="C44" s="14">
        <v>26.9</v>
      </c>
      <c r="D44" s="14">
        <v>42.7</v>
      </c>
      <c r="E44" s="14">
        <v>54.4</v>
      </c>
      <c r="F44" s="14">
        <v>50.4</v>
      </c>
      <c r="G44" s="14">
        <v>41.9</v>
      </c>
      <c r="H44" s="252">
        <v>15.3</v>
      </c>
      <c r="I44" s="242">
        <f t="shared" si="7"/>
        <v>248.70000000000002</v>
      </c>
      <c r="J44" s="37">
        <f>B44+C44+D44</f>
        <v>86.7</v>
      </c>
      <c r="K44" s="375">
        <f>I44-J44</f>
        <v>162</v>
      </c>
      <c r="L44" s="2"/>
      <c r="M44" s="148" t="s">
        <v>22</v>
      </c>
      <c r="N44" s="13">
        <v>7.3</v>
      </c>
      <c r="O44" s="14">
        <v>21.4</v>
      </c>
      <c r="P44" s="14">
        <v>18</v>
      </c>
      <c r="Q44" s="242">
        <f t="shared" si="6"/>
        <v>46.7</v>
      </c>
      <c r="R44" s="2"/>
      <c r="S44" s="36"/>
      <c r="T44" s="36"/>
      <c r="U44" s="2"/>
      <c r="V44" s="2"/>
      <c r="W44" s="2"/>
      <c r="X44" s="2"/>
      <c r="Y44" s="327"/>
      <c r="Z44" s="374"/>
      <c r="AA44" s="11"/>
    </row>
    <row r="45" spans="1:32" ht="33.75" customHeight="1" thickBot="1" x14ac:dyDescent="0.3">
      <c r="A45" s="196" t="s">
        <v>30</v>
      </c>
      <c r="B45" s="13">
        <v>17.100000000000001</v>
      </c>
      <c r="C45" s="14">
        <v>26.9</v>
      </c>
      <c r="D45" s="14">
        <v>42.7</v>
      </c>
      <c r="E45" s="14">
        <v>54.4</v>
      </c>
      <c r="F45" s="14">
        <v>50.4</v>
      </c>
      <c r="G45" s="14">
        <v>42</v>
      </c>
      <c r="H45" s="252">
        <v>15.4</v>
      </c>
      <c r="I45" s="242">
        <f t="shared" si="7"/>
        <v>248.9</v>
      </c>
      <c r="J45" s="37">
        <f>B45+C45+D45</f>
        <v>86.7</v>
      </c>
      <c r="K45" s="375">
        <f>I45-J45</f>
        <v>162.19999999999999</v>
      </c>
      <c r="L45" s="2"/>
      <c r="M45" s="196" t="s">
        <v>30</v>
      </c>
      <c r="N45" s="13">
        <v>7.3</v>
      </c>
      <c r="O45" s="14">
        <v>21.5</v>
      </c>
      <c r="P45" s="14">
        <v>18</v>
      </c>
      <c r="Q45" s="242">
        <f t="shared" si="6"/>
        <v>46.8</v>
      </c>
      <c r="R45" s="2"/>
      <c r="S45" s="36"/>
      <c r="T45" s="36"/>
      <c r="U45" s="36"/>
      <c r="V45" s="36"/>
      <c r="W45" s="2"/>
      <c r="X45" s="2"/>
      <c r="Y45" s="2"/>
      <c r="Z45" s="12"/>
      <c r="AA45" s="11"/>
    </row>
    <row r="46" spans="1:32" ht="33.75" customHeight="1" x14ac:dyDescent="0.25">
      <c r="A46" s="302" t="s">
        <v>8</v>
      </c>
      <c r="B46" s="108">
        <f t="shared" ref="B46:H46" si="8">SUM(B39:B45)</f>
        <v>84.199999999999989</v>
      </c>
      <c r="C46" s="105">
        <f t="shared" si="8"/>
        <v>132.70000000000002</v>
      </c>
      <c r="D46" s="105">
        <f t="shared" si="8"/>
        <v>210.90000000000003</v>
      </c>
      <c r="E46" s="105">
        <f t="shared" si="8"/>
        <v>267.8</v>
      </c>
      <c r="F46" s="105">
        <f t="shared" si="8"/>
        <v>248.20000000000002</v>
      </c>
      <c r="G46" s="105">
        <f t="shared" si="8"/>
        <v>206.5</v>
      </c>
      <c r="H46" s="106">
        <f t="shared" si="8"/>
        <v>75.5</v>
      </c>
      <c r="I46" s="242">
        <f>SUM(B46:H46)</f>
        <v>1225.8000000000002</v>
      </c>
      <c r="J46" s="37"/>
      <c r="K46" s="37"/>
      <c r="M46" s="205" t="s">
        <v>8</v>
      </c>
      <c r="N46" s="184">
        <f>SUM(N39:N45)</f>
        <v>36.200000000000003</v>
      </c>
      <c r="O46" s="185">
        <f>SUM(O39:O45)</f>
        <v>106.69999999999999</v>
      </c>
      <c r="P46" s="185">
        <f>SUM(P39:P45)</f>
        <v>89.5</v>
      </c>
      <c r="Q46" s="367">
        <f t="shared" si="6"/>
        <v>232.39999999999998</v>
      </c>
      <c r="R46" s="37"/>
      <c r="S46" s="364"/>
      <c r="T46" s="2"/>
      <c r="U46" s="2"/>
      <c r="V46" s="2"/>
      <c r="W46" s="2"/>
      <c r="X46" s="2"/>
      <c r="Y46" s="2"/>
      <c r="Z46" s="12"/>
      <c r="AA46" s="11"/>
    </row>
    <row r="47" spans="1:32" ht="33.75" customHeight="1" x14ac:dyDescent="0.25">
      <c r="A47" s="162" t="s">
        <v>10</v>
      </c>
      <c r="B47" s="15">
        <v>52.5</v>
      </c>
      <c r="C47" s="16">
        <v>51.5</v>
      </c>
      <c r="D47" s="16">
        <v>51.5</v>
      </c>
      <c r="E47" s="16">
        <v>51</v>
      </c>
      <c r="F47" s="16">
        <v>50.5</v>
      </c>
      <c r="G47" s="16">
        <v>49.5</v>
      </c>
      <c r="H47" s="17">
        <v>49</v>
      </c>
      <c r="I47" s="113">
        <f>+((I46/I48)/7)*1000</f>
        <v>50.757763975155285</v>
      </c>
      <c r="J47" s="38"/>
      <c r="K47" s="37"/>
      <c r="M47" s="67" t="s">
        <v>10</v>
      </c>
      <c r="N47" s="15">
        <v>63</v>
      </c>
      <c r="O47" s="16">
        <v>63</v>
      </c>
      <c r="P47" s="16">
        <v>63</v>
      </c>
      <c r="Q47" s="188">
        <f>+((Q46/Q48)/7)*1000</f>
        <v>62.998102466793156</v>
      </c>
      <c r="R47" s="38"/>
      <c r="Y47" s="327"/>
      <c r="Z47" s="374"/>
      <c r="AA47" s="11"/>
    </row>
    <row r="48" spans="1:32" ht="33.75" customHeight="1" x14ac:dyDescent="0.25">
      <c r="A48" s="163" t="s">
        <v>11</v>
      </c>
      <c r="B48" s="18">
        <v>229</v>
      </c>
      <c r="C48" s="19">
        <v>368</v>
      </c>
      <c r="D48" s="19">
        <v>585</v>
      </c>
      <c r="E48" s="19">
        <v>750</v>
      </c>
      <c r="F48" s="19">
        <v>702</v>
      </c>
      <c r="G48" s="19">
        <v>596</v>
      </c>
      <c r="H48" s="20">
        <v>220</v>
      </c>
      <c r="I48" s="114">
        <f>SUM(B48:H48)</f>
        <v>3450</v>
      </c>
      <c r="J48" s="166"/>
      <c r="K48" s="37"/>
      <c r="L48" s="39"/>
      <c r="M48" s="55" t="s">
        <v>11</v>
      </c>
      <c r="N48" s="210">
        <v>82</v>
      </c>
      <c r="O48" s="211">
        <v>242</v>
      </c>
      <c r="P48" s="211">
        <v>203</v>
      </c>
      <c r="Q48" s="189">
        <f>SUM(N48:P48)</f>
        <v>527</v>
      </c>
      <c r="R48" s="40"/>
      <c r="Y48" s="327"/>
      <c r="Z48" s="374"/>
      <c r="AA48" s="11"/>
    </row>
    <row r="49" spans="1:32" ht="33.75" customHeight="1" x14ac:dyDescent="0.25">
      <c r="A49" s="164" t="s">
        <v>12</v>
      </c>
      <c r="B49" s="21">
        <f t="shared" ref="B49:H49" si="9">((((B47*7)*B48)/1000)-B40)/4</f>
        <v>17.039375</v>
      </c>
      <c r="C49" s="22">
        <f t="shared" si="9"/>
        <v>26.865999999999996</v>
      </c>
      <c r="D49" s="22">
        <f t="shared" si="9"/>
        <v>42.673124999999999</v>
      </c>
      <c r="E49" s="22">
        <f t="shared" si="9"/>
        <v>54.337499999999999</v>
      </c>
      <c r="F49" s="22">
        <f t="shared" si="9"/>
        <v>50.364249999999998</v>
      </c>
      <c r="G49" s="22">
        <f t="shared" si="9"/>
        <v>41.9285</v>
      </c>
      <c r="H49" s="23">
        <f t="shared" si="9"/>
        <v>15.314999999999998</v>
      </c>
      <c r="I49" s="115">
        <f>((I46*1000)/I48)/7</f>
        <v>50.757763975155285</v>
      </c>
      <c r="J49" s="167"/>
      <c r="K49" s="37"/>
      <c r="M49" s="56" t="s">
        <v>12</v>
      </c>
      <c r="N49" s="21">
        <f>((((N47*7)*N48)/1000)-N40)/4</f>
        <v>7.2654999999999994</v>
      </c>
      <c r="O49" s="22">
        <f>((((O47*7)*O48)/1000)-O40)/4</f>
        <v>21.430499999999999</v>
      </c>
      <c r="P49" s="22">
        <f>((((P47*7)*P48)/1000)-P40)/4</f>
        <v>17.98075</v>
      </c>
      <c r="Q49" s="190">
        <f>((Q46*1000)/Q48)/7</f>
        <v>62.998102466793164</v>
      </c>
      <c r="R49" s="40"/>
      <c r="Y49" s="327"/>
      <c r="Z49" s="374"/>
      <c r="AA49" s="11"/>
    </row>
    <row r="50" spans="1:32" ht="33.75" customHeight="1" thickBot="1" x14ac:dyDescent="0.3">
      <c r="A50" s="157" t="s">
        <v>13</v>
      </c>
      <c r="B50" s="329">
        <f t="shared" ref="B50:H50" si="10">((B48*B47)*7)/1000</f>
        <v>84.157499999999999</v>
      </c>
      <c r="C50" s="330">
        <f t="shared" si="10"/>
        <v>132.66399999999999</v>
      </c>
      <c r="D50" s="330">
        <f t="shared" si="10"/>
        <v>210.89250000000001</v>
      </c>
      <c r="E50" s="330">
        <f t="shared" si="10"/>
        <v>267.75</v>
      </c>
      <c r="F50" s="330">
        <f t="shared" si="10"/>
        <v>248.15700000000001</v>
      </c>
      <c r="G50" s="330">
        <f t="shared" si="10"/>
        <v>206.51400000000001</v>
      </c>
      <c r="H50" s="331">
        <f t="shared" si="10"/>
        <v>75.459999999999994</v>
      </c>
      <c r="I50" s="99"/>
      <c r="J50" s="29"/>
      <c r="K50" s="37"/>
      <c r="M50" s="58" t="s">
        <v>13</v>
      </c>
      <c r="N50" s="329">
        <f>((N48*N47)*7)/1000</f>
        <v>36.161999999999999</v>
      </c>
      <c r="O50" s="330">
        <f>((O48*O47)*7)/1000</f>
        <v>106.72199999999999</v>
      </c>
      <c r="P50" s="330">
        <f>((P48*P47)*7)/1000</f>
        <v>89.522999999999996</v>
      </c>
      <c r="Q50" s="182"/>
      <c r="Y50" s="327"/>
      <c r="Z50" s="374"/>
      <c r="AA50" s="11"/>
    </row>
    <row r="51" spans="1:32" ht="33.75" customHeight="1" thickBot="1" x14ac:dyDescent="0.3">
      <c r="A51" s="165" t="s">
        <v>14</v>
      </c>
      <c r="B51" s="26">
        <f t="shared" ref="B51:H51" si="11">+(B46/B48)/7*1000</f>
        <v>52.526512788521508</v>
      </c>
      <c r="C51" s="27">
        <f t="shared" si="11"/>
        <v>51.51397515527951</v>
      </c>
      <c r="D51" s="27">
        <f t="shared" si="11"/>
        <v>51.501831501831511</v>
      </c>
      <c r="E51" s="27">
        <f t="shared" si="11"/>
        <v>51.00952380952382</v>
      </c>
      <c r="F51" s="27">
        <f t="shared" si="11"/>
        <v>50.508750508750509</v>
      </c>
      <c r="G51" s="27">
        <f t="shared" si="11"/>
        <v>49.496644295302019</v>
      </c>
      <c r="H51" s="28">
        <f t="shared" si="11"/>
        <v>49.02597402597403</v>
      </c>
      <c r="I51" s="116"/>
      <c r="J51" s="29"/>
      <c r="K51" s="37"/>
      <c r="L51" s="29"/>
      <c r="M51" s="213" t="s">
        <v>14</v>
      </c>
      <c r="N51" s="26">
        <f>+(N46/N48)/7*1000</f>
        <v>63.066202090592341</v>
      </c>
      <c r="O51" s="27">
        <f>+(O46/O48)/7*1000</f>
        <v>62.987012987012982</v>
      </c>
      <c r="P51" s="27">
        <f>+(P46/P48)/7*1000</f>
        <v>62.983814215341312</v>
      </c>
      <c r="Q51" s="208"/>
      <c r="R51" s="30"/>
      <c r="Y51" s="327"/>
      <c r="Z51" s="374"/>
      <c r="AA51" s="11"/>
    </row>
    <row r="52" spans="1:32" ht="33.75" customHeight="1" x14ac:dyDescent="0.25">
      <c r="A52" s="29"/>
      <c r="B52" s="30">
        <f>B46-B50</f>
        <v>4.2499999999989768E-2</v>
      </c>
      <c r="C52" s="30">
        <f t="shared" ref="C52:H52" si="12">C46-C50</f>
        <v>3.6000000000029786E-2</v>
      </c>
      <c r="D52" s="30">
        <f t="shared" si="12"/>
        <v>7.5000000000216005E-3</v>
      </c>
      <c r="E52" s="30">
        <f>E46-E50</f>
        <v>5.0000000000011369E-2</v>
      </c>
      <c r="F52" s="30">
        <f t="shared" si="12"/>
        <v>4.3000000000006366E-2</v>
      </c>
      <c r="G52" s="30">
        <f t="shared" si="12"/>
        <v>-1.4000000000010004E-2</v>
      </c>
      <c r="H52" s="30">
        <f t="shared" si="12"/>
        <v>4.0000000000006253E-2</v>
      </c>
      <c r="I52" s="29"/>
      <c r="J52" s="29"/>
      <c r="K52" s="29"/>
      <c r="L52" s="29"/>
      <c r="M52" s="30"/>
      <c r="N52" s="30">
        <f>N46-N50</f>
        <v>3.8000000000003809E-2</v>
      </c>
      <c r="O52" s="30">
        <f>O46-O50</f>
        <v>-2.2000000000005571E-2</v>
      </c>
      <c r="P52" s="30">
        <f>P46-P50</f>
        <v>-2.2999999999996135E-2</v>
      </c>
      <c r="Q52" s="30"/>
      <c r="R52" s="30"/>
      <c r="T52" s="30"/>
      <c r="U52" s="30"/>
      <c r="V52" s="2"/>
      <c r="W52" s="2"/>
      <c r="X52" s="2"/>
      <c r="Y52" s="2"/>
      <c r="Z52" s="12"/>
      <c r="AA52" s="11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1"/>
      <c r="T53" s="31"/>
      <c r="U53" s="31"/>
      <c r="V53" s="2"/>
      <c r="W53" s="2"/>
      <c r="X53" s="2"/>
      <c r="Y53" s="2"/>
      <c r="Z53" s="374"/>
      <c r="AA53" s="11"/>
      <c r="AC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96"/>
      <c r="M54" s="1096"/>
      <c r="N54" s="42"/>
      <c r="O54" s="42"/>
      <c r="P54" s="42"/>
      <c r="Q54" s="43"/>
      <c r="V54" s="31"/>
      <c r="W54" s="31"/>
      <c r="X54" s="31"/>
      <c r="Y54" s="2"/>
      <c r="Z54" s="2"/>
      <c r="AA54" s="1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94" t="s">
        <v>29</v>
      </c>
      <c r="C55" s="1095"/>
      <c r="D55" s="1095"/>
      <c r="E55" s="1095"/>
      <c r="F55" s="1145"/>
      <c r="G55" s="195"/>
      <c r="H55" s="44"/>
      <c r="I55" s="44"/>
      <c r="J55" s="44"/>
      <c r="U55" s="31"/>
      <c r="V55" s="31"/>
      <c r="W55" s="31"/>
      <c r="X55" s="2"/>
      <c r="Y55" s="2"/>
      <c r="Z55" s="12"/>
      <c r="AA55" s="2"/>
      <c r="AC55" s="2"/>
      <c r="AD55" s="2"/>
      <c r="AE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G56" s="181" t="s">
        <v>8</v>
      </c>
      <c r="K56" s="33"/>
      <c r="L56" s="33"/>
      <c r="M56" s="33"/>
      <c r="N56" s="45"/>
      <c r="O56" s="45"/>
      <c r="P56" s="45"/>
      <c r="Q56" s="33"/>
      <c r="R56" s="33"/>
      <c r="S56" s="46"/>
      <c r="T56" s="46"/>
      <c r="U56" s="46"/>
      <c r="V56" s="2"/>
      <c r="W56" s="2"/>
      <c r="X56" s="2"/>
      <c r="Y56" s="2"/>
      <c r="Z56" s="374"/>
      <c r="AA56" s="2"/>
      <c r="AB56" s="2"/>
      <c r="AC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181"/>
      <c r="H57" s="33"/>
      <c r="I57" s="33"/>
      <c r="K57" s="33"/>
      <c r="L57" s="33"/>
      <c r="M57" s="33"/>
      <c r="N57" s="45"/>
      <c r="O57" s="45"/>
      <c r="P57" s="45"/>
      <c r="Q57" s="33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2" ht="33.75" customHeight="1" x14ac:dyDescent="0.25">
      <c r="A58" s="332" t="s">
        <v>23</v>
      </c>
      <c r="B58" s="341"/>
      <c r="C58" s="342"/>
      <c r="D58" s="342"/>
      <c r="E58" s="342"/>
      <c r="F58" s="342"/>
      <c r="G58" s="337">
        <f t="shared" ref="G58:G65" si="13">SUM(B58:F58)</f>
        <v>0</v>
      </c>
      <c r="H58" s="30"/>
      <c r="I58" s="30"/>
      <c r="J58" s="33"/>
      <c r="K58" s="33"/>
      <c r="L58" s="33"/>
      <c r="M58" s="33"/>
      <c r="N58" s="45"/>
      <c r="O58" s="45"/>
      <c r="P58" s="45"/>
      <c r="Q58" s="33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2" ht="33.75" customHeight="1" x14ac:dyDescent="0.25">
      <c r="A59" s="148" t="s">
        <v>19</v>
      </c>
      <c r="B59" s="13">
        <v>39.9</v>
      </c>
      <c r="C59" s="14">
        <v>44.5</v>
      </c>
      <c r="D59" s="14">
        <v>41.6</v>
      </c>
      <c r="E59" s="14">
        <v>28.7</v>
      </c>
      <c r="F59" s="14">
        <v>21.6</v>
      </c>
      <c r="G59" s="337">
        <f t="shared" si="13"/>
        <v>176.29999999999998</v>
      </c>
      <c r="H59" s="30"/>
      <c r="I59" s="30"/>
      <c r="J59" s="33"/>
      <c r="K59" s="33"/>
      <c r="L59" s="33"/>
      <c r="M59" s="33"/>
      <c r="N59" s="45"/>
      <c r="O59" s="45"/>
      <c r="P59" s="45"/>
      <c r="Q59" s="33"/>
      <c r="R59" s="33"/>
      <c r="S59" s="46"/>
      <c r="T59" s="46"/>
      <c r="U59" s="46"/>
      <c r="V59" s="2"/>
      <c r="W59" s="2"/>
      <c r="X59" s="2"/>
      <c r="Y59" s="2"/>
      <c r="Z59" s="12"/>
      <c r="AA59" s="2"/>
      <c r="AB59" s="2"/>
      <c r="AC59" s="2"/>
    </row>
    <row r="60" spans="1:32" ht="33.75" customHeight="1" x14ac:dyDescent="0.25">
      <c r="A60" s="148" t="s">
        <v>27</v>
      </c>
      <c r="B60" s="13">
        <v>40.6</v>
      </c>
      <c r="C60" s="14">
        <v>45.2</v>
      </c>
      <c r="D60" s="14">
        <v>42.2</v>
      </c>
      <c r="E60" s="14">
        <v>28.6</v>
      </c>
      <c r="F60" s="14">
        <v>21.5</v>
      </c>
      <c r="G60" s="337">
        <f t="shared" si="13"/>
        <v>178.1</v>
      </c>
      <c r="H60" s="30"/>
      <c r="I60" s="30"/>
      <c r="J60" s="2"/>
      <c r="K60" s="33"/>
      <c r="L60" s="33"/>
      <c r="M60" s="33"/>
      <c r="N60" s="45"/>
      <c r="O60" s="45"/>
      <c r="P60" s="45"/>
      <c r="Q60" s="33"/>
      <c r="R60" s="33"/>
      <c r="S60" s="46"/>
      <c r="T60" s="46"/>
      <c r="U60" s="46"/>
      <c r="V60" s="2"/>
      <c r="W60" s="2"/>
      <c r="X60" s="2"/>
      <c r="Y60" s="2"/>
      <c r="Z60" s="12"/>
      <c r="AA60" s="2"/>
      <c r="AB60" s="2"/>
      <c r="AC60" s="2"/>
    </row>
    <row r="61" spans="1:32" ht="33.75" customHeight="1" x14ac:dyDescent="0.25">
      <c r="A61" s="332" t="s">
        <v>20</v>
      </c>
      <c r="B61" s="333"/>
      <c r="C61" s="334"/>
      <c r="D61" s="334"/>
      <c r="E61" s="334"/>
      <c r="F61" s="334"/>
      <c r="G61" s="337">
        <f t="shared" si="13"/>
        <v>0</v>
      </c>
      <c r="H61" s="30"/>
      <c r="I61" s="30"/>
      <c r="J61" s="2"/>
      <c r="K61" s="33"/>
      <c r="L61" s="33"/>
      <c r="M61" s="33"/>
      <c r="N61" s="45"/>
      <c r="O61" s="45"/>
      <c r="P61" s="45"/>
      <c r="Q61" s="33"/>
      <c r="R61" s="33"/>
      <c r="S61" s="46"/>
      <c r="T61" s="46"/>
      <c r="U61" s="46"/>
      <c r="V61" s="3"/>
      <c r="W61" s="3"/>
      <c r="X61" s="2"/>
      <c r="Y61" s="2"/>
      <c r="Z61" s="12"/>
      <c r="AA61" s="2"/>
      <c r="AB61" s="2"/>
      <c r="AC61" s="2"/>
    </row>
    <row r="62" spans="1:32" ht="33.75" customHeight="1" x14ac:dyDescent="0.25">
      <c r="A62" s="148" t="s">
        <v>21</v>
      </c>
      <c r="B62" s="13">
        <v>40.6</v>
      </c>
      <c r="C62" s="14">
        <v>45.3</v>
      </c>
      <c r="D62" s="14">
        <v>42.3</v>
      </c>
      <c r="E62" s="14">
        <v>28.6</v>
      </c>
      <c r="F62" s="14">
        <v>21.5</v>
      </c>
      <c r="G62" s="242">
        <f t="shared" si="13"/>
        <v>178.29999999999998</v>
      </c>
      <c r="H62" s="30"/>
      <c r="I62" s="30"/>
      <c r="J62" s="2"/>
      <c r="K62" s="33"/>
      <c r="L62" s="33"/>
      <c r="M62" s="33"/>
      <c r="N62" s="45"/>
      <c r="O62" s="45"/>
      <c r="P62" s="45"/>
      <c r="Q62" s="33"/>
      <c r="R62" s="33"/>
      <c r="S62" s="46"/>
      <c r="T62" s="46"/>
      <c r="U62" s="46"/>
      <c r="V62" s="3"/>
      <c r="W62" s="3"/>
      <c r="X62" s="2"/>
      <c r="Y62" s="2"/>
      <c r="Z62" s="12"/>
      <c r="AA62" s="2"/>
      <c r="AB62" s="2"/>
      <c r="AC62" s="2"/>
    </row>
    <row r="63" spans="1:32" ht="33.75" customHeight="1" x14ac:dyDescent="0.25">
      <c r="A63" s="148" t="s">
        <v>22</v>
      </c>
      <c r="B63" s="13">
        <v>40.6</v>
      </c>
      <c r="C63" s="14">
        <v>45.3</v>
      </c>
      <c r="D63" s="14">
        <v>42.3</v>
      </c>
      <c r="E63" s="14">
        <v>28.6</v>
      </c>
      <c r="F63" s="14">
        <v>21.6</v>
      </c>
      <c r="G63" s="242">
        <f t="shared" si="13"/>
        <v>178.39999999999998</v>
      </c>
      <c r="H63" s="30"/>
      <c r="I63" s="30"/>
      <c r="J63" s="2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"/>
      <c r="W63" s="3"/>
      <c r="Y63" s="327"/>
      <c r="Z63" s="12"/>
      <c r="AA63" s="2"/>
      <c r="AB63" s="2"/>
      <c r="AC63" s="2"/>
    </row>
    <row r="64" spans="1:32" ht="33.75" customHeight="1" thickBot="1" x14ac:dyDescent="0.3">
      <c r="A64" s="196" t="s">
        <v>30</v>
      </c>
      <c r="B64" s="13">
        <v>40.6</v>
      </c>
      <c r="C64" s="14">
        <v>45.3</v>
      </c>
      <c r="D64" s="14">
        <v>42.3</v>
      </c>
      <c r="E64" s="14">
        <v>28.6</v>
      </c>
      <c r="F64" s="14">
        <v>21.6</v>
      </c>
      <c r="G64" s="242">
        <f t="shared" si="13"/>
        <v>178.39999999999998</v>
      </c>
      <c r="H64" s="30"/>
      <c r="I64" s="30"/>
      <c r="J64" s="2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"/>
      <c r="W64" s="3"/>
      <c r="Y64" s="327"/>
      <c r="Z64" s="12"/>
      <c r="AA64" s="2"/>
      <c r="AB64" s="2"/>
      <c r="AC64" s="2"/>
    </row>
    <row r="65" spans="1:29" ht="33.75" customHeight="1" x14ac:dyDescent="0.25">
      <c r="A65" s="205" t="s">
        <v>8</v>
      </c>
      <c r="B65" s="277">
        <f>SUM(B58:B64)</f>
        <v>202.29999999999998</v>
      </c>
      <c r="C65" s="185">
        <f>SUM(C58:C64)</f>
        <v>225.60000000000002</v>
      </c>
      <c r="D65" s="185">
        <f>SUM(D58:D64)</f>
        <v>210.7</v>
      </c>
      <c r="E65" s="185">
        <f>SUM(E58:E64)</f>
        <v>143.1</v>
      </c>
      <c r="F65" s="185">
        <f>SUM(F58:F64)</f>
        <v>107.79999999999998</v>
      </c>
      <c r="G65" s="365">
        <f t="shared" si="13"/>
        <v>889.49999999999989</v>
      </c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"/>
      <c r="W65" s="3"/>
      <c r="X65" s="3"/>
      <c r="Y65" s="2"/>
      <c r="Z65" s="12"/>
      <c r="AA65" s="2"/>
      <c r="AB65" s="2"/>
      <c r="AC65" s="2"/>
    </row>
    <row r="66" spans="1:29" ht="33.75" customHeight="1" x14ac:dyDescent="0.25">
      <c r="A66" s="54" t="s">
        <v>10</v>
      </c>
      <c r="B66" s="48">
        <v>71</v>
      </c>
      <c r="C66" s="16">
        <v>71</v>
      </c>
      <c r="D66" s="16">
        <v>71</v>
      </c>
      <c r="E66" s="16">
        <v>71</v>
      </c>
      <c r="F66" s="16">
        <v>71</v>
      </c>
      <c r="G66" s="188">
        <f>+((G65/G67)/7)*1000</f>
        <v>70.98962490023942</v>
      </c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"/>
      <c r="W66" s="3"/>
      <c r="X66" s="3"/>
      <c r="Y66" s="2"/>
      <c r="Z66" s="12"/>
      <c r="AA66" s="2"/>
      <c r="AB66" s="2"/>
      <c r="AC66" s="2"/>
    </row>
    <row r="67" spans="1:29" ht="33.75" customHeight="1" x14ac:dyDescent="0.25">
      <c r="A67" s="55" t="s">
        <v>11</v>
      </c>
      <c r="B67" s="60">
        <v>407</v>
      </c>
      <c r="C67" s="211">
        <v>454</v>
      </c>
      <c r="D67" s="211">
        <v>424</v>
      </c>
      <c r="E67" s="211">
        <v>288</v>
      </c>
      <c r="F67" s="211">
        <v>217</v>
      </c>
      <c r="G67" s="189">
        <f>SUM(B67:F67)</f>
        <v>1790</v>
      </c>
      <c r="J67" s="47"/>
      <c r="N67" s="3"/>
      <c r="O67" s="3"/>
      <c r="P67" s="3"/>
      <c r="Q67" s="3"/>
      <c r="R67" s="3"/>
      <c r="Y67" s="327"/>
      <c r="Z67" s="374"/>
      <c r="AA67" s="11"/>
    </row>
    <row r="68" spans="1:29" ht="33.75" customHeight="1" x14ac:dyDescent="0.25">
      <c r="A68" s="56" t="s">
        <v>12</v>
      </c>
      <c r="B68" s="49">
        <f>((((B66*7)*B67)/1000)-B59)/4</f>
        <v>40.594749999999998</v>
      </c>
      <c r="C68" s="22">
        <f>((((C66*7)*C67)/1000)-C59)/4</f>
        <v>45.284500000000001</v>
      </c>
      <c r="D68" s="22">
        <f>((((D66*7)*D67)/1000)-D59)/4</f>
        <v>42.282000000000004</v>
      </c>
      <c r="E68" s="22">
        <f>((((E66*7)*E67)/1000)-E59)/4</f>
        <v>28.608999999999998</v>
      </c>
      <c r="F68" s="22">
        <f>((((F66*7)*F67)/1000)-F59)/4</f>
        <v>21.562249999999999</v>
      </c>
      <c r="G68" s="368">
        <f>((G65*1000)/G67)/7</f>
        <v>70.98962490023942</v>
      </c>
      <c r="N68" s="3"/>
      <c r="O68" s="3"/>
      <c r="P68" s="3"/>
      <c r="Q68" s="3"/>
      <c r="R68" s="3"/>
      <c r="Y68" s="327"/>
      <c r="Z68" s="374"/>
      <c r="AA68" s="11"/>
    </row>
    <row r="69" spans="1:29" ht="33.75" customHeight="1" x14ac:dyDescent="0.25">
      <c r="A69" s="57" t="s">
        <v>13</v>
      </c>
      <c r="B69" s="355">
        <f>((B67*B66)*7)/1000</f>
        <v>202.279</v>
      </c>
      <c r="C69" s="330">
        <f>((C67*C66)*7)/1000</f>
        <v>225.63800000000001</v>
      </c>
      <c r="D69" s="330">
        <f>((D67*D66)*7)/1000</f>
        <v>210.72800000000001</v>
      </c>
      <c r="E69" s="330">
        <f>((E67*E66)*7)/1000</f>
        <v>143.136</v>
      </c>
      <c r="F69" s="330">
        <f>((F67*F66)*7)/1000</f>
        <v>107.849</v>
      </c>
      <c r="G69" s="57"/>
      <c r="H69" s="29"/>
      <c r="I69" s="29"/>
      <c r="R69" s="3"/>
      <c r="Y69" s="327"/>
      <c r="Z69" s="374"/>
      <c r="AA69" s="11"/>
    </row>
    <row r="70" spans="1:29" ht="33.75" customHeight="1" thickBot="1" x14ac:dyDescent="0.3">
      <c r="A70" s="58" t="s">
        <v>14</v>
      </c>
      <c r="B70" s="51">
        <f>+(B65/B67)/7*1000</f>
        <v>71.007371007371006</v>
      </c>
      <c r="C70" s="27">
        <f>+(C65/C67)/7*1000</f>
        <v>70.988042794210202</v>
      </c>
      <c r="D70" s="27">
        <f>+(D65/D67)/7*1000</f>
        <v>70.990566037735846</v>
      </c>
      <c r="E70" s="27">
        <f>+(E65/E67)/7*1000</f>
        <v>70.982142857142861</v>
      </c>
      <c r="F70" s="27">
        <f>+(F65/F67)/7*1000</f>
        <v>70.967741935483858</v>
      </c>
      <c r="G70" s="183"/>
      <c r="R70" s="3"/>
      <c r="Y70" s="327"/>
      <c r="Z70" s="374"/>
      <c r="AA70" s="11"/>
    </row>
    <row r="71" spans="1:29" ht="33.75" customHeight="1" x14ac:dyDescent="0.25">
      <c r="B71" s="366">
        <f>B65-B69</f>
        <v>2.0999999999986585E-2</v>
      </c>
      <c r="C71" s="366">
        <f>C65-C69</f>
        <v>-3.7999999999982492E-2</v>
      </c>
      <c r="D71" s="366">
        <f>D65-D69</f>
        <v>-2.8000000000020009E-2</v>
      </c>
      <c r="E71" s="366">
        <f>E65-E69</f>
        <v>-3.6000000000001364E-2</v>
      </c>
      <c r="F71" s="366">
        <f>F65-F69</f>
        <v>-4.9000000000020805E-2</v>
      </c>
      <c r="Y71" s="327"/>
      <c r="Z71" s="374"/>
      <c r="AA71" s="11"/>
    </row>
    <row r="72" spans="1:29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40"/>
      <c r="Y72" s="327"/>
      <c r="Z72" s="374"/>
      <c r="AA72" s="11"/>
    </row>
    <row r="73" spans="1:29" ht="33.75" customHeight="1" x14ac:dyDescent="0.25"/>
    <row r="74" spans="1:29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29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9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9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9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29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37">
      <selection activeCell="R48" sqref="R48"/>
      <pageMargins left="0.7" right="0.7" top="0.75" bottom="0.75" header="0.3" footer="0.3"/>
      <pageSetup paperSize="9" orientation="portrait" r:id="rId1"/>
    </customSheetView>
  </customSheetViews>
  <mergeCells count="11">
    <mergeCell ref="B55:F55"/>
    <mergeCell ref="N36:P36"/>
    <mergeCell ref="A3:C3"/>
    <mergeCell ref="E9:G9"/>
    <mergeCell ref="T9:U9"/>
    <mergeCell ref="M11:N11"/>
    <mergeCell ref="B15:M15"/>
    <mergeCell ref="N15:X15"/>
    <mergeCell ref="B36:H36"/>
    <mergeCell ref="K37:L37"/>
    <mergeCell ref="L54:M54"/>
  </mergeCells>
  <pageMargins left="0.7" right="0.7" top="0.75" bottom="0.75" header="0.3" footer="0.3"/>
  <pageSetup paperSize="9" orientation="portrait"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/>
  <dimension ref="A1:AF239"/>
  <sheetViews>
    <sheetView topLeftCell="G23" zoomScale="30" zoomScaleNormal="30" workbookViewId="0">
      <selection activeCell="Q45" sqref="Q39:Q45"/>
    </sheetView>
  </sheetViews>
  <sheetFormatPr baseColWidth="10" defaultRowHeight="36" x14ac:dyDescent="0.25"/>
  <cols>
    <col min="1" max="1" width="52.42578125" style="11" bestFit="1" customWidth="1"/>
    <col min="2" max="24" width="25.85546875" style="11" customWidth="1"/>
    <col min="25" max="25" width="32.28515625" style="11" bestFit="1" customWidth="1"/>
    <col min="26" max="26" width="24.85546875" style="327" bestFit="1" customWidth="1"/>
    <col min="27" max="27" width="22" style="374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63</v>
      </c>
      <c r="N11" s="1100"/>
      <c r="O11" s="6"/>
      <c r="P11" s="6"/>
      <c r="Q11" s="1"/>
      <c r="R11" s="1"/>
      <c r="S11" s="1" t="s">
        <v>5</v>
      </c>
      <c r="T11" s="69">
        <v>45477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4"/>
      <c r="I15" s="1104"/>
      <c r="J15" s="1104"/>
      <c r="K15" s="1104"/>
      <c r="L15" s="1104"/>
      <c r="M15" s="1104"/>
      <c r="N15" s="1105"/>
      <c r="O15" s="1143" t="s">
        <v>28</v>
      </c>
      <c r="P15" s="1143"/>
      <c r="Q15" s="1143"/>
      <c r="R15" s="1143"/>
      <c r="S15" s="1143"/>
      <c r="T15" s="1143"/>
      <c r="U15" s="1143"/>
      <c r="V15" s="1143"/>
      <c r="W15" s="1143"/>
      <c r="X15" s="1143"/>
      <c r="Y15" s="1144"/>
      <c r="Z15" s="225"/>
      <c r="AA15" s="2"/>
      <c r="AB15" s="12"/>
    </row>
    <row r="16" spans="1:32" ht="39.950000000000003" customHeight="1" thickBot="1" x14ac:dyDescent="0.3">
      <c r="A16" s="147" t="s">
        <v>32</v>
      </c>
      <c r="B16" s="406"/>
      <c r="C16" s="207"/>
      <c r="D16" s="207"/>
      <c r="E16" s="407"/>
      <c r="F16" s="207"/>
      <c r="G16" s="207"/>
      <c r="H16" s="207"/>
      <c r="I16" s="407"/>
      <c r="J16" s="407"/>
      <c r="K16" s="407"/>
      <c r="L16" s="207"/>
      <c r="M16" s="207"/>
      <c r="N16" s="408"/>
      <c r="O16" s="392"/>
      <c r="P16" s="150"/>
      <c r="Q16" s="150"/>
      <c r="R16" s="150"/>
      <c r="S16" s="199"/>
      <c r="T16" s="150"/>
      <c r="U16" s="150"/>
      <c r="V16" s="200"/>
      <c r="W16" s="150"/>
      <c r="X16" s="199"/>
      <c r="Y16" s="315"/>
      <c r="Z16" s="250" t="s">
        <v>8</v>
      </c>
      <c r="AA16" s="327"/>
      <c r="AB16" s="374"/>
    </row>
    <row r="17" spans="1:32" ht="39.950000000000003" customHeight="1" thickBot="1" x14ac:dyDescent="0.3">
      <c r="A17" s="147" t="s">
        <v>9</v>
      </c>
      <c r="B17" s="409">
        <v>0</v>
      </c>
      <c r="C17" s="145">
        <v>1</v>
      </c>
      <c r="D17" s="145">
        <v>2</v>
      </c>
      <c r="E17" s="145">
        <v>3</v>
      </c>
      <c r="F17" s="145">
        <v>4</v>
      </c>
      <c r="G17" s="145">
        <v>5</v>
      </c>
      <c r="H17" s="145">
        <v>6</v>
      </c>
      <c r="I17" s="145">
        <v>7</v>
      </c>
      <c r="J17" s="145">
        <v>8</v>
      </c>
      <c r="K17" s="145">
        <v>9</v>
      </c>
      <c r="L17" s="145">
        <v>10</v>
      </c>
      <c r="M17" s="145">
        <v>11</v>
      </c>
      <c r="N17" s="146">
        <v>12</v>
      </c>
      <c r="O17" s="316">
        <v>1</v>
      </c>
      <c r="P17" s="151">
        <v>2</v>
      </c>
      <c r="Q17" s="151">
        <v>3</v>
      </c>
      <c r="R17" s="151">
        <v>4</v>
      </c>
      <c r="S17" s="151">
        <v>5</v>
      </c>
      <c r="T17" s="151">
        <v>6</v>
      </c>
      <c r="U17" s="151">
        <v>7</v>
      </c>
      <c r="V17" s="273">
        <v>8</v>
      </c>
      <c r="W17" s="151">
        <v>9</v>
      </c>
      <c r="X17" s="151">
        <v>10</v>
      </c>
      <c r="Y17" s="272">
        <v>11</v>
      </c>
      <c r="Z17" s="10"/>
      <c r="AA17" s="327"/>
      <c r="AB17" s="374"/>
    </row>
    <row r="18" spans="1:32" ht="39.950000000000003" customHeight="1" x14ac:dyDescent="0.25">
      <c r="A18" s="332" t="s">
        <v>23</v>
      </c>
      <c r="B18" s="404"/>
      <c r="C18" s="339"/>
      <c r="D18" s="339"/>
      <c r="E18" s="339"/>
      <c r="F18" s="339"/>
      <c r="G18" s="339"/>
      <c r="H18" s="339"/>
      <c r="I18" s="339"/>
      <c r="J18" s="339"/>
      <c r="K18" s="339"/>
      <c r="L18" s="339"/>
      <c r="M18" s="339"/>
      <c r="N18" s="405"/>
      <c r="O18" s="393"/>
      <c r="P18" s="342"/>
      <c r="Q18" s="342"/>
      <c r="R18" s="342"/>
      <c r="S18" s="342"/>
      <c r="T18" s="342"/>
      <c r="U18" s="342"/>
      <c r="V18" s="342"/>
      <c r="W18" s="342"/>
      <c r="X18" s="342"/>
      <c r="Y18" s="343"/>
      <c r="Z18" s="337">
        <f t="shared" ref="Z18:Z23" si="0">SUM(B18:Y18)</f>
        <v>0</v>
      </c>
      <c r="AA18" s="327"/>
      <c r="AB18" s="374"/>
    </row>
    <row r="19" spans="1:32" ht="39.950000000000003" customHeight="1" x14ac:dyDescent="0.25">
      <c r="A19" s="148" t="s">
        <v>19</v>
      </c>
      <c r="B19" s="400"/>
      <c r="C19" s="14">
        <v>23.3</v>
      </c>
      <c r="D19" s="14">
        <v>44.1</v>
      </c>
      <c r="E19" s="14">
        <v>34.5</v>
      </c>
      <c r="F19" s="14">
        <v>34.5</v>
      </c>
      <c r="G19" s="14">
        <v>40.200000000000003</v>
      </c>
      <c r="H19" s="14">
        <v>40.799999999999997</v>
      </c>
      <c r="I19" s="14">
        <v>43</v>
      </c>
      <c r="J19" s="14">
        <v>43.2</v>
      </c>
      <c r="K19" s="14">
        <v>29.6</v>
      </c>
      <c r="L19" s="14">
        <v>29.5</v>
      </c>
      <c r="M19" s="14">
        <v>34.200000000000003</v>
      </c>
      <c r="N19" s="252">
        <v>17.7</v>
      </c>
      <c r="O19" s="394">
        <v>24</v>
      </c>
      <c r="P19" s="14">
        <v>56.5</v>
      </c>
      <c r="Q19" s="14">
        <v>35.1</v>
      </c>
      <c r="R19" s="14">
        <v>35.200000000000003</v>
      </c>
      <c r="S19" s="14">
        <v>51.7</v>
      </c>
      <c r="T19" s="14">
        <v>38.799999999999997</v>
      </c>
      <c r="U19" s="14">
        <v>38.6</v>
      </c>
      <c r="V19" s="14">
        <v>30.8</v>
      </c>
      <c r="W19" s="14">
        <v>30.1</v>
      </c>
      <c r="X19" s="14">
        <v>42.4</v>
      </c>
      <c r="Y19" s="252">
        <v>20.2</v>
      </c>
      <c r="Z19" s="242">
        <f t="shared" si="0"/>
        <v>818.00000000000011</v>
      </c>
      <c r="AA19" s="356"/>
      <c r="AB19" s="375"/>
    </row>
    <row r="20" spans="1:32" ht="39.75" customHeight="1" x14ac:dyDescent="0.25">
      <c r="A20" s="148" t="s">
        <v>27</v>
      </c>
      <c r="B20" s="400"/>
      <c r="C20" s="14">
        <v>23.7</v>
      </c>
      <c r="D20" s="14">
        <v>45.3</v>
      </c>
      <c r="E20" s="14">
        <v>35.299999999999997</v>
      </c>
      <c r="F20" s="14">
        <v>35.299999999999997</v>
      </c>
      <c r="G20" s="14">
        <v>41.7</v>
      </c>
      <c r="H20" s="14">
        <v>41.7</v>
      </c>
      <c r="I20" s="14">
        <v>44.1</v>
      </c>
      <c r="J20" s="14">
        <v>44.2</v>
      </c>
      <c r="K20" s="14">
        <v>31.2</v>
      </c>
      <c r="L20" s="14">
        <v>31.1</v>
      </c>
      <c r="M20" s="14">
        <v>35.5</v>
      </c>
      <c r="N20" s="252">
        <v>18.399999999999999</v>
      </c>
      <c r="O20" s="394">
        <v>24.6</v>
      </c>
      <c r="P20" s="14">
        <v>57.9</v>
      </c>
      <c r="Q20" s="14">
        <v>36</v>
      </c>
      <c r="R20" s="14">
        <v>36.1</v>
      </c>
      <c r="S20" s="14">
        <v>53.5</v>
      </c>
      <c r="T20" s="14">
        <v>40.200000000000003</v>
      </c>
      <c r="U20" s="14">
        <v>40</v>
      </c>
      <c r="V20" s="14">
        <v>31.8</v>
      </c>
      <c r="W20" s="14">
        <v>31</v>
      </c>
      <c r="X20" s="14">
        <v>44.2</v>
      </c>
      <c r="Y20" s="252">
        <v>20.9</v>
      </c>
      <c r="Z20" s="242">
        <f t="shared" si="0"/>
        <v>843.7</v>
      </c>
      <c r="AA20" s="356"/>
      <c r="AB20" s="375"/>
    </row>
    <row r="21" spans="1:32" ht="39.950000000000003" customHeight="1" x14ac:dyDescent="0.25">
      <c r="A21" s="332" t="s">
        <v>20</v>
      </c>
      <c r="B21" s="399"/>
      <c r="C21" s="334"/>
      <c r="D21" s="334"/>
      <c r="E21" s="334"/>
      <c r="F21" s="334"/>
      <c r="G21" s="334"/>
      <c r="H21" s="334"/>
      <c r="I21" s="334"/>
      <c r="J21" s="334"/>
      <c r="K21" s="334"/>
      <c r="L21" s="334"/>
      <c r="M21" s="334"/>
      <c r="N21" s="336"/>
      <c r="O21" s="395"/>
      <c r="P21" s="334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27"/>
      <c r="AB21" s="374"/>
    </row>
    <row r="22" spans="1:32" ht="39.950000000000003" customHeight="1" x14ac:dyDescent="0.25">
      <c r="A22" s="147" t="s">
        <v>21</v>
      </c>
      <c r="B22" s="24">
        <v>9.3000000000000007</v>
      </c>
      <c r="C22" s="14">
        <v>14.4</v>
      </c>
      <c r="D22" s="14">
        <v>45.3</v>
      </c>
      <c r="E22" s="14">
        <v>35.299999999999997</v>
      </c>
      <c r="F22" s="14">
        <v>35.299999999999997</v>
      </c>
      <c r="G22" s="14">
        <v>41.7</v>
      </c>
      <c r="H22" s="14">
        <v>41.8</v>
      </c>
      <c r="I22" s="14">
        <v>44.1</v>
      </c>
      <c r="J22" s="14">
        <v>44.2</v>
      </c>
      <c r="K22" s="14">
        <v>31.2</v>
      </c>
      <c r="L22" s="14">
        <v>31.1</v>
      </c>
      <c r="M22" s="14">
        <v>35.5</v>
      </c>
      <c r="N22" s="252">
        <v>18.399999999999999</v>
      </c>
      <c r="O22" s="394">
        <v>24.6</v>
      </c>
      <c r="P22" s="14">
        <v>57.9</v>
      </c>
      <c r="Q22" s="14">
        <v>36</v>
      </c>
      <c r="R22" s="14">
        <v>36.1</v>
      </c>
      <c r="S22" s="14">
        <v>53.5</v>
      </c>
      <c r="T22" s="14">
        <v>40.200000000000003</v>
      </c>
      <c r="U22" s="14">
        <v>40</v>
      </c>
      <c r="V22" s="14">
        <v>31.8</v>
      </c>
      <c r="W22" s="14">
        <v>31</v>
      </c>
      <c r="X22" s="14">
        <v>44.2</v>
      </c>
      <c r="Y22" s="252">
        <v>20.9</v>
      </c>
      <c r="Z22" s="242">
        <f t="shared" si="0"/>
        <v>843.80000000000007</v>
      </c>
      <c r="AA22" s="356"/>
      <c r="AB22" s="375"/>
    </row>
    <row r="23" spans="1:32" ht="39.950000000000003" customHeight="1" x14ac:dyDescent="0.25">
      <c r="A23" s="148" t="s">
        <v>22</v>
      </c>
      <c r="B23" s="401">
        <v>9.3000000000000007</v>
      </c>
      <c r="C23" s="14">
        <v>14.4</v>
      </c>
      <c r="D23" s="14">
        <v>45.3</v>
      </c>
      <c r="E23" s="14">
        <v>35.299999999999997</v>
      </c>
      <c r="F23" s="14">
        <v>35.299999999999997</v>
      </c>
      <c r="G23" s="14">
        <v>41.8</v>
      </c>
      <c r="H23" s="14">
        <v>41.8</v>
      </c>
      <c r="I23" s="14">
        <v>44.1</v>
      </c>
      <c r="J23" s="14">
        <v>44.3</v>
      </c>
      <c r="K23" s="14">
        <v>31.3</v>
      </c>
      <c r="L23" s="14">
        <v>31.1</v>
      </c>
      <c r="M23" s="14">
        <v>35.5</v>
      </c>
      <c r="N23" s="252">
        <v>18.399999999999999</v>
      </c>
      <c r="O23" s="394">
        <v>24.6</v>
      </c>
      <c r="P23" s="14">
        <v>57.9</v>
      </c>
      <c r="Q23" s="14">
        <v>36</v>
      </c>
      <c r="R23" s="14">
        <v>36.1</v>
      </c>
      <c r="S23" s="14">
        <v>53.5</v>
      </c>
      <c r="T23" s="14">
        <v>40.200000000000003</v>
      </c>
      <c r="U23" s="14">
        <v>40</v>
      </c>
      <c r="V23" s="14">
        <v>31.9</v>
      </c>
      <c r="W23" s="14">
        <v>31.1</v>
      </c>
      <c r="X23" s="14">
        <v>44.3</v>
      </c>
      <c r="Y23" s="252">
        <v>21</v>
      </c>
      <c r="Z23" s="242">
        <f t="shared" si="0"/>
        <v>844.50000000000011</v>
      </c>
      <c r="AA23" s="356"/>
      <c r="AB23" s="375"/>
    </row>
    <row r="24" spans="1:32" ht="39.950000000000003" customHeight="1" thickBot="1" x14ac:dyDescent="0.3">
      <c r="A24" s="196" t="s">
        <v>30</v>
      </c>
      <c r="B24" s="402">
        <v>9.4</v>
      </c>
      <c r="C24" s="101">
        <v>14.4</v>
      </c>
      <c r="D24" s="101">
        <v>45.4</v>
      </c>
      <c r="E24" s="101">
        <v>35.299999999999997</v>
      </c>
      <c r="F24" s="101">
        <v>35.299999999999997</v>
      </c>
      <c r="G24" s="101">
        <v>41.8</v>
      </c>
      <c r="H24" s="101">
        <v>41.8</v>
      </c>
      <c r="I24" s="101">
        <v>44.2</v>
      </c>
      <c r="J24" s="101">
        <v>44.3</v>
      </c>
      <c r="K24" s="101">
        <v>31.3</v>
      </c>
      <c r="L24" s="101">
        <v>31.1</v>
      </c>
      <c r="M24" s="101">
        <v>35.5</v>
      </c>
      <c r="N24" s="303">
        <v>18.5</v>
      </c>
      <c r="O24" s="394">
        <v>24.7</v>
      </c>
      <c r="P24" s="14">
        <v>57.9</v>
      </c>
      <c r="Q24" s="14">
        <v>36.1</v>
      </c>
      <c r="R24" s="14">
        <v>36.1</v>
      </c>
      <c r="S24" s="14">
        <v>53.6</v>
      </c>
      <c r="T24" s="14">
        <v>40.200000000000003</v>
      </c>
      <c r="U24" s="14">
        <v>40</v>
      </c>
      <c r="V24" s="14">
        <v>31.9</v>
      </c>
      <c r="W24" s="14">
        <v>31.1</v>
      </c>
      <c r="X24" s="14">
        <v>44.3</v>
      </c>
      <c r="Y24" s="252">
        <v>21</v>
      </c>
      <c r="Z24" s="381">
        <f>SUM(B24:Y24)</f>
        <v>845.2</v>
      </c>
      <c r="AA24" s="356"/>
      <c r="AB24" s="375"/>
    </row>
    <row r="25" spans="1:32" ht="41.45" customHeight="1" x14ac:dyDescent="0.25">
      <c r="A25" s="197" t="s">
        <v>8</v>
      </c>
      <c r="B25" s="108">
        <f>SUM(B18:B24)</f>
        <v>28</v>
      </c>
      <c r="C25" s="105">
        <f>SUM(C18:C24)</f>
        <v>90.2</v>
      </c>
      <c r="D25" s="105">
        <f t="shared" ref="D25:Y25" si="1">SUM(D18:D24)</f>
        <v>225.4</v>
      </c>
      <c r="E25" s="105">
        <f t="shared" si="1"/>
        <v>175.7</v>
      </c>
      <c r="F25" s="105">
        <f t="shared" si="1"/>
        <v>175.7</v>
      </c>
      <c r="G25" s="105">
        <f t="shared" si="1"/>
        <v>207.2</v>
      </c>
      <c r="H25" s="105">
        <f t="shared" si="1"/>
        <v>207.89999999999998</v>
      </c>
      <c r="I25" s="105">
        <f t="shared" si="1"/>
        <v>219.5</v>
      </c>
      <c r="J25" s="105">
        <f t="shared" si="1"/>
        <v>220.20000000000005</v>
      </c>
      <c r="K25" s="105">
        <f t="shared" si="1"/>
        <v>154.6</v>
      </c>
      <c r="L25" s="105">
        <f t="shared" si="1"/>
        <v>153.9</v>
      </c>
      <c r="M25" s="105">
        <f t="shared" si="1"/>
        <v>176.2</v>
      </c>
      <c r="N25" s="106">
        <f t="shared" si="1"/>
        <v>91.399999999999991</v>
      </c>
      <c r="O25" s="104">
        <f t="shared" si="1"/>
        <v>122.50000000000001</v>
      </c>
      <c r="P25" s="105">
        <f t="shared" si="1"/>
        <v>288.10000000000002</v>
      </c>
      <c r="Q25" s="105">
        <f t="shared" si="1"/>
        <v>179.2</v>
      </c>
      <c r="R25" s="105">
        <f t="shared" si="1"/>
        <v>179.6</v>
      </c>
      <c r="S25" s="105">
        <f t="shared" si="1"/>
        <v>265.8</v>
      </c>
      <c r="T25" s="105">
        <f t="shared" si="1"/>
        <v>199.60000000000002</v>
      </c>
      <c r="U25" s="105">
        <f t="shared" si="1"/>
        <v>198.6</v>
      </c>
      <c r="V25" s="105">
        <f t="shared" si="1"/>
        <v>158.20000000000002</v>
      </c>
      <c r="W25" s="105">
        <f t="shared" si="1"/>
        <v>154.29999999999998</v>
      </c>
      <c r="X25" s="105">
        <f t="shared" si="1"/>
        <v>219.40000000000003</v>
      </c>
      <c r="Y25" s="106">
        <f t="shared" si="1"/>
        <v>104</v>
      </c>
      <c r="Z25" s="389">
        <f>SUM(B25:Y25)</f>
        <v>4195.2</v>
      </c>
      <c r="AA25" s="327"/>
      <c r="AB25" s="374"/>
    </row>
    <row r="26" spans="1:32" s="2" customFormat="1" ht="36.75" customHeight="1" x14ac:dyDescent="0.25">
      <c r="A26" s="162" t="s">
        <v>10</v>
      </c>
      <c r="B26" s="15">
        <v>51</v>
      </c>
      <c r="C26" s="16">
        <v>51</v>
      </c>
      <c r="D26" s="16">
        <v>50</v>
      </c>
      <c r="E26" s="16">
        <v>50.5</v>
      </c>
      <c r="F26" s="16">
        <v>50.5</v>
      </c>
      <c r="G26" s="16">
        <v>49.5</v>
      </c>
      <c r="H26" s="16">
        <v>49.5</v>
      </c>
      <c r="I26" s="16">
        <v>49</v>
      </c>
      <c r="J26" s="16">
        <v>49</v>
      </c>
      <c r="K26" s="16">
        <v>48</v>
      </c>
      <c r="L26" s="16">
        <v>48</v>
      </c>
      <c r="M26" s="16">
        <v>47.5</v>
      </c>
      <c r="N26" s="17">
        <v>46</v>
      </c>
      <c r="O26" s="390">
        <v>51</v>
      </c>
      <c r="P26" s="317">
        <v>50.5</v>
      </c>
      <c r="Q26" s="317">
        <v>50</v>
      </c>
      <c r="R26" s="317">
        <v>50</v>
      </c>
      <c r="S26" s="318">
        <v>49.5</v>
      </c>
      <c r="T26" s="318">
        <v>49</v>
      </c>
      <c r="U26" s="318">
        <v>49</v>
      </c>
      <c r="V26" s="317">
        <v>48.5</v>
      </c>
      <c r="W26" s="317">
        <v>47.5</v>
      </c>
      <c r="X26" s="319">
        <v>46.5</v>
      </c>
      <c r="Y26" s="321">
        <v>46</v>
      </c>
      <c r="Z26" s="243">
        <f>((Z25/Z27)/7)*1000</f>
        <v>49.047735961558693</v>
      </c>
      <c r="AB26" s="12"/>
    </row>
    <row r="27" spans="1:32" s="2" customFormat="1" ht="33" customHeight="1" x14ac:dyDescent="0.25">
      <c r="A27" s="163" t="s">
        <v>11</v>
      </c>
      <c r="B27" s="18">
        <v>130</v>
      </c>
      <c r="C27" s="19">
        <v>201</v>
      </c>
      <c r="D27" s="19">
        <v>644</v>
      </c>
      <c r="E27" s="19">
        <v>497</v>
      </c>
      <c r="F27" s="19">
        <v>497</v>
      </c>
      <c r="G27" s="19">
        <v>598</v>
      </c>
      <c r="H27" s="19">
        <v>600</v>
      </c>
      <c r="I27" s="19">
        <v>640</v>
      </c>
      <c r="J27" s="19">
        <v>642</v>
      </c>
      <c r="K27" s="19">
        <v>460</v>
      </c>
      <c r="L27" s="19">
        <v>458</v>
      </c>
      <c r="M27" s="19">
        <v>530</v>
      </c>
      <c r="N27" s="20">
        <v>284</v>
      </c>
      <c r="O27" s="307">
        <v>343</v>
      </c>
      <c r="P27" s="19">
        <v>815</v>
      </c>
      <c r="Q27" s="19">
        <v>512</v>
      </c>
      <c r="R27" s="19">
        <v>513</v>
      </c>
      <c r="S27" s="19">
        <v>767</v>
      </c>
      <c r="T27" s="19">
        <v>582</v>
      </c>
      <c r="U27" s="19">
        <v>579</v>
      </c>
      <c r="V27" s="19">
        <v>466</v>
      </c>
      <c r="W27" s="19">
        <v>464</v>
      </c>
      <c r="X27" s="19">
        <v>674</v>
      </c>
      <c r="Y27" s="20">
        <v>323</v>
      </c>
      <c r="Z27" s="244">
        <f>SUM(B27:Y27)</f>
        <v>12219</v>
      </c>
      <c r="AB27" s="12"/>
    </row>
    <row r="28" spans="1:32" s="2" customFormat="1" ht="33" customHeight="1" x14ac:dyDescent="0.25">
      <c r="A28" s="164" t="s">
        <v>12</v>
      </c>
      <c r="B28" s="21">
        <f>((((B26*7)*B27)/1000)-B19)/4</f>
        <v>11.602499999999999</v>
      </c>
      <c r="C28" s="22">
        <f>((((C26*7)*C27)/1000)-C19)/4</f>
        <v>12.114250000000002</v>
      </c>
      <c r="D28" s="22">
        <f t="shared" ref="D28:Y28" si="2">((((D26*7)*D27)/1000)-D19)/4</f>
        <v>45.325000000000003</v>
      </c>
      <c r="E28" s="22">
        <f t="shared" si="2"/>
        <v>35.297375000000002</v>
      </c>
      <c r="F28" s="22">
        <f t="shared" si="2"/>
        <v>35.297375000000002</v>
      </c>
      <c r="G28" s="22">
        <f t="shared" si="2"/>
        <v>41.751750000000001</v>
      </c>
      <c r="H28" s="22">
        <f t="shared" si="2"/>
        <v>41.775000000000006</v>
      </c>
      <c r="I28" s="22">
        <f t="shared" si="2"/>
        <v>44.13</v>
      </c>
      <c r="J28" s="22">
        <f t="shared" si="2"/>
        <v>44.251499999999993</v>
      </c>
      <c r="K28" s="22">
        <f t="shared" si="2"/>
        <v>31.240000000000002</v>
      </c>
      <c r="L28" s="22">
        <f t="shared" si="2"/>
        <v>31.097000000000001</v>
      </c>
      <c r="M28" s="22">
        <f t="shared" si="2"/>
        <v>35.506249999999994</v>
      </c>
      <c r="N28" s="23">
        <f t="shared" si="2"/>
        <v>18.436999999999998</v>
      </c>
      <c r="O28" s="49">
        <f t="shared" si="2"/>
        <v>24.612749999999998</v>
      </c>
      <c r="P28" s="22">
        <f t="shared" si="2"/>
        <v>57.900625000000005</v>
      </c>
      <c r="Q28" s="22">
        <f t="shared" si="2"/>
        <v>36.024999999999999</v>
      </c>
      <c r="R28" s="22">
        <f t="shared" si="2"/>
        <v>36.087500000000006</v>
      </c>
      <c r="S28" s="22">
        <f t="shared" si="2"/>
        <v>53.516374999999996</v>
      </c>
      <c r="T28" s="22">
        <f t="shared" si="2"/>
        <v>40.206500000000005</v>
      </c>
      <c r="U28" s="22">
        <f t="shared" si="2"/>
        <v>39.999250000000004</v>
      </c>
      <c r="V28" s="22">
        <f t="shared" si="2"/>
        <v>31.851749999999999</v>
      </c>
      <c r="W28" s="22">
        <f t="shared" si="2"/>
        <v>31.045000000000002</v>
      </c>
      <c r="X28" s="22">
        <f t="shared" si="2"/>
        <v>44.246749999999999</v>
      </c>
      <c r="Y28" s="23">
        <f t="shared" si="2"/>
        <v>20.951499999999999</v>
      </c>
      <c r="Z28" s="245"/>
      <c r="AB28" s="12"/>
    </row>
    <row r="29" spans="1:32" ht="33.75" customHeight="1" x14ac:dyDescent="0.25">
      <c r="A29" s="157" t="s">
        <v>13</v>
      </c>
      <c r="B29" s="329">
        <f>((B27*B26)*7)/1000</f>
        <v>46.41</v>
      </c>
      <c r="C29" s="330">
        <f t="shared" ref="C29:Y29" si="3">((C27*C26)*7)/1000</f>
        <v>71.757000000000005</v>
      </c>
      <c r="D29" s="330">
        <f t="shared" si="3"/>
        <v>225.4</v>
      </c>
      <c r="E29" s="330">
        <f t="shared" si="3"/>
        <v>175.68950000000001</v>
      </c>
      <c r="F29" s="330">
        <f t="shared" si="3"/>
        <v>175.68950000000001</v>
      </c>
      <c r="G29" s="330">
        <f t="shared" si="3"/>
        <v>207.20699999999999</v>
      </c>
      <c r="H29" s="330">
        <f t="shared" si="3"/>
        <v>207.9</v>
      </c>
      <c r="I29" s="330">
        <f t="shared" si="3"/>
        <v>219.52</v>
      </c>
      <c r="J29" s="330">
        <f t="shared" si="3"/>
        <v>220.20599999999999</v>
      </c>
      <c r="K29" s="330">
        <f t="shared" si="3"/>
        <v>154.56</v>
      </c>
      <c r="L29" s="330">
        <f t="shared" si="3"/>
        <v>153.88800000000001</v>
      </c>
      <c r="M29" s="330">
        <f t="shared" si="3"/>
        <v>176.22499999999999</v>
      </c>
      <c r="N29" s="331">
        <f t="shared" si="3"/>
        <v>91.447999999999993</v>
      </c>
      <c r="O29" s="355">
        <f t="shared" si="3"/>
        <v>122.45099999999999</v>
      </c>
      <c r="P29" s="330">
        <f t="shared" si="3"/>
        <v>288.10250000000002</v>
      </c>
      <c r="Q29" s="330">
        <f t="shared" si="3"/>
        <v>179.2</v>
      </c>
      <c r="R29" s="330">
        <f t="shared" si="3"/>
        <v>179.55</v>
      </c>
      <c r="S29" s="330">
        <f t="shared" si="3"/>
        <v>265.76549999999997</v>
      </c>
      <c r="T29" s="330">
        <f t="shared" si="3"/>
        <v>199.626</v>
      </c>
      <c r="U29" s="330">
        <f t="shared" si="3"/>
        <v>198.59700000000001</v>
      </c>
      <c r="V29" s="330">
        <f t="shared" si="3"/>
        <v>158.20699999999999</v>
      </c>
      <c r="W29" s="330">
        <f t="shared" si="3"/>
        <v>154.28</v>
      </c>
      <c r="X29" s="330">
        <f t="shared" si="3"/>
        <v>219.387</v>
      </c>
      <c r="Y29" s="331">
        <f t="shared" si="3"/>
        <v>104.006</v>
      </c>
      <c r="Z29" s="246"/>
      <c r="AA29" s="327"/>
      <c r="AB29" s="374"/>
    </row>
    <row r="30" spans="1:32" ht="33.75" customHeight="1" thickBot="1" x14ac:dyDescent="0.3">
      <c r="A30" s="165" t="s">
        <v>14</v>
      </c>
      <c r="B30" s="26">
        <f>+(B25/B27)/7*1000</f>
        <v>30.76923076923077</v>
      </c>
      <c r="C30" s="27">
        <f t="shared" ref="C30:Y30" si="4">+(C25/C27)/7*1000</f>
        <v>64.108031272210368</v>
      </c>
      <c r="D30" s="27">
        <f t="shared" si="4"/>
        <v>50</v>
      </c>
      <c r="E30" s="27">
        <f t="shared" si="4"/>
        <v>50.503018108651908</v>
      </c>
      <c r="F30" s="27">
        <f t="shared" si="4"/>
        <v>50.503018108651908</v>
      </c>
      <c r="G30" s="27">
        <f t="shared" si="4"/>
        <v>49.498327759197323</v>
      </c>
      <c r="H30" s="27">
        <f t="shared" si="4"/>
        <v>49.499999999999993</v>
      </c>
      <c r="I30" s="27">
        <f t="shared" si="4"/>
        <v>48.995535714285715</v>
      </c>
      <c r="J30" s="27">
        <f t="shared" si="4"/>
        <v>48.998664886515364</v>
      </c>
      <c r="K30" s="27">
        <f t="shared" si="4"/>
        <v>48.012422360248451</v>
      </c>
      <c r="L30" s="27">
        <f t="shared" si="4"/>
        <v>48.003742981908914</v>
      </c>
      <c r="M30" s="27">
        <f t="shared" si="4"/>
        <v>47.493261455525605</v>
      </c>
      <c r="N30" s="28">
        <f t="shared" si="4"/>
        <v>45.975855130784709</v>
      </c>
      <c r="O30" s="51">
        <f t="shared" si="4"/>
        <v>51.020408163265316</v>
      </c>
      <c r="P30" s="27">
        <f t="shared" si="4"/>
        <v>50.499561787905343</v>
      </c>
      <c r="Q30" s="27">
        <f t="shared" si="4"/>
        <v>49.999999999999993</v>
      </c>
      <c r="R30" s="27">
        <f t="shared" si="4"/>
        <v>50.013923698134228</v>
      </c>
      <c r="S30" s="27">
        <f t="shared" si="4"/>
        <v>49.506425777612215</v>
      </c>
      <c r="T30" s="27">
        <f t="shared" si="4"/>
        <v>48.993618065783018</v>
      </c>
      <c r="U30" s="27">
        <f t="shared" si="4"/>
        <v>49.000740192450039</v>
      </c>
      <c r="V30" s="27">
        <f t="shared" si="4"/>
        <v>48.497854077253223</v>
      </c>
      <c r="W30" s="27">
        <f t="shared" si="4"/>
        <v>47.506157635467972</v>
      </c>
      <c r="X30" s="27">
        <f t="shared" si="4"/>
        <v>46.502755404832563</v>
      </c>
      <c r="Y30" s="28">
        <f t="shared" si="4"/>
        <v>45.997346306943832</v>
      </c>
      <c r="Z30" s="247"/>
      <c r="AA30" s="327"/>
      <c r="AB30" s="374"/>
    </row>
    <row r="31" spans="1:32" ht="33.75" customHeight="1" x14ac:dyDescent="0.25">
      <c r="A31" s="29"/>
      <c r="B31" s="30">
        <f>B25-B29</f>
        <v>-18.409999999999997</v>
      </c>
      <c r="C31" s="30">
        <f>C25-C29</f>
        <v>18.442999999999998</v>
      </c>
      <c r="D31" s="30">
        <f t="shared" ref="D31:Y31" si="5">D25-D29</f>
        <v>0</v>
      </c>
      <c r="E31" s="30">
        <f t="shared" si="5"/>
        <v>1.0499999999979082E-2</v>
      </c>
      <c r="F31" s="30">
        <f t="shared" si="5"/>
        <v>1.0499999999979082E-2</v>
      </c>
      <c r="G31" s="30">
        <f t="shared" si="5"/>
        <v>-7.0000000000050022E-3</v>
      </c>
      <c r="H31" s="30">
        <f t="shared" si="5"/>
        <v>0</v>
      </c>
      <c r="I31" s="30">
        <f t="shared" si="5"/>
        <v>-2.0000000000010232E-2</v>
      </c>
      <c r="J31" s="30">
        <f t="shared" si="5"/>
        <v>-5.999999999943384E-3</v>
      </c>
      <c r="K31" s="30">
        <f t="shared" si="5"/>
        <v>3.9999999999992042E-2</v>
      </c>
      <c r="L31" s="30">
        <f t="shared" si="5"/>
        <v>1.2000000000000455E-2</v>
      </c>
      <c r="M31" s="30">
        <f t="shared" si="5"/>
        <v>-2.5000000000005684E-2</v>
      </c>
      <c r="N31" s="30">
        <f t="shared" si="5"/>
        <v>-4.8000000000001819E-2</v>
      </c>
      <c r="O31" s="30">
        <f t="shared" si="5"/>
        <v>4.9000000000020805E-2</v>
      </c>
      <c r="P31" s="30">
        <f t="shared" si="5"/>
        <v>-2.4999999999977263E-3</v>
      </c>
      <c r="Q31" s="30">
        <f t="shared" si="5"/>
        <v>0</v>
      </c>
      <c r="R31" s="30">
        <f t="shared" si="5"/>
        <v>4.9999999999982947E-2</v>
      </c>
      <c r="S31" s="30">
        <f t="shared" si="5"/>
        <v>3.4500000000036835E-2</v>
      </c>
      <c r="T31" s="30">
        <f t="shared" si="5"/>
        <v>-2.5999999999982037E-2</v>
      </c>
      <c r="U31" s="30">
        <f t="shared" si="5"/>
        <v>2.9999999999859028E-3</v>
      </c>
      <c r="V31" s="30">
        <f t="shared" si="5"/>
        <v>-6.9999999999765805E-3</v>
      </c>
      <c r="W31" s="30">
        <f t="shared" si="5"/>
        <v>1.999999999998181E-2</v>
      </c>
      <c r="X31" s="30">
        <f t="shared" si="5"/>
        <v>1.3000000000033651E-2</v>
      </c>
      <c r="Y31" s="30">
        <f t="shared" si="5"/>
        <v>-6.0000000000002274E-3</v>
      </c>
      <c r="Z31" s="30"/>
      <c r="AA31" s="31"/>
      <c r="AB31" s="376"/>
      <c r="AC31" s="30"/>
      <c r="AD31" s="30"/>
      <c r="AE31" s="30"/>
      <c r="AF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1"/>
      <c r="AA33" s="376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1"/>
      <c r="AA34" s="376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76"/>
      <c r="AB35" s="31"/>
      <c r="AC35" s="31"/>
      <c r="AD35" s="3"/>
    </row>
    <row r="36" spans="1:32" ht="33.75" customHeight="1" thickBot="1" x14ac:dyDescent="0.3">
      <c r="A36" s="53" t="s">
        <v>15</v>
      </c>
      <c r="B36" s="1094" t="s">
        <v>16</v>
      </c>
      <c r="C36" s="1095"/>
      <c r="D36" s="1095"/>
      <c r="E36" s="1095"/>
      <c r="F36" s="1095"/>
      <c r="G36" s="1095"/>
      <c r="H36" s="1095"/>
      <c r="I36" s="388"/>
      <c r="L36" s="32"/>
      <c r="M36" s="62" t="s">
        <v>17</v>
      </c>
      <c r="N36" s="1094" t="s">
        <v>16</v>
      </c>
      <c r="O36" s="1095"/>
      <c r="P36" s="1145"/>
      <c r="Q36" s="223"/>
      <c r="R36" s="33"/>
      <c r="S36" s="34"/>
      <c r="T36" s="3"/>
      <c r="U36" s="33"/>
      <c r="V36" s="33"/>
      <c r="W36" s="33"/>
      <c r="X36" s="3"/>
      <c r="Y36" s="327"/>
      <c r="Z36" s="374"/>
      <c r="AA36" s="11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386" t="s">
        <v>8</v>
      </c>
      <c r="J37" s="35"/>
      <c r="K37" s="1106"/>
      <c r="L37" s="1106"/>
      <c r="M37" s="71" t="s">
        <v>31</v>
      </c>
      <c r="N37" s="206"/>
      <c r="O37" s="207"/>
      <c r="P37" s="377"/>
      <c r="Q37" s="103" t="s">
        <v>8</v>
      </c>
      <c r="R37" s="35"/>
      <c r="S37" s="3"/>
      <c r="T37" s="34"/>
      <c r="U37" s="3"/>
      <c r="V37" s="33"/>
      <c r="W37" s="33"/>
      <c r="X37" s="33"/>
      <c r="Y37" s="327"/>
      <c r="Z37" s="374"/>
      <c r="AA37" s="11"/>
    </row>
    <row r="38" spans="1:32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147" t="s">
        <v>9</v>
      </c>
      <c r="N38" s="160">
        <v>1</v>
      </c>
      <c r="O38" s="145">
        <v>2</v>
      </c>
      <c r="P38" s="177">
        <v>3</v>
      </c>
      <c r="Q38" s="181"/>
      <c r="R38" s="35"/>
      <c r="S38" s="36"/>
      <c r="T38" s="36"/>
      <c r="U38" s="2"/>
      <c r="V38" s="2"/>
      <c r="W38" s="2"/>
      <c r="X38" s="2"/>
      <c r="Y38" s="327"/>
      <c r="Z38" s="374"/>
      <c r="AA38" s="11"/>
    </row>
    <row r="39" spans="1:32" ht="33.75" customHeight="1" x14ac:dyDescent="0.25">
      <c r="A39" s="332" t="s">
        <v>23</v>
      </c>
      <c r="B39" s="341"/>
      <c r="C39" s="342"/>
      <c r="D39" s="342"/>
      <c r="E39" s="342"/>
      <c r="F39" s="342"/>
      <c r="G39" s="342"/>
      <c r="H39" s="343"/>
      <c r="I39" s="337">
        <f>SUM(B39:H39)</f>
        <v>0</v>
      </c>
      <c r="J39" s="37"/>
      <c r="K39" s="374"/>
      <c r="L39" s="2"/>
      <c r="M39" s="332" t="s">
        <v>23</v>
      </c>
      <c r="N39" s="361"/>
      <c r="O39" s="362"/>
      <c r="P39" s="379"/>
      <c r="Q39" s="380">
        <f t="shared" ref="Q39:Q46" si="6">SUM(N39:P39)</f>
        <v>0</v>
      </c>
      <c r="R39" s="2"/>
      <c r="S39" s="36"/>
      <c r="T39" s="36"/>
      <c r="U39" s="2"/>
      <c r="V39" s="2"/>
      <c r="W39" s="2"/>
      <c r="X39" s="2"/>
      <c r="Y39" s="327"/>
      <c r="Z39" s="374"/>
      <c r="AA39" s="11"/>
    </row>
    <row r="40" spans="1:32" ht="33.75" customHeight="1" x14ac:dyDescent="0.25">
      <c r="A40" s="148" t="s">
        <v>19</v>
      </c>
      <c r="B40" s="13">
        <v>17.100000000000001</v>
      </c>
      <c r="C40" s="14">
        <v>26.9</v>
      </c>
      <c r="D40" s="14">
        <v>42.7</v>
      </c>
      <c r="E40" s="14">
        <v>54.4</v>
      </c>
      <c r="F40" s="14">
        <v>50.4</v>
      </c>
      <c r="G40" s="14">
        <v>42</v>
      </c>
      <c r="H40" s="252">
        <v>15.4</v>
      </c>
      <c r="I40" s="242">
        <f t="shared" ref="I40:I45" si="7">SUM(B40:H40)</f>
        <v>248.9</v>
      </c>
      <c r="J40" s="37"/>
      <c r="K40" s="375"/>
      <c r="L40" s="2"/>
      <c r="M40" s="148" t="s">
        <v>19</v>
      </c>
      <c r="N40" s="13">
        <v>7.3</v>
      </c>
      <c r="O40" s="14">
        <v>21.5</v>
      </c>
      <c r="P40" s="98">
        <v>18</v>
      </c>
      <c r="Q40" s="365">
        <f t="shared" si="6"/>
        <v>46.8</v>
      </c>
      <c r="R40" s="2"/>
      <c r="S40" s="36"/>
      <c r="T40" s="36"/>
      <c r="U40" s="2"/>
      <c r="V40" s="2"/>
      <c r="W40" s="2"/>
      <c r="X40" s="2"/>
      <c r="Y40" s="327"/>
      <c r="Z40" s="374"/>
      <c r="AA40" s="11"/>
    </row>
    <row r="41" spans="1:32" ht="33.75" customHeight="1" x14ac:dyDescent="0.25">
      <c r="A41" s="148" t="s">
        <v>27</v>
      </c>
      <c r="B41" s="13">
        <v>17.5</v>
      </c>
      <c r="C41" s="14">
        <v>27.7</v>
      </c>
      <c r="D41" s="14">
        <v>44.6</v>
      </c>
      <c r="E41" s="14">
        <v>57.1</v>
      </c>
      <c r="F41" s="14">
        <v>53.1</v>
      </c>
      <c r="G41" s="14">
        <v>43.7</v>
      </c>
      <c r="H41" s="252">
        <v>16.100000000000001</v>
      </c>
      <c r="I41" s="242">
        <f t="shared" si="7"/>
        <v>259.8</v>
      </c>
      <c r="J41" s="37"/>
      <c r="K41" s="375"/>
      <c r="L41" s="2"/>
      <c r="M41" s="148" t="s">
        <v>27</v>
      </c>
      <c r="N41" s="13">
        <v>7</v>
      </c>
      <c r="O41" s="14">
        <v>21.6</v>
      </c>
      <c r="P41" s="98">
        <v>18.2</v>
      </c>
      <c r="Q41" s="365">
        <f>SUM(N41:P41)</f>
        <v>46.8</v>
      </c>
      <c r="R41" s="2"/>
      <c r="S41" s="36"/>
      <c r="T41" s="36"/>
      <c r="U41" s="2"/>
      <c r="V41" s="2"/>
      <c r="W41" s="2"/>
      <c r="X41" s="2"/>
      <c r="Y41" s="327"/>
      <c r="Z41" s="374"/>
      <c r="AA41" s="11"/>
    </row>
    <row r="42" spans="1:32" ht="33.75" customHeight="1" x14ac:dyDescent="0.25">
      <c r="A42" s="332" t="s">
        <v>20</v>
      </c>
      <c r="B42" s="333"/>
      <c r="C42" s="334"/>
      <c r="D42" s="334"/>
      <c r="E42" s="334"/>
      <c r="F42" s="334"/>
      <c r="G42" s="334"/>
      <c r="H42" s="336"/>
      <c r="I42" s="337">
        <f t="shared" si="7"/>
        <v>0</v>
      </c>
      <c r="J42" s="37"/>
      <c r="K42" s="374"/>
      <c r="L42" s="2"/>
      <c r="M42" s="332" t="s">
        <v>20</v>
      </c>
      <c r="N42" s="333"/>
      <c r="O42" s="334"/>
      <c r="P42" s="335"/>
      <c r="Q42" s="380">
        <f t="shared" si="6"/>
        <v>0</v>
      </c>
      <c r="R42" s="2"/>
      <c r="S42" s="36"/>
      <c r="T42" s="36"/>
      <c r="U42" s="2"/>
      <c r="V42" s="2"/>
      <c r="W42" s="2"/>
      <c r="X42" s="2"/>
      <c r="Y42" s="327"/>
      <c r="Z42" s="374"/>
      <c r="AA42" s="11"/>
    </row>
    <row r="43" spans="1:32" ht="33.75" customHeight="1" x14ac:dyDescent="0.25">
      <c r="A43" s="147" t="s">
        <v>21</v>
      </c>
      <c r="B43" s="13">
        <v>17.600000000000001</v>
      </c>
      <c r="C43" s="14">
        <v>27.7</v>
      </c>
      <c r="D43" s="14">
        <v>44.6</v>
      </c>
      <c r="E43" s="14">
        <v>57.2</v>
      </c>
      <c r="F43" s="14">
        <v>53.1</v>
      </c>
      <c r="G43" s="14">
        <v>43.7</v>
      </c>
      <c r="H43" s="252">
        <v>16.2</v>
      </c>
      <c r="I43" s="242">
        <f t="shared" si="7"/>
        <v>260.10000000000002</v>
      </c>
      <c r="J43" s="37"/>
      <c r="K43" s="375"/>
      <c r="L43" s="2"/>
      <c r="M43" s="148" t="s">
        <v>21</v>
      </c>
      <c r="N43" s="13">
        <v>7</v>
      </c>
      <c r="O43" s="14">
        <v>21.6</v>
      </c>
      <c r="P43" s="98">
        <v>18.2</v>
      </c>
      <c r="Q43" s="365">
        <f>SUM(N43:P43)</f>
        <v>46.8</v>
      </c>
      <c r="R43" s="2"/>
      <c r="S43" s="36"/>
      <c r="T43" s="36"/>
      <c r="U43" s="2"/>
      <c r="V43" s="2"/>
      <c r="W43" s="2"/>
      <c r="X43" s="2"/>
      <c r="Y43" s="327"/>
      <c r="Z43" s="374"/>
      <c r="AA43" s="11"/>
    </row>
    <row r="44" spans="1:32" ht="33.75" customHeight="1" x14ac:dyDescent="0.25">
      <c r="A44" s="148" t="s">
        <v>22</v>
      </c>
      <c r="B44" s="13">
        <v>17.600000000000001</v>
      </c>
      <c r="C44" s="14">
        <v>27.7</v>
      </c>
      <c r="D44" s="14">
        <v>44.6</v>
      </c>
      <c r="E44" s="14">
        <v>57.2</v>
      </c>
      <c r="F44" s="14">
        <v>53.1</v>
      </c>
      <c r="G44" s="14">
        <v>43.7</v>
      </c>
      <c r="H44" s="252">
        <v>16.2</v>
      </c>
      <c r="I44" s="242">
        <f t="shared" si="7"/>
        <v>260.10000000000002</v>
      </c>
      <c r="J44" s="37"/>
      <c r="K44" s="375"/>
      <c r="L44" s="2"/>
      <c r="M44" s="148" t="s">
        <v>22</v>
      </c>
      <c r="N44" s="13">
        <v>7</v>
      </c>
      <c r="O44" s="14">
        <v>21.6</v>
      </c>
      <c r="P44" s="98">
        <v>18.2</v>
      </c>
      <c r="Q44" s="365">
        <f t="shared" si="6"/>
        <v>46.8</v>
      </c>
      <c r="R44" s="2"/>
      <c r="S44" s="36"/>
      <c r="T44" s="36"/>
      <c r="U44" s="2"/>
      <c r="V44" s="2"/>
      <c r="W44" s="2"/>
      <c r="X44" s="2"/>
      <c r="Y44" s="327"/>
      <c r="Z44" s="374"/>
      <c r="AA44" s="11"/>
    </row>
    <row r="45" spans="1:32" ht="33.75" customHeight="1" thickBot="1" x14ac:dyDescent="0.3">
      <c r="A45" s="196" t="s">
        <v>30</v>
      </c>
      <c r="B45" s="13">
        <v>17.600000000000001</v>
      </c>
      <c r="C45" s="14">
        <v>27.8</v>
      </c>
      <c r="D45" s="14">
        <v>44.6</v>
      </c>
      <c r="E45" s="14">
        <v>57.2</v>
      </c>
      <c r="F45" s="14">
        <v>53.2</v>
      </c>
      <c r="G45" s="14">
        <v>43.8</v>
      </c>
      <c r="H45" s="252">
        <v>16.2</v>
      </c>
      <c r="I45" s="381">
        <f t="shared" si="7"/>
        <v>260.39999999999998</v>
      </c>
      <c r="J45" s="37"/>
      <c r="K45" s="375"/>
      <c r="L45" s="2"/>
      <c r="M45" s="196" t="s">
        <v>30</v>
      </c>
      <c r="N45" s="13">
        <v>7.1</v>
      </c>
      <c r="O45" s="14">
        <v>21.7</v>
      </c>
      <c r="P45" s="98">
        <v>18.3</v>
      </c>
      <c r="Q45" s="382">
        <f t="shared" si="6"/>
        <v>47.099999999999994</v>
      </c>
      <c r="R45" s="2"/>
      <c r="S45" s="36"/>
      <c r="T45" s="36"/>
      <c r="U45" s="36"/>
      <c r="V45" s="36"/>
      <c r="W45" s="2"/>
      <c r="X45" s="2"/>
      <c r="Y45" s="2"/>
      <c r="Z45" s="12"/>
      <c r="AA45" s="11"/>
    </row>
    <row r="46" spans="1:32" ht="33.75" customHeight="1" x14ac:dyDescent="0.25">
      <c r="A46" s="302" t="s">
        <v>8</v>
      </c>
      <c r="B46" s="108">
        <f t="shared" ref="B46:H46" si="8">SUM(B39:B45)</f>
        <v>87.4</v>
      </c>
      <c r="C46" s="105">
        <f t="shared" si="8"/>
        <v>137.80000000000001</v>
      </c>
      <c r="D46" s="105">
        <f t="shared" si="8"/>
        <v>221.1</v>
      </c>
      <c r="E46" s="105">
        <f t="shared" si="8"/>
        <v>283.09999999999997</v>
      </c>
      <c r="F46" s="105">
        <f t="shared" si="8"/>
        <v>262.89999999999998</v>
      </c>
      <c r="G46" s="105">
        <f t="shared" si="8"/>
        <v>216.90000000000003</v>
      </c>
      <c r="H46" s="106">
        <f t="shared" si="8"/>
        <v>80.100000000000009</v>
      </c>
      <c r="I46" s="383">
        <f>SUM(B46:H46)</f>
        <v>1289.3</v>
      </c>
      <c r="J46" s="37"/>
      <c r="K46" s="37"/>
      <c r="M46" s="205" t="s">
        <v>8</v>
      </c>
      <c r="N46" s="108">
        <f>SUM(N39:N45)</f>
        <v>35.4</v>
      </c>
      <c r="O46" s="105">
        <f>SUM(O39:O45)</f>
        <v>108.00000000000001</v>
      </c>
      <c r="P46" s="178">
        <f>SUM(P39:P45)</f>
        <v>90.9</v>
      </c>
      <c r="Q46" s="383">
        <f t="shared" si="6"/>
        <v>234.3</v>
      </c>
      <c r="R46" s="37"/>
      <c r="S46" s="364"/>
      <c r="T46" s="2"/>
      <c r="U46" s="2"/>
      <c r="V46" s="2"/>
      <c r="W46" s="2"/>
      <c r="X46" s="2"/>
      <c r="Y46" s="2"/>
      <c r="Z46" s="12"/>
      <c r="AA46" s="11"/>
    </row>
    <row r="47" spans="1:32" ht="33.75" customHeight="1" x14ac:dyDescent="0.25">
      <c r="A47" s="162" t="s">
        <v>10</v>
      </c>
      <c r="B47" s="15">
        <v>54.5</v>
      </c>
      <c r="C47" s="16">
        <v>53.5</v>
      </c>
      <c r="D47" s="16">
        <v>54</v>
      </c>
      <c r="E47" s="16">
        <v>54</v>
      </c>
      <c r="F47" s="16">
        <v>53.5</v>
      </c>
      <c r="G47" s="16">
        <v>52</v>
      </c>
      <c r="H47" s="17">
        <v>52</v>
      </c>
      <c r="I47" s="188">
        <f>+((I46/I48)/7)*1000</f>
        <v>53.402642587913675</v>
      </c>
      <c r="J47" s="38"/>
      <c r="K47" s="37"/>
      <c r="M47" s="67" t="s">
        <v>10</v>
      </c>
      <c r="N47" s="15">
        <v>64</v>
      </c>
      <c r="O47" s="16">
        <v>64</v>
      </c>
      <c r="P47" s="186">
        <v>64</v>
      </c>
      <c r="Q47" s="188">
        <f>+((Q46/Q48)/7)*1000</f>
        <v>63.998907402349076</v>
      </c>
      <c r="R47" s="38"/>
      <c r="Y47" s="327"/>
      <c r="Z47" s="374"/>
      <c r="AA47" s="11"/>
    </row>
    <row r="48" spans="1:32" ht="33.75" customHeight="1" x14ac:dyDescent="0.25">
      <c r="A48" s="163" t="s">
        <v>11</v>
      </c>
      <c r="B48" s="18">
        <v>229</v>
      </c>
      <c r="C48" s="19">
        <v>368</v>
      </c>
      <c r="D48" s="19">
        <v>585</v>
      </c>
      <c r="E48" s="19">
        <v>749</v>
      </c>
      <c r="F48" s="19">
        <v>702</v>
      </c>
      <c r="G48" s="19">
        <v>596</v>
      </c>
      <c r="H48" s="20">
        <v>220</v>
      </c>
      <c r="I48" s="384">
        <f>SUM(B48:H48)</f>
        <v>3449</v>
      </c>
      <c r="J48" s="166"/>
      <c r="K48" s="37"/>
      <c r="L48" s="39"/>
      <c r="M48" s="55" t="s">
        <v>11</v>
      </c>
      <c r="N48" s="210">
        <v>79</v>
      </c>
      <c r="O48" s="211">
        <v>241</v>
      </c>
      <c r="P48" s="227">
        <v>203</v>
      </c>
      <c r="Q48" s="189">
        <f>SUM(N48:P48)</f>
        <v>523</v>
      </c>
      <c r="R48" s="40"/>
      <c r="Y48" s="327"/>
      <c r="Z48" s="374"/>
      <c r="AA48" s="11"/>
    </row>
    <row r="49" spans="1:32" ht="33.75" customHeight="1" x14ac:dyDescent="0.25">
      <c r="A49" s="164" t="s">
        <v>12</v>
      </c>
      <c r="B49" s="21">
        <f>((((B47*7)*B48)/1000)-B40)/4</f>
        <v>17.565874999999998</v>
      </c>
      <c r="C49" s="22">
        <f t="shared" ref="C49:H49" si="9">((((C47*7)*C48)/1000)-C40)/4</f>
        <v>27.728999999999999</v>
      </c>
      <c r="D49" s="22">
        <f t="shared" si="9"/>
        <v>44.607500000000002</v>
      </c>
      <c r="E49" s="22">
        <f t="shared" si="9"/>
        <v>57.180500000000002</v>
      </c>
      <c r="F49" s="22">
        <f t="shared" si="9"/>
        <v>53.124749999999999</v>
      </c>
      <c r="G49" s="22">
        <f t="shared" si="9"/>
        <v>43.735999999999997</v>
      </c>
      <c r="H49" s="23">
        <f t="shared" si="9"/>
        <v>16.169999999999998</v>
      </c>
      <c r="I49" s="368">
        <f>((I46*1000)/I48)/7</f>
        <v>53.402642587913682</v>
      </c>
      <c r="J49" s="167"/>
      <c r="K49" s="37"/>
      <c r="M49" s="56" t="s">
        <v>12</v>
      </c>
      <c r="N49" s="21">
        <f>((((N47*7)*N48)/1000)-N40)/4</f>
        <v>7.0230000000000006</v>
      </c>
      <c r="O49" s="22">
        <f>((((O47*7)*O48)/1000)-O40)/4</f>
        <v>21.617000000000001</v>
      </c>
      <c r="P49" s="135">
        <f>((((P47*7)*P48)/1000)-P40)/4</f>
        <v>18.236000000000001</v>
      </c>
      <c r="Q49" s="190">
        <f>((Q46*1000)/Q48)/7</f>
        <v>63.998907402349083</v>
      </c>
      <c r="R49" s="40"/>
      <c r="Y49" s="327"/>
      <c r="Z49" s="374"/>
      <c r="AA49" s="11"/>
    </row>
    <row r="50" spans="1:32" ht="33.75" customHeight="1" thickBot="1" x14ac:dyDescent="0.3">
      <c r="A50" s="157" t="s">
        <v>13</v>
      </c>
      <c r="B50" s="329">
        <f t="shared" ref="B50:H50" si="10">((B48*B47)*7)/1000</f>
        <v>87.363500000000002</v>
      </c>
      <c r="C50" s="330">
        <f t="shared" si="10"/>
        <v>137.816</v>
      </c>
      <c r="D50" s="330">
        <f t="shared" si="10"/>
        <v>221.13</v>
      </c>
      <c r="E50" s="330">
        <f t="shared" si="10"/>
        <v>283.12200000000001</v>
      </c>
      <c r="F50" s="330">
        <f t="shared" si="10"/>
        <v>262.899</v>
      </c>
      <c r="G50" s="330">
        <f t="shared" si="10"/>
        <v>216.94399999999999</v>
      </c>
      <c r="H50" s="331">
        <f t="shared" si="10"/>
        <v>80.08</v>
      </c>
      <c r="I50" s="57"/>
      <c r="J50" s="29"/>
      <c r="K50" s="37"/>
      <c r="M50" s="58" t="s">
        <v>13</v>
      </c>
      <c r="N50" s="329">
        <f>((N48*N47)*7)/1000</f>
        <v>35.392000000000003</v>
      </c>
      <c r="O50" s="330">
        <f>((O48*O47)*7)/1000</f>
        <v>107.968</v>
      </c>
      <c r="P50" s="344">
        <f>((P48*P47)*7)/1000</f>
        <v>90.944000000000003</v>
      </c>
      <c r="Q50" s="182"/>
      <c r="Y50" s="327"/>
      <c r="Z50" s="374"/>
      <c r="AA50" s="11"/>
    </row>
    <row r="51" spans="1:32" ht="33.75" customHeight="1" thickBot="1" x14ac:dyDescent="0.3">
      <c r="A51" s="165" t="s">
        <v>14</v>
      </c>
      <c r="B51" s="26">
        <f t="shared" ref="B51:H51" si="11">+(B46/B48)/7*1000</f>
        <v>54.522769806612601</v>
      </c>
      <c r="C51" s="27">
        <f t="shared" si="11"/>
        <v>53.493788819875782</v>
      </c>
      <c r="D51" s="27">
        <f t="shared" si="11"/>
        <v>53.992673992673993</v>
      </c>
      <c r="E51" s="27">
        <f t="shared" si="11"/>
        <v>53.99580392904825</v>
      </c>
      <c r="F51" s="27">
        <f t="shared" si="11"/>
        <v>53.500203500203497</v>
      </c>
      <c r="G51" s="27">
        <f t="shared" si="11"/>
        <v>51.989453499520614</v>
      </c>
      <c r="H51" s="28">
        <f t="shared" si="11"/>
        <v>52.012987012987018</v>
      </c>
      <c r="I51" s="58"/>
      <c r="J51" s="29"/>
      <c r="K51" s="37"/>
      <c r="L51" s="29"/>
      <c r="M51" s="213" t="s">
        <v>14</v>
      </c>
      <c r="N51" s="26">
        <f>+(N46/N48)/7*1000</f>
        <v>64.014466546112118</v>
      </c>
      <c r="O51" s="27">
        <f>+(O46/O48)/7*1000</f>
        <v>64.01896858328395</v>
      </c>
      <c r="P51" s="180">
        <f>+(P46/P48)/7*1000</f>
        <v>63.969035890218159</v>
      </c>
      <c r="Q51" s="208"/>
      <c r="R51" s="30"/>
      <c r="Y51" s="327"/>
      <c r="Z51" s="374"/>
      <c r="AA51" s="11"/>
    </row>
    <row r="52" spans="1:32" ht="33.75" customHeight="1" x14ac:dyDescent="0.25">
      <c r="A52" s="29"/>
      <c r="B52" s="30">
        <f>B46-B50</f>
        <v>3.6500000000003752E-2</v>
      </c>
      <c r="C52" s="30">
        <f t="shared" ref="C52:H52" si="12">C46-C50</f>
        <v>-1.5999999999991132E-2</v>
      </c>
      <c r="D52" s="30">
        <f t="shared" si="12"/>
        <v>-3.0000000000001137E-2</v>
      </c>
      <c r="E52" s="30">
        <f>E46-E50</f>
        <v>-2.2000000000048203E-2</v>
      </c>
      <c r="F52" s="30">
        <f t="shared" si="12"/>
        <v>9.9999999997635314E-4</v>
      </c>
      <c r="G52" s="30">
        <f t="shared" si="12"/>
        <v>-4.3999999999954298E-2</v>
      </c>
      <c r="H52" s="30">
        <f t="shared" si="12"/>
        <v>2.0000000000010232E-2</v>
      </c>
      <c r="I52" s="29"/>
      <c r="J52" s="29"/>
      <c r="K52" s="29"/>
      <c r="L52" s="29"/>
      <c r="M52" s="30"/>
      <c r="N52" s="30">
        <f>N46-N50</f>
        <v>7.9999999999955662E-3</v>
      </c>
      <c r="O52" s="30">
        <f>O46-O50</f>
        <v>3.2000000000010687E-2</v>
      </c>
      <c r="P52" s="30">
        <f>P46-P50</f>
        <v>-4.399999999999693E-2</v>
      </c>
      <c r="Q52" s="30"/>
      <c r="R52" s="30"/>
      <c r="T52" s="30"/>
      <c r="U52" s="30"/>
      <c r="V52" s="2"/>
      <c r="W52" s="2"/>
      <c r="X52" s="2"/>
      <c r="Y52" s="2"/>
      <c r="Z52" s="12"/>
      <c r="AA52" s="11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1"/>
      <c r="T53" s="31"/>
      <c r="U53" s="31"/>
      <c r="V53" s="2"/>
      <c r="W53" s="2"/>
      <c r="X53" s="2"/>
      <c r="Y53" s="2"/>
      <c r="Z53" s="374"/>
      <c r="AA53" s="11"/>
      <c r="AC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96"/>
      <c r="M54" s="1096"/>
      <c r="N54" s="42"/>
      <c r="O54" s="42"/>
      <c r="P54" s="42"/>
      <c r="Q54" s="43"/>
      <c r="V54" s="31"/>
      <c r="W54" s="31"/>
      <c r="X54" s="31"/>
      <c r="Y54" s="2"/>
      <c r="Z54" s="2"/>
      <c r="AA54" s="1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94" t="s">
        <v>29</v>
      </c>
      <c r="C55" s="1095"/>
      <c r="D55" s="1095"/>
      <c r="E55" s="1095"/>
      <c r="F55" s="1095"/>
      <c r="G55" s="225"/>
      <c r="H55" s="44"/>
      <c r="I55" s="44"/>
      <c r="J55" s="44"/>
      <c r="U55" s="31"/>
      <c r="V55" s="31"/>
      <c r="W55" s="31"/>
      <c r="X55" s="2"/>
      <c r="Y55" s="2"/>
      <c r="Z55" s="12"/>
      <c r="AA55" s="2"/>
      <c r="AC55" s="2"/>
      <c r="AD55" s="2"/>
      <c r="AE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377"/>
      <c r="G56" s="387" t="s">
        <v>8</v>
      </c>
      <c r="K56" s="33"/>
      <c r="L56" s="33"/>
      <c r="M56" s="33"/>
      <c r="N56" s="45"/>
      <c r="O56" s="45"/>
      <c r="P56" s="45"/>
      <c r="Q56" s="33"/>
      <c r="R56" s="33"/>
      <c r="S56" s="46"/>
      <c r="T56" s="46"/>
      <c r="U56" s="46"/>
      <c r="V56" s="2"/>
      <c r="W56" s="2"/>
      <c r="X56" s="2"/>
      <c r="Y56" s="2"/>
      <c r="Z56" s="374"/>
      <c r="AA56" s="2"/>
      <c r="AB56" s="2"/>
      <c r="AC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293">
        <v>5</v>
      </c>
      <c r="G57" s="385"/>
      <c r="H57" s="33"/>
      <c r="I57" s="33"/>
      <c r="K57" s="33"/>
      <c r="L57" s="33"/>
      <c r="M57" s="33"/>
      <c r="N57" s="45"/>
      <c r="O57" s="45"/>
      <c r="P57" s="45"/>
      <c r="Q57" s="33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2" ht="33.75" customHeight="1" x14ac:dyDescent="0.25">
      <c r="A58" s="332" t="s">
        <v>23</v>
      </c>
      <c r="B58" s="341"/>
      <c r="C58" s="342"/>
      <c r="D58" s="342"/>
      <c r="E58" s="342"/>
      <c r="F58" s="378"/>
      <c r="G58" s="380">
        <f t="shared" ref="G58:G65" si="13">SUM(B58:F58)</f>
        <v>0</v>
      </c>
      <c r="H58" s="30"/>
      <c r="I58" s="30"/>
      <c r="J58" s="33"/>
      <c r="K58" s="33"/>
      <c r="L58" s="33"/>
      <c r="M58" s="33"/>
      <c r="N58" s="45"/>
      <c r="O58" s="45"/>
      <c r="P58" s="45"/>
      <c r="Q58" s="33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2" ht="33.75" customHeight="1" x14ac:dyDescent="0.25">
      <c r="A59" s="148" t="s">
        <v>19</v>
      </c>
      <c r="B59" s="13">
        <v>40.6</v>
      </c>
      <c r="C59" s="14">
        <v>45.3</v>
      </c>
      <c r="D59" s="14">
        <v>42.3</v>
      </c>
      <c r="E59" s="14">
        <v>28.6</v>
      </c>
      <c r="F59" s="98">
        <v>21.6</v>
      </c>
      <c r="G59" s="365">
        <f t="shared" si="13"/>
        <v>178.39999999999998</v>
      </c>
      <c r="H59" s="30"/>
      <c r="I59" s="30"/>
      <c r="J59" s="33"/>
      <c r="K59" s="33"/>
      <c r="L59" s="33"/>
      <c r="M59" s="33"/>
      <c r="N59" s="45"/>
      <c r="O59" s="45"/>
      <c r="P59" s="45"/>
      <c r="Q59" s="33"/>
      <c r="R59" s="33"/>
      <c r="S59" s="46"/>
      <c r="T59" s="46"/>
      <c r="U59" s="46"/>
      <c r="V59" s="2"/>
      <c r="W59" s="2"/>
      <c r="X59" s="2"/>
      <c r="Y59" s="2"/>
      <c r="Z59" s="12"/>
      <c r="AA59" s="2"/>
      <c r="AB59" s="2"/>
      <c r="AC59" s="2"/>
    </row>
    <row r="60" spans="1:32" ht="33.75" customHeight="1" x14ac:dyDescent="0.25">
      <c r="A60" s="148" t="s">
        <v>27</v>
      </c>
      <c r="B60" s="13">
        <v>41</v>
      </c>
      <c r="C60" s="14">
        <v>45.8</v>
      </c>
      <c r="D60" s="14">
        <v>42.8</v>
      </c>
      <c r="E60" s="14">
        <v>29.1</v>
      </c>
      <c r="F60" s="98">
        <v>21.8</v>
      </c>
      <c r="G60" s="365">
        <f t="shared" si="13"/>
        <v>180.5</v>
      </c>
      <c r="H60" s="30"/>
      <c r="I60" s="30"/>
      <c r="J60" s="2"/>
      <c r="K60" s="33"/>
      <c r="L60" s="33"/>
      <c r="M60" s="33"/>
      <c r="N60" s="45"/>
      <c r="O60" s="45"/>
      <c r="P60" s="45"/>
      <c r="Q60" s="33"/>
      <c r="R60" s="33"/>
      <c r="S60" s="46"/>
      <c r="T60" s="46"/>
      <c r="U60" s="46"/>
      <c r="V60" s="2"/>
      <c r="W60" s="2"/>
      <c r="X60" s="2"/>
      <c r="Y60" s="2"/>
      <c r="Z60" s="12"/>
      <c r="AA60" s="2"/>
      <c r="AB60" s="2"/>
      <c r="AC60" s="2"/>
    </row>
    <row r="61" spans="1:32" ht="33.75" customHeight="1" x14ac:dyDescent="0.25">
      <c r="A61" s="332" t="s">
        <v>20</v>
      </c>
      <c r="B61" s="333"/>
      <c r="C61" s="334"/>
      <c r="D61" s="334"/>
      <c r="E61" s="334"/>
      <c r="F61" s="335"/>
      <c r="G61" s="380">
        <f t="shared" si="13"/>
        <v>0</v>
      </c>
      <c r="H61" s="30"/>
      <c r="I61" s="30"/>
      <c r="J61" s="2"/>
      <c r="K61" s="33"/>
      <c r="L61" s="33"/>
      <c r="M61" s="33"/>
      <c r="N61" s="45"/>
      <c r="O61" s="45"/>
      <c r="P61" s="45"/>
      <c r="Q61" s="33"/>
      <c r="R61" s="33"/>
      <c r="S61" s="46"/>
      <c r="T61" s="46"/>
      <c r="U61" s="46"/>
      <c r="V61" s="3"/>
      <c r="W61" s="3"/>
      <c r="X61" s="2"/>
      <c r="Y61" s="2"/>
      <c r="Z61" s="12"/>
      <c r="AA61" s="2"/>
      <c r="AB61" s="2"/>
      <c r="AC61" s="2"/>
    </row>
    <row r="62" spans="1:32" ht="33.75" customHeight="1" x14ac:dyDescent="0.25">
      <c r="A62" s="148" t="s">
        <v>21</v>
      </c>
      <c r="B62" s="13">
        <v>41</v>
      </c>
      <c r="C62" s="14">
        <v>45.9</v>
      </c>
      <c r="D62" s="14">
        <v>42.8</v>
      </c>
      <c r="E62" s="14">
        <v>29.1</v>
      </c>
      <c r="F62" s="98">
        <v>21.8</v>
      </c>
      <c r="G62" s="365">
        <f t="shared" si="13"/>
        <v>180.6</v>
      </c>
      <c r="H62" s="30"/>
      <c r="I62" s="30"/>
      <c r="J62" s="2"/>
      <c r="K62" s="33"/>
      <c r="L62" s="33"/>
      <c r="M62" s="33"/>
      <c r="N62" s="45"/>
      <c r="O62" s="45"/>
      <c r="P62" s="45"/>
      <c r="Q62" s="33"/>
      <c r="R62" s="33"/>
      <c r="S62" s="46"/>
      <c r="T62" s="46"/>
      <c r="U62" s="46"/>
      <c r="V62" s="3"/>
      <c r="W62" s="3"/>
      <c r="X62" s="2"/>
      <c r="Y62" s="2"/>
      <c r="Z62" s="12"/>
      <c r="AA62" s="2"/>
      <c r="AB62" s="2"/>
      <c r="AC62" s="2"/>
    </row>
    <row r="63" spans="1:32" ht="33.75" customHeight="1" x14ac:dyDescent="0.25">
      <c r="A63" s="148" t="s">
        <v>22</v>
      </c>
      <c r="B63" s="13">
        <v>41</v>
      </c>
      <c r="C63" s="14">
        <v>45.9</v>
      </c>
      <c r="D63" s="14">
        <v>42.9</v>
      </c>
      <c r="E63" s="14">
        <v>29.2</v>
      </c>
      <c r="F63" s="98">
        <v>21.8</v>
      </c>
      <c r="G63" s="365">
        <f t="shared" si="13"/>
        <v>180.8</v>
      </c>
      <c r="H63" s="30"/>
      <c r="I63" s="30"/>
      <c r="J63" s="2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"/>
      <c r="W63" s="3"/>
      <c r="Y63" s="327"/>
      <c r="Z63" s="12"/>
      <c r="AA63" s="2"/>
      <c r="AB63" s="2"/>
      <c r="AC63" s="2"/>
    </row>
    <row r="64" spans="1:32" ht="33.75" customHeight="1" thickBot="1" x14ac:dyDescent="0.3">
      <c r="A64" s="196" t="s">
        <v>30</v>
      </c>
      <c r="B64" s="13">
        <v>41</v>
      </c>
      <c r="C64" s="14">
        <v>45.9</v>
      </c>
      <c r="D64" s="14">
        <v>42.9</v>
      </c>
      <c r="E64" s="14">
        <v>29.2</v>
      </c>
      <c r="F64" s="98">
        <v>21.9</v>
      </c>
      <c r="G64" s="382">
        <f t="shared" si="13"/>
        <v>180.9</v>
      </c>
      <c r="H64" s="30"/>
      <c r="I64" s="30"/>
      <c r="J64" s="2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"/>
      <c r="W64" s="3"/>
      <c r="Y64" s="327"/>
      <c r="Z64" s="12"/>
      <c r="AA64" s="2"/>
      <c r="AB64" s="2"/>
      <c r="AC64" s="2"/>
    </row>
    <row r="65" spans="1:29" ht="33.75" customHeight="1" x14ac:dyDescent="0.25">
      <c r="A65" s="205" t="s">
        <v>8</v>
      </c>
      <c r="B65" s="108">
        <f>SUM(B58:B64)</f>
        <v>204.6</v>
      </c>
      <c r="C65" s="105">
        <f>SUM(C58:C64)</f>
        <v>228.8</v>
      </c>
      <c r="D65" s="105">
        <f>SUM(D58:D64)</f>
        <v>213.7</v>
      </c>
      <c r="E65" s="105">
        <f>SUM(E58:E64)</f>
        <v>145.20000000000002</v>
      </c>
      <c r="F65" s="178">
        <f>SUM(F58:F64)</f>
        <v>108.9</v>
      </c>
      <c r="G65" s="383">
        <f t="shared" si="13"/>
        <v>901.19999999999993</v>
      </c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"/>
      <c r="W65" s="3"/>
      <c r="X65" s="3"/>
      <c r="Y65" s="2"/>
      <c r="Z65" s="12"/>
      <c r="AA65" s="2"/>
      <c r="AB65" s="2"/>
      <c r="AC65" s="2"/>
    </row>
    <row r="66" spans="1:29" ht="33.75" customHeight="1" x14ac:dyDescent="0.25">
      <c r="A66" s="54" t="s">
        <v>10</v>
      </c>
      <c r="B66" s="15">
        <v>72</v>
      </c>
      <c r="C66" s="16">
        <v>72</v>
      </c>
      <c r="D66" s="16">
        <v>72</v>
      </c>
      <c r="E66" s="16">
        <v>72</v>
      </c>
      <c r="F66" s="186">
        <v>72</v>
      </c>
      <c r="G66" s="188">
        <f>+((G65/G67)/7)*1000</f>
        <v>72.003835091083403</v>
      </c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"/>
      <c r="W66" s="3"/>
      <c r="X66" s="3"/>
      <c r="Y66" s="2"/>
      <c r="Z66" s="12"/>
      <c r="AA66" s="2"/>
      <c r="AB66" s="2"/>
      <c r="AC66" s="2"/>
    </row>
    <row r="67" spans="1:29" ht="33.75" customHeight="1" x14ac:dyDescent="0.25">
      <c r="A67" s="55" t="s">
        <v>11</v>
      </c>
      <c r="B67" s="210">
        <v>406</v>
      </c>
      <c r="C67" s="211">
        <v>454</v>
      </c>
      <c r="D67" s="211">
        <v>424</v>
      </c>
      <c r="E67" s="211">
        <v>288</v>
      </c>
      <c r="F67" s="227">
        <v>216</v>
      </c>
      <c r="G67" s="189">
        <f>SUM(B67:F67)</f>
        <v>1788</v>
      </c>
      <c r="J67" s="47"/>
      <c r="N67" s="3"/>
      <c r="O67" s="3"/>
      <c r="P67" s="3"/>
      <c r="Q67" s="3"/>
      <c r="R67" s="3"/>
      <c r="Y67" s="327"/>
      <c r="Z67" s="374"/>
      <c r="AA67" s="11"/>
    </row>
    <row r="68" spans="1:29" ht="33.75" customHeight="1" x14ac:dyDescent="0.25">
      <c r="A68" s="56" t="s">
        <v>12</v>
      </c>
      <c r="B68" s="21">
        <f>((((B66*7)*B67)/1000)-B59)/4</f>
        <v>41.006</v>
      </c>
      <c r="C68" s="22">
        <f>((((C66*7)*C67)/1000)-C59)/4</f>
        <v>45.879000000000005</v>
      </c>
      <c r="D68" s="22">
        <f>((((D66*7)*D67)/1000)-D59)/4</f>
        <v>42.849000000000004</v>
      </c>
      <c r="E68" s="22">
        <f>((((E66*7)*E67)/1000)-E59)/4</f>
        <v>29.137999999999998</v>
      </c>
      <c r="F68" s="135">
        <f>((((F66*7)*F67)/1000)-F59)/4</f>
        <v>21.816000000000003</v>
      </c>
      <c r="G68" s="368">
        <f>((G65*1000)/G67)/7</f>
        <v>72.003835091083403</v>
      </c>
      <c r="N68" s="3"/>
      <c r="O68" s="3"/>
      <c r="P68" s="3"/>
      <c r="Q68" s="3"/>
      <c r="R68" s="3"/>
      <c r="Y68" s="327"/>
      <c r="Z68" s="374"/>
      <c r="AA68" s="11"/>
    </row>
    <row r="69" spans="1:29" ht="33.75" customHeight="1" x14ac:dyDescent="0.25">
      <c r="A69" s="57" t="s">
        <v>13</v>
      </c>
      <c r="B69" s="329">
        <f>((B67*B66)*7)/1000</f>
        <v>204.624</v>
      </c>
      <c r="C69" s="330">
        <f>((C67*C66)*7)/1000</f>
        <v>228.816</v>
      </c>
      <c r="D69" s="330">
        <f>((D67*D66)*7)/1000</f>
        <v>213.696</v>
      </c>
      <c r="E69" s="330">
        <f>((E67*E66)*7)/1000</f>
        <v>145.15199999999999</v>
      </c>
      <c r="F69" s="344">
        <f>((F67*F66)*7)/1000</f>
        <v>108.864</v>
      </c>
      <c r="G69" s="57"/>
      <c r="H69" s="29"/>
      <c r="I69" s="29"/>
      <c r="R69" s="3"/>
      <c r="Y69" s="327"/>
      <c r="Z69" s="374"/>
      <c r="AA69" s="11"/>
    </row>
    <row r="70" spans="1:29" ht="33.75" customHeight="1" thickBot="1" x14ac:dyDescent="0.3">
      <c r="A70" s="58" t="s">
        <v>14</v>
      </c>
      <c r="B70" s="26">
        <f>+(B65/B67)/7*1000</f>
        <v>71.991555242786774</v>
      </c>
      <c r="C70" s="27">
        <f>+(C65/C67)/7*1000</f>
        <v>71.994965387035876</v>
      </c>
      <c r="D70" s="27">
        <f>+(D65/D67)/7*1000</f>
        <v>72.001347708894883</v>
      </c>
      <c r="E70" s="27">
        <f>+(E65/E67)/7*1000</f>
        <v>72.023809523809533</v>
      </c>
      <c r="F70" s="180">
        <f>+(F65/F67)/7*1000</f>
        <v>72.023809523809518</v>
      </c>
      <c r="G70" s="183"/>
      <c r="R70" s="3"/>
      <c r="Y70" s="327"/>
      <c r="Z70" s="374"/>
      <c r="AA70" s="11"/>
    </row>
    <row r="71" spans="1:29" ht="33.75" customHeight="1" x14ac:dyDescent="0.25">
      <c r="B71" s="366">
        <f>B65-B69</f>
        <v>-2.4000000000000909E-2</v>
      </c>
      <c r="C71" s="366">
        <f>C65-C69</f>
        <v>-1.5999999999991132E-2</v>
      </c>
      <c r="D71" s="366">
        <f>D65-D69</f>
        <v>3.9999999999906777E-3</v>
      </c>
      <c r="E71" s="366">
        <f>E65-E69</f>
        <v>4.8000000000030241E-2</v>
      </c>
      <c r="F71" s="366">
        <f>F65-F69</f>
        <v>3.6000000000001364E-2</v>
      </c>
      <c r="Y71" s="327"/>
      <c r="Z71" s="374"/>
      <c r="AA71" s="11"/>
    </row>
    <row r="72" spans="1:29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40"/>
      <c r="Y72" s="327"/>
      <c r="Z72" s="374"/>
      <c r="AA72" s="11"/>
    </row>
    <row r="73" spans="1:29" ht="33.75" customHeight="1" x14ac:dyDescent="0.25"/>
    <row r="74" spans="1:29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29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9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9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9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29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G23">
      <selection activeCell="Q45" sqref="Q39:Q45"/>
      <pageMargins left="0.7" right="0.7" top="0.75" bottom="0.75" header="0.3" footer="0.3"/>
      <pageSetup paperSize="9" orientation="portrait" r:id="rId1"/>
    </customSheetView>
  </customSheetViews>
  <mergeCells count="11">
    <mergeCell ref="A3:C3"/>
    <mergeCell ref="E9:G9"/>
    <mergeCell ref="T9:U9"/>
    <mergeCell ref="M11:N11"/>
    <mergeCell ref="O15:Y15"/>
    <mergeCell ref="B15:N15"/>
    <mergeCell ref="B36:H36"/>
    <mergeCell ref="N36:P36"/>
    <mergeCell ref="K37:L37"/>
    <mergeCell ref="L54:M54"/>
    <mergeCell ref="B55:F55"/>
  </mergeCells>
  <pageMargins left="0.7" right="0.7" top="0.75" bottom="0.75" header="0.3" footer="0.3"/>
  <pageSetup paperSize="9" orientation="portrait"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"/>
  <dimension ref="A1:AF237"/>
  <sheetViews>
    <sheetView topLeftCell="A34" zoomScale="30" zoomScaleNormal="30" workbookViewId="0">
      <selection activeCell="Z23" sqref="Z2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4" width="25.85546875" style="11" customWidth="1"/>
    <col min="25" max="25" width="32.28515625" style="11" bestFit="1" customWidth="1"/>
    <col min="26" max="26" width="24.85546875" style="327" bestFit="1" customWidth="1"/>
    <col min="27" max="27" width="22" style="374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64</v>
      </c>
      <c r="N11" s="1100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4"/>
      <c r="I15" s="1104"/>
      <c r="J15" s="1104"/>
      <c r="K15" s="1104"/>
      <c r="L15" s="1104"/>
      <c r="M15" s="1104"/>
      <c r="N15" s="1105"/>
      <c r="O15" s="1143" t="s">
        <v>28</v>
      </c>
      <c r="P15" s="1143"/>
      <c r="Q15" s="1143"/>
      <c r="R15" s="1143"/>
      <c r="S15" s="1143"/>
      <c r="T15" s="1143"/>
      <c r="U15" s="1143"/>
      <c r="V15" s="1143"/>
      <c r="W15" s="1143"/>
      <c r="X15" s="1143"/>
      <c r="Y15" s="1144"/>
      <c r="Z15" s="225"/>
      <c r="AA15" s="2"/>
      <c r="AB15" s="12"/>
    </row>
    <row r="16" spans="1:32" ht="39.950000000000003" customHeight="1" thickBot="1" x14ac:dyDescent="0.3">
      <c r="A16" s="147" t="s">
        <v>32</v>
      </c>
      <c r="B16" s="403"/>
      <c r="C16" s="396"/>
      <c r="D16" s="396"/>
      <c r="E16" s="397"/>
      <c r="F16" s="396"/>
      <c r="G16" s="396"/>
      <c r="H16" s="396"/>
      <c r="I16" s="397"/>
      <c r="J16" s="397"/>
      <c r="K16" s="397"/>
      <c r="L16" s="396"/>
      <c r="M16" s="396"/>
      <c r="N16" s="398"/>
      <c r="O16" s="392"/>
      <c r="P16" s="150"/>
      <c r="Q16" s="150"/>
      <c r="R16" s="150"/>
      <c r="S16" s="199"/>
      <c r="T16" s="150"/>
      <c r="U16" s="150"/>
      <c r="V16" s="200"/>
      <c r="W16" s="150"/>
      <c r="X16" s="199"/>
      <c r="Y16" s="315"/>
      <c r="Z16" s="250" t="s">
        <v>8</v>
      </c>
      <c r="AA16" s="327"/>
      <c r="AB16" s="374"/>
    </row>
    <row r="17" spans="1:32" ht="39.950000000000003" customHeight="1" thickBot="1" x14ac:dyDescent="0.3">
      <c r="A17" s="147" t="s">
        <v>9</v>
      </c>
      <c r="B17" s="409">
        <v>0</v>
      </c>
      <c r="C17" s="145">
        <v>1</v>
      </c>
      <c r="D17" s="145">
        <v>2</v>
      </c>
      <c r="E17" s="145">
        <v>3</v>
      </c>
      <c r="F17" s="145">
        <v>4</v>
      </c>
      <c r="G17" s="145">
        <v>5</v>
      </c>
      <c r="H17" s="145">
        <v>6</v>
      </c>
      <c r="I17" s="145">
        <v>7</v>
      </c>
      <c r="J17" s="145">
        <v>8</v>
      </c>
      <c r="K17" s="145">
        <v>9</v>
      </c>
      <c r="L17" s="145">
        <v>10</v>
      </c>
      <c r="M17" s="145">
        <v>11</v>
      </c>
      <c r="N17" s="146">
        <v>12</v>
      </c>
      <c r="O17" s="316">
        <v>1</v>
      </c>
      <c r="P17" s="151">
        <v>2</v>
      </c>
      <c r="Q17" s="151">
        <v>3</v>
      </c>
      <c r="R17" s="151">
        <v>4</v>
      </c>
      <c r="S17" s="151">
        <v>5</v>
      </c>
      <c r="T17" s="151">
        <v>6</v>
      </c>
      <c r="U17" s="151">
        <v>7</v>
      </c>
      <c r="V17" s="273">
        <v>8</v>
      </c>
      <c r="W17" s="151">
        <v>9</v>
      </c>
      <c r="X17" s="151">
        <v>10</v>
      </c>
      <c r="Y17" s="272">
        <v>11</v>
      </c>
      <c r="Z17" s="10"/>
      <c r="AA17" s="327"/>
      <c r="AB17" s="374"/>
    </row>
    <row r="18" spans="1:32" ht="39.950000000000003" customHeight="1" x14ac:dyDescent="0.25">
      <c r="A18" s="332" t="s">
        <v>23</v>
      </c>
      <c r="B18" s="410"/>
      <c r="C18" s="334"/>
      <c r="D18" s="334"/>
      <c r="E18" s="334"/>
      <c r="F18" s="334"/>
      <c r="G18" s="334"/>
      <c r="H18" s="334"/>
      <c r="I18" s="334"/>
      <c r="J18" s="334"/>
      <c r="K18" s="334"/>
      <c r="L18" s="334"/>
      <c r="M18" s="334"/>
      <c r="N18" s="336"/>
      <c r="O18" s="393"/>
      <c r="P18" s="342"/>
      <c r="Q18" s="342"/>
      <c r="R18" s="342"/>
      <c r="S18" s="342"/>
      <c r="T18" s="342"/>
      <c r="U18" s="342"/>
      <c r="V18" s="342"/>
      <c r="W18" s="342"/>
      <c r="X18" s="342"/>
      <c r="Y18" s="343"/>
      <c r="Z18" s="337">
        <f>SUM(B18:Y18)</f>
        <v>0</v>
      </c>
      <c r="AA18" s="327"/>
      <c r="AB18" s="374"/>
    </row>
    <row r="19" spans="1:32" ht="39.950000000000003" customHeight="1" x14ac:dyDescent="0.25">
      <c r="A19" s="148" t="s">
        <v>19</v>
      </c>
      <c r="B19" s="401">
        <v>9.3000000000000007</v>
      </c>
      <c r="C19" s="14">
        <v>14.5</v>
      </c>
      <c r="D19" s="14">
        <v>45.4</v>
      </c>
      <c r="E19" s="14">
        <v>35.299999999999997</v>
      </c>
      <c r="F19" s="14">
        <v>35.299999999999997</v>
      </c>
      <c r="G19" s="14">
        <v>41.8</v>
      </c>
      <c r="H19" s="14">
        <v>41.8</v>
      </c>
      <c r="I19" s="14">
        <v>44.2</v>
      </c>
      <c r="J19" s="14">
        <v>44.3</v>
      </c>
      <c r="K19" s="14">
        <v>31.3</v>
      </c>
      <c r="L19" s="14">
        <v>31.1</v>
      </c>
      <c r="M19" s="14">
        <v>35.5</v>
      </c>
      <c r="N19" s="252">
        <v>18.5</v>
      </c>
      <c r="O19" s="394">
        <v>24.7</v>
      </c>
      <c r="P19" s="14">
        <v>57.9</v>
      </c>
      <c r="Q19" s="14">
        <v>36.1</v>
      </c>
      <c r="R19" s="14">
        <v>36.1</v>
      </c>
      <c r="S19" s="14">
        <v>53.6</v>
      </c>
      <c r="T19" s="14">
        <v>40.200000000000003</v>
      </c>
      <c r="U19" s="14">
        <v>40</v>
      </c>
      <c r="V19" s="14">
        <v>31.9</v>
      </c>
      <c r="W19" s="14">
        <v>31.1</v>
      </c>
      <c r="X19" s="14">
        <v>44.3</v>
      </c>
      <c r="Y19" s="252">
        <v>21</v>
      </c>
      <c r="Z19" s="242">
        <f t="shared" ref="Z19:Z24" si="0">SUM(B19:Y19)</f>
        <v>845.2</v>
      </c>
      <c r="AA19" s="356"/>
      <c r="AB19" s="375"/>
    </row>
    <row r="20" spans="1:32" ht="39.75" customHeight="1" x14ac:dyDescent="0.25">
      <c r="A20" s="148" t="s">
        <v>27</v>
      </c>
      <c r="B20" s="401">
        <v>9.3000000000000007</v>
      </c>
      <c r="C20" s="14">
        <v>14.9</v>
      </c>
      <c r="D20" s="14">
        <v>46.7</v>
      </c>
      <c r="E20" s="14">
        <v>36.4</v>
      </c>
      <c r="F20" s="14">
        <v>36.4</v>
      </c>
      <c r="G20" s="14">
        <v>42.9</v>
      </c>
      <c r="H20" s="14">
        <v>43.6</v>
      </c>
      <c r="I20" s="14">
        <v>46</v>
      </c>
      <c r="J20" s="14">
        <v>45.6</v>
      </c>
      <c r="K20" s="14">
        <v>31.9</v>
      </c>
      <c r="L20" s="14">
        <v>31.8</v>
      </c>
      <c r="M20" s="14">
        <v>36.5</v>
      </c>
      <c r="N20" s="252">
        <v>19.2</v>
      </c>
      <c r="O20" s="394">
        <v>25.1</v>
      </c>
      <c r="P20" s="14">
        <v>59.7</v>
      </c>
      <c r="Q20" s="14">
        <v>37.1</v>
      </c>
      <c r="R20" s="14">
        <v>37.200000000000003</v>
      </c>
      <c r="S20" s="14">
        <v>55</v>
      </c>
      <c r="T20" s="14">
        <v>41.3</v>
      </c>
      <c r="U20" s="14">
        <v>41.1</v>
      </c>
      <c r="V20" s="14">
        <v>33.200000000000003</v>
      </c>
      <c r="W20" s="14">
        <v>32.4</v>
      </c>
      <c r="X20" s="14">
        <v>46.1</v>
      </c>
      <c r="Y20" s="252">
        <v>21.8</v>
      </c>
      <c r="Z20" s="242">
        <f t="shared" si="0"/>
        <v>871.20000000000016</v>
      </c>
      <c r="AA20" s="356"/>
      <c r="AB20" s="375"/>
    </row>
    <row r="21" spans="1:32" ht="39.950000000000003" customHeight="1" x14ac:dyDescent="0.25">
      <c r="A21" s="332" t="s">
        <v>20</v>
      </c>
      <c r="B21" s="410"/>
      <c r="C21" s="334"/>
      <c r="D21" s="334"/>
      <c r="E21" s="334"/>
      <c r="F21" s="334"/>
      <c r="G21" s="334"/>
      <c r="H21" s="334"/>
      <c r="I21" s="334"/>
      <c r="J21" s="334"/>
      <c r="K21" s="334"/>
      <c r="L21" s="334"/>
      <c r="M21" s="334"/>
      <c r="N21" s="336"/>
      <c r="O21" s="395"/>
      <c r="P21" s="334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27"/>
      <c r="AB21" s="374"/>
    </row>
    <row r="22" spans="1:32" ht="39.950000000000003" customHeight="1" x14ac:dyDescent="0.25">
      <c r="A22" s="147" t="s">
        <v>21</v>
      </c>
      <c r="B22" s="24">
        <v>9.4</v>
      </c>
      <c r="C22" s="14">
        <v>14.9</v>
      </c>
      <c r="D22" s="14">
        <v>46.7</v>
      </c>
      <c r="E22" s="14">
        <v>36.4</v>
      </c>
      <c r="F22" s="14">
        <v>36.4</v>
      </c>
      <c r="G22" s="14">
        <v>42.9</v>
      </c>
      <c r="H22" s="14">
        <v>43.6</v>
      </c>
      <c r="I22" s="14">
        <v>46.1</v>
      </c>
      <c r="J22" s="14">
        <v>45.6</v>
      </c>
      <c r="K22" s="14">
        <v>31.9</v>
      </c>
      <c r="L22" s="14">
        <v>31.8</v>
      </c>
      <c r="M22" s="14">
        <v>36.6</v>
      </c>
      <c r="N22" s="252">
        <v>19.2</v>
      </c>
      <c r="O22" s="394">
        <v>25.1</v>
      </c>
      <c r="P22" s="14">
        <v>59.7</v>
      </c>
      <c r="Q22" s="14">
        <v>37.1</v>
      </c>
      <c r="R22" s="14">
        <v>37.200000000000003</v>
      </c>
      <c r="S22" s="14">
        <v>55</v>
      </c>
      <c r="T22" s="14">
        <v>41.4</v>
      </c>
      <c r="U22" s="14">
        <v>41.2</v>
      </c>
      <c r="V22" s="14">
        <v>33.200000000000003</v>
      </c>
      <c r="W22" s="14">
        <v>32.4</v>
      </c>
      <c r="X22" s="14">
        <v>46.1</v>
      </c>
      <c r="Y22" s="252">
        <v>21.9</v>
      </c>
      <c r="Z22" s="242">
        <f t="shared" si="0"/>
        <v>871.80000000000018</v>
      </c>
      <c r="AA22" s="356"/>
      <c r="AB22" s="375"/>
    </row>
    <row r="23" spans="1:32" ht="39.950000000000003" customHeight="1" x14ac:dyDescent="0.25">
      <c r="A23" s="148" t="s">
        <v>22</v>
      </c>
      <c r="B23" s="401">
        <v>9.5</v>
      </c>
      <c r="C23" s="14">
        <v>14.8</v>
      </c>
      <c r="D23" s="14">
        <v>46.7</v>
      </c>
      <c r="E23" s="14">
        <v>36.4</v>
      </c>
      <c r="F23" s="14">
        <v>36.4</v>
      </c>
      <c r="G23" s="14">
        <v>42.9</v>
      </c>
      <c r="H23" s="14">
        <v>43.6</v>
      </c>
      <c r="I23" s="14">
        <v>46.1</v>
      </c>
      <c r="J23" s="14">
        <v>45.7</v>
      </c>
      <c r="K23" s="14">
        <v>31.9</v>
      </c>
      <c r="L23" s="14">
        <v>31.8</v>
      </c>
      <c r="M23" s="14">
        <v>36.6</v>
      </c>
      <c r="N23" s="252">
        <v>19.2</v>
      </c>
      <c r="O23" s="394">
        <v>25.2</v>
      </c>
      <c r="P23" s="14">
        <v>59.7</v>
      </c>
      <c r="Q23" s="14">
        <v>37.1</v>
      </c>
      <c r="R23" s="14">
        <v>37.200000000000003</v>
      </c>
      <c r="S23" s="14">
        <v>55.1</v>
      </c>
      <c r="T23" s="14">
        <v>41.4</v>
      </c>
      <c r="U23" s="14">
        <v>41.2</v>
      </c>
      <c r="V23" s="14">
        <v>33.200000000000003</v>
      </c>
      <c r="W23" s="14">
        <v>32.4</v>
      </c>
      <c r="X23" s="14">
        <v>46.1</v>
      </c>
      <c r="Y23" s="252">
        <v>21.9</v>
      </c>
      <c r="Z23" s="242">
        <f t="shared" si="0"/>
        <v>872.10000000000014</v>
      </c>
      <c r="AA23" s="356"/>
      <c r="AB23" s="375"/>
    </row>
    <row r="24" spans="1:32" ht="39.950000000000003" customHeight="1" thickBot="1" x14ac:dyDescent="0.3">
      <c r="A24" s="196" t="s">
        <v>30</v>
      </c>
      <c r="B24" s="411">
        <v>9.5</v>
      </c>
      <c r="C24" s="125">
        <v>14.8</v>
      </c>
      <c r="D24" s="125">
        <v>46.7</v>
      </c>
      <c r="E24" s="125">
        <v>36.4</v>
      </c>
      <c r="F24" s="125">
        <v>36.4</v>
      </c>
      <c r="G24" s="125">
        <v>43</v>
      </c>
      <c r="H24" s="125">
        <v>43.7</v>
      </c>
      <c r="I24" s="125">
        <v>46.1</v>
      </c>
      <c r="J24" s="125">
        <v>45.7</v>
      </c>
      <c r="K24" s="125">
        <v>32</v>
      </c>
      <c r="L24" s="125">
        <v>31.9</v>
      </c>
      <c r="M24" s="125">
        <v>36.6</v>
      </c>
      <c r="N24" s="253">
        <v>19.3</v>
      </c>
      <c r="O24" s="394">
        <v>25.2</v>
      </c>
      <c r="P24" s="14">
        <v>59.7</v>
      </c>
      <c r="Q24" s="14">
        <v>37.200000000000003</v>
      </c>
      <c r="R24" s="14">
        <v>37.200000000000003</v>
      </c>
      <c r="S24" s="14">
        <v>55.1</v>
      </c>
      <c r="T24" s="14">
        <v>41.4</v>
      </c>
      <c r="U24" s="14">
        <v>41.2</v>
      </c>
      <c r="V24" s="14">
        <v>33.200000000000003</v>
      </c>
      <c r="W24" s="14">
        <v>32.5</v>
      </c>
      <c r="X24" s="14">
        <v>46.2</v>
      </c>
      <c r="Y24" s="252">
        <v>21.9</v>
      </c>
      <c r="Z24" s="381">
        <f t="shared" si="0"/>
        <v>872.9000000000002</v>
      </c>
      <c r="AA24" s="356"/>
      <c r="AB24" s="375"/>
    </row>
    <row r="25" spans="1:32" ht="41.45" customHeight="1" x14ac:dyDescent="0.25">
      <c r="A25" s="197" t="s">
        <v>8</v>
      </c>
      <c r="B25" s="108">
        <f>SUM(B18:B24)</f>
        <v>47</v>
      </c>
      <c r="C25" s="105">
        <f>SUM(C18:C24)</f>
        <v>73.899999999999991</v>
      </c>
      <c r="D25" s="105">
        <f t="shared" ref="D25:Y25" si="1">SUM(D18:D24)</f>
        <v>232.2</v>
      </c>
      <c r="E25" s="105">
        <f t="shared" si="1"/>
        <v>180.9</v>
      </c>
      <c r="F25" s="105">
        <f t="shared" si="1"/>
        <v>180.9</v>
      </c>
      <c r="G25" s="105">
        <f t="shared" si="1"/>
        <v>213.5</v>
      </c>
      <c r="H25" s="105">
        <f t="shared" si="1"/>
        <v>216.3</v>
      </c>
      <c r="I25" s="105">
        <f t="shared" si="1"/>
        <v>228.5</v>
      </c>
      <c r="J25" s="105">
        <f t="shared" si="1"/>
        <v>226.89999999999998</v>
      </c>
      <c r="K25" s="105">
        <f t="shared" si="1"/>
        <v>159</v>
      </c>
      <c r="L25" s="105">
        <f t="shared" si="1"/>
        <v>158.4</v>
      </c>
      <c r="M25" s="105">
        <f t="shared" si="1"/>
        <v>181.79999999999998</v>
      </c>
      <c r="N25" s="106">
        <f t="shared" si="1"/>
        <v>95.4</v>
      </c>
      <c r="O25" s="104">
        <f t="shared" si="1"/>
        <v>125.30000000000001</v>
      </c>
      <c r="P25" s="105">
        <f t="shared" si="1"/>
        <v>296.7</v>
      </c>
      <c r="Q25" s="105">
        <f t="shared" si="1"/>
        <v>184.60000000000002</v>
      </c>
      <c r="R25" s="105">
        <f t="shared" si="1"/>
        <v>184.90000000000003</v>
      </c>
      <c r="S25" s="105">
        <f t="shared" si="1"/>
        <v>273.8</v>
      </c>
      <c r="T25" s="105">
        <f t="shared" si="1"/>
        <v>205.70000000000002</v>
      </c>
      <c r="U25" s="105">
        <f t="shared" si="1"/>
        <v>204.7</v>
      </c>
      <c r="V25" s="105">
        <f t="shared" si="1"/>
        <v>164.7</v>
      </c>
      <c r="W25" s="105">
        <f t="shared" si="1"/>
        <v>160.80000000000001</v>
      </c>
      <c r="X25" s="105">
        <f t="shared" si="1"/>
        <v>228.8</v>
      </c>
      <c r="Y25" s="106">
        <f t="shared" si="1"/>
        <v>108.5</v>
      </c>
      <c r="Z25" s="389">
        <f>SUM(B25:Y25)</f>
        <v>4333.2</v>
      </c>
      <c r="AA25" s="327"/>
      <c r="AB25" s="374"/>
    </row>
    <row r="26" spans="1:32" s="2" customFormat="1" ht="36.75" customHeight="1" x14ac:dyDescent="0.25">
      <c r="A26" s="162" t="s">
        <v>10</v>
      </c>
      <c r="B26" s="15">
        <v>52.5</v>
      </c>
      <c r="C26" s="16">
        <v>52.5</v>
      </c>
      <c r="D26" s="16">
        <v>51.5</v>
      </c>
      <c r="E26" s="16">
        <v>52</v>
      </c>
      <c r="F26" s="16">
        <v>52</v>
      </c>
      <c r="G26" s="16">
        <v>51</v>
      </c>
      <c r="H26" s="16">
        <v>51.5</v>
      </c>
      <c r="I26" s="16">
        <v>51</v>
      </c>
      <c r="J26" s="16">
        <v>50.5</v>
      </c>
      <c r="K26" s="16">
        <v>49.5</v>
      </c>
      <c r="L26" s="16">
        <v>49.5</v>
      </c>
      <c r="M26" s="16">
        <v>49</v>
      </c>
      <c r="N26" s="17">
        <v>48</v>
      </c>
      <c r="O26" s="390">
        <v>52.5</v>
      </c>
      <c r="P26" s="317">
        <v>52</v>
      </c>
      <c r="Q26" s="317">
        <v>51.5</v>
      </c>
      <c r="R26" s="317">
        <v>51.5</v>
      </c>
      <c r="S26" s="318">
        <v>51</v>
      </c>
      <c r="T26" s="318">
        <v>50.5</v>
      </c>
      <c r="U26" s="318">
        <v>50.5</v>
      </c>
      <c r="V26" s="317">
        <v>50.5</v>
      </c>
      <c r="W26" s="317">
        <v>49.5</v>
      </c>
      <c r="X26" s="319">
        <v>48.5</v>
      </c>
      <c r="Y26" s="321">
        <v>48</v>
      </c>
      <c r="Z26" s="243">
        <f>((Z25/Z27)/7)*1000</f>
        <v>50.686037126715092</v>
      </c>
      <c r="AB26" s="12"/>
    </row>
    <row r="27" spans="1:32" s="2" customFormat="1" ht="33" customHeight="1" x14ac:dyDescent="0.25">
      <c r="A27" s="163" t="s">
        <v>11</v>
      </c>
      <c r="B27" s="18">
        <v>128</v>
      </c>
      <c r="C27" s="19">
        <v>201</v>
      </c>
      <c r="D27" s="19">
        <v>644</v>
      </c>
      <c r="E27" s="19">
        <v>497</v>
      </c>
      <c r="F27" s="19">
        <v>497</v>
      </c>
      <c r="G27" s="19">
        <v>598</v>
      </c>
      <c r="H27" s="19">
        <v>600</v>
      </c>
      <c r="I27" s="19">
        <v>640</v>
      </c>
      <c r="J27" s="19">
        <v>642</v>
      </c>
      <c r="K27" s="19">
        <v>459</v>
      </c>
      <c r="L27" s="19">
        <v>457</v>
      </c>
      <c r="M27" s="19">
        <v>530</v>
      </c>
      <c r="N27" s="20">
        <v>284</v>
      </c>
      <c r="O27" s="307">
        <v>341</v>
      </c>
      <c r="P27" s="19">
        <v>815</v>
      </c>
      <c r="Q27" s="19">
        <v>512</v>
      </c>
      <c r="R27" s="19">
        <v>513</v>
      </c>
      <c r="S27" s="19">
        <v>767</v>
      </c>
      <c r="T27" s="19">
        <v>582</v>
      </c>
      <c r="U27" s="19">
        <v>579</v>
      </c>
      <c r="V27" s="19">
        <v>466</v>
      </c>
      <c r="W27" s="19">
        <v>464</v>
      </c>
      <c r="X27" s="19">
        <v>674</v>
      </c>
      <c r="Y27" s="20">
        <v>323</v>
      </c>
      <c r="Z27" s="244">
        <f>SUM(B27:Y27)</f>
        <v>12213</v>
      </c>
      <c r="AB27" s="12"/>
    </row>
    <row r="28" spans="1:32" s="2" customFormat="1" ht="33" customHeight="1" x14ac:dyDescent="0.25">
      <c r="A28" s="164" t="s">
        <v>12</v>
      </c>
      <c r="B28" s="21">
        <f>((((B26*7)*B27)/1000)-B19)/4</f>
        <v>9.4349999999999987</v>
      </c>
      <c r="C28" s="22">
        <f>((((C26*7)*C27)/1000)-C19)/4</f>
        <v>14.841875000000002</v>
      </c>
      <c r="D28" s="22">
        <f t="shared" ref="D28:Y28" si="2">((((D26*7)*D27)/1000)-D19)/4</f>
        <v>46.6905</v>
      </c>
      <c r="E28" s="22">
        <f t="shared" si="2"/>
        <v>36.402000000000001</v>
      </c>
      <c r="F28" s="22">
        <f t="shared" si="2"/>
        <v>36.402000000000001</v>
      </c>
      <c r="G28" s="22">
        <f t="shared" si="2"/>
        <v>42.921499999999995</v>
      </c>
      <c r="H28" s="22">
        <f t="shared" si="2"/>
        <v>43.625</v>
      </c>
      <c r="I28" s="22">
        <f t="shared" si="2"/>
        <v>46.069999999999993</v>
      </c>
      <c r="J28" s="22">
        <f t="shared" si="2"/>
        <v>45.661749999999998</v>
      </c>
      <c r="K28" s="22">
        <f t="shared" si="2"/>
        <v>31.935874999999999</v>
      </c>
      <c r="L28" s="22">
        <f t="shared" si="2"/>
        <v>31.812625000000004</v>
      </c>
      <c r="M28" s="22">
        <f t="shared" si="2"/>
        <v>36.572499999999998</v>
      </c>
      <c r="N28" s="23">
        <f t="shared" si="2"/>
        <v>19.231000000000002</v>
      </c>
      <c r="O28" s="49">
        <f t="shared" si="2"/>
        <v>25.154374999999998</v>
      </c>
      <c r="P28" s="22">
        <f t="shared" si="2"/>
        <v>59.690000000000005</v>
      </c>
      <c r="Q28" s="22">
        <f t="shared" si="2"/>
        <v>37.119</v>
      </c>
      <c r="R28" s="22">
        <f t="shared" si="2"/>
        <v>37.209125</v>
      </c>
      <c r="S28" s="22">
        <f t="shared" si="2"/>
        <v>55.054750000000006</v>
      </c>
      <c r="T28" s="22">
        <f t="shared" si="2"/>
        <v>41.384249999999994</v>
      </c>
      <c r="U28" s="22">
        <f t="shared" si="2"/>
        <v>41.169125000000001</v>
      </c>
      <c r="V28" s="22">
        <f t="shared" si="2"/>
        <v>33.207749999999997</v>
      </c>
      <c r="W28" s="22">
        <f t="shared" si="2"/>
        <v>32.419000000000004</v>
      </c>
      <c r="X28" s="22">
        <f t="shared" si="2"/>
        <v>46.130750000000006</v>
      </c>
      <c r="Y28" s="23">
        <f t="shared" si="2"/>
        <v>21.882000000000001</v>
      </c>
      <c r="Z28" s="245"/>
      <c r="AB28" s="12"/>
    </row>
    <row r="29" spans="1:32" ht="33.75" customHeight="1" x14ac:dyDescent="0.25">
      <c r="A29" s="157" t="s">
        <v>13</v>
      </c>
      <c r="B29" s="329">
        <f>((B27*B26)*7)/1000</f>
        <v>47.04</v>
      </c>
      <c r="C29" s="330">
        <f t="shared" ref="C29:Y29" si="3">((C27*C26)*7)/1000</f>
        <v>73.867500000000007</v>
      </c>
      <c r="D29" s="330">
        <f t="shared" si="3"/>
        <v>232.16200000000001</v>
      </c>
      <c r="E29" s="330">
        <f t="shared" si="3"/>
        <v>180.90799999999999</v>
      </c>
      <c r="F29" s="330">
        <f t="shared" si="3"/>
        <v>180.90799999999999</v>
      </c>
      <c r="G29" s="330">
        <f t="shared" si="3"/>
        <v>213.48599999999999</v>
      </c>
      <c r="H29" s="330">
        <f t="shared" si="3"/>
        <v>216.3</v>
      </c>
      <c r="I29" s="330">
        <f t="shared" si="3"/>
        <v>228.48</v>
      </c>
      <c r="J29" s="330">
        <f t="shared" si="3"/>
        <v>226.947</v>
      </c>
      <c r="K29" s="330">
        <f t="shared" si="3"/>
        <v>159.04349999999999</v>
      </c>
      <c r="L29" s="330">
        <f t="shared" si="3"/>
        <v>158.35050000000001</v>
      </c>
      <c r="M29" s="330">
        <f t="shared" si="3"/>
        <v>181.79</v>
      </c>
      <c r="N29" s="331">
        <f t="shared" si="3"/>
        <v>95.424000000000007</v>
      </c>
      <c r="O29" s="355">
        <f t="shared" si="3"/>
        <v>125.3175</v>
      </c>
      <c r="P29" s="330">
        <f t="shared" si="3"/>
        <v>296.66000000000003</v>
      </c>
      <c r="Q29" s="330">
        <f t="shared" si="3"/>
        <v>184.57599999999999</v>
      </c>
      <c r="R29" s="330">
        <f t="shared" si="3"/>
        <v>184.9365</v>
      </c>
      <c r="S29" s="330">
        <f t="shared" si="3"/>
        <v>273.81900000000002</v>
      </c>
      <c r="T29" s="330">
        <f t="shared" si="3"/>
        <v>205.73699999999999</v>
      </c>
      <c r="U29" s="330">
        <f t="shared" si="3"/>
        <v>204.6765</v>
      </c>
      <c r="V29" s="330">
        <f t="shared" si="3"/>
        <v>164.73099999999999</v>
      </c>
      <c r="W29" s="330">
        <f t="shared" si="3"/>
        <v>160.77600000000001</v>
      </c>
      <c r="X29" s="330">
        <f t="shared" si="3"/>
        <v>228.82300000000001</v>
      </c>
      <c r="Y29" s="331">
        <f t="shared" si="3"/>
        <v>108.52800000000001</v>
      </c>
      <c r="Z29" s="246"/>
      <c r="AA29" s="327"/>
      <c r="AB29" s="374"/>
    </row>
    <row r="30" spans="1:32" ht="33.75" customHeight="1" thickBot="1" x14ac:dyDescent="0.3">
      <c r="A30" s="165" t="s">
        <v>14</v>
      </c>
      <c r="B30" s="26">
        <f>+(B25/B27)/7*1000</f>
        <v>52.455357142857146</v>
      </c>
      <c r="C30" s="27">
        <f t="shared" ref="C30:Y30" si="4">+(C25/C27)/7*1000</f>
        <v>52.523098791755501</v>
      </c>
      <c r="D30" s="27">
        <f t="shared" si="4"/>
        <v>51.508429458740011</v>
      </c>
      <c r="E30" s="27">
        <f t="shared" si="4"/>
        <v>51.997700488646167</v>
      </c>
      <c r="F30" s="27">
        <f t="shared" si="4"/>
        <v>51.997700488646167</v>
      </c>
      <c r="G30" s="27">
        <f t="shared" si="4"/>
        <v>51.003344481605353</v>
      </c>
      <c r="H30" s="27">
        <f t="shared" si="4"/>
        <v>51.500000000000007</v>
      </c>
      <c r="I30" s="27">
        <f t="shared" si="4"/>
        <v>51.004464285714292</v>
      </c>
      <c r="J30" s="27">
        <f t="shared" si="4"/>
        <v>50.489541611036927</v>
      </c>
      <c r="K30" s="27">
        <f t="shared" si="4"/>
        <v>49.486461251167128</v>
      </c>
      <c r="L30" s="27">
        <f t="shared" si="4"/>
        <v>49.515473585495471</v>
      </c>
      <c r="M30" s="27">
        <f t="shared" si="4"/>
        <v>49.002695417789752</v>
      </c>
      <c r="N30" s="28">
        <f t="shared" si="4"/>
        <v>47.987927565392347</v>
      </c>
      <c r="O30" s="51">
        <f t="shared" si="4"/>
        <v>52.492668621700886</v>
      </c>
      <c r="P30" s="27">
        <f t="shared" si="4"/>
        <v>52.007011393514453</v>
      </c>
      <c r="Q30" s="27">
        <f t="shared" si="4"/>
        <v>51.506696428571431</v>
      </c>
      <c r="R30" s="27">
        <f t="shared" si="4"/>
        <v>51.489835700362022</v>
      </c>
      <c r="S30" s="27">
        <f t="shared" si="4"/>
        <v>50.996461165952695</v>
      </c>
      <c r="T30" s="27">
        <f t="shared" si="4"/>
        <v>50.490918016691211</v>
      </c>
      <c r="U30" s="27">
        <f t="shared" si="4"/>
        <v>50.505798174191952</v>
      </c>
      <c r="V30" s="27">
        <f t="shared" si="4"/>
        <v>50.490496627835682</v>
      </c>
      <c r="W30" s="27">
        <f t="shared" si="4"/>
        <v>49.50738916256158</v>
      </c>
      <c r="X30" s="27">
        <f t="shared" si="4"/>
        <v>48.495125052988548</v>
      </c>
      <c r="Y30" s="28">
        <f t="shared" si="4"/>
        <v>47.987616099071204</v>
      </c>
      <c r="Z30" s="247"/>
      <c r="AA30" s="327"/>
      <c r="AB30" s="374"/>
    </row>
    <row r="31" spans="1:32" ht="33.75" customHeight="1" x14ac:dyDescent="0.25">
      <c r="A31" s="29"/>
      <c r="B31" s="30">
        <f>B25-B29</f>
        <v>-3.9999999999999147E-2</v>
      </c>
      <c r="C31" s="30">
        <f>C25-C29</f>
        <v>3.2499999999984652E-2</v>
      </c>
      <c r="D31" s="30">
        <f t="shared" ref="D31:Y31" si="5">D25-D29</f>
        <v>3.7999999999982492E-2</v>
      </c>
      <c r="E31" s="30">
        <f t="shared" si="5"/>
        <v>-7.9999999999813554E-3</v>
      </c>
      <c r="F31" s="30">
        <f t="shared" si="5"/>
        <v>-7.9999999999813554E-3</v>
      </c>
      <c r="G31" s="30">
        <f t="shared" si="5"/>
        <v>1.4000000000010004E-2</v>
      </c>
      <c r="H31" s="30">
        <f t="shared" si="5"/>
        <v>0</v>
      </c>
      <c r="I31" s="30">
        <f t="shared" si="5"/>
        <v>2.0000000000010232E-2</v>
      </c>
      <c r="J31" s="30">
        <f t="shared" si="5"/>
        <v>-4.7000000000025466E-2</v>
      </c>
      <c r="K31" s="30">
        <f t="shared" si="5"/>
        <v>-4.3499999999994543E-2</v>
      </c>
      <c r="L31" s="30">
        <f t="shared" si="5"/>
        <v>4.949999999999477E-2</v>
      </c>
      <c r="M31" s="30">
        <f t="shared" si="5"/>
        <v>9.9999999999909051E-3</v>
      </c>
      <c r="N31" s="30">
        <f t="shared" si="5"/>
        <v>-2.4000000000000909E-2</v>
      </c>
      <c r="O31" s="30">
        <f t="shared" si="5"/>
        <v>-1.7499999999984084E-2</v>
      </c>
      <c r="P31" s="30">
        <f t="shared" si="5"/>
        <v>3.999999999996362E-2</v>
      </c>
      <c r="Q31" s="30">
        <f t="shared" si="5"/>
        <v>2.4000000000029331E-2</v>
      </c>
      <c r="R31" s="30">
        <f t="shared" si="5"/>
        <v>-3.6499999999961119E-2</v>
      </c>
      <c r="S31" s="30">
        <f t="shared" si="5"/>
        <v>-1.9000000000005457E-2</v>
      </c>
      <c r="T31" s="30">
        <f t="shared" si="5"/>
        <v>-3.6999999999977717E-2</v>
      </c>
      <c r="U31" s="30">
        <f t="shared" si="5"/>
        <v>2.3499999999984311E-2</v>
      </c>
      <c r="V31" s="30">
        <f t="shared" si="5"/>
        <v>-3.1000000000005912E-2</v>
      </c>
      <c r="W31" s="30">
        <f t="shared" si="5"/>
        <v>2.4000000000000909E-2</v>
      </c>
      <c r="X31" s="30">
        <f t="shared" si="5"/>
        <v>-2.2999999999996135E-2</v>
      </c>
      <c r="Y31" s="30">
        <f t="shared" si="5"/>
        <v>-2.8000000000005798E-2</v>
      </c>
      <c r="Z31" s="30"/>
      <c r="AA31" s="31"/>
      <c r="AB31" s="376"/>
      <c r="AC31" s="30"/>
      <c r="AD31" s="30"/>
      <c r="AE31" s="30"/>
      <c r="AF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0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76"/>
      <c r="AB33" s="31"/>
      <c r="AC33" s="31"/>
      <c r="AD33" s="3"/>
    </row>
    <row r="34" spans="1:30" ht="33.75" customHeight="1" thickBot="1" x14ac:dyDescent="0.3">
      <c r="A34" s="53" t="s">
        <v>15</v>
      </c>
      <c r="B34" s="1094" t="s">
        <v>16</v>
      </c>
      <c r="C34" s="1095"/>
      <c r="D34" s="1095"/>
      <c r="E34" s="1095"/>
      <c r="F34" s="1095"/>
      <c r="G34" s="1095"/>
      <c r="H34" s="1095"/>
      <c r="I34" s="388"/>
      <c r="L34" s="32"/>
      <c r="M34" s="62" t="s">
        <v>17</v>
      </c>
      <c r="N34" s="1094" t="s">
        <v>16</v>
      </c>
      <c r="O34" s="1095"/>
      <c r="P34" s="1145"/>
      <c r="Q34" s="223"/>
      <c r="R34" s="33"/>
      <c r="S34" s="34"/>
      <c r="T34" s="3"/>
      <c r="U34" s="33"/>
      <c r="V34" s="33"/>
      <c r="W34" s="33"/>
      <c r="X34" s="3"/>
      <c r="Y34" s="327"/>
      <c r="Z34" s="374"/>
      <c r="AA34" s="11"/>
    </row>
    <row r="35" spans="1:30" ht="33.75" customHeight="1" thickBot="1" x14ac:dyDescent="0.3">
      <c r="A35" s="147" t="s">
        <v>32</v>
      </c>
      <c r="B35" s="160"/>
      <c r="C35" s="301"/>
      <c r="D35" s="301"/>
      <c r="E35" s="301"/>
      <c r="F35" s="301"/>
      <c r="G35" s="301"/>
      <c r="H35" s="314"/>
      <c r="I35" s="386" t="s">
        <v>8</v>
      </c>
      <c r="J35" s="35"/>
      <c r="K35" s="1106"/>
      <c r="L35" s="1106"/>
      <c r="M35" s="71" t="s">
        <v>31</v>
      </c>
      <c r="N35" s="206"/>
      <c r="O35" s="207"/>
      <c r="P35" s="377"/>
      <c r="Q35" s="103" t="s">
        <v>8</v>
      </c>
      <c r="R35" s="35"/>
      <c r="S35" s="3"/>
      <c r="T35" s="34"/>
      <c r="U35" s="3"/>
      <c r="V35" s="33"/>
      <c r="W35" s="33"/>
      <c r="X35" s="33"/>
      <c r="Y35" s="327"/>
      <c r="Z35" s="374"/>
      <c r="AA35" s="11"/>
    </row>
    <row r="36" spans="1:30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312">
        <v>4</v>
      </c>
      <c r="F36" s="312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160">
        <v>1</v>
      </c>
      <c r="O36" s="145">
        <v>2</v>
      </c>
      <c r="P36" s="177">
        <v>3</v>
      </c>
      <c r="Q36" s="181"/>
      <c r="R36" s="35"/>
      <c r="S36" s="36"/>
      <c r="T36" s="36"/>
      <c r="U36" s="2"/>
      <c r="V36" s="2"/>
      <c r="W36" s="2"/>
      <c r="X36" s="2"/>
      <c r="Y36" s="327"/>
      <c r="Z36" s="374"/>
      <c r="AA36" s="11"/>
    </row>
    <row r="37" spans="1:30" ht="33.75" customHeight="1" x14ac:dyDescent="0.25">
      <c r="A37" s="332" t="s">
        <v>23</v>
      </c>
      <c r="B37" s="341"/>
      <c r="C37" s="342"/>
      <c r="D37" s="342"/>
      <c r="E37" s="342"/>
      <c r="F37" s="342"/>
      <c r="G37" s="342"/>
      <c r="H37" s="343"/>
      <c r="I37" s="337">
        <f>SUM(B37:H37)</f>
        <v>0</v>
      </c>
      <c r="J37" s="37"/>
      <c r="K37" s="374"/>
      <c r="L37" s="2"/>
      <c r="M37" s="332" t="s">
        <v>23</v>
      </c>
      <c r="N37" s="361"/>
      <c r="O37" s="362"/>
      <c r="P37" s="379"/>
      <c r="Q37" s="380">
        <f t="shared" ref="Q37:Q44" si="6">SUM(N37:P37)</f>
        <v>0</v>
      </c>
      <c r="R37" s="2"/>
      <c r="S37" s="36"/>
      <c r="T37" s="36"/>
      <c r="U37" s="2"/>
      <c r="V37" s="2"/>
      <c r="W37" s="2"/>
      <c r="X37" s="2"/>
      <c r="Y37" s="327"/>
      <c r="Z37" s="374"/>
      <c r="AA37" s="11"/>
    </row>
    <row r="38" spans="1:30" ht="33.75" customHeight="1" x14ac:dyDescent="0.25">
      <c r="A38" s="148" t="s">
        <v>19</v>
      </c>
      <c r="B38" s="13">
        <v>17.600000000000001</v>
      </c>
      <c r="C38" s="14">
        <v>27.8</v>
      </c>
      <c r="D38" s="14">
        <v>44.6</v>
      </c>
      <c r="E38" s="14">
        <v>57.2</v>
      </c>
      <c r="F38" s="14">
        <v>53.2</v>
      </c>
      <c r="G38" s="14">
        <v>43.8</v>
      </c>
      <c r="H38" s="252">
        <v>16.2</v>
      </c>
      <c r="I38" s="242">
        <f t="shared" ref="I38:I43" si="7">SUM(B38:H38)</f>
        <v>260.39999999999998</v>
      </c>
      <c r="J38" s="37"/>
      <c r="K38" s="375"/>
      <c r="L38" s="2"/>
      <c r="M38" s="148" t="s">
        <v>19</v>
      </c>
      <c r="N38" s="13">
        <v>7.1</v>
      </c>
      <c r="O38" s="14">
        <v>21.7</v>
      </c>
      <c r="P38" s="98">
        <v>18.3</v>
      </c>
      <c r="Q38" s="365">
        <f t="shared" si="6"/>
        <v>47.099999999999994</v>
      </c>
      <c r="R38" s="2"/>
      <c r="S38" s="36"/>
      <c r="T38" s="36"/>
      <c r="U38" s="2"/>
      <c r="V38" s="2"/>
      <c r="W38" s="2"/>
      <c r="X38" s="2"/>
      <c r="Y38" s="327"/>
      <c r="Z38" s="374"/>
      <c r="AA38" s="11"/>
    </row>
    <row r="39" spans="1:30" ht="33.75" customHeight="1" x14ac:dyDescent="0.25">
      <c r="A39" s="148" t="s">
        <v>27</v>
      </c>
      <c r="B39" s="13">
        <v>18.399999999999999</v>
      </c>
      <c r="C39" s="14">
        <v>28.8</v>
      </c>
      <c r="D39" s="14">
        <v>46.6</v>
      </c>
      <c r="E39" s="14">
        <v>59.6</v>
      </c>
      <c r="F39" s="14">
        <v>55.5</v>
      </c>
      <c r="G39" s="14">
        <v>45.2</v>
      </c>
      <c r="H39" s="252">
        <v>16.899999999999999</v>
      </c>
      <c r="I39" s="242">
        <f t="shared" si="7"/>
        <v>271</v>
      </c>
      <c r="J39" s="37"/>
      <c r="K39" s="375"/>
      <c r="L39" s="2"/>
      <c r="M39" s="148" t="s">
        <v>27</v>
      </c>
      <c r="N39" s="13">
        <v>7.2</v>
      </c>
      <c r="O39" s="14">
        <v>21.8</v>
      </c>
      <c r="P39" s="98">
        <v>18.5</v>
      </c>
      <c r="Q39" s="365">
        <f>SUM(N39:P39)</f>
        <v>47.5</v>
      </c>
      <c r="R39" s="2"/>
      <c r="S39" s="36"/>
      <c r="T39" s="36"/>
      <c r="U39" s="2"/>
      <c r="V39" s="2"/>
      <c r="W39" s="2"/>
      <c r="X39" s="2"/>
      <c r="Y39" s="327"/>
      <c r="Z39" s="374"/>
      <c r="AA39" s="11"/>
    </row>
    <row r="40" spans="1:30" ht="33.75" customHeight="1" x14ac:dyDescent="0.25">
      <c r="A40" s="332" t="s">
        <v>20</v>
      </c>
      <c r="B40" s="333"/>
      <c r="C40" s="334"/>
      <c r="D40" s="334"/>
      <c r="E40" s="334"/>
      <c r="F40" s="334"/>
      <c r="G40" s="334"/>
      <c r="H40" s="336"/>
      <c r="I40" s="337">
        <f t="shared" si="7"/>
        <v>0</v>
      </c>
      <c r="J40" s="37"/>
      <c r="K40" s="374"/>
      <c r="L40" s="2"/>
      <c r="M40" s="332" t="s">
        <v>20</v>
      </c>
      <c r="N40" s="333"/>
      <c r="O40" s="334"/>
      <c r="P40" s="335"/>
      <c r="Q40" s="380">
        <f t="shared" si="6"/>
        <v>0</v>
      </c>
      <c r="R40" s="2"/>
      <c r="S40" s="36"/>
      <c r="T40" s="36"/>
      <c r="U40" s="2"/>
      <c r="V40" s="2"/>
      <c r="W40" s="2"/>
      <c r="X40" s="2"/>
      <c r="Y40" s="327"/>
      <c r="Z40" s="374"/>
      <c r="AA40" s="11"/>
    </row>
    <row r="41" spans="1:30" ht="33.75" customHeight="1" x14ac:dyDescent="0.25">
      <c r="A41" s="147" t="s">
        <v>21</v>
      </c>
      <c r="B41" s="13">
        <v>18.399999999999999</v>
      </c>
      <c r="C41" s="14">
        <v>28.8</v>
      </c>
      <c r="D41" s="14">
        <v>46.6</v>
      </c>
      <c r="E41" s="14">
        <v>59.6</v>
      </c>
      <c r="F41" s="14">
        <v>55.5</v>
      </c>
      <c r="G41" s="14">
        <v>45.3</v>
      </c>
      <c r="H41" s="252">
        <v>16.899999999999999</v>
      </c>
      <c r="I41" s="242">
        <f t="shared" si="7"/>
        <v>271.09999999999997</v>
      </c>
      <c r="J41" s="37"/>
      <c r="K41" s="375"/>
      <c r="L41" s="2"/>
      <c r="M41" s="148" t="s">
        <v>21</v>
      </c>
      <c r="N41" s="13">
        <v>7.2</v>
      </c>
      <c r="O41" s="14">
        <v>21.9</v>
      </c>
      <c r="P41" s="98">
        <v>18.5</v>
      </c>
      <c r="Q41" s="365">
        <f>SUM(N41:P41)</f>
        <v>47.599999999999994</v>
      </c>
      <c r="R41" s="2"/>
      <c r="S41" s="36"/>
      <c r="T41" s="36"/>
      <c r="U41" s="2"/>
      <c r="V41" s="2"/>
      <c r="W41" s="2"/>
      <c r="X41" s="2"/>
      <c r="Y41" s="327"/>
      <c r="Z41" s="374"/>
      <c r="AA41" s="11"/>
    </row>
    <row r="42" spans="1:30" ht="33.75" customHeight="1" x14ac:dyDescent="0.25">
      <c r="A42" s="148" t="s">
        <v>22</v>
      </c>
      <c r="B42" s="13">
        <v>18.5</v>
      </c>
      <c r="C42" s="14">
        <v>28.8</v>
      </c>
      <c r="D42" s="14">
        <v>46.6</v>
      </c>
      <c r="E42" s="14">
        <v>59.7</v>
      </c>
      <c r="F42" s="14">
        <v>55.5</v>
      </c>
      <c r="G42" s="14">
        <v>45.3</v>
      </c>
      <c r="H42" s="252">
        <v>16.899999999999999</v>
      </c>
      <c r="I42" s="242">
        <f t="shared" si="7"/>
        <v>271.3</v>
      </c>
      <c r="J42" s="37"/>
      <c r="K42" s="375"/>
      <c r="L42" s="2"/>
      <c r="M42" s="148" t="s">
        <v>22</v>
      </c>
      <c r="N42" s="13">
        <v>7.2</v>
      </c>
      <c r="O42" s="14">
        <v>21.9</v>
      </c>
      <c r="P42" s="98">
        <v>18.5</v>
      </c>
      <c r="Q42" s="365">
        <f t="shared" si="6"/>
        <v>47.599999999999994</v>
      </c>
      <c r="R42" s="2"/>
      <c r="S42" s="36"/>
      <c r="T42" s="36"/>
      <c r="U42" s="2"/>
      <c r="V42" s="2"/>
      <c r="W42" s="2"/>
      <c r="X42" s="2"/>
      <c r="Y42" s="327"/>
      <c r="Z42" s="374"/>
      <c r="AA42" s="11"/>
    </row>
    <row r="43" spans="1:30" ht="33.75" customHeight="1" thickBot="1" x14ac:dyDescent="0.3">
      <c r="A43" s="196" t="s">
        <v>30</v>
      </c>
      <c r="B43" s="13">
        <v>18.5</v>
      </c>
      <c r="C43" s="14">
        <v>28.8</v>
      </c>
      <c r="D43" s="14">
        <v>46.6</v>
      </c>
      <c r="E43" s="14">
        <v>59.7</v>
      </c>
      <c r="F43" s="14">
        <v>55.5</v>
      </c>
      <c r="G43" s="14">
        <v>45.3</v>
      </c>
      <c r="H43" s="252">
        <v>17</v>
      </c>
      <c r="I43" s="381">
        <f t="shared" si="7"/>
        <v>271.40000000000003</v>
      </c>
      <c r="J43" s="37"/>
      <c r="K43" s="375"/>
      <c r="L43" s="2"/>
      <c r="M43" s="196" t="s">
        <v>30</v>
      </c>
      <c r="N43" s="13">
        <v>7.2</v>
      </c>
      <c r="O43" s="14">
        <v>21.9</v>
      </c>
      <c r="P43" s="98">
        <v>18.600000000000001</v>
      </c>
      <c r="Q43" s="382">
        <f t="shared" si="6"/>
        <v>47.7</v>
      </c>
      <c r="R43" s="2"/>
      <c r="S43" s="36"/>
      <c r="T43" s="36"/>
      <c r="U43" s="36"/>
      <c r="V43" s="36"/>
      <c r="W43" s="2"/>
      <c r="X43" s="2"/>
      <c r="Y43" s="2"/>
      <c r="Z43" s="12"/>
      <c r="AA43" s="11"/>
    </row>
    <row r="44" spans="1:30" ht="33.75" customHeight="1" x14ac:dyDescent="0.25">
      <c r="A44" s="302" t="s">
        <v>8</v>
      </c>
      <c r="B44" s="108">
        <f t="shared" ref="B44:H44" si="8">SUM(B37:B43)</f>
        <v>91.4</v>
      </c>
      <c r="C44" s="105">
        <f t="shared" si="8"/>
        <v>143</v>
      </c>
      <c r="D44" s="105">
        <f t="shared" si="8"/>
        <v>231</v>
      </c>
      <c r="E44" s="105">
        <f t="shared" si="8"/>
        <v>295.8</v>
      </c>
      <c r="F44" s="105">
        <f t="shared" si="8"/>
        <v>275.2</v>
      </c>
      <c r="G44" s="105">
        <f t="shared" si="8"/>
        <v>224.90000000000003</v>
      </c>
      <c r="H44" s="106">
        <f t="shared" si="8"/>
        <v>83.899999999999991</v>
      </c>
      <c r="I44" s="383">
        <f>SUM(B44:H44)</f>
        <v>1345.2000000000003</v>
      </c>
      <c r="J44" s="37"/>
      <c r="K44" s="37"/>
      <c r="M44" s="205" t="s">
        <v>8</v>
      </c>
      <c r="N44" s="108">
        <f>SUM(N37:N43)</f>
        <v>35.9</v>
      </c>
      <c r="O44" s="105">
        <f>SUM(O37:O43)</f>
        <v>109.20000000000002</v>
      </c>
      <c r="P44" s="178">
        <f>SUM(P37:P43)</f>
        <v>92.4</v>
      </c>
      <c r="Q44" s="383">
        <f t="shared" si="6"/>
        <v>237.50000000000003</v>
      </c>
      <c r="R44" s="37"/>
      <c r="S44" s="364"/>
      <c r="T44" s="2"/>
      <c r="U44" s="2"/>
      <c r="V44" s="2"/>
      <c r="W44" s="2"/>
      <c r="X44" s="2"/>
      <c r="Y44" s="2"/>
      <c r="Z44" s="12"/>
      <c r="AA44" s="11"/>
    </row>
    <row r="45" spans="1:30" ht="33.75" customHeight="1" x14ac:dyDescent="0.25">
      <c r="A45" s="162" t="s">
        <v>10</v>
      </c>
      <c r="B45" s="15">
        <v>57</v>
      </c>
      <c r="C45" s="16">
        <v>55.5</v>
      </c>
      <c r="D45" s="16">
        <v>56.5</v>
      </c>
      <c r="E45" s="16">
        <v>56.5</v>
      </c>
      <c r="F45" s="16">
        <v>56</v>
      </c>
      <c r="G45" s="16">
        <v>54</v>
      </c>
      <c r="H45" s="17">
        <v>54.5</v>
      </c>
      <c r="I45" s="188">
        <f>+((I44/I46)/7)*1000</f>
        <v>55.766520189039063</v>
      </c>
      <c r="J45" s="38"/>
      <c r="K45" s="37"/>
      <c r="M45" s="67" t="s">
        <v>10</v>
      </c>
      <c r="N45" s="15">
        <v>65</v>
      </c>
      <c r="O45" s="16">
        <v>65</v>
      </c>
      <c r="P45" s="186">
        <v>65</v>
      </c>
      <c r="Q45" s="188">
        <f>+((Q44/Q46)/7)*1000</f>
        <v>64.997263273125355</v>
      </c>
      <c r="R45" s="38"/>
      <c r="Y45" s="327"/>
      <c r="Z45" s="374"/>
      <c r="AA45" s="11"/>
    </row>
    <row r="46" spans="1:30" ht="33.75" customHeight="1" x14ac:dyDescent="0.25">
      <c r="A46" s="163" t="s">
        <v>11</v>
      </c>
      <c r="B46" s="18">
        <v>229</v>
      </c>
      <c r="C46" s="19">
        <v>368</v>
      </c>
      <c r="D46" s="19">
        <v>584</v>
      </c>
      <c r="E46" s="19">
        <v>748</v>
      </c>
      <c r="F46" s="19">
        <v>702</v>
      </c>
      <c r="G46" s="19">
        <v>595</v>
      </c>
      <c r="H46" s="20">
        <v>220</v>
      </c>
      <c r="I46" s="384">
        <f>SUM(B46:H46)</f>
        <v>3446</v>
      </c>
      <c r="J46" s="167">
        <f>I44/I46</f>
        <v>0.39036564132327345</v>
      </c>
      <c r="K46" s="37"/>
      <c r="L46" s="39"/>
      <c r="M46" s="55" t="s">
        <v>11</v>
      </c>
      <c r="N46" s="210">
        <v>79</v>
      </c>
      <c r="O46" s="211">
        <v>240</v>
      </c>
      <c r="P46" s="227">
        <v>203</v>
      </c>
      <c r="Q46" s="189">
        <f>SUM(N46:P46)</f>
        <v>522</v>
      </c>
      <c r="R46" s="40"/>
      <c r="Y46" s="327"/>
      <c r="Z46" s="374"/>
      <c r="AA46" s="11"/>
    </row>
    <row r="47" spans="1:30" ht="33.75" customHeight="1" x14ac:dyDescent="0.25">
      <c r="A47" s="164" t="s">
        <v>12</v>
      </c>
      <c r="B47" s="21">
        <f>((((B45*7)*B46)/1000)-B38)/4</f>
        <v>18.442749999999997</v>
      </c>
      <c r="C47" s="22">
        <f t="shared" ref="C47:H47" si="9">((((C45*7)*C46)/1000)-C38)/4</f>
        <v>28.791999999999998</v>
      </c>
      <c r="D47" s="22">
        <f t="shared" si="9"/>
        <v>46.593000000000004</v>
      </c>
      <c r="E47" s="22">
        <f t="shared" si="9"/>
        <v>59.658500000000004</v>
      </c>
      <c r="F47" s="22">
        <f t="shared" si="9"/>
        <v>55.496000000000009</v>
      </c>
      <c r="G47" s="22">
        <f t="shared" si="9"/>
        <v>45.277500000000003</v>
      </c>
      <c r="H47" s="23">
        <f t="shared" si="9"/>
        <v>16.932500000000001</v>
      </c>
      <c r="I47" s="368">
        <f>((I44*1000)/I46)/7</f>
        <v>55.766520189039063</v>
      </c>
      <c r="J47" s="167"/>
      <c r="K47" s="37"/>
      <c r="M47" s="56" t="s">
        <v>12</v>
      </c>
      <c r="N47" s="21">
        <f>((((N45*7)*N46)/1000)-N38)/4</f>
        <v>7.2112499999999997</v>
      </c>
      <c r="O47" s="22">
        <f>((((O45*7)*O46)/1000)-O38)/4</f>
        <v>21.875</v>
      </c>
      <c r="P47" s="135">
        <f>((((P45*7)*P46)/1000)-P38)/4</f>
        <v>18.516249999999999</v>
      </c>
      <c r="Q47" s="190">
        <f>((Q44*1000)/Q46)/7</f>
        <v>64.997263273125355</v>
      </c>
      <c r="R47" s="40"/>
      <c r="Y47" s="327"/>
      <c r="Z47" s="374"/>
      <c r="AA47" s="11"/>
    </row>
    <row r="48" spans="1:30" ht="33.75" customHeight="1" thickBot="1" x14ac:dyDescent="0.3">
      <c r="A48" s="157" t="s">
        <v>13</v>
      </c>
      <c r="B48" s="329">
        <f t="shared" ref="B48:H48" si="10">((B46*B45)*7)/1000</f>
        <v>91.370999999999995</v>
      </c>
      <c r="C48" s="330">
        <f t="shared" si="10"/>
        <v>142.96799999999999</v>
      </c>
      <c r="D48" s="330">
        <f t="shared" si="10"/>
        <v>230.97200000000001</v>
      </c>
      <c r="E48" s="330">
        <f t="shared" si="10"/>
        <v>295.834</v>
      </c>
      <c r="F48" s="330">
        <f t="shared" si="10"/>
        <v>275.18400000000003</v>
      </c>
      <c r="G48" s="330">
        <f t="shared" si="10"/>
        <v>224.91</v>
      </c>
      <c r="H48" s="331">
        <f t="shared" si="10"/>
        <v>83.93</v>
      </c>
      <c r="I48" s="57"/>
      <c r="J48" s="29"/>
      <c r="K48" s="37"/>
      <c r="M48" s="58" t="s">
        <v>13</v>
      </c>
      <c r="N48" s="329">
        <f>((N46*N45)*7)/1000</f>
        <v>35.945</v>
      </c>
      <c r="O48" s="330">
        <f>((O46*O45)*7)/1000</f>
        <v>109.2</v>
      </c>
      <c r="P48" s="344">
        <f>((P46*P45)*7)/1000</f>
        <v>92.364999999999995</v>
      </c>
      <c r="Q48" s="182"/>
      <c r="Y48" s="327"/>
      <c r="Z48" s="374"/>
      <c r="AA48" s="11"/>
    </row>
    <row r="49" spans="1:32" ht="33.75" customHeight="1" thickBot="1" x14ac:dyDescent="0.3">
      <c r="A49" s="165" t="s">
        <v>14</v>
      </c>
      <c r="B49" s="26">
        <f t="shared" ref="B49:H49" si="11">+(B44/B46)/7*1000</f>
        <v>57.018091079226451</v>
      </c>
      <c r="C49" s="27">
        <f t="shared" si="11"/>
        <v>55.512422360248451</v>
      </c>
      <c r="D49" s="27">
        <f t="shared" si="11"/>
        <v>56.5068493150685</v>
      </c>
      <c r="E49" s="27">
        <f t="shared" si="11"/>
        <v>56.493506493506494</v>
      </c>
      <c r="F49" s="27">
        <f t="shared" si="11"/>
        <v>56.003256003255999</v>
      </c>
      <c r="G49" s="27">
        <f t="shared" si="11"/>
        <v>53.997599039615856</v>
      </c>
      <c r="H49" s="28">
        <f t="shared" si="11"/>
        <v>54.480519480519476</v>
      </c>
      <c r="I49" s="58"/>
      <c r="J49" s="29"/>
      <c r="K49" s="37"/>
      <c r="L49" s="29"/>
      <c r="M49" s="213" t="s">
        <v>14</v>
      </c>
      <c r="N49" s="26">
        <f>+(N44/N46)/7*1000</f>
        <v>64.918625678119341</v>
      </c>
      <c r="O49" s="27">
        <f>+(O44/O46)/7*1000</f>
        <v>65.000000000000014</v>
      </c>
      <c r="P49" s="180">
        <f>+(P44/P46)/7*1000</f>
        <v>65.024630541871929</v>
      </c>
      <c r="Q49" s="208"/>
      <c r="R49" s="30"/>
      <c r="Y49" s="327"/>
      <c r="Z49" s="374"/>
      <c r="AA49" s="11"/>
    </row>
    <row r="50" spans="1:32" ht="33.75" customHeight="1" x14ac:dyDescent="0.25">
      <c r="A50" s="29"/>
      <c r="B50" s="30">
        <f>B44-B48</f>
        <v>2.9000000000010573E-2</v>
      </c>
      <c r="C50" s="30">
        <f t="shared" ref="C50:H50" si="12">C44-C48</f>
        <v>3.2000000000010687E-2</v>
      </c>
      <c r="D50" s="30">
        <f t="shared" si="12"/>
        <v>2.7999999999991587E-2</v>
      </c>
      <c r="E50" s="30">
        <f>E44-E48</f>
        <v>-3.3999999999991815E-2</v>
      </c>
      <c r="F50" s="30">
        <f t="shared" si="12"/>
        <v>1.5999999999962711E-2</v>
      </c>
      <c r="G50" s="30">
        <f t="shared" si="12"/>
        <v>-9.9999999999624833E-3</v>
      </c>
      <c r="H50" s="30">
        <f t="shared" si="12"/>
        <v>-3.0000000000015348E-2</v>
      </c>
      <c r="I50" s="29"/>
      <c r="J50" s="29"/>
      <c r="K50" s="29"/>
      <c r="L50" s="29"/>
      <c r="M50" s="30"/>
      <c r="N50" s="30">
        <f>N44-N48</f>
        <v>-4.5000000000001705E-2</v>
      </c>
      <c r="O50" s="30">
        <f>O44-O48</f>
        <v>0</v>
      </c>
      <c r="P50" s="30">
        <f>P44-P48</f>
        <v>3.50000000000108E-2</v>
      </c>
      <c r="Q50" s="30"/>
      <c r="R50" s="30"/>
      <c r="T50" s="30"/>
      <c r="U50" s="30"/>
      <c r="V50" s="2"/>
      <c r="W50" s="2"/>
      <c r="X50" s="2"/>
      <c r="Y50" s="2"/>
      <c r="Z50" s="12"/>
      <c r="AA50" s="11"/>
    </row>
    <row r="51" spans="1:32" ht="33.75" customHeight="1" x14ac:dyDescent="0.25">
      <c r="A51" s="29"/>
      <c r="B51" s="30"/>
      <c r="C51" s="30"/>
      <c r="D51" s="30"/>
      <c r="E51" s="30"/>
      <c r="F51" s="30"/>
      <c r="G51" s="30"/>
      <c r="H51" s="29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X51" s="2"/>
      <c r="Y51" s="2"/>
      <c r="Z51" s="374"/>
      <c r="AA51" s="11"/>
      <c r="AC51" s="3"/>
    </row>
    <row r="52" spans="1:32" ht="33.75" customHeight="1" thickBot="1" x14ac:dyDescent="0.3">
      <c r="A52" s="41"/>
      <c r="B52" s="42"/>
      <c r="C52" s="42"/>
      <c r="D52" s="42"/>
      <c r="E52" s="42"/>
      <c r="F52" s="42"/>
      <c r="G52" s="42"/>
      <c r="H52" s="42"/>
      <c r="I52" s="42"/>
      <c r="J52" s="42"/>
      <c r="K52" s="42"/>
      <c r="L52" s="1096"/>
      <c r="M52" s="1096"/>
      <c r="N52" s="42"/>
      <c r="O52" s="42"/>
      <c r="P52" s="42"/>
      <c r="Q52" s="43"/>
      <c r="V52" s="31"/>
      <c r="W52" s="31"/>
      <c r="X52" s="31"/>
      <c r="Y52" s="2"/>
      <c r="Z52" s="2"/>
      <c r="AA52" s="12"/>
      <c r="AB52" s="2"/>
      <c r="AD52" s="2"/>
      <c r="AE52" s="2"/>
      <c r="AF52" s="2"/>
    </row>
    <row r="53" spans="1:32" ht="33.75" customHeight="1" thickBot="1" x14ac:dyDescent="0.3">
      <c r="A53" s="62" t="s">
        <v>18</v>
      </c>
      <c r="B53" s="1094" t="s">
        <v>29</v>
      </c>
      <c r="C53" s="1095"/>
      <c r="D53" s="1095"/>
      <c r="E53" s="1095"/>
      <c r="F53" s="1095"/>
      <c r="G53" s="225"/>
      <c r="H53" s="44"/>
      <c r="I53" s="44"/>
      <c r="J53" s="44"/>
      <c r="U53" s="31"/>
      <c r="V53" s="31"/>
      <c r="W53" s="31"/>
      <c r="X53" s="2"/>
      <c r="Y53" s="2"/>
      <c r="Z53" s="12"/>
      <c r="AA53" s="2"/>
      <c r="AC53" s="2"/>
      <c r="AD53" s="2"/>
      <c r="AE53" s="2"/>
    </row>
    <row r="54" spans="1:32" ht="33.75" customHeight="1" thickBot="1" x14ac:dyDescent="0.3">
      <c r="A54" s="61" t="s">
        <v>32</v>
      </c>
      <c r="B54" s="206"/>
      <c r="C54" s="207"/>
      <c r="D54" s="207"/>
      <c r="E54" s="207"/>
      <c r="F54" s="377"/>
      <c r="G54" s="387" t="s">
        <v>8</v>
      </c>
      <c r="K54" s="33"/>
      <c r="L54" s="33"/>
      <c r="M54" s="33"/>
      <c r="N54" s="45"/>
      <c r="O54" s="45"/>
      <c r="P54" s="45"/>
      <c r="Q54" s="33"/>
      <c r="R54" s="33"/>
      <c r="S54" s="46"/>
      <c r="T54" s="46"/>
      <c r="U54" s="46"/>
      <c r="V54" s="2"/>
      <c r="W54" s="2"/>
      <c r="X54" s="2"/>
      <c r="Y54" s="2"/>
      <c r="Z54" s="374"/>
      <c r="AA54" s="2"/>
      <c r="AB54" s="2"/>
      <c r="AC54" s="2"/>
    </row>
    <row r="55" spans="1:32" ht="33.75" customHeight="1" thickBot="1" x14ac:dyDescent="0.3">
      <c r="A55" s="61" t="s">
        <v>9</v>
      </c>
      <c r="B55" s="158">
        <v>1</v>
      </c>
      <c r="C55" s="151">
        <v>2</v>
      </c>
      <c r="D55" s="151">
        <v>3</v>
      </c>
      <c r="E55" s="151">
        <v>4</v>
      </c>
      <c r="F55" s="293">
        <v>5</v>
      </c>
      <c r="G55" s="385"/>
      <c r="H55" s="33"/>
      <c r="I55" s="33"/>
      <c r="K55" s="33"/>
      <c r="L55" s="33"/>
      <c r="M55" s="33"/>
      <c r="N55" s="45"/>
      <c r="O55" s="45"/>
      <c r="P55" s="45"/>
      <c r="Q55" s="33"/>
      <c r="R55" s="33"/>
      <c r="S55" s="46"/>
      <c r="T55" s="46"/>
      <c r="U55" s="46"/>
      <c r="V55" s="2"/>
      <c r="W55" s="2"/>
      <c r="X55" s="2"/>
      <c r="Y55" s="2"/>
      <c r="Z55" s="12"/>
      <c r="AA55" s="2"/>
      <c r="AB55" s="2"/>
      <c r="AC55" s="2"/>
    </row>
    <row r="56" spans="1:32" ht="33.75" customHeight="1" x14ac:dyDescent="0.25">
      <c r="A56" s="332" t="s">
        <v>23</v>
      </c>
      <c r="B56" s="341"/>
      <c r="C56" s="342"/>
      <c r="D56" s="342"/>
      <c r="E56" s="342"/>
      <c r="F56" s="378"/>
      <c r="G56" s="380">
        <f t="shared" ref="G56:G63" si="13">SUM(B56:F56)</f>
        <v>0</v>
      </c>
      <c r="H56" s="30"/>
      <c r="I56" s="30"/>
      <c r="J56" s="33"/>
      <c r="K56" s="33"/>
      <c r="L56" s="33"/>
      <c r="M56" s="33"/>
      <c r="N56" s="45"/>
      <c r="O56" s="45"/>
      <c r="P56" s="45"/>
      <c r="Q56" s="33"/>
      <c r="R56" s="33"/>
      <c r="S56" s="46"/>
      <c r="T56" s="46"/>
      <c r="U56" s="46"/>
      <c r="V56" s="2"/>
      <c r="W56" s="2"/>
      <c r="X56" s="2"/>
      <c r="Y56" s="2"/>
      <c r="Z56" s="12"/>
      <c r="AA56" s="2"/>
      <c r="AB56" s="2"/>
      <c r="AC56" s="2"/>
    </row>
    <row r="57" spans="1:32" ht="33.75" customHeight="1" x14ac:dyDescent="0.25">
      <c r="A57" s="148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98">
        <v>21.9</v>
      </c>
      <c r="G57" s="365">
        <f t="shared" si="13"/>
        <v>180.9</v>
      </c>
      <c r="H57" s="30"/>
      <c r="I57" s="30"/>
      <c r="J57" s="33"/>
      <c r="K57" s="33"/>
      <c r="L57" s="33"/>
      <c r="M57" s="33"/>
      <c r="N57" s="45"/>
      <c r="O57" s="45"/>
      <c r="P57" s="45"/>
      <c r="Q57" s="33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2" ht="33.75" customHeight="1" x14ac:dyDescent="0.25">
      <c r="A58" s="148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98">
        <v>22.1</v>
      </c>
      <c r="G58" s="365">
        <f t="shared" si="13"/>
        <v>183.1</v>
      </c>
      <c r="H58" s="30"/>
      <c r="I58" s="30"/>
      <c r="J58" s="2"/>
      <c r="K58" s="33"/>
      <c r="L58" s="33"/>
      <c r="M58" s="33"/>
      <c r="N58" s="45"/>
      <c r="O58" s="45"/>
      <c r="P58" s="45"/>
      <c r="Q58" s="33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2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3"/>
        <v>0</v>
      </c>
      <c r="H59" s="30"/>
      <c r="I59" s="30"/>
      <c r="J59" s="2"/>
      <c r="K59" s="33"/>
      <c r="L59" s="33"/>
      <c r="M59" s="33"/>
      <c r="N59" s="45"/>
      <c r="O59" s="45"/>
      <c r="P59" s="45"/>
      <c r="Q59" s="33"/>
      <c r="R59" s="33"/>
      <c r="S59" s="46"/>
      <c r="T59" s="46"/>
      <c r="U59" s="46"/>
      <c r="V59" s="3"/>
      <c r="W59" s="3"/>
      <c r="X59" s="2"/>
      <c r="Y59" s="2"/>
      <c r="Z59" s="12"/>
      <c r="AA59" s="2"/>
      <c r="AB59" s="2"/>
      <c r="AC59" s="2"/>
    </row>
    <row r="60" spans="1:32" ht="33.75" customHeight="1" x14ac:dyDescent="0.25">
      <c r="A60" s="148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98">
        <v>22.1</v>
      </c>
      <c r="G60" s="365">
        <f t="shared" si="13"/>
        <v>183.1</v>
      </c>
      <c r="H60" s="30"/>
      <c r="I60" s="30"/>
      <c r="J60" s="2"/>
      <c r="K60" s="33"/>
      <c r="L60" s="33"/>
      <c r="M60" s="33"/>
      <c r="N60" s="45"/>
      <c r="O60" s="45"/>
      <c r="P60" s="45"/>
      <c r="Q60" s="33"/>
      <c r="R60" s="33"/>
      <c r="S60" s="46"/>
      <c r="T60" s="46"/>
      <c r="U60" s="46"/>
      <c r="V60" s="3"/>
      <c r="W60" s="3"/>
      <c r="X60" s="2"/>
      <c r="Y60" s="2"/>
      <c r="Z60" s="12"/>
      <c r="AA60" s="2"/>
      <c r="AB60" s="2"/>
      <c r="AC60" s="2"/>
    </row>
    <row r="61" spans="1:32" ht="33.75" customHeight="1" x14ac:dyDescent="0.25">
      <c r="A61" s="148" t="s">
        <v>22</v>
      </c>
      <c r="B61" s="13">
        <v>41.6</v>
      </c>
      <c r="C61" s="14">
        <v>46.5</v>
      </c>
      <c r="D61" s="14">
        <v>43.5</v>
      </c>
      <c r="E61" s="14">
        <v>29.5</v>
      </c>
      <c r="F61" s="98">
        <v>22.1</v>
      </c>
      <c r="G61" s="365">
        <f t="shared" si="13"/>
        <v>183.2</v>
      </c>
      <c r="H61" s="30"/>
      <c r="I61" s="30"/>
      <c r="J61" s="2"/>
      <c r="K61" s="33"/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"/>
      <c r="W61" s="3"/>
      <c r="Y61" s="327"/>
      <c r="Z61" s="12"/>
      <c r="AA61" s="2"/>
      <c r="AB61" s="2"/>
      <c r="AC61" s="2"/>
    </row>
    <row r="62" spans="1:32" ht="33.75" customHeight="1" thickBot="1" x14ac:dyDescent="0.3">
      <c r="A62" s="196" t="s">
        <v>30</v>
      </c>
      <c r="B62" s="13">
        <v>41.7</v>
      </c>
      <c r="C62" s="14">
        <v>46.6</v>
      </c>
      <c r="D62" s="14">
        <v>43.5</v>
      </c>
      <c r="E62" s="14">
        <v>29.5</v>
      </c>
      <c r="F62" s="98">
        <v>22.2</v>
      </c>
      <c r="G62" s="382">
        <f t="shared" si="13"/>
        <v>183.5</v>
      </c>
      <c r="H62" s="30"/>
      <c r="I62" s="30"/>
      <c r="J62" s="2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"/>
      <c r="W62" s="3"/>
      <c r="Y62" s="327"/>
      <c r="Z62" s="12"/>
      <c r="AA62" s="2"/>
      <c r="AB62" s="2"/>
      <c r="AC62" s="2"/>
    </row>
    <row r="63" spans="1:32" ht="33.75" customHeight="1" x14ac:dyDescent="0.25">
      <c r="A63" s="205" t="s">
        <v>8</v>
      </c>
      <c r="B63" s="108">
        <f>SUM(B56:B62)</f>
        <v>207.5</v>
      </c>
      <c r="C63" s="105">
        <f>SUM(C56:C62)</f>
        <v>232</v>
      </c>
      <c r="D63" s="105">
        <f>SUM(D56:D62)</f>
        <v>216.7</v>
      </c>
      <c r="E63" s="105">
        <f>SUM(E56:E62)</f>
        <v>147.19999999999999</v>
      </c>
      <c r="F63" s="178">
        <f>SUM(F56:F62)</f>
        <v>110.39999999999999</v>
      </c>
      <c r="G63" s="383">
        <f t="shared" si="13"/>
        <v>913.80000000000007</v>
      </c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"/>
      <c r="W63" s="3"/>
      <c r="X63" s="3"/>
      <c r="Y63" s="2"/>
      <c r="Z63" s="12"/>
      <c r="AA63" s="2"/>
      <c r="AB63" s="2"/>
      <c r="AC63" s="2"/>
    </row>
    <row r="64" spans="1:32" ht="33.75" customHeight="1" x14ac:dyDescent="0.25">
      <c r="A64" s="54" t="s">
        <v>10</v>
      </c>
      <c r="B64" s="15">
        <v>73</v>
      </c>
      <c r="C64" s="16">
        <v>73</v>
      </c>
      <c r="D64" s="16">
        <v>73</v>
      </c>
      <c r="E64" s="16">
        <v>73</v>
      </c>
      <c r="F64" s="186">
        <v>73</v>
      </c>
      <c r="G64" s="188">
        <f>+((G63/G65)/7)*1000</f>
        <v>73.010546500479407</v>
      </c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"/>
      <c r="W64" s="3"/>
      <c r="X64" s="3"/>
      <c r="Y64" s="2"/>
      <c r="Z64" s="12"/>
      <c r="AA64" s="2"/>
      <c r="AB64" s="2"/>
      <c r="AC64" s="2"/>
    </row>
    <row r="65" spans="1:27" ht="33.75" customHeight="1" x14ac:dyDescent="0.25">
      <c r="A65" s="55" t="s">
        <v>11</v>
      </c>
      <c r="B65" s="210">
        <v>406</v>
      </c>
      <c r="C65" s="211">
        <v>454</v>
      </c>
      <c r="D65" s="211">
        <v>424</v>
      </c>
      <c r="E65" s="211">
        <v>288</v>
      </c>
      <c r="F65" s="227">
        <v>216</v>
      </c>
      <c r="G65" s="189">
        <f>SUM(B65:F65)</f>
        <v>1788</v>
      </c>
      <c r="J65" s="47"/>
      <c r="N65" s="3"/>
      <c r="O65" s="3"/>
      <c r="P65" s="3"/>
      <c r="Q65" s="3"/>
      <c r="R65" s="3"/>
      <c r="Y65" s="327"/>
      <c r="Z65" s="374"/>
      <c r="AA65" s="11"/>
    </row>
    <row r="66" spans="1:27" ht="33.75" customHeight="1" x14ac:dyDescent="0.25">
      <c r="A66" s="56" t="s">
        <v>12</v>
      </c>
      <c r="B66" s="21">
        <f>((((B64*7)*B65)/1000)-B57)/4</f>
        <v>41.616500000000002</v>
      </c>
      <c r="C66" s="22">
        <f>((((C64*7)*C65)/1000)-C57)/4</f>
        <v>46.523499999999999</v>
      </c>
      <c r="D66" s="22">
        <f>((((D64*7)*D65)/1000)-D57)/4</f>
        <v>43.440999999999995</v>
      </c>
      <c r="E66" s="22">
        <f>((((E64*7)*E65)/1000)-E57)/4</f>
        <v>29.492000000000001</v>
      </c>
      <c r="F66" s="135">
        <f>((((F64*7)*F65)/1000)-F57)/4</f>
        <v>22.119</v>
      </c>
      <c r="G66" s="368">
        <f>((G63*1000)/G65)/7</f>
        <v>73.010546500479393</v>
      </c>
      <c r="N66" s="3"/>
      <c r="O66" s="3"/>
      <c r="P66" s="3"/>
      <c r="Q66" s="3"/>
      <c r="R66" s="3"/>
      <c r="Y66" s="327"/>
      <c r="Z66" s="374"/>
      <c r="AA66" s="11"/>
    </row>
    <row r="67" spans="1:27" ht="33.75" customHeight="1" x14ac:dyDescent="0.25">
      <c r="A67" s="57" t="s">
        <v>13</v>
      </c>
      <c r="B67" s="329">
        <f>((B65*B64)*7)/1000</f>
        <v>207.46600000000001</v>
      </c>
      <c r="C67" s="330">
        <f>((C65*C64)*7)/1000</f>
        <v>231.994</v>
      </c>
      <c r="D67" s="330">
        <f>((D65*D64)*7)/1000</f>
        <v>216.66399999999999</v>
      </c>
      <c r="E67" s="330">
        <f>((E65*E64)*7)/1000</f>
        <v>147.16800000000001</v>
      </c>
      <c r="F67" s="344">
        <f>((F65*F64)*7)/1000</f>
        <v>110.376</v>
      </c>
      <c r="G67" s="57"/>
      <c r="H67" s="29"/>
      <c r="I67" s="29"/>
      <c r="R67" s="3"/>
      <c r="Y67" s="327"/>
      <c r="Z67" s="374"/>
      <c r="AA67" s="11"/>
    </row>
    <row r="68" spans="1:27" ht="33.75" customHeight="1" thickBot="1" x14ac:dyDescent="0.3">
      <c r="A68" s="58" t="s">
        <v>14</v>
      </c>
      <c r="B68" s="26">
        <f>+(B63/B65)/7*1000</f>
        <v>73.011963406052075</v>
      </c>
      <c r="C68" s="27">
        <f>+(C63/C65)/7*1000</f>
        <v>73.001887979861536</v>
      </c>
      <c r="D68" s="27">
        <f>+(D63/D65)/7*1000</f>
        <v>73.012129380053906</v>
      </c>
      <c r="E68" s="27">
        <f>+(E63/E65)/7*1000</f>
        <v>73.015873015873012</v>
      </c>
      <c r="F68" s="180">
        <f>+(F63/F65)/7*1000</f>
        <v>73.015873015873012</v>
      </c>
      <c r="G68" s="183"/>
      <c r="R68" s="3"/>
      <c r="Y68" s="327"/>
      <c r="Z68" s="374"/>
      <c r="AA68" s="11"/>
    </row>
    <row r="69" spans="1:27" ht="33.75" customHeight="1" x14ac:dyDescent="0.25">
      <c r="B69" s="366">
        <f>B63-B67</f>
        <v>3.3999999999991815E-2</v>
      </c>
      <c r="C69" s="366">
        <f>C63-C67</f>
        <v>6.0000000000002274E-3</v>
      </c>
      <c r="D69" s="366">
        <f>D63-D67</f>
        <v>3.6000000000001364E-2</v>
      </c>
      <c r="E69" s="366">
        <f>E63-E67</f>
        <v>3.1999999999982265E-2</v>
      </c>
      <c r="F69" s="366">
        <f>F63-F67</f>
        <v>2.3999999999986699E-2</v>
      </c>
      <c r="Y69" s="327"/>
      <c r="Z69" s="374"/>
      <c r="AA69" s="11"/>
    </row>
    <row r="70" spans="1:27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Y70" s="327"/>
      <c r="Z70" s="374"/>
      <c r="AA70" s="11"/>
    </row>
    <row r="71" spans="1:27" ht="33.75" customHeight="1" x14ac:dyDescent="0.25"/>
    <row r="72" spans="1:27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7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7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7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7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7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34">
      <selection activeCell="Z23" sqref="Z23"/>
      <pageMargins left="0.7" right="0.7" top="0.75" bottom="0.75" header="0.3" footer="0.3"/>
      <pageSetup paperSize="9" orientation="portrait" r:id="rId1"/>
    </customSheetView>
  </customSheetViews>
  <mergeCells count="11">
    <mergeCell ref="B34:H34"/>
    <mergeCell ref="N34:P34"/>
    <mergeCell ref="K35:L35"/>
    <mergeCell ref="L52:M52"/>
    <mergeCell ref="B53:F53"/>
    <mergeCell ref="A3:C3"/>
    <mergeCell ref="E9:G9"/>
    <mergeCell ref="T9:U9"/>
    <mergeCell ref="M11:N11"/>
    <mergeCell ref="O15:Y15"/>
    <mergeCell ref="B15:N15"/>
  </mergeCells>
  <pageMargins left="0.7" right="0.7" top="0.75" bottom="0.75" header="0.3" footer="0.3"/>
  <pageSetup paperSize="9" orientation="portrait"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"/>
  <dimension ref="A1:AF237"/>
  <sheetViews>
    <sheetView topLeftCell="A29" zoomScale="30" zoomScaleNormal="30" workbookViewId="0">
      <selection activeCell="L27" sqref="L27:O27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4" width="25.85546875" style="11" customWidth="1"/>
    <col min="25" max="25" width="32.28515625" style="11" bestFit="1" customWidth="1"/>
    <col min="26" max="26" width="24.85546875" style="327" bestFit="1" customWidth="1"/>
    <col min="27" max="27" width="22" style="374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64</v>
      </c>
      <c r="N11" s="1100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4"/>
      <c r="I15" s="1104"/>
      <c r="J15" s="1104"/>
      <c r="K15" s="1104"/>
      <c r="L15" s="1142" t="s">
        <v>29</v>
      </c>
      <c r="M15" s="1143"/>
      <c r="N15" s="1143"/>
      <c r="O15" s="1144"/>
      <c r="P15" s="1103" t="s">
        <v>28</v>
      </c>
      <c r="Q15" s="1104"/>
      <c r="R15" s="1104"/>
      <c r="S15" s="1104"/>
      <c r="T15" s="1104"/>
      <c r="U15" s="1104"/>
      <c r="V15" s="1104"/>
      <c r="W15" s="1104"/>
      <c r="X15" s="1105"/>
      <c r="Y15" s="1147" t="s">
        <v>8</v>
      </c>
      <c r="Z15" s="2"/>
      <c r="AA15" s="12"/>
    </row>
    <row r="16" spans="1:32" ht="39.950000000000003" customHeight="1" thickBot="1" x14ac:dyDescent="0.3">
      <c r="A16" s="147" t="s">
        <v>32</v>
      </c>
      <c r="B16" s="403"/>
      <c r="C16" s="396"/>
      <c r="D16" s="396"/>
      <c r="E16" s="397"/>
      <c r="F16" s="396"/>
      <c r="G16" s="396"/>
      <c r="H16" s="396"/>
      <c r="I16" s="397"/>
      <c r="J16" s="397"/>
      <c r="K16" s="412"/>
      <c r="L16" s="149" t="s">
        <v>65</v>
      </c>
      <c r="M16" s="150" t="s">
        <v>65</v>
      </c>
      <c r="N16" s="150" t="s">
        <v>66</v>
      </c>
      <c r="O16" s="152" t="s">
        <v>66</v>
      </c>
      <c r="P16" s="392"/>
      <c r="Q16" s="150"/>
      <c r="R16" s="199"/>
      <c r="S16" s="150"/>
      <c r="T16" s="150"/>
      <c r="U16" s="200"/>
      <c r="V16" s="150"/>
      <c r="W16" s="199"/>
      <c r="X16" s="315"/>
      <c r="Y16" s="1148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46">
        <v>4</v>
      </c>
      <c r="P17" s="316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272">
        <v>9</v>
      </c>
      <c r="Y17" s="10"/>
    </row>
    <row r="18" spans="1:32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405"/>
      <c r="P18" s="393"/>
      <c r="Q18" s="342"/>
      <c r="R18" s="342"/>
      <c r="S18" s="342"/>
      <c r="T18" s="342"/>
      <c r="U18" s="342"/>
      <c r="V18" s="342"/>
      <c r="W18" s="342"/>
      <c r="X18" s="343"/>
      <c r="Y18" s="337">
        <f t="shared" ref="Y18:Y25" si="0">SUM(B18:X18)</f>
        <v>0</v>
      </c>
    </row>
    <row r="19" spans="1:32" ht="39.950000000000003" customHeight="1" x14ac:dyDescent="0.25">
      <c r="A19" s="148" t="s">
        <v>19</v>
      </c>
      <c r="B19" s="13">
        <v>35.299999999999997</v>
      </c>
      <c r="C19" s="14">
        <v>35.299999999999997</v>
      </c>
      <c r="D19" s="14">
        <v>41.8</v>
      </c>
      <c r="E19" s="14">
        <v>41.8</v>
      </c>
      <c r="F19" s="14">
        <v>44.2</v>
      </c>
      <c r="G19" s="14">
        <v>44.3</v>
      </c>
      <c r="H19" s="14">
        <v>31.3</v>
      </c>
      <c r="I19" s="14">
        <v>31.1</v>
      </c>
      <c r="J19" s="14">
        <v>35.5</v>
      </c>
      <c r="K19" s="98">
        <v>18.5</v>
      </c>
      <c r="L19" s="13">
        <v>24.7</v>
      </c>
      <c r="M19" s="14">
        <v>57.9</v>
      </c>
      <c r="N19" s="414">
        <v>23.8</v>
      </c>
      <c r="O19" s="252">
        <v>45.4</v>
      </c>
      <c r="P19" s="394">
        <v>36.1</v>
      </c>
      <c r="Q19" s="14">
        <v>36.1</v>
      </c>
      <c r="R19" s="14">
        <v>53.6</v>
      </c>
      <c r="S19" s="14">
        <v>40.200000000000003</v>
      </c>
      <c r="T19" s="14">
        <v>40</v>
      </c>
      <c r="U19" s="14">
        <v>31.9</v>
      </c>
      <c r="V19" s="14">
        <v>31.1</v>
      </c>
      <c r="W19" s="14">
        <v>44.3</v>
      </c>
      <c r="X19" s="252">
        <v>21</v>
      </c>
      <c r="Y19" s="242">
        <f t="shared" si="0"/>
        <v>845.2</v>
      </c>
      <c r="Z19" s="356"/>
    </row>
    <row r="20" spans="1:32" ht="39.75" customHeight="1" x14ac:dyDescent="0.25">
      <c r="A20" s="148" t="s">
        <v>27</v>
      </c>
      <c r="B20" s="13">
        <v>36.4</v>
      </c>
      <c r="C20" s="14">
        <v>36.4</v>
      </c>
      <c r="D20" s="14">
        <v>42.9</v>
      </c>
      <c r="E20" s="14">
        <v>43.6</v>
      </c>
      <c r="F20" s="14">
        <v>46</v>
      </c>
      <c r="G20" s="14">
        <v>45.6</v>
      </c>
      <c r="H20" s="14">
        <v>31.9</v>
      </c>
      <c r="I20" s="14">
        <v>31.8</v>
      </c>
      <c r="J20" s="14">
        <v>36.5</v>
      </c>
      <c r="K20" s="98">
        <v>19.2</v>
      </c>
      <c r="L20" s="13">
        <v>25.1</v>
      </c>
      <c r="M20" s="14">
        <v>59.7</v>
      </c>
      <c r="N20" s="414">
        <v>24.200000000000003</v>
      </c>
      <c r="O20" s="252">
        <v>46.7</v>
      </c>
      <c r="P20" s="394">
        <v>37.1</v>
      </c>
      <c r="Q20" s="14">
        <v>37.200000000000003</v>
      </c>
      <c r="R20" s="14">
        <v>55</v>
      </c>
      <c r="S20" s="14">
        <v>41.3</v>
      </c>
      <c r="T20" s="14">
        <v>41.1</v>
      </c>
      <c r="U20" s="14">
        <v>33.200000000000003</v>
      </c>
      <c r="V20" s="14">
        <v>32.4</v>
      </c>
      <c r="W20" s="14">
        <v>46.1</v>
      </c>
      <c r="X20" s="252">
        <v>21.8</v>
      </c>
      <c r="Y20" s="242">
        <f t="shared" si="0"/>
        <v>871.2</v>
      </c>
      <c r="Z20" s="356"/>
    </row>
    <row r="21" spans="1:32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6"/>
      <c r="P21" s="395"/>
      <c r="Q21" s="334"/>
      <c r="R21" s="334"/>
      <c r="S21" s="334"/>
      <c r="T21" s="334"/>
      <c r="U21" s="334"/>
      <c r="V21" s="334"/>
      <c r="W21" s="334"/>
      <c r="X21" s="336"/>
      <c r="Y21" s="337">
        <f t="shared" si="0"/>
        <v>0</v>
      </c>
      <c r="Z21" s="356"/>
    </row>
    <row r="22" spans="1:32" ht="39.950000000000003" customHeight="1" x14ac:dyDescent="0.25">
      <c r="A22" s="147" t="s">
        <v>21</v>
      </c>
      <c r="B22" s="13">
        <v>36.4</v>
      </c>
      <c r="C22" s="14">
        <v>36.4</v>
      </c>
      <c r="D22" s="14">
        <v>42.9</v>
      </c>
      <c r="E22" s="14">
        <v>43.6</v>
      </c>
      <c r="F22" s="14">
        <v>46.1</v>
      </c>
      <c r="G22" s="14">
        <v>45.6</v>
      </c>
      <c r="H22" s="14">
        <v>31.9</v>
      </c>
      <c r="I22" s="14">
        <v>31.8</v>
      </c>
      <c r="J22" s="14">
        <v>36.6</v>
      </c>
      <c r="K22" s="98">
        <v>19.2</v>
      </c>
      <c r="L22" s="13">
        <v>25.1</v>
      </c>
      <c r="M22" s="14">
        <v>59.7</v>
      </c>
      <c r="N22" s="25">
        <v>24.3</v>
      </c>
      <c r="O22" s="252">
        <v>46.7</v>
      </c>
      <c r="P22" s="394">
        <v>37.1</v>
      </c>
      <c r="Q22" s="14">
        <v>37.200000000000003</v>
      </c>
      <c r="R22" s="14">
        <v>55</v>
      </c>
      <c r="S22" s="14">
        <v>41.4</v>
      </c>
      <c r="T22" s="14">
        <v>41.2</v>
      </c>
      <c r="U22" s="14">
        <v>33.200000000000003</v>
      </c>
      <c r="V22" s="14">
        <v>32.4</v>
      </c>
      <c r="W22" s="14">
        <v>46.1</v>
      </c>
      <c r="X22" s="252">
        <v>21.9</v>
      </c>
      <c r="Y22" s="242">
        <f t="shared" si="0"/>
        <v>871.80000000000018</v>
      </c>
      <c r="Z22" s="356"/>
    </row>
    <row r="23" spans="1:32" ht="39.950000000000003" customHeight="1" x14ac:dyDescent="0.25">
      <c r="A23" s="148" t="s">
        <v>22</v>
      </c>
      <c r="B23" s="13">
        <v>36.4</v>
      </c>
      <c r="C23" s="14">
        <v>36.4</v>
      </c>
      <c r="D23" s="14">
        <v>42.9</v>
      </c>
      <c r="E23" s="14">
        <v>43.6</v>
      </c>
      <c r="F23" s="14">
        <v>46.1</v>
      </c>
      <c r="G23" s="14">
        <v>45.7</v>
      </c>
      <c r="H23" s="14">
        <v>31.9</v>
      </c>
      <c r="I23" s="14">
        <v>31.8</v>
      </c>
      <c r="J23" s="14">
        <v>36.6</v>
      </c>
      <c r="K23" s="98">
        <v>19.2</v>
      </c>
      <c r="L23" s="13">
        <v>25.2</v>
      </c>
      <c r="M23" s="14">
        <v>59.7</v>
      </c>
      <c r="N23" s="414">
        <v>24.3</v>
      </c>
      <c r="O23" s="252">
        <v>46.7</v>
      </c>
      <c r="P23" s="394">
        <v>37.1</v>
      </c>
      <c r="Q23" s="14">
        <v>37.200000000000003</v>
      </c>
      <c r="R23" s="14">
        <v>55.1</v>
      </c>
      <c r="S23" s="14">
        <v>41.4</v>
      </c>
      <c r="T23" s="14">
        <v>41.2</v>
      </c>
      <c r="U23" s="14">
        <v>33.200000000000003</v>
      </c>
      <c r="V23" s="14">
        <v>32.4</v>
      </c>
      <c r="W23" s="14">
        <v>46.1</v>
      </c>
      <c r="X23" s="252">
        <v>21.9</v>
      </c>
      <c r="Y23" s="242">
        <f t="shared" si="0"/>
        <v>872.10000000000014</v>
      </c>
      <c r="Z23" s="356"/>
    </row>
    <row r="24" spans="1:32" ht="39.950000000000003" customHeight="1" thickBot="1" x14ac:dyDescent="0.3">
      <c r="A24" s="196" t="s">
        <v>30</v>
      </c>
      <c r="B24" s="124">
        <v>36.4</v>
      </c>
      <c r="C24" s="125">
        <v>36.4</v>
      </c>
      <c r="D24" s="125">
        <v>43</v>
      </c>
      <c r="E24" s="125">
        <v>43.7</v>
      </c>
      <c r="F24" s="125">
        <v>46.1</v>
      </c>
      <c r="G24" s="125">
        <v>45.7</v>
      </c>
      <c r="H24" s="125">
        <v>32</v>
      </c>
      <c r="I24" s="125">
        <v>31.9</v>
      </c>
      <c r="J24" s="125">
        <v>36.6</v>
      </c>
      <c r="K24" s="295">
        <v>19.3</v>
      </c>
      <c r="L24" s="107">
        <v>25.2</v>
      </c>
      <c r="M24" s="101">
        <v>59.7</v>
      </c>
      <c r="N24" s="421">
        <v>24.3</v>
      </c>
      <c r="O24" s="303">
        <v>46.7</v>
      </c>
      <c r="P24" s="394">
        <v>37.200000000000003</v>
      </c>
      <c r="Q24" s="14">
        <v>37.200000000000003</v>
      </c>
      <c r="R24" s="14">
        <v>55.1</v>
      </c>
      <c r="S24" s="14">
        <v>41.4</v>
      </c>
      <c r="T24" s="14">
        <v>41.2</v>
      </c>
      <c r="U24" s="14">
        <v>33.200000000000003</v>
      </c>
      <c r="V24" s="14">
        <v>32.5</v>
      </c>
      <c r="W24" s="14">
        <v>46.2</v>
      </c>
      <c r="X24" s="252">
        <v>21.9</v>
      </c>
      <c r="Y24" s="381">
        <f t="shared" si="0"/>
        <v>872.9000000000002</v>
      </c>
      <c r="Z24" s="356"/>
    </row>
    <row r="25" spans="1:32" ht="41.45" customHeight="1" x14ac:dyDescent="0.25">
      <c r="A25" s="197" t="s">
        <v>8</v>
      </c>
      <c r="B25" s="108">
        <f t="shared" ref="B25:K25" si="1">SUM(B18:B24)</f>
        <v>180.9</v>
      </c>
      <c r="C25" s="105">
        <f t="shared" si="1"/>
        <v>180.9</v>
      </c>
      <c r="D25" s="105">
        <f t="shared" si="1"/>
        <v>213.5</v>
      </c>
      <c r="E25" s="105">
        <f t="shared" si="1"/>
        <v>216.3</v>
      </c>
      <c r="F25" s="105">
        <f t="shared" si="1"/>
        <v>228.5</v>
      </c>
      <c r="G25" s="105">
        <f t="shared" si="1"/>
        <v>226.89999999999998</v>
      </c>
      <c r="H25" s="105">
        <f t="shared" si="1"/>
        <v>159</v>
      </c>
      <c r="I25" s="105">
        <f t="shared" si="1"/>
        <v>158.4</v>
      </c>
      <c r="J25" s="105">
        <f t="shared" si="1"/>
        <v>181.79999999999998</v>
      </c>
      <c r="K25" s="178">
        <f t="shared" si="1"/>
        <v>95.4</v>
      </c>
      <c r="L25" s="108">
        <f>SUM(L18:L24)</f>
        <v>125.30000000000001</v>
      </c>
      <c r="M25" s="105">
        <f>SUM(M18:M24)</f>
        <v>296.7</v>
      </c>
      <c r="N25" s="105">
        <f>SUM(N18:N24)</f>
        <v>120.89999999999999</v>
      </c>
      <c r="O25" s="106">
        <f>SUM(O18:O24)</f>
        <v>232.2</v>
      </c>
      <c r="P25" s="104">
        <f t="shared" ref="P25:X25" si="2">SUM(P18:P24)</f>
        <v>184.60000000000002</v>
      </c>
      <c r="Q25" s="105">
        <f t="shared" si="2"/>
        <v>184.90000000000003</v>
      </c>
      <c r="R25" s="105">
        <f t="shared" si="2"/>
        <v>273.8</v>
      </c>
      <c r="S25" s="105">
        <f t="shared" si="2"/>
        <v>205.70000000000002</v>
      </c>
      <c r="T25" s="105">
        <f t="shared" si="2"/>
        <v>204.7</v>
      </c>
      <c r="U25" s="105">
        <f t="shared" si="2"/>
        <v>164.7</v>
      </c>
      <c r="V25" s="105">
        <f t="shared" si="2"/>
        <v>160.80000000000001</v>
      </c>
      <c r="W25" s="105">
        <f t="shared" si="2"/>
        <v>228.8</v>
      </c>
      <c r="X25" s="106">
        <f t="shared" si="2"/>
        <v>108.5</v>
      </c>
      <c r="Y25" s="389">
        <f t="shared" si="0"/>
        <v>4333.2</v>
      </c>
    </row>
    <row r="26" spans="1:32" s="2" customFormat="1" ht="36.75" customHeight="1" x14ac:dyDescent="0.25">
      <c r="A26" s="162" t="s">
        <v>10</v>
      </c>
      <c r="B26" s="15">
        <v>52</v>
      </c>
      <c r="C26" s="16">
        <v>52</v>
      </c>
      <c r="D26" s="16">
        <v>51</v>
      </c>
      <c r="E26" s="16">
        <v>51.5</v>
      </c>
      <c r="F26" s="16">
        <v>51</v>
      </c>
      <c r="G26" s="16">
        <v>50.5</v>
      </c>
      <c r="H26" s="16">
        <v>49.5</v>
      </c>
      <c r="I26" s="16">
        <v>49.5</v>
      </c>
      <c r="J26" s="16">
        <v>49</v>
      </c>
      <c r="K26" s="186">
        <v>48</v>
      </c>
      <c r="L26" s="320">
        <v>52.5</v>
      </c>
      <c r="M26" s="317">
        <v>52</v>
      </c>
      <c r="N26" s="16">
        <v>52.5</v>
      </c>
      <c r="O26" s="17">
        <v>51.5</v>
      </c>
      <c r="P26" s="390">
        <v>51.5</v>
      </c>
      <c r="Q26" s="317">
        <v>51.5</v>
      </c>
      <c r="R26" s="318">
        <v>51</v>
      </c>
      <c r="S26" s="318">
        <v>50.5</v>
      </c>
      <c r="T26" s="318">
        <v>50.5</v>
      </c>
      <c r="U26" s="317">
        <v>50.5</v>
      </c>
      <c r="V26" s="317">
        <v>49.5</v>
      </c>
      <c r="W26" s="319">
        <v>48.5</v>
      </c>
      <c r="X26" s="321">
        <v>48</v>
      </c>
      <c r="Y26" s="243">
        <f>((Y25/Y27)/7)*1000</f>
        <v>50.686037126715092</v>
      </c>
    </row>
    <row r="27" spans="1:32" s="2" customFormat="1" ht="33" customHeight="1" x14ac:dyDescent="0.25">
      <c r="A27" s="163" t="s">
        <v>11</v>
      </c>
      <c r="B27" s="18">
        <v>497</v>
      </c>
      <c r="C27" s="19">
        <v>497</v>
      </c>
      <c r="D27" s="19">
        <v>598</v>
      </c>
      <c r="E27" s="19">
        <v>600</v>
      </c>
      <c r="F27" s="19">
        <v>640</v>
      </c>
      <c r="G27" s="19">
        <v>642</v>
      </c>
      <c r="H27" s="19">
        <v>459</v>
      </c>
      <c r="I27" s="19">
        <v>457</v>
      </c>
      <c r="J27" s="19">
        <v>530</v>
      </c>
      <c r="K27" s="156">
        <v>284</v>
      </c>
      <c r="L27" s="18">
        <v>341</v>
      </c>
      <c r="M27" s="19">
        <v>815</v>
      </c>
      <c r="N27" s="19">
        <v>329</v>
      </c>
      <c r="O27" s="20">
        <v>644</v>
      </c>
      <c r="P27" s="307">
        <v>512</v>
      </c>
      <c r="Q27" s="19">
        <v>513</v>
      </c>
      <c r="R27" s="19">
        <v>767</v>
      </c>
      <c r="S27" s="19">
        <v>582</v>
      </c>
      <c r="T27" s="19">
        <v>579</v>
      </c>
      <c r="U27" s="19">
        <v>466</v>
      </c>
      <c r="V27" s="19">
        <v>464</v>
      </c>
      <c r="W27" s="19">
        <v>674</v>
      </c>
      <c r="X27" s="20">
        <v>323</v>
      </c>
      <c r="Y27" s="244">
        <f>SUM(B27:X27)</f>
        <v>12213</v>
      </c>
    </row>
    <row r="28" spans="1:32" s="2" customFormat="1" ht="33" customHeight="1" x14ac:dyDescent="0.25">
      <c r="A28" s="164" t="s">
        <v>12</v>
      </c>
      <c r="B28" s="21">
        <f t="shared" ref="B28:K28" si="3">((((B26*7)*B27)/1000)-B19)/4</f>
        <v>36.402000000000001</v>
      </c>
      <c r="C28" s="22">
        <f t="shared" si="3"/>
        <v>36.402000000000001</v>
      </c>
      <c r="D28" s="22">
        <f t="shared" si="3"/>
        <v>42.921499999999995</v>
      </c>
      <c r="E28" s="22">
        <f t="shared" si="3"/>
        <v>43.625</v>
      </c>
      <c r="F28" s="22">
        <f t="shared" si="3"/>
        <v>46.069999999999993</v>
      </c>
      <c r="G28" s="22">
        <f t="shared" si="3"/>
        <v>45.661749999999998</v>
      </c>
      <c r="H28" s="22">
        <f t="shared" si="3"/>
        <v>31.935874999999999</v>
      </c>
      <c r="I28" s="22">
        <f t="shared" si="3"/>
        <v>31.812625000000004</v>
      </c>
      <c r="J28" s="22">
        <f t="shared" si="3"/>
        <v>36.572499999999998</v>
      </c>
      <c r="K28" s="135">
        <f t="shared" si="3"/>
        <v>19.231000000000002</v>
      </c>
      <c r="L28" s="21">
        <f>((((L26*7)*L27)/1000)-L19)/4</f>
        <v>25.154374999999998</v>
      </c>
      <c r="M28" s="22">
        <f>((((M26*7)*M27)/1000)-M19)/4</f>
        <v>59.690000000000005</v>
      </c>
      <c r="N28" s="22">
        <f>((((N26*7)*N27)/1000)-N19)/4</f>
        <v>24.276875</v>
      </c>
      <c r="O28" s="23">
        <f>((((O26*7)*O27)/1000)-O19)/4</f>
        <v>46.6905</v>
      </c>
      <c r="P28" s="49">
        <f t="shared" ref="P28:X28" si="4">((((P26*7)*P27)/1000)-P19)/4</f>
        <v>37.119</v>
      </c>
      <c r="Q28" s="22">
        <f t="shared" si="4"/>
        <v>37.209125</v>
      </c>
      <c r="R28" s="22">
        <f t="shared" si="4"/>
        <v>55.054750000000006</v>
      </c>
      <c r="S28" s="22">
        <f t="shared" si="4"/>
        <v>41.384249999999994</v>
      </c>
      <c r="T28" s="22">
        <f t="shared" si="4"/>
        <v>41.169125000000001</v>
      </c>
      <c r="U28" s="22">
        <f t="shared" si="4"/>
        <v>33.207749999999997</v>
      </c>
      <c r="V28" s="22">
        <f t="shared" si="4"/>
        <v>32.419000000000004</v>
      </c>
      <c r="W28" s="22">
        <f t="shared" si="4"/>
        <v>46.130750000000006</v>
      </c>
      <c r="X28" s="23">
        <f t="shared" si="4"/>
        <v>21.882000000000001</v>
      </c>
      <c r="Y28" s="190">
        <f>((Y25*1000)/Y27)/7</f>
        <v>50.6860371267151</v>
      </c>
    </row>
    <row r="29" spans="1:32" ht="33.75" customHeight="1" x14ac:dyDescent="0.25">
      <c r="A29" s="157" t="s">
        <v>13</v>
      </c>
      <c r="B29" s="329">
        <f t="shared" ref="B29:K29" si="5">((B27*B26)*7)/1000</f>
        <v>180.90799999999999</v>
      </c>
      <c r="C29" s="330">
        <f t="shared" si="5"/>
        <v>180.90799999999999</v>
      </c>
      <c r="D29" s="330">
        <f t="shared" si="5"/>
        <v>213.48599999999999</v>
      </c>
      <c r="E29" s="330">
        <f t="shared" si="5"/>
        <v>216.3</v>
      </c>
      <c r="F29" s="330">
        <f t="shared" si="5"/>
        <v>228.48</v>
      </c>
      <c r="G29" s="330">
        <f t="shared" si="5"/>
        <v>226.947</v>
      </c>
      <c r="H29" s="330">
        <f t="shared" si="5"/>
        <v>159.04349999999999</v>
      </c>
      <c r="I29" s="330">
        <f t="shared" si="5"/>
        <v>158.35050000000001</v>
      </c>
      <c r="J29" s="330">
        <f t="shared" si="5"/>
        <v>181.79</v>
      </c>
      <c r="K29" s="344">
        <f t="shared" si="5"/>
        <v>95.424000000000007</v>
      </c>
      <c r="L29" s="329">
        <f>((L27*L26)*7)/1000</f>
        <v>125.3175</v>
      </c>
      <c r="M29" s="330">
        <f>((M27*M26)*7)/1000</f>
        <v>296.66000000000003</v>
      </c>
      <c r="N29" s="330">
        <f>((N27*N26)*7)/1000</f>
        <v>120.9075</v>
      </c>
      <c r="O29" s="331">
        <f>((O27*O26)*7)/1000</f>
        <v>232.16200000000001</v>
      </c>
      <c r="P29" s="355">
        <f t="shared" ref="P29:X29" si="6">((P27*P26)*7)/1000</f>
        <v>184.57599999999999</v>
      </c>
      <c r="Q29" s="330">
        <f t="shared" si="6"/>
        <v>184.9365</v>
      </c>
      <c r="R29" s="330">
        <f t="shared" si="6"/>
        <v>273.81900000000002</v>
      </c>
      <c r="S29" s="330">
        <f t="shared" si="6"/>
        <v>205.73699999999999</v>
      </c>
      <c r="T29" s="330">
        <f t="shared" si="6"/>
        <v>204.6765</v>
      </c>
      <c r="U29" s="330">
        <f t="shared" si="6"/>
        <v>164.73099999999999</v>
      </c>
      <c r="V29" s="330">
        <f t="shared" si="6"/>
        <v>160.77600000000001</v>
      </c>
      <c r="W29" s="330">
        <f t="shared" si="6"/>
        <v>228.82300000000001</v>
      </c>
      <c r="X29" s="331">
        <f t="shared" si="6"/>
        <v>108.52800000000001</v>
      </c>
      <c r="Y29" s="246"/>
    </row>
    <row r="30" spans="1:32" ht="33.75" customHeight="1" thickBot="1" x14ac:dyDescent="0.3">
      <c r="A30" s="165" t="s">
        <v>14</v>
      </c>
      <c r="B30" s="26">
        <f t="shared" ref="B30:K30" si="7">+(B25/B27)/7*1000</f>
        <v>51.997700488646167</v>
      </c>
      <c r="C30" s="27">
        <f t="shared" si="7"/>
        <v>51.997700488646167</v>
      </c>
      <c r="D30" s="27">
        <f t="shared" si="7"/>
        <v>51.003344481605353</v>
      </c>
      <c r="E30" s="27">
        <f t="shared" si="7"/>
        <v>51.500000000000007</v>
      </c>
      <c r="F30" s="27">
        <f t="shared" si="7"/>
        <v>51.004464285714292</v>
      </c>
      <c r="G30" s="27">
        <f t="shared" si="7"/>
        <v>50.489541611036927</v>
      </c>
      <c r="H30" s="27">
        <f t="shared" si="7"/>
        <v>49.486461251167128</v>
      </c>
      <c r="I30" s="27">
        <f t="shared" si="7"/>
        <v>49.515473585495471</v>
      </c>
      <c r="J30" s="27">
        <f t="shared" si="7"/>
        <v>49.002695417789752</v>
      </c>
      <c r="K30" s="180">
        <f t="shared" si="7"/>
        <v>47.987927565392347</v>
      </c>
      <c r="L30" s="26">
        <f>+(L25/L27)/7*1000</f>
        <v>52.492668621700886</v>
      </c>
      <c r="M30" s="27">
        <f>+(M25/M27)/7*1000</f>
        <v>52.007011393514453</v>
      </c>
      <c r="N30" s="27">
        <f>+(N25/N27)/7*1000</f>
        <v>52.496743378202339</v>
      </c>
      <c r="O30" s="28">
        <f>+(O25/O27)/7*1000</f>
        <v>51.508429458740011</v>
      </c>
      <c r="P30" s="51">
        <f t="shared" ref="P30:X30" si="8">+(P25/P27)/7*1000</f>
        <v>51.506696428571431</v>
      </c>
      <c r="Q30" s="27">
        <f t="shared" si="8"/>
        <v>51.489835700362022</v>
      </c>
      <c r="R30" s="27">
        <f t="shared" si="8"/>
        <v>50.996461165952695</v>
      </c>
      <c r="S30" s="27">
        <f t="shared" si="8"/>
        <v>50.490918016691211</v>
      </c>
      <c r="T30" s="27">
        <f t="shared" si="8"/>
        <v>50.505798174191952</v>
      </c>
      <c r="U30" s="27">
        <f t="shared" si="8"/>
        <v>50.490496627835682</v>
      </c>
      <c r="V30" s="27">
        <f t="shared" si="8"/>
        <v>49.50738916256158</v>
      </c>
      <c r="W30" s="27">
        <f t="shared" si="8"/>
        <v>48.495125052988548</v>
      </c>
      <c r="X30" s="28">
        <f t="shared" si="8"/>
        <v>47.987616099071204</v>
      </c>
      <c r="Y30" s="247"/>
    </row>
    <row r="31" spans="1:32" ht="33.75" customHeight="1" x14ac:dyDescent="0.25">
      <c r="A31" s="29"/>
      <c r="B31" s="30">
        <f t="shared" ref="B31:K31" si="9">B25-B29</f>
        <v>-7.9999999999813554E-3</v>
      </c>
      <c r="C31" s="30">
        <f t="shared" si="9"/>
        <v>-7.9999999999813554E-3</v>
      </c>
      <c r="D31" s="30">
        <f t="shared" si="9"/>
        <v>1.4000000000010004E-2</v>
      </c>
      <c r="E31" s="30">
        <f t="shared" si="9"/>
        <v>0</v>
      </c>
      <c r="F31" s="30">
        <f t="shared" si="9"/>
        <v>2.0000000000010232E-2</v>
      </c>
      <c r="G31" s="30">
        <f t="shared" si="9"/>
        <v>-4.7000000000025466E-2</v>
      </c>
      <c r="H31" s="30">
        <f t="shared" si="9"/>
        <v>-4.3499999999994543E-2</v>
      </c>
      <c r="I31" s="30">
        <f t="shared" si="9"/>
        <v>4.949999999999477E-2</v>
      </c>
      <c r="J31" s="30">
        <f t="shared" si="9"/>
        <v>9.9999999999909051E-3</v>
      </c>
      <c r="K31" s="30">
        <f t="shared" si="9"/>
        <v>-2.4000000000000909E-2</v>
      </c>
      <c r="L31" s="30">
        <f>L25-L29</f>
        <v>-1.7499999999984084E-2</v>
      </c>
      <c r="M31" s="30">
        <f>M25-M29</f>
        <v>3.999999999996362E-2</v>
      </c>
      <c r="N31" s="30">
        <f>N25-N29</f>
        <v>-7.5000000000073896E-3</v>
      </c>
      <c r="O31" s="30">
        <f>O25-O29</f>
        <v>3.7999999999982492E-2</v>
      </c>
      <c r="P31" s="30">
        <f t="shared" ref="P31:X31" si="10">P25-P29</f>
        <v>2.4000000000029331E-2</v>
      </c>
      <c r="Q31" s="30">
        <f t="shared" si="10"/>
        <v>-3.6499999999961119E-2</v>
      </c>
      <c r="R31" s="30">
        <f t="shared" si="10"/>
        <v>-1.9000000000005457E-2</v>
      </c>
      <c r="S31" s="30">
        <f t="shared" si="10"/>
        <v>-3.6999999999977717E-2</v>
      </c>
      <c r="T31" s="30">
        <f t="shared" si="10"/>
        <v>2.3499999999984311E-2</v>
      </c>
      <c r="U31" s="30">
        <f t="shared" si="10"/>
        <v>-3.1000000000005912E-2</v>
      </c>
      <c r="V31" s="30">
        <f t="shared" si="10"/>
        <v>2.4000000000000909E-2</v>
      </c>
      <c r="W31" s="30">
        <f t="shared" si="10"/>
        <v>-2.2999999999996135E-2</v>
      </c>
      <c r="X31" s="30">
        <f t="shared" si="10"/>
        <v>-2.8000000000005798E-2</v>
      </c>
      <c r="Y31" s="30"/>
      <c r="Z31" s="31"/>
      <c r="AA31" s="376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0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76"/>
      <c r="AB33" s="31"/>
      <c r="AC33" s="31"/>
      <c r="AD33" s="3"/>
    </row>
    <row r="34" spans="1:30" ht="33.75" customHeight="1" thickBot="1" x14ac:dyDescent="0.3">
      <c r="A34" s="53" t="s">
        <v>15</v>
      </c>
      <c r="B34" s="1094" t="s">
        <v>16</v>
      </c>
      <c r="C34" s="1095"/>
      <c r="D34" s="1095"/>
      <c r="E34" s="1095"/>
      <c r="F34" s="1151"/>
      <c r="G34" s="1151"/>
      <c r="H34" s="1151"/>
      <c r="I34" s="1147" t="s">
        <v>8</v>
      </c>
      <c r="L34" s="32"/>
      <c r="M34" s="62" t="s">
        <v>17</v>
      </c>
      <c r="N34" s="1094" t="s">
        <v>16</v>
      </c>
      <c r="O34" s="1095"/>
      <c r="P34" s="1095"/>
      <c r="Q34" s="1145"/>
      <c r="R34" s="1147" t="s">
        <v>8</v>
      </c>
      <c r="S34" s="33"/>
      <c r="T34" s="34"/>
      <c r="U34" s="3"/>
      <c r="V34" s="33"/>
      <c r="W34" s="33"/>
      <c r="X34" s="33"/>
      <c r="Y34" s="3"/>
    </row>
    <row r="35" spans="1:30" ht="33.75" customHeight="1" thickBot="1" x14ac:dyDescent="0.3">
      <c r="A35" s="147" t="s">
        <v>32</v>
      </c>
      <c r="B35" s="431">
        <v>4</v>
      </c>
      <c r="C35" s="430">
        <v>3</v>
      </c>
      <c r="D35" s="429">
        <v>2</v>
      </c>
      <c r="E35" s="434">
        <v>1</v>
      </c>
      <c r="F35" s="435">
        <v>1</v>
      </c>
      <c r="G35" s="428">
        <v>2</v>
      </c>
      <c r="H35" s="436">
        <v>3</v>
      </c>
      <c r="I35" s="1149"/>
      <c r="J35" s="35"/>
      <c r="K35" s="1106"/>
      <c r="L35" s="1106"/>
      <c r="M35" s="422" t="s">
        <v>31</v>
      </c>
      <c r="N35" s="432">
        <v>1</v>
      </c>
      <c r="O35" s="415">
        <v>2</v>
      </c>
      <c r="P35" s="415">
        <v>3</v>
      </c>
      <c r="Q35" s="416"/>
      <c r="R35" s="1149"/>
      <c r="S35" s="35"/>
      <c r="T35" s="3"/>
      <c r="U35" s="34"/>
      <c r="V35" s="3"/>
      <c r="W35" s="33"/>
      <c r="X35" s="33"/>
      <c r="Y35" s="33"/>
    </row>
    <row r="36" spans="1:30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</row>
    <row r="37" spans="1:30" ht="33.75" customHeight="1" x14ac:dyDescent="0.25">
      <c r="A37" s="332" t="s">
        <v>23</v>
      </c>
      <c r="B37" s="341"/>
      <c r="C37" s="342"/>
      <c r="D37" s="342"/>
      <c r="E37" s="378"/>
      <c r="F37" s="338"/>
      <c r="G37" s="339"/>
      <c r="H37" s="405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Y37" s="2"/>
    </row>
    <row r="38" spans="1:30" ht="33.75" customHeight="1" x14ac:dyDescent="0.25">
      <c r="A38" s="148" t="s">
        <v>19</v>
      </c>
      <c r="B38" s="13">
        <v>35.1</v>
      </c>
      <c r="C38" s="14">
        <v>57.3</v>
      </c>
      <c r="D38" s="14">
        <v>38.4</v>
      </c>
      <c r="E38" s="98">
        <v>16.5</v>
      </c>
      <c r="F38" s="13">
        <v>20.5</v>
      </c>
      <c r="G38" s="14">
        <v>56.6</v>
      </c>
      <c r="H38" s="252">
        <v>36.1</v>
      </c>
      <c r="I38" s="242">
        <f t="shared" si="11"/>
        <v>260.5</v>
      </c>
      <c r="J38" s="37"/>
      <c r="K38" s="375"/>
      <c r="L38" s="2"/>
      <c r="M38" s="148" t="s">
        <v>19</v>
      </c>
      <c r="N38" s="13">
        <v>6.1</v>
      </c>
      <c r="O38" s="14">
        <v>19</v>
      </c>
      <c r="P38" s="14">
        <v>18.2</v>
      </c>
      <c r="Q38" s="252">
        <v>3.8</v>
      </c>
      <c r="R38" s="242">
        <f>SUM(N38:Q38)</f>
        <v>47.099999999999994</v>
      </c>
      <c r="S38" s="2"/>
      <c r="T38" s="36"/>
      <c r="U38" s="36"/>
      <c r="V38" s="2"/>
      <c r="W38" s="2"/>
      <c r="Y38" s="2"/>
    </row>
    <row r="39" spans="1:30" ht="33.75" customHeight="1" x14ac:dyDescent="0.25">
      <c r="A39" s="148" t="s">
        <v>27</v>
      </c>
      <c r="B39" s="13">
        <v>35.799999999999997</v>
      </c>
      <c r="C39" s="14">
        <v>59</v>
      </c>
      <c r="D39" s="14">
        <v>39.9</v>
      </c>
      <c r="E39" s="98">
        <v>17.399999999999999</v>
      </c>
      <c r="F39" s="13">
        <v>21.8</v>
      </c>
      <c r="G39" s="14">
        <v>58.7</v>
      </c>
      <c r="H39" s="252">
        <v>36.700000000000003</v>
      </c>
      <c r="I39" s="242">
        <f t="shared" si="11"/>
        <v>269.3</v>
      </c>
      <c r="J39" s="37"/>
      <c r="K39" s="375"/>
      <c r="L39" s="2"/>
      <c r="M39" s="148" t="s">
        <v>27</v>
      </c>
      <c r="N39" s="13">
        <v>6.2</v>
      </c>
      <c r="O39" s="14">
        <v>19.100000000000001</v>
      </c>
      <c r="P39" s="14">
        <v>18.399999999999999</v>
      </c>
      <c r="Q39" s="252">
        <v>3.8</v>
      </c>
      <c r="R39" s="242">
        <f>SUM(N39:Q39)</f>
        <v>47.5</v>
      </c>
      <c r="S39" s="2"/>
      <c r="T39" s="36"/>
      <c r="U39" s="36"/>
      <c r="V39" s="2"/>
      <c r="W39" s="2"/>
      <c r="Z39" s="11"/>
      <c r="AA39" s="11"/>
    </row>
    <row r="40" spans="1:30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Z40" s="11"/>
      <c r="AA40" s="11"/>
    </row>
    <row r="41" spans="1:30" ht="33.75" customHeight="1" x14ac:dyDescent="0.25">
      <c r="A41" s="147" t="s">
        <v>21</v>
      </c>
      <c r="B41" s="13">
        <v>35.799999999999997</v>
      </c>
      <c r="C41" s="14">
        <v>59.1</v>
      </c>
      <c r="D41" s="14">
        <v>39.9</v>
      </c>
      <c r="E41" s="98">
        <v>17.399999999999999</v>
      </c>
      <c r="F41" s="13">
        <v>21.8</v>
      </c>
      <c r="G41" s="14">
        <v>58.8</v>
      </c>
      <c r="H41" s="252">
        <v>36.700000000000003</v>
      </c>
      <c r="I41" s="242">
        <f t="shared" si="11"/>
        <v>269.5</v>
      </c>
      <c r="J41" s="37"/>
      <c r="K41" s="375"/>
      <c r="L41" s="2"/>
      <c r="M41" s="148" t="s">
        <v>21</v>
      </c>
      <c r="N41" s="13">
        <v>6.2</v>
      </c>
      <c r="O41" s="14">
        <v>19.100000000000001</v>
      </c>
      <c r="P41" s="14">
        <v>18.399999999999999</v>
      </c>
      <c r="Q41" s="252">
        <v>3.8</v>
      </c>
      <c r="R41" s="242">
        <f>SUM(N41:Q41)</f>
        <v>47.5</v>
      </c>
      <c r="S41" s="2"/>
      <c r="T41" s="36"/>
      <c r="U41" s="36"/>
      <c r="V41" s="2"/>
      <c r="W41" s="2"/>
      <c r="Z41" s="11"/>
      <c r="AA41" s="11"/>
    </row>
    <row r="42" spans="1:30" ht="33.75" customHeight="1" x14ac:dyDescent="0.25">
      <c r="A42" s="148" t="s">
        <v>22</v>
      </c>
      <c r="B42" s="13">
        <v>35.799999999999997</v>
      </c>
      <c r="C42" s="14">
        <v>59.1</v>
      </c>
      <c r="D42" s="14">
        <v>39.9</v>
      </c>
      <c r="E42" s="98">
        <v>17.399999999999999</v>
      </c>
      <c r="F42" s="13">
        <v>21.8</v>
      </c>
      <c r="G42" s="14">
        <v>58.8</v>
      </c>
      <c r="H42" s="252">
        <v>36.700000000000003</v>
      </c>
      <c r="I42" s="242">
        <f t="shared" si="11"/>
        <v>269.5</v>
      </c>
      <c r="J42" s="37"/>
      <c r="K42" s="375"/>
      <c r="L42" s="2"/>
      <c r="M42" s="148" t="s">
        <v>22</v>
      </c>
      <c r="N42" s="13">
        <v>6.2</v>
      </c>
      <c r="O42" s="14">
        <v>19.100000000000001</v>
      </c>
      <c r="P42" s="14">
        <v>18.399999999999999</v>
      </c>
      <c r="Q42" s="252">
        <v>3.8</v>
      </c>
      <c r="R42" s="242">
        <f>SUM(N42:Q42)</f>
        <v>47.5</v>
      </c>
      <c r="S42" s="2"/>
      <c r="T42" s="36"/>
      <c r="U42" s="36"/>
      <c r="V42" s="2"/>
      <c r="W42" s="2"/>
      <c r="Z42" s="11"/>
      <c r="AA42" s="11"/>
    </row>
    <row r="43" spans="1:30" ht="33.75" customHeight="1" thickBot="1" x14ac:dyDescent="0.3">
      <c r="A43" s="196" t="s">
        <v>30</v>
      </c>
      <c r="B43" s="13">
        <v>35.799999999999997</v>
      </c>
      <c r="C43" s="14">
        <v>59.1</v>
      </c>
      <c r="D43" s="14">
        <v>40</v>
      </c>
      <c r="E43" s="98">
        <v>17.5</v>
      </c>
      <c r="F43" s="124">
        <v>21.9</v>
      </c>
      <c r="G43" s="125">
        <v>58.9</v>
      </c>
      <c r="H43" s="253">
        <v>36.799999999999997</v>
      </c>
      <c r="I43" s="381">
        <f t="shared" si="11"/>
        <v>270</v>
      </c>
      <c r="J43" s="37"/>
      <c r="K43" s="375"/>
      <c r="L43" s="2"/>
      <c r="M43" s="196" t="s">
        <v>30</v>
      </c>
      <c r="N43" s="107">
        <v>6.2</v>
      </c>
      <c r="O43" s="101">
        <v>19.2</v>
      </c>
      <c r="P43" s="101">
        <v>18.5</v>
      </c>
      <c r="Q43" s="303">
        <v>3.9</v>
      </c>
      <c r="R43" s="381">
        <f>SUM(N43:Q43)</f>
        <v>47.8</v>
      </c>
      <c r="S43" s="2"/>
      <c r="T43" s="36"/>
      <c r="U43" s="36"/>
      <c r="V43" s="36"/>
      <c r="W43" s="36"/>
      <c r="Z43" s="11"/>
      <c r="AA43" s="11"/>
    </row>
    <row r="44" spans="1:30" ht="33.75" customHeight="1" x14ac:dyDescent="0.25">
      <c r="A44" s="302" t="s">
        <v>8</v>
      </c>
      <c r="B44" s="108">
        <f t="shared" ref="B44:G44" si="12">SUM(B37:B43)</f>
        <v>178.3</v>
      </c>
      <c r="C44" s="105">
        <f t="shared" si="12"/>
        <v>293.60000000000002</v>
      </c>
      <c r="D44" s="105">
        <f t="shared" si="12"/>
        <v>198.1</v>
      </c>
      <c r="E44" s="178">
        <f t="shared" si="12"/>
        <v>86.199999999999989</v>
      </c>
      <c r="F44" s="184">
        <f>SUM(F37:F43)</f>
        <v>107.79999999999998</v>
      </c>
      <c r="G44" s="185">
        <f t="shared" si="12"/>
        <v>291.8</v>
      </c>
      <c r="H44" s="153">
        <f>SUM(H37:H43)</f>
        <v>183</v>
      </c>
      <c r="I44" s="389">
        <f t="shared" si="11"/>
        <v>1338.8</v>
      </c>
      <c r="J44" s="37"/>
      <c r="K44" s="37"/>
      <c r="M44" s="302" t="s">
        <v>8</v>
      </c>
      <c r="N44" s="108">
        <f>SUM(N37:N43)</f>
        <v>30.9</v>
      </c>
      <c r="O44" s="105">
        <f>SUM(O37:O43)</f>
        <v>95.500000000000014</v>
      </c>
      <c r="P44" s="105">
        <f>SUM(P37:P43)</f>
        <v>91.899999999999991</v>
      </c>
      <c r="Q44" s="106">
        <f>SUM(Q37:Q43)</f>
        <v>19.099999999999998</v>
      </c>
      <c r="R44" s="389">
        <f>SUM(N44:Q44)</f>
        <v>237.4</v>
      </c>
      <c r="S44" s="37"/>
      <c r="T44" s="364"/>
      <c r="U44" s="2"/>
      <c r="V44" s="2"/>
      <c r="W44" s="2"/>
      <c r="Z44" s="11"/>
      <c r="AA44" s="11"/>
    </row>
    <row r="45" spans="1:30" ht="33.75" customHeight="1" x14ac:dyDescent="0.25">
      <c r="A45" s="162" t="s">
        <v>10</v>
      </c>
      <c r="B45" s="15">
        <v>55.5</v>
      </c>
      <c r="C45" s="16">
        <v>56</v>
      </c>
      <c r="D45" s="16">
        <v>56.5</v>
      </c>
      <c r="E45" s="186">
        <v>57</v>
      </c>
      <c r="F45" s="15">
        <v>56</v>
      </c>
      <c r="G45" s="16">
        <v>55</v>
      </c>
      <c r="H45" s="17">
        <v>54</v>
      </c>
      <c r="I45" s="113">
        <f>+((I44/I46)/7)*1000</f>
        <v>55.565701004399436</v>
      </c>
      <c r="J45" s="38"/>
      <c r="K45" s="37"/>
      <c r="M45" s="423" t="s">
        <v>10</v>
      </c>
      <c r="N45" s="15">
        <v>65</v>
      </c>
      <c r="O45" s="16">
        <v>65</v>
      </c>
      <c r="P45" s="16">
        <v>65</v>
      </c>
      <c r="Q45" s="17">
        <v>65</v>
      </c>
      <c r="R45" s="113">
        <f>+((R44/R46)/7)*1000</f>
        <v>64.969896004378754</v>
      </c>
      <c r="S45" s="38"/>
      <c r="Z45" s="11"/>
      <c r="AA45" s="11"/>
    </row>
    <row r="46" spans="1:30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216</v>
      </c>
      <c r="F46" s="18">
        <v>275</v>
      </c>
      <c r="G46" s="19">
        <v>758</v>
      </c>
      <c r="H46" s="20">
        <v>484</v>
      </c>
      <c r="I46" s="114">
        <f>SUM(B46:H46)</f>
        <v>3442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Z46" s="11"/>
      <c r="AA46" s="11"/>
    </row>
    <row r="47" spans="1:30" ht="33.75" customHeight="1" x14ac:dyDescent="0.25">
      <c r="A47" s="164" t="s">
        <v>12</v>
      </c>
      <c r="B47" s="21">
        <f t="shared" ref="B47:H47" si="13">((((B45*7)*B46)/1000)-B38)/4</f>
        <v>35.805374999999998</v>
      </c>
      <c r="C47" s="22">
        <f t="shared" si="13"/>
        <v>59.076999999999998</v>
      </c>
      <c r="D47" s="22">
        <f t="shared" si="13"/>
        <v>39.936374999999998</v>
      </c>
      <c r="E47" s="135">
        <f t="shared" si="13"/>
        <v>17.420999999999999</v>
      </c>
      <c r="F47" s="21">
        <f t="shared" si="13"/>
        <v>21.824999999999999</v>
      </c>
      <c r="G47" s="22">
        <f t="shared" si="13"/>
        <v>58.807499999999997</v>
      </c>
      <c r="H47" s="23">
        <f t="shared" si="13"/>
        <v>36.713000000000001</v>
      </c>
      <c r="I47" s="115">
        <f>((I44*1000)/I46)/7</f>
        <v>55.565701004399436</v>
      </c>
      <c r="J47" s="167"/>
      <c r="K47" s="37"/>
      <c r="M47" s="164" t="s">
        <v>12</v>
      </c>
      <c r="N47" s="21">
        <f>((((N45*7)*N46)/1000)-N38)/4</f>
        <v>6.2100000000000009</v>
      </c>
      <c r="O47" s="22">
        <f>((((O45*7)*O46)/1000)-O38)/4</f>
        <v>19.137499999999999</v>
      </c>
      <c r="P47" s="22">
        <f>((((P45*7)*P46)/1000)-P38)/4</f>
        <v>18.427499999999998</v>
      </c>
      <c r="Q47" s="23">
        <f>((((Q45*7)*Q46)/1000)-Q38)/4</f>
        <v>3.8274999999999997</v>
      </c>
      <c r="R47" s="425">
        <f>((R44*1000)/R46)/7</f>
        <v>64.969896004378754</v>
      </c>
      <c r="S47" s="40"/>
      <c r="Z47" s="11"/>
      <c r="AA47" s="11"/>
    </row>
    <row r="48" spans="1:30" ht="33.75" customHeight="1" thickBot="1" x14ac:dyDescent="0.3">
      <c r="A48" s="157" t="s">
        <v>13</v>
      </c>
      <c r="B48" s="329">
        <f t="shared" ref="B48:G48" si="14">((B46*B45)*7)/1000</f>
        <v>178.32149999999999</v>
      </c>
      <c r="C48" s="330">
        <f t="shared" si="14"/>
        <v>293.608</v>
      </c>
      <c r="D48" s="330">
        <f t="shared" si="14"/>
        <v>198.1455</v>
      </c>
      <c r="E48" s="344">
        <f t="shared" si="14"/>
        <v>86.183999999999997</v>
      </c>
      <c r="F48" s="329">
        <f>((F46*F45)*7)/1000</f>
        <v>107.8</v>
      </c>
      <c r="G48" s="330">
        <f t="shared" si="14"/>
        <v>291.83</v>
      </c>
      <c r="H48" s="331">
        <f>((H46*H45)*7)/1000</f>
        <v>182.952</v>
      </c>
      <c r="I48" s="99"/>
      <c r="J48" s="29"/>
      <c r="K48" s="37"/>
      <c r="M48" s="165" t="s">
        <v>13</v>
      </c>
      <c r="N48" s="329">
        <f>((N46*N45)*7)/1000</f>
        <v>30.94</v>
      </c>
      <c r="O48" s="330">
        <f>((O46*O45)*7)/1000</f>
        <v>95.55</v>
      </c>
      <c r="P48" s="330">
        <f>((P46*P45)*7)/1000</f>
        <v>91.91</v>
      </c>
      <c r="Q48" s="331">
        <f>((Q46*Q45)*7)/1000</f>
        <v>19.11</v>
      </c>
      <c r="R48" s="246"/>
      <c r="Z48" s="11"/>
      <c r="AA48" s="11"/>
    </row>
    <row r="49" spans="1:31" ht="33.75" customHeight="1" thickBot="1" x14ac:dyDescent="0.3">
      <c r="A49" s="165" t="s">
        <v>14</v>
      </c>
      <c r="B49" s="26">
        <f t="shared" ref="B49:G49" si="15">+(B44/B46)/7*1000</f>
        <v>55.493308434484909</v>
      </c>
      <c r="C49" s="27">
        <f t="shared" si="15"/>
        <v>55.998474156017551</v>
      </c>
      <c r="D49" s="27">
        <f t="shared" si="15"/>
        <v>56.487025948103792</v>
      </c>
      <c r="E49" s="180">
        <f t="shared" si="15"/>
        <v>57.010582010582006</v>
      </c>
      <c r="F49" s="26">
        <f>+(F44/F46)/7*1000</f>
        <v>55.999999999999993</v>
      </c>
      <c r="G49" s="27">
        <f t="shared" si="15"/>
        <v>54.994346023369772</v>
      </c>
      <c r="H49" s="28">
        <f>+(H44/H46)/7*1000</f>
        <v>54.014167650531292</v>
      </c>
      <c r="I49" s="116"/>
      <c r="J49" s="29"/>
      <c r="K49" s="37"/>
      <c r="L49" s="29"/>
      <c r="M49" s="213" t="s">
        <v>14</v>
      </c>
      <c r="N49" s="26">
        <f>+(N44/N46)/7*1000</f>
        <v>64.915966386554629</v>
      </c>
      <c r="O49" s="27">
        <f>+(O44/O46)/7*1000</f>
        <v>64.965986394557831</v>
      </c>
      <c r="P49" s="27">
        <f>+(P44/P46)/7*1000</f>
        <v>64.992927864214977</v>
      </c>
      <c r="Q49" s="28">
        <f>+(Q44/Q46)/7*1000</f>
        <v>64.965986394557817</v>
      </c>
      <c r="R49" s="426"/>
      <c r="S49" s="30"/>
      <c r="Z49" s="11"/>
      <c r="AA49" s="11"/>
    </row>
    <row r="50" spans="1:31" ht="33.75" customHeight="1" x14ac:dyDescent="0.25">
      <c r="A50" s="29"/>
      <c r="B50" s="30">
        <f t="shared" ref="B50:H50" si="16">B44-B48</f>
        <v>-2.1499999999974762E-2</v>
      </c>
      <c r="C50" s="30">
        <f t="shared" si="16"/>
        <v>-7.9999999999813554E-3</v>
      </c>
      <c r="D50" s="30">
        <f t="shared" si="16"/>
        <v>-4.5500000000004093E-2</v>
      </c>
      <c r="E50" s="30">
        <f t="shared" si="16"/>
        <v>1.5999999999991132E-2</v>
      </c>
      <c r="F50" s="30">
        <f t="shared" si="16"/>
        <v>0</v>
      </c>
      <c r="G50" s="30">
        <f t="shared" si="16"/>
        <v>-2.9999999999972715E-2</v>
      </c>
      <c r="H50" s="30">
        <f t="shared" si="16"/>
        <v>4.8000000000001819E-2</v>
      </c>
      <c r="I50" s="29"/>
      <c r="J50" s="29"/>
      <c r="K50" s="29"/>
      <c r="L50" s="29"/>
      <c r="M50" s="30"/>
      <c r="N50" s="30">
        <f>N44-N48</f>
        <v>-4.00000000000027E-2</v>
      </c>
      <c r="O50" s="30">
        <f>O44-O48</f>
        <v>-4.9999999999982947E-2</v>
      </c>
      <c r="P50" s="30">
        <f>P44-P48</f>
        <v>-1.0000000000005116E-2</v>
      </c>
      <c r="Q50" s="30">
        <f>Q44-Q48</f>
        <v>-1.0000000000001563E-2</v>
      </c>
      <c r="R50" s="30"/>
      <c r="T50" s="30"/>
      <c r="U50" s="30"/>
      <c r="V50" s="2"/>
      <c r="W50" s="2"/>
      <c r="Z50" s="11"/>
      <c r="AA50" s="11"/>
    </row>
    <row r="51" spans="1:31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Z51" s="11"/>
      <c r="AA51" s="11"/>
    </row>
    <row r="52" spans="1:31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Z52" s="11"/>
      <c r="AA52" s="11"/>
      <c r="AC52" s="3"/>
    </row>
    <row r="53" spans="1:31" ht="33.75" customHeight="1" thickBot="1" x14ac:dyDescent="0.3">
      <c r="A53" s="62" t="s">
        <v>18</v>
      </c>
      <c r="B53" s="1094" t="s">
        <v>29</v>
      </c>
      <c r="C53" s="1095"/>
      <c r="D53" s="1095"/>
      <c r="E53" s="1095"/>
      <c r="F53" s="1095"/>
      <c r="G53" s="1147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Z53" s="11"/>
      <c r="AA53" s="2"/>
      <c r="AC53" s="2"/>
      <c r="AD53" s="2"/>
      <c r="AE53" s="2"/>
    </row>
    <row r="54" spans="1:31" ht="33.75" customHeight="1" thickBot="1" x14ac:dyDescent="0.3">
      <c r="A54" s="61" t="s">
        <v>32</v>
      </c>
      <c r="B54" s="206"/>
      <c r="C54" s="207"/>
      <c r="D54" s="207"/>
      <c r="E54" s="207"/>
      <c r="F54" s="377"/>
      <c r="G54" s="1150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374"/>
      <c r="AA54" s="2"/>
      <c r="AB54" s="2"/>
      <c r="AC54" s="2"/>
    </row>
    <row r="55" spans="1:31" ht="33.75" customHeight="1" thickBot="1" x14ac:dyDescent="0.3">
      <c r="A55" s="61" t="s">
        <v>9</v>
      </c>
      <c r="B55" s="158">
        <v>1</v>
      </c>
      <c r="C55" s="151">
        <v>2</v>
      </c>
      <c r="D55" s="151">
        <v>3</v>
      </c>
      <c r="E55" s="151">
        <v>4</v>
      </c>
      <c r="F55" s="293">
        <v>5</v>
      </c>
      <c r="G55" s="385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12"/>
      <c r="AA55" s="2"/>
      <c r="AB55" s="2"/>
      <c r="AC55" s="2"/>
    </row>
    <row r="56" spans="1:31" ht="33.75" customHeight="1" x14ac:dyDescent="0.25">
      <c r="A56" s="332" t="s">
        <v>23</v>
      </c>
      <c r="B56" s="341"/>
      <c r="C56" s="342"/>
      <c r="D56" s="342"/>
      <c r="E56" s="342"/>
      <c r="F56" s="378"/>
      <c r="G56" s="380">
        <f t="shared" ref="G56:G63" si="17">SUM(B56:F56)</f>
        <v>0</v>
      </c>
      <c r="H56" s="30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12"/>
      <c r="AA56" s="2"/>
      <c r="AB56" s="2"/>
      <c r="AC56" s="2"/>
    </row>
    <row r="57" spans="1:31" ht="33.75" customHeight="1" x14ac:dyDescent="0.25">
      <c r="A57" s="148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98">
        <v>21.9</v>
      </c>
      <c r="G57" s="365">
        <f t="shared" si="17"/>
        <v>180.9</v>
      </c>
      <c r="H57" s="30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1" ht="33.75" customHeight="1" x14ac:dyDescent="0.25">
      <c r="A58" s="148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98">
        <v>22.1</v>
      </c>
      <c r="G58" s="365">
        <f t="shared" si="17"/>
        <v>183.1</v>
      </c>
      <c r="H58" s="30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1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7"/>
        <v>0</v>
      </c>
      <c r="H59" s="30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12"/>
      <c r="AA59" s="2"/>
      <c r="AB59" s="2"/>
      <c r="AC59" s="2"/>
    </row>
    <row r="60" spans="1:31" ht="33.75" customHeight="1" x14ac:dyDescent="0.25">
      <c r="A60" s="148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98">
        <v>22.1</v>
      </c>
      <c r="G60" s="365">
        <f t="shared" si="17"/>
        <v>183.1</v>
      </c>
      <c r="H60" s="30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12"/>
      <c r="AA60" s="2"/>
      <c r="AB60" s="2"/>
      <c r="AC60" s="2"/>
    </row>
    <row r="61" spans="1:31" ht="33.75" customHeight="1" x14ac:dyDescent="0.25">
      <c r="A61" s="148" t="s">
        <v>22</v>
      </c>
      <c r="B61" s="13">
        <v>41.6</v>
      </c>
      <c r="C61" s="14">
        <v>46.5</v>
      </c>
      <c r="D61" s="14">
        <v>43.5</v>
      </c>
      <c r="E61" s="14">
        <v>29.5</v>
      </c>
      <c r="F61" s="98">
        <v>22.1</v>
      </c>
      <c r="G61" s="365">
        <f t="shared" si="17"/>
        <v>183.2</v>
      </c>
      <c r="H61" s="30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Y61" s="327"/>
      <c r="Z61" s="12"/>
      <c r="AA61" s="2"/>
      <c r="AB61" s="2"/>
      <c r="AC61" s="2"/>
    </row>
    <row r="62" spans="1:31" ht="33.75" customHeight="1" thickBot="1" x14ac:dyDescent="0.3">
      <c r="A62" s="196" t="s">
        <v>30</v>
      </c>
      <c r="B62" s="13">
        <v>41.7</v>
      </c>
      <c r="C62" s="14">
        <v>46.6</v>
      </c>
      <c r="D62" s="14">
        <v>43.5</v>
      </c>
      <c r="E62" s="14">
        <v>29.5</v>
      </c>
      <c r="F62" s="98">
        <v>22.2</v>
      </c>
      <c r="G62" s="382">
        <f t="shared" si="17"/>
        <v>183.5</v>
      </c>
      <c r="H62" s="30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Y62" s="327"/>
      <c r="Z62" s="12"/>
      <c r="AA62" s="2"/>
      <c r="AB62" s="2"/>
      <c r="AC62" s="2"/>
    </row>
    <row r="63" spans="1:31" ht="33.75" customHeight="1" x14ac:dyDescent="0.25">
      <c r="A63" s="205" t="s">
        <v>8</v>
      </c>
      <c r="B63" s="108">
        <f>SUM(B56:B62)</f>
        <v>207.5</v>
      </c>
      <c r="C63" s="105">
        <f>SUM(C56:C62)</f>
        <v>232</v>
      </c>
      <c r="D63" s="105">
        <f>SUM(D56:D62)</f>
        <v>216.7</v>
      </c>
      <c r="E63" s="105">
        <f>SUM(E56:E62)</f>
        <v>147.19999999999999</v>
      </c>
      <c r="F63" s="178">
        <f>SUM(F56:F62)</f>
        <v>110.39999999999999</v>
      </c>
      <c r="G63" s="383">
        <f t="shared" si="17"/>
        <v>913.80000000000007</v>
      </c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2"/>
      <c r="Z63" s="12"/>
      <c r="AA63" s="2"/>
      <c r="AB63" s="2"/>
      <c r="AC63" s="2"/>
    </row>
    <row r="64" spans="1:31" ht="33.75" customHeight="1" x14ac:dyDescent="0.25">
      <c r="A64" s="54" t="s">
        <v>10</v>
      </c>
      <c r="B64" s="15">
        <v>73</v>
      </c>
      <c r="C64" s="16">
        <v>73</v>
      </c>
      <c r="D64" s="16">
        <v>73</v>
      </c>
      <c r="E64" s="16">
        <v>73</v>
      </c>
      <c r="F64" s="186">
        <v>73</v>
      </c>
      <c r="G64" s="188">
        <f>+((G63/G65)/7)*1000</f>
        <v>73.010546500479407</v>
      </c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2"/>
      <c r="Z64" s="12"/>
      <c r="AA64" s="2"/>
      <c r="AB64" s="2"/>
      <c r="AC64" s="2"/>
    </row>
    <row r="65" spans="1:27" ht="33.75" customHeight="1" x14ac:dyDescent="0.25">
      <c r="A65" s="55" t="s">
        <v>11</v>
      </c>
      <c r="B65" s="210">
        <v>406</v>
      </c>
      <c r="C65" s="211">
        <v>454</v>
      </c>
      <c r="D65" s="211">
        <v>424</v>
      </c>
      <c r="E65" s="211">
        <v>288</v>
      </c>
      <c r="F65" s="227">
        <v>216</v>
      </c>
      <c r="G65" s="189">
        <f>SUM(B65:F65)</f>
        <v>1788</v>
      </c>
      <c r="J65" s="47"/>
      <c r="N65" s="30"/>
      <c r="O65" s="30"/>
      <c r="P65" s="30"/>
      <c r="Q65" s="3"/>
      <c r="R65" s="3"/>
      <c r="Y65" s="327"/>
      <c r="Z65" s="374"/>
      <c r="AA65" s="11"/>
    </row>
    <row r="66" spans="1:27" ht="33.75" customHeight="1" x14ac:dyDescent="0.25">
      <c r="A66" s="56" t="s">
        <v>12</v>
      </c>
      <c r="B66" s="21">
        <f>((((B64*7)*B65)/1000)-B57)/4</f>
        <v>41.616500000000002</v>
      </c>
      <c r="C66" s="22">
        <f>((((C64*7)*C65)/1000)-C57)/4</f>
        <v>46.523499999999999</v>
      </c>
      <c r="D66" s="22">
        <f>((((D64*7)*D65)/1000)-D57)/4</f>
        <v>43.440999999999995</v>
      </c>
      <c r="E66" s="22">
        <f>((((E64*7)*E65)/1000)-E57)/4</f>
        <v>29.492000000000001</v>
      </c>
      <c r="F66" s="135">
        <f>((((F64*7)*F65)/1000)-F57)/4</f>
        <v>22.119</v>
      </c>
      <c r="G66" s="368">
        <f>((G63*1000)/G65)/7</f>
        <v>73.010546500479393</v>
      </c>
      <c r="N66" s="30"/>
      <c r="O66" s="30"/>
      <c r="P66" s="30"/>
      <c r="Q66" s="3"/>
      <c r="R66" s="3"/>
      <c r="Y66" s="327"/>
      <c r="Z66" s="374"/>
      <c r="AA66" s="11"/>
    </row>
    <row r="67" spans="1:27" ht="33.75" customHeight="1" x14ac:dyDescent="0.25">
      <c r="A67" s="57" t="s">
        <v>13</v>
      </c>
      <c r="B67" s="329">
        <f>((B65*B64)*7)/1000</f>
        <v>207.46600000000001</v>
      </c>
      <c r="C67" s="330">
        <f>((C65*C64)*7)/1000</f>
        <v>231.994</v>
      </c>
      <c r="D67" s="330">
        <f>((D65*D64)*7)/1000</f>
        <v>216.66399999999999</v>
      </c>
      <c r="E67" s="330">
        <f>((E65*E64)*7)/1000</f>
        <v>147.16800000000001</v>
      </c>
      <c r="F67" s="344">
        <f>((F65*F64)*7)/1000</f>
        <v>110.376</v>
      </c>
      <c r="G67" s="57"/>
      <c r="H67" s="29"/>
      <c r="I67" s="29"/>
      <c r="N67" s="33"/>
      <c r="O67" s="33"/>
      <c r="P67" s="33"/>
      <c r="R67" s="3"/>
      <c r="Y67" s="327"/>
      <c r="Z67" s="374"/>
      <c r="AA67" s="11"/>
    </row>
    <row r="68" spans="1:27" ht="33.75" customHeight="1" thickBot="1" x14ac:dyDescent="0.3">
      <c r="A68" s="58" t="s">
        <v>14</v>
      </c>
      <c r="B68" s="26">
        <f>+(B63/B65)/7*1000</f>
        <v>73.011963406052075</v>
      </c>
      <c r="C68" s="27">
        <f>+(C63/C65)/7*1000</f>
        <v>73.001887979861536</v>
      </c>
      <c r="D68" s="27">
        <f>+(D63/D65)/7*1000</f>
        <v>73.012129380053906</v>
      </c>
      <c r="E68" s="27">
        <f>+(E63/E65)/7*1000</f>
        <v>73.015873015873012</v>
      </c>
      <c r="F68" s="180">
        <f>+(F63/F65)/7*1000</f>
        <v>73.015873015873012</v>
      </c>
      <c r="G68" s="183"/>
      <c r="N68" s="3"/>
      <c r="O68" s="3"/>
      <c r="P68" s="3"/>
      <c r="R68" s="3"/>
      <c r="Y68" s="327"/>
      <c r="Z68" s="374"/>
      <c r="AA68" s="11"/>
    </row>
    <row r="69" spans="1:27" ht="33.75" customHeight="1" x14ac:dyDescent="0.25">
      <c r="B69" s="366">
        <f>B63-B67</f>
        <v>3.3999999999991815E-2</v>
      </c>
      <c r="C69" s="366">
        <f>C63-C67</f>
        <v>6.0000000000002274E-3</v>
      </c>
      <c r="D69" s="366">
        <f>D63-D67</f>
        <v>3.6000000000001364E-2</v>
      </c>
      <c r="E69" s="366">
        <f>E63-E67</f>
        <v>3.1999999999982265E-2</v>
      </c>
      <c r="F69" s="366">
        <f>F63-F67</f>
        <v>2.3999999999986699E-2</v>
      </c>
      <c r="N69" s="3"/>
      <c r="O69" s="3"/>
      <c r="P69" s="3"/>
      <c r="Y69" s="327"/>
      <c r="Z69" s="374"/>
      <c r="AA69" s="11"/>
    </row>
    <row r="70" spans="1:27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Y70" s="327"/>
      <c r="Z70" s="374"/>
      <c r="AA70" s="11"/>
    </row>
    <row r="71" spans="1:27" ht="33.75" customHeight="1" x14ac:dyDescent="0.25"/>
    <row r="72" spans="1:27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7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7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7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7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7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9">
      <selection activeCell="L27" sqref="L27:O27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53:F53"/>
    <mergeCell ref="B15:K15"/>
    <mergeCell ref="K35:L35"/>
    <mergeCell ref="Y15:Y16"/>
    <mergeCell ref="R34:R35"/>
    <mergeCell ref="I34:I35"/>
    <mergeCell ref="G53:G54"/>
    <mergeCell ref="N34:Q34"/>
    <mergeCell ref="P15:X15"/>
    <mergeCell ref="B34:H34"/>
    <mergeCell ref="L15:O15"/>
  </mergeCells>
  <pageMargins left="0.7" right="0.7" top="0.75" bottom="0.75" header="0.3" footer="0.3"/>
  <pageSetup paperSize="9" orientation="portrait"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7"/>
  <dimension ref="A1:AF237"/>
  <sheetViews>
    <sheetView topLeftCell="D26" zoomScale="40" zoomScaleNormal="40" workbookViewId="0">
      <selection activeCell="L63" sqref="L6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4" width="25.85546875" style="11" customWidth="1"/>
    <col min="25" max="25" width="32.28515625" style="11" bestFit="1" customWidth="1"/>
    <col min="26" max="26" width="24.85546875" style="327" bestFit="1" customWidth="1"/>
    <col min="27" max="27" width="22" style="374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64</v>
      </c>
      <c r="N11" s="1100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4"/>
      <c r="I15" s="1104"/>
      <c r="J15" s="1104"/>
      <c r="K15" s="1104"/>
      <c r="L15" s="1142" t="s">
        <v>29</v>
      </c>
      <c r="M15" s="1143"/>
      <c r="N15" s="1143"/>
      <c r="O15" s="1144"/>
      <c r="P15" s="1103" t="s">
        <v>28</v>
      </c>
      <c r="Q15" s="1104"/>
      <c r="R15" s="1104"/>
      <c r="S15" s="1104"/>
      <c r="T15" s="1104"/>
      <c r="U15" s="1104"/>
      <c r="V15" s="1104"/>
      <c r="W15" s="1104"/>
      <c r="X15" s="1105"/>
      <c r="Y15" s="1147" t="s">
        <v>8</v>
      </c>
      <c r="Z15" s="2"/>
      <c r="AA15" s="12"/>
    </row>
    <row r="16" spans="1:32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149" t="s">
        <v>65</v>
      </c>
      <c r="M16" s="150" t="s">
        <v>65</v>
      </c>
      <c r="N16" s="150" t="s">
        <v>66</v>
      </c>
      <c r="O16" s="152" t="s">
        <v>66</v>
      </c>
      <c r="P16" s="392"/>
      <c r="Q16" s="150"/>
      <c r="R16" s="199"/>
      <c r="S16" s="150"/>
      <c r="T16" s="150"/>
      <c r="U16" s="200"/>
      <c r="V16" s="150"/>
      <c r="W16" s="199"/>
      <c r="X16" s="315"/>
      <c r="Y16" s="1148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46">
        <v>4</v>
      </c>
      <c r="P17" s="316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272">
        <v>9</v>
      </c>
      <c r="Y17" s="10"/>
    </row>
    <row r="18" spans="1:32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405"/>
      <c r="P18" s="393"/>
      <c r="Q18" s="342"/>
      <c r="R18" s="342"/>
      <c r="S18" s="342"/>
      <c r="T18" s="342"/>
      <c r="U18" s="342"/>
      <c r="V18" s="342"/>
      <c r="W18" s="342"/>
      <c r="X18" s="343"/>
      <c r="Y18" s="337">
        <f t="shared" ref="Y18:Y25" si="0">SUM(B18:X18)</f>
        <v>0</v>
      </c>
    </row>
    <row r="19" spans="1:32" ht="39.950000000000003" customHeight="1" x14ac:dyDescent="0.25">
      <c r="A19" s="148" t="s">
        <v>19</v>
      </c>
      <c r="B19" s="13">
        <v>43.8</v>
      </c>
      <c r="C19" s="14">
        <v>47.8</v>
      </c>
      <c r="D19" s="14">
        <v>47.6</v>
      </c>
      <c r="E19" s="14">
        <v>33.5</v>
      </c>
      <c r="F19" s="14">
        <v>25.7</v>
      </c>
      <c r="G19" s="14">
        <v>28.2</v>
      </c>
      <c r="H19" s="14">
        <v>47.7</v>
      </c>
      <c r="I19" s="14">
        <v>47.6</v>
      </c>
      <c r="J19" s="14">
        <v>28.5</v>
      </c>
      <c r="K19" s="98">
        <v>8.6999999999999993</v>
      </c>
      <c r="L19" s="13">
        <v>24.7</v>
      </c>
      <c r="M19" s="14">
        <v>57.9</v>
      </c>
      <c r="N19" s="414">
        <v>23.8</v>
      </c>
      <c r="O19" s="252">
        <v>45.4</v>
      </c>
      <c r="P19" s="394">
        <v>36.1</v>
      </c>
      <c r="Q19" s="14">
        <v>36.1</v>
      </c>
      <c r="R19" s="14">
        <v>53.6</v>
      </c>
      <c r="S19" s="14">
        <v>40.200000000000003</v>
      </c>
      <c r="T19" s="14">
        <v>40</v>
      </c>
      <c r="U19" s="14">
        <v>31.9</v>
      </c>
      <c r="V19" s="14">
        <v>31.1</v>
      </c>
      <c r="W19" s="14">
        <v>44.3</v>
      </c>
      <c r="X19" s="252">
        <v>21</v>
      </c>
      <c r="Y19" s="242">
        <f t="shared" si="0"/>
        <v>845.19999999999993</v>
      </c>
      <c r="Z19" s="356"/>
    </row>
    <row r="20" spans="1:32" ht="39.75" customHeight="1" x14ac:dyDescent="0.25">
      <c r="A20" s="148" t="s">
        <v>27</v>
      </c>
      <c r="B20" s="13">
        <v>45.7</v>
      </c>
      <c r="C20" s="14">
        <v>49.9</v>
      </c>
      <c r="D20" s="14">
        <v>48.6</v>
      </c>
      <c r="E20" s="14">
        <v>34.700000000000003</v>
      </c>
      <c r="F20" s="14">
        <v>26.4</v>
      </c>
      <c r="G20" s="14">
        <v>29.5</v>
      </c>
      <c r="H20" s="14">
        <v>48.9</v>
      </c>
      <c r="I20" s="14">
        <v>48.9</v>
      </c>
      <c r="J20" s="14">
        <v>29</v>
      </c>
      <c r="K20" s="98">
        <v>8.6999999999999993</v>
      </c>
      <c r="L20" s="13">
        <v>25.1</v>
      </c>
      <c r="M20" s="14">
        <v>59.7</v>
      </c>
      <c r="N20" s="414">
        <v>24.200000000000003</v>
      </c>
      <c r="O20" s="252">
        <v>46.7</v>
      </c>
      <c r="P20" s="394">
        <v>37.1</v>
      </c>
      <c r="Q20" s="14">
        <v>37.200000000000003</v>
      </c>
      <c r="R20" s="14">
        <v>55</v>
      </c>
      <c r="S20" s="14">
        <v>41.3</v>
      </c>
      <c r="T20" s="14">
        <v>41.1</v>
      </c>
      <c r="U20" s="14">
        <v>33.200000000000003</v>
      </c>
      <c r="V20" s="14">
        <v>32.4</v>
      </c>
      <c r="W20" s="14">
        <v>46.1</v>
      </c>
      <c r="X20" s="252">
        <v>21.8</v>
      </c>
      <c r="Y20" s="242">
        <f t="shared" si="0"/>
        <v>871.2</v>
      </c>
      <c r="Z20" s="356"/>
    </row>
    <row r="21" spans="1:32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6"/>
      <c r="P21" s="395"/>
      <c r="Q21" s="334"/>
      <c r="R21" s="334"/>
      <c r="S21" s="334"/>
      <c r="T21" s="334"/>
      <c r="U21" s="334"/>
      <c r="V21" s="334"/>
      <c r="W21" s="334"/>
      <c r="X21" s="336"/>
      <c r="Y21" s="337">
        <f t="shared" si="0"/>
        <v>0</v>
      </c>
      <c r="Z21" s="356"/>
    </row>
    <row r="22" spans="1:32" ht="39.950000000000003" customHeight="1" x14ac:dyDescent="0.25">
      <c r="A22" s="147" t="s">
        <v>21</v>
      </c>
      <c r="B22" s="13">
        <v>44.5</v>
      </c>
      <c r="C22" s="14">
        <v>49.2</v>
      </c>
      <c r="D22" s="14">
        <v>50.2</v>
      </c>
      <c r="E22" s="14">
        <v>35.700000000000003</v>
      </c>
      <c r="F22" s="14">
        <v>28</v>
      </c>
      <c r="G22" s="14">
        <v>31.2</v>
      </c>
      <c r="H22" s="14">
        <v>52.4</v>
      </c>
      <c r="I22" s="14">
        <v>50.6</v>
      </c>
      <c r="J22" s="14">
        <v>29.4</v>
      </c>
      <c r="K22" s="98">
        <v>8.6</v>
      </c>
      <c r="L22" s="13">
        <v>25.1</v>
      </c>
      <c r="M22" s="14">
        <v>59.7</v>
      </c>
      <c r="N22" s="25">
        <v>24.3</v>
      </c>
      <c r="O22" s="252">
        <v>46.7</v>
      </c>
      <c r="P22" s="394">
        <v>37.1</v>
      </c>
      <c r="Q22" s="14">
        <v>37.200000000000003</v>
      </c>
      <c r="R22" s="14">
        <v>55</v>
      </c>
      <c r="S22" s="14">
        <v>41.4</v>
      </c>
      <c r="T22" s="14">
        <v>41.2</v>
      </c>
      <c r="U22" s="14">
        <v>33.200000000000003</v>
      </c>
      <c r="V22" s="14">
        <v>32.4</v>
      </c>
      <c r="W22" s="14">
        <v>46.1</v>
      </c>
      <c r="X22" s="252">
        <v>21.9</v>
      </c>
      <c r="Y22" s="242">
        <f t="shared" si="0"/>
        <v>881.10000000000014</v>
      </c>
      <c r="Z22" s="356"/>
    </row>
    <row r="23" spans="1:32" ht="39.950000000000003" customHeight="1" x14ac:dyDescent="0.25">
      <c r="A23" s="148" t="s">
        <v>22</v>
      </c>
      <c r="B23" s="13">
        <v>44.5</v>
      </c>
      <c r="C23" s="14">
        <v>49.3</v>
      </c>
      <c r="D23" s="14">
        <v>50.2</v>
      </c>
      <c r="E23" s="14">
        <v>35.700000000000003</v>
      </c>
      <c r="F23" s="14">
        <v>28</v>
      </c>
      <c r="G23" s="14">
        <v>31.2</v>
      </c>
      <c r="H23" s="14">
        <v>52.4</v>
      </c>
      <c r="I23" s="14">
        <v>50.7</v>
      </c>
      <c r="J23" s="14">
        <v>29.5</v>
      </c>
      <c r="K23" s="98">
        <v>8.6</v>
      </c>
      <c r="L23" s="13">
        <v>25.2</v>
      </c>
      <c r="M23" s="14">
        <v>59.7</v>
      </c>
      <c r="N23" s="414">
        <v>24.3</v>
      </c>
      <c r="O23" s="252">
        <v>46.7</v>
      </c>
      <c r="P23" s="394">
        <v>37.1</v>
      </c>
      <c r="Q23" s="14">
        <v>37.200000000000003</v>
      </c>
      <c r="R23" s="14">
        <v>55.1</v>
      </c>
      <c r="S23" s="14">
        <v>41.4</v>
      </c>
      <c r="T23" s="14">
        <v>41.2</v>
      </c>
      <c r="U23" s="14">
        <v>33.200000000000003</v>
      </c>
      <c r="V23" s="14">
        <v>32.4</v>
      </c>
      <c r="W23" s="14">
        <v>46.1</v>
      </c>
      <c r="X23" s="252">
        <v>21.9</v>
      </c>
      <c r="Y23" s="242">
        <f t="shared" si="0"/>
        <v>881.60000000000014</v>
      </c>
      <c r="Z23" s="356"/>
    </row>
    <row r="24" spans="1:32" ht="39.950000000000003" customHeight="1" thickBot="1" x14ac:dyDescent="0.3">
      <c r="A24" s="196" t="s">
        <v>30</v>
      </c>
      <c r="B24" s="13">
        <v>44.6</v>
      </c>
      <c r="C24" s="14">
        <v>49.3</v>
      </c>
      <c r="D24" s="14">
        <v>50.2</v>
      </c>
      <c r="E24" s="14">
        <v>35.700000000000003</v>
      </c>
      <c r="F24" s="14">
        <v>28.1</v>
      </c>
      <c r="G24" s="125">
        <v>31.3</v>
      </c>
      <c r="H24" s="14">
        <v>52.4</v>
      </c>
      <c r="I24" s="14">
        <v>50.7</v>
      </c>
      <c r="J24" s="14">
        <v>29.5</v>
      </c>
      <c r="K24" s="98">
        <v>8.6999999999999993</v>
      </c>
      <c r="L24" s="107">
        <v>25.2</v>
      </c>
      <c r="M24" s="101">
        <v>59.7</v>
      </c>
      <c r="N24" s="421">
        <v>24.3</v>
      </c>
      <c r="O24" s="303">
        <v>46.7</v>
      </c>
      <c r="P24" s="394">
        <v>37.200000000000003</v>
      </c>
      <c r="Q24" s="14">
        <v>37.200000000000003</v>
      </c>
      <c r="R24" s="14">
        <v>55.1</v>
      </c>
      <c r="S24" s="14">
        <v>41.4</v>
      </c>
      <c r="T24" s="14">
        <v>41.2</v>
      </c>
      <c r="U24" s="14">
        <v>33.200000000000003</v>
      </c>
      <c r="V24" s="14">
        <v>32.5</v>
      </c>
      <c r="W24" s="14">
        <v>46.2</v>
      </c>
      <c r="X24" s="252">
        <v>21.9</v>
      </c>
      <c r="Y24" s="381">
        <f t="shared" si="0"/>
        <v>882.30000000000018</v>
      </c>
      <c r="Z24" s="356"/>
    </row>
    <row r="25" spans="1:32" ht="41.45" customHeight="1" x14ac:dyDescent="0.25">
      <c r="A25" s="197" t="s">
        <v>8</v>
      </c>
      <c r="B25" s="108">
        <f t="shared" ref="B25:K25" si="1">SUM(B18:B24)</f>
        <v>223.1</v>
      </c>
      <c r="C25" s="105">
        <f t="shared" si="1"/>
        <v>245.5</v>
      </c>
      <c r="D25" s="105">
        <f t="shared" si="1"/>
        <v>246.8</v>
      </c>
      <c r="E25" s="105">
        <f t="shared" si="1"/>
        <v>175.3</v>
      </c>
      <c r="F25" s="105">
        <f t="shared" si="1"/>
        <v>136.19999999999999</v>
      </c>
      <c r="G25" s="105">
        <f t="shared" si="1"/>
        <v>151.4</v>
      </c>
      <c r="H25" s="105">
        <f t="shared" si="1"/>
        <v>253.8</v>
      </c>
      <c r="I25" s="105">
        <f t="shared" si="1"/>
        <v>248.5</v>
      </c>
      <c r="J25" s="105">
        <f t="shared" si="1"/>
        <v>145.9</v>
      </c>
      <c r="K25" s="178">
        <f t="shared" si="1"/>
        <v>43.3</v>
      </c>
      <c r="L25" s="108">
        <f>SUM(L18:L24)</f>
        <v>125.30000000000001</v>
      </c>
      <c r="M25" s="105">
        <f>SUM(M18:M24)</f>
        <v>296.7</v>
      </c>
      <c r="N25" s="105">
        <f>SUM(N18:N24)</f>
        <v>120.89999999999999</v>
      </c>
      <c r="O25" s="106">
        <f>SUM(O18:O24)</f>
        <v>232.2</v>
      </c>
      <c r="P25" s="104">
        <f t="shared" ref="P25:X25" si="2">SUM(P18:P24)</f>
        <v>184.60000000000002</v>
      </c>
      <c r="Q25" s="105">
        <f t="shared" si="2"/>
        <v>184.90000000000003</v>
      </c>
      <c r="R25" s="105">
        <f t="shared" si="2"/>
        <v>273.8</v>
      </c>
      <c r="S25" s="105">
        <f t="shared" si="2"/>
        <v>205.70000000000002</v>
      </c>
      <c r="T25" s="105">
        <f t="shared" si="2"/>
        <v>204.7</v>
      </c>
      <c r="U25" s="105">
        <f t="shared" si="2"/>
        <v>164.7</v>
      </c>
      <c r="V25" s="105">
        <f t="shared" si="2"/>
        <v>160.80000000000001</v>
      </c>
      <c r="W25" s="105">
        <f t="shared" si="2"/>
        <v>228.8</v>
      </c>
      <c r="X25" s="106">
        <f t="shared" si="2"/>
        <v>108.5</v>
      </c>
      <c r="Y25" s="389">
        <f t="shared" si="0"/>
        <v>4361.3999999999996</v>
      </c>
    </row>
    <row r="26" spans="1:32" s="2" customFormat="1" ht="36.75" customHeight="1" x14ac:dyDescent="0.25">
      <c r="A26" s="162" t="s">
        <v>10</v>
      </c>
      <c r="B26" s="15">
        <v>51</v>
      </c>
      <c r="C26" s="16">
        <v>51.5</v>
      </c>
      <c r="D26" s="16">
        <v>52</v>
      </c>
      <c r="E26" s="16">
        <v>52.5</v>
      </c>
      <c r="F26" s="16">
        <v>53</v>
      </c>
      <c r="G26" s="16">
        <v>52</v>
      </c>
      <c r="H26" s="16">
        <v>51.5</v>
      </c>
      <c r="I26" s="16">
        <v>50.5</v>
      </c>
      <c r="J26" s="16">
        <v>49.5</v>
      </c>
      <c r="K26" s="186">
        <v>48</v>
      </c>
      <c r="L26" s="320">
        <v>52.5</v>
      </c>
      <c r="M26" s="317">
        <v>52</v>
      </c>
      <c r="N26" s="16">
        <v>52.5</v>
      </c>
      <c r="O26" s="17">
        <v>51.5</v>
      </c>
      <c r="P26" s="390">
        <v>51.5</v>
      </c>
      <c r="Q26" s="317">
        <v>51.5</v>
      </c>
      <c r="R26" s="318">
        <v>51</v>
      </c>
      <c r="S26" s="318">
        <v>50.5</v>
      </c>
      <c r="T26" s="318">
        <v>50.5</v>
      </c>
      <c r="U26" s="317">
        <v>50.5</v>
      </c>
      <c r="V26" s="317">
        <v>49.5</v>
      </c>
      <c r="W26" s="319">
        <v>48.5</v>
      </c>
      <c r="X26" s="321">
        <v>48</v>
      </c>
      <c r="Y26" s="243">
        <f>((Y25/Y27)/7)*1000</f>
        <v>51.028431028431022</v>
      </c>
      <c r="Z26" s="36"/>
    </row>
    <row r="27" spans="1:32" s="2" customFormat="1" ht="33" customHeight="1" x14ac:dyDescent="0.25">
      <c r="A27" s="163" t="s">
        <v>11</v>
      </c>
      <c r="B27" s="18">
        <v>625</v>
      </c>
      <c r="C27" s="19">
        <v>681</v>
      </c>
      <c r="D27" s="19">
        <v>678</v>
      </c>
      <c r="E27" s="19">
        <v>477</v>
      </c>
      <c r="F27" s="19">
        <v>367</v>
      </c>
      <c r="G27" s="19">
        <v>416</v>
      </c>
      <c r="H27" s="19">
        <v>704</v>
      </c>
      <c r="I27" s="19">
        <v>703</v>
      </c>
      <c r="J27" s="19">
        <v>421</v>
      </c>
      <c r="K27" s="156">
        <v>129</v>
      </c>
      <c r="L27" s="18">
        <v>341</v>
      </c>
      <c r="M27" s="19">
        <v>815</v>
      </c>
      <c r="N27" s="19">
        <v>329</v>
      </c>
      <c r="O27" s="20">
        <v>644</v>
      </c>
      <c r="P27" s="307">
        <v>512</v>
      </c>
      <c r="Q27" s="19">
        <v>513</v>
      </c>
      <c r="R27" s="19">
        <v>767</v>
      </c>
      <c r="S27" s="19">
        <v>582</v>
      </c>
      <c r="T27" s="19">
        <v>579</v>
      </c>
      <c r="U27" s="19">
        <v>466</v>
      </c>
      <c r="V27" s="19">
        <v>464</v>
      </c>
      <c r="W27" s="19">
        <v>674</v>
      </c>
      <c r="X27" s="20">
        <v>323</v>
      </c>
      <c r="Y27" s="244">
        <f>SUM(B27:X27)</f>
        <v>12210</v>
      </c>
    </row>
    <row r="28" spans="1:32" s="2" customFormat="1" ht="33" customHeight="1" x14ac:dyDescent="0.25">
      <c r="A28" s="164" t="s">
        <v>12</v>
      </c>
      <c r="B28" s="21">
        <f t="shared" ref="B28:K28" si="3">((((B26*7)*B27)/1000)-B19)/4</f>
        <v>44.831249999999997</v>
      </c>
      <c r="C28" s="22">
        <f t="shared" si="3"/>
        <v>49.425124999999994</v>
      </c>
      <c r="D28" s="22">
        <f t="shared" si="3"/>
        <v>49.798000000000002</v>
      </c>
      <c r="E28" s="22">
        <f t="shared" si="3"/>
        <v>35.449375000000003</v>
      </c>
      <c r="F28" s="22">
        <f t="shared" si="3"/>
        <v>27.614250000000002</v>
      </c>
      <c r="G28" s="22">
        <f t="shared" si="3"/>
        <v>30.806000000000001</v>
      </c>
      <c r="H28" s="22">
        <f t="shared" si="3"/>
        <v>51.522999999999996</v>
      </c>
      <c r="I28" s="22">
        <f t="shared" si="3"/>
        <v>50.227625000000003</v>
      </c>
      <c r="J28" s="22">
        <f t="shared" si="3"/>
        <v>29.344124999999998</v>
      </c>
      <c r="K28" s="135">
        <f t="shared" si="3"/>
        <v>8.6610000000000014</v>
      </c>
      <c r="L28" s="21">
        <f>((((L26*7)*L27)/1000)-L19)/4</f>
        <v>25.154374999999998</v>
      </c>
      <c r="M28" s="22">
        <f>((((M26*7)*M27)/1000)-M19)/4</f>
        <v>59.690000000000005</v>
      </c>
      <c r="N28" s="22">
        <f>((((N26*7)*N27)/1000)-N19)/4</f>
        <v>24.276875</v>
      </c>
      <c r="O28" s="23">
        <f>((((O26*7)*O27)/1000)-O19)/4</f>
        <v>46.6905</v>
      </c>
      <c r="P28" s="49">
        <f t="shared" ref="P28:X28" si="4">((((P26*7)*P27)/1000)-P19)/4</f>
        <v>37.119</v>
      </c>
      <c r="Q28" s="22">
        <f t="shared" si="4"/>
        <v>37.209125</v>
      </c>
      <c r="R28" s="22">
        <f t="shared" si="4"/>
        <v>55.054750000000006</v>
      </c>
      <c r="S28" s="22">
        <f t="shared" si="4"/>
        <v>41.384249999999994</v>
      </c>
      <c r="T28" s="22">
        <f t="shared" si="4"/>
        <v>41.169125000000001</v>
      </c>
      <c r="U28" s="22">
        <f t="shared" si="4"/>
        <v>33.207749999999997</v>
      </c>
      <c r="V28" s="22">
        <f t="shared" si="4"/>
        <v>32.419000000000004</v>
      </c>
      <c r="W28" s="22">
        <f t="shared" si="4"/>
        <v>46.130750000000006</v>
      </c>
      <c r="X28" s="23">
        <f t="shared" si="4"/>
        <v>21.882000000000001</v>
      </c>
      <c r="Y28" s="190">
        <f>((Y25*1000)/Y27)/7</f>
        <v>51.028431028431029</v>
      </c>
      <c r="Z28" s="36"/>
    </row>
    <row r="29" spans="1:32" ht="33.75" customHeight="1" x14ac:dyDescent="0.25">
      <c r="A29" s="157" t="s">
        <v>13</v>
      </c>
      <c r="B29" s="329">
        <f t="shared" ref="B29:K29" si="5">((B27*B26)*7)/1000</f>
        <v>223.125</v>
      </c>
      <c r="C29" s="330">
        <f t="shared" si="5"/>
        <v>245.50049999999999</v>
      </c>
      <c r="D29" s="330">
        <f t="shared" si="5"/>
        <v>246.792</v>
      </c>
      <c r="E29" s="330">
        <f t="shared" si="5"/>
        <v>175.29750000000001</v>
      </c>
      <c r="F29" s="330">
        <f t="shared" si="5"/>
        <v>136.15700000000001</v>
      </c>
      <c r="G29" s="330">
        <f t="shared" si="5"/>
        <v>151.42400000000001</v>
      </c>
      <c r="H29" s="330">
        <f t="shared" si="5"/>
        <v>253.792</v>
      </c>
      <c r="I29" s="330">
        <f t="shared" si="5"/>
        <v>248.51050000000001</v>
      </c>
      <c r="J29" s="330">
        <f t="shared" si="5"/>
        <v>145.87649999999999</v>
      </c>
      <c r="K29" s="344">
        <f t="shared" si="5"/>
        <v>43.344000000000001</v>
      </c>
      <c r="L29" s="329">
        <f>((L27*L26)*7)/1000</f>
        <v>125.3175</v>
      </c>
      <c r="M29" s="330">
        <f>((M27*M26)*7)/1000</f>
        <v>296.66000000000003</v>
      </c>
      <c r="N29" s="330">
        <f>((N27*N26)*7)/1000</f>
        <v>120.9075</v>
      </c>
      <c r="O29" s="331">
        <f>((O27*O26)*7)/1000</f>
        <v>232.16200000000001</v>
      </c>
      <c r="P29" s="355">
        <f t="shared" ref="P29:X29" si="6">((P27*P26)*7)/1000</f>
        <v>184.57599999999999</v>
      </c>
      <c r="Q29" s="330">
        <f t="shared" si="6"/>
        <v>184.9365</v>
      </c>
      <c r="R29" s="330">
        <f t="shared" si="6"/>
        <v>273.81900000000002</v>
      </c>
      <c r="S29" s="330">
        <f t="shared" si="6"/>
        <v>205.73699999999999</v>
      </c>
      <c r="T29" s="330">
        <f t="shared" si="6"/>
        <v>204.6765</v>
      </c>
      <c r="U29" s="330">
        <f t="shared" si="6"/>
        <v>164.73099999999999</v>
      </c>
      <c r="V29" s="330">
        <f t="shared" si="6"/>
        <v>160.77600000000001</v>
      </c>
      <c r="W29" s="330">
        <f t="shared" si="6"/>
        <v>228.82300000000001</v>
      </c>
      <c r="X29" s="331">
        <f t="shared" si="6"/>
        <v>108.52800000000001</v>
      </c>
      <c r="Y29" s="246"/>
    </row>
    <row r="30" spans="1:32" ht="33.75" customHeight="1" thickBot="1" x14ac:dyDescent="0.3">
      <c r="A30" s="165" t="s">
        <v>14</v>
      </c>
      <c r="B30" s="26">
        <f t="shared" ref="B30:K30" si="7">+(B25/B27)/7*1000</f>
        <v>50.994285714285716</v>
      </c>
      <c r="C30" s="27">
        <f t="shared" si="7"/>
        <v>51.499895112229915</v>
      </c>
      <c r="D30" s="27">
        <f t="shared" si="7"/>
        <v>52.001685630004218</v>
      </c>
      <c r="E30" s="27">
        <f t="shared" si="7"/>
        <v>52.500748727163824</v>
      </c>
      <c r="F30" s="27">
        <f t="shared" si="7"/>
        <v>53.016738030362006</v>
      </c>
      <c r="G30" s="27">
        <f t="shared" si="7"/>
        <v>51.991758241758241</v>
      </c>
      <c r="H30" s="27">
        <f t="shared" si="7"/>
        <v>51.501623376623378</v>
      </c>
      <c r="I30" s="27">
        <f t="shared" si="7"/>
        <v>50.497866287339974</v>
      </c>
      <c r="J30" s="27">
        <f t="shared" si="7"/>
        <v>49.507974211062098</v>
      </c>
      <c r="K30" s="180">
        <f t="shared" si="7"/>
        <v>47.951273532668878</v>
      </c>
      <c r="L30" s="26">
        <f>+(L25/L27)/7*1000</f>
        <v>52.492668621700886</v>
      </c>
      <c r="M30" s="27">
        <f>+(M25/M27)/7*1000</f>
        <v>52.007011393514453</v>
      </c>
      <c r="N30" s="27">
        <f>+(N25/N27)/7*1000</f>
        <v>52.496743378202339</v>
      </c>
      <c r="O30" s="28">
        <f>+(O25/O27)/7*1000</f>
        <v>51.508429458740011</v>
      </c>
      <c r="P30" s="51">
        <f t="shared" ref="P30:X30" si="8">+(P25/P27)/7*1000</f>
        <v>51.506696428571431</v>
      </c>
      <c r="Q30" s="27">
        <f t="shared" si="8"/>
        <v>51.489835700362022</v>
      </c>
      <c r="R30" s="27">
        <f t="shared" si="8"/>
        <v>50.996461165952695</v>
      </c>
      <c r="S30" s="27">
        <f t="shared" si="8"/>
        <v>50.490918016691211</v>
      </c>
      <c r="T30" s="27">
        <f t="shared" si="8"/>
        <v>50.505798174191952</v>
      </c>
      <c r="U30" s="27">
        <f t="shared" si="8"/>
        <v>50.490496627835682</v>
      </c>
      <c r="V30" s="27">
        <f t="shared" si="8"/>
        <v>49.50738916256158</v>
      </c>
      <c r="W30" s="27">
        <f t="shared" si="8"/>
        <v>48.495125052988548</v>
      </c>
      <c r="X30" s="28">
        <f t="shared" si="8"/>
        <v>47.987616099071204</v>
      </c>
      <c r="Y30" s="247"/>
    </row>
    <row r="31" spans="1:32" ht="33.75" customHeight="1" x14ac:dyDescent="0.25">
      <c r="A31" s="29"/>
      <c r="B31" s="30">
        <f t="shared" ref="B31:K31" si="9">B25-B29</f>
        <v>-2.5000000000005684E-2</v>
      </c>
      <c r="C31" s="30">
        <f t="shared" si="9"/>
        <v>-4.9999999998817657E-4</v>
      </c>
      <c r="D31" s="30">
        <f t="shared" si="9"/>
        <v>8.0000000000097771E-3</v>
      </c>
      <c r="E31" s="30">
        <f t="shared" si="9"/>
        <v>2.4999999999977263E-3</v>
      </c>
      <c r="F31" s="30">
        <f t="shared" si="9"/>
        <v>4.2999999999977945E-2</v>
      </c>
      <c r="G31" s="30">
        <f t="shared" si="9"/>
        <v>-2.4000000000000909E-2</v>
      </c>
      <c r="H31" s="30">
        <f t="shared" si="9"/>
        <v>8.0000000000097771E-3</v>
      </c>
      <c r="I31" s="30">
        <f t="shared" si="9"/>
        <v>-1.0500000000007503E-2</v>
      </c>
      <c r="J31" s="30">
        <f t="shared" si="9"/>
        <v>2.3500000000012733E-2</v>
      </c>
      <c r="K31" s="30">
        <f t="shared" si="9"/>
        <v>-4.4000000000004036E-2</v>
      </c>
      <c r="L31" s="30">
        <f>L25-L29</f>
        <v>-1.7499999999984084E-2</v>
      </c>
      <c r="M31" s="30">
        <f>M25-M29</f>
        <v>3.999999999996362E-2</v>
      </c>
      <c r="N31" s="30">
        <f>N25-N29</f>
        <v>-7.5000000000073896E-3</v>
      </c>
      <c r="O31" s="30">
        <f>O25-O29</f>
        <v>3.7999999999982492E-2</v>
      </c>
      <c r="P31" s="30">
        <f t="shared" ref="P31:X31" si="10">P25-P29</f>
        <v>2.4000000000029331E-2</v>
      </c>
      <c r="Q31" s="30">
        <f t="shared" si="10"/>
        <v>-3.6499999999961119E-2</v>
      </c>
      <c r="R31" s="30">
        <f t="shared" si="10"/>
        <v>-1.9000000000005457E-2</v>
      </c>
      <c r="S31" s="30">
        <f t="shared" si="10"/>
        <v>-3.6999999999977717E-2</v>
      </c>
      <c r="T31" s="30">
        <f t="shared" si="10"/>
        <v>2.3499999999984311E-2</v>
      </c>
      <c r="U31" s="30">
        <f t="shared" si="10"/>
        <v>-3.1000000000005912E-2</v>
      </c>
      <c r="V31" s="30">
        <f t="shared" si="10"/>
        <v>2.4000000000000909E-2</v>
      </c>
      <c r="W31" s="30">
        <f t="shared" si="10"/>
        <v>-2.2999999999996135E-2</v>
      </c>
      <c r="X31" s="30">
        <f t="shared" si="10"/>
        <v>-2.8000000000005798E-2</v>
      </c>
      <c r="Y31" s="30"/>
      <c r="Z31" s="31"/>
      <c r="AA31" s="376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0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76"/>
      <c r="AB33" s="31"/>
      <c r="AC33" s="31"/>
      <c r="AD33" s="3"/>
    </row>
    <row r="34" spans="1:30" ht="33.75" customHeight="1" thickBot="1" x14ac:dyDescent="0.3">
      <c r="A34" s="53" t="s">
        <v>15</v>
      </c>
      <c r="B34" s="1094" t="s">
        <v>16</v>
      </c>
      <c r="C34" s="1095"/>
      <c r="D34" s="1095"/>
      <c r="E34" s="1095"/>
      <c r="F34" s="1151"/>
      <c r="G34" s="1151"/>
      <c r="H34" s="1151"/>
      <c r="I34" s="1147" t="s">
        <v>8</v>
      </c>
      <c r="L34" s="32"/>
      <c r="M34" s="62" t="s">
        <v>17</v>
      </c>
      <c r="N34" s="1094" t="s">
        <v>16</v>
      </c>
      <c r="O34" s="1095"/>
      <c r="P34" s="1095"/>
      <c r="Q34" s="1145"/>
      <c r="R34" s="1147" t="s">
        <v>8</v>
      </c>
      <c r="S34" s="33"/>
      <c r="T34" s="34"/>
      <c r="U34" s="3"/>
      <c r="V34" s="33"/>
      <c r="W34" s="33"/>
      <c r="X34" s="33"/>
      <c r="Y34" s="3"/>
    </row>
    <row r="35" spans="1:30" ht="33.75" customHeight="1" thickBot="1" x14ac:dyDescent="0.3">
      <c r="A35" s="147" t="s">
        <v>32</v>
      </c>
      <c r="B35" s="431">
        <v>4</v>
      </c>
      <c r="C35" s="430">
        <v>3</v>
      </c>
      <c r="D35" s="429">
        <v>2</v>
      </c>
      <c r="E35" s="434">
        <v>1</v>
      </c>
      <c r="F35" s="435">
        <v>1</v>
      </c>
      <c r="G35" s="428">
        <v>2</v>
      </c>
      <c r="H35" s="436">
        <v>3</v>
      </c>
      <c r="I35" s="1149"/>
      <c r="J35" s="35"/>
      <c r="K35" s="1106"/>
      <c r="L35" s="1106"/>
      <c r="M35" s="422" t="s">
        <v>31</v>
      </c>
      <c r="N35" s="432">
        <v>1</v>
      </c>
      <c r="O35" s="415">
        <v>2</v>
      </c>
      <c r="P35" s="415">
        <v>3</v>
      </c>
      <c r="Q35" s="416"/>
      <c r="R35" s="1149"/>
      <c r="S35" s="35"/>
      <c r="T35" s="3"/>
      <c r="U35" s="34"/>
      <c r="V35" s="3"/>
      <c r="W35" s="33"/>
      <c r="X35" s="33"/>
      <c r="Y35" s="33"/>
    </row>
    <row r="36" spans="1:30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</row>
    <row r="37" spans="1:30" ht="33.75" customHeight="1" x14ac:dyDescent="0.25">
      <c r="A37" s="332" t="s">
        <v>23</v>
      </c>
      <c r="B37" s="341"/>
      <c r="C37" s="342"/>
      <c r="D37" s="342"/>
      <c r="E37" s="378"/>
      <c r="F37" s="338"/>
      <c r="G37" s="339"/>
      <c r="H37" s="405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Y37" s="2"/>
    </row>
    <row r="38" spans="1:30" ht="33.75" customHeight="1" x14ac:dyDescent="0.25">
      <c r="A38" s="148" t="s">
        <v>19</v>
      </c>
      <c r="B38" s="13">
        <v>35.1</v>
      </c>
      <c r="C38" s="14">
        <v>57.3</v>
      </c>
      <c r="D38" s="14">
        <v>38.4</v>
      </c>
      <c r="E38" s="98">
        <v>16.5</v>
      </c>
      <c r="F38" s="13">
        <v>20.5</v>
      </c>
      <c r="G38" s="14">
        <v>56.6</v>
      </c>
      <c r="H38" s="252">
        <v>36.1</v>
      </c>
      <c r="I38" s="242">
        <f t="shared" si="11"/>
        <v>260.5</v>
      </c>
      <c r="J38" s="37"/>
      <c r="K38" s="375"/>
      <c r="L38" s="2"/>
      <c r="M38" s="148" t="s">
        <v>19</v>
      </c>
      <c r="N38" s="13">
        <v>6.1</v>
      </c>
      <c r="O38" s="14">
        <v>19</v>
      </c>
      <c r="P38" s="14">
        <v>18.2</v>
      </c>
      <c r="Q38" s="252">
        <v>3.8</v>
      </c>
      <c r="R38" s="242">
        <f>SUM(N38:Q38)</f>
        <v>47.099999999999994</v>
      </c>
      <c r="S38" s="2"/>
      <c r="T38" s="36"/>
      <c r="U38" s="36"/>
      <c r="V38" s="2"/>
      <c r="W38" s="2"/>
      <c r="Y38" s="2"/>
    </row>
    <row r="39" spans="1:30" ht="33.75" customHeight="1" x14ac:dyDescent="0.25">
      <c r="A39" s="148" t="s">
        <v>27</v>
      </c>
      <c r="B39" s="13">
        <v>35.799999999999997</v>
      </c>
      <c r="C39" s="14">
        <v>59</v>
      </c>
      <c r="D39" s="14">
        <v>39.9</v>
      </c>
      <c r="E39" s="98">
        <v>17.399999999999999</v>
      </c>
      <c r="F39" s="13">
        <v>21.8</v>
      </c>
      <c r="G39" s="14">
        <v>58.7</v>
      </c>
      <c r="H39" s="252">
        <v>36.700000000000003</v>
      </c>
      <c r="I39" s="242">
        <f t="shared" si="11"/>
        <v>269.3</v>
      </c>
      <c r="J39" s="37"/>
      <c r="K39" s="375"/>
      <c r="L39" s="2"/>
      <c r="M39" s="148" t="s">
        <v>27</v>
      </c>
      <c r="N39" s="13">
        <v>6.2</v>
      </c>
      <c r="O39" s="14">
        <v>19.100000000000001</v>
      </c>
      <c r="P39" s="14">
        <v>18.399999999999999</v>
      </c>
      <c r="Q39" s="252">
        <v>3.8</v>
      </c>
      <c r="R39" s="242">
        <f>SUM(N39:Q39)</f>
        <v>47.5</v>
      </c>
      <c r="S39" s="2"/>
      <c r="T39" s="36"/>
      <c r="U39" s="36"/>
      <c r="V39" s="2"/>
      <c r="W39" s="2"/>
      <c r="Z39" s="11"/>
      <c r="AA39" s="11"/>
    </row>
    <row r="40" spans="1:30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Z40" s="11"/>
      <c r="AA40" s="11"/>
    </row>
    <row r="41" spans="1:30" ht="33.75" customHeight="1" x14ac:dyDescent="0.25">
      <c r="A41" s="147" t="s">
        <v>21</v>
      </c>
      <c r="B41" s="13">
        <v>35.799999999999997</v>
      </c>
      <c r="C41" s="14">
        <v>59.1</v>
      </c>
      <c r="D41" s="14">
        <v>39.9</v>
      </c>
      <c r="E41" s="98">
        <v>17.399999999999999</v>
      </c>
      <c r="F41" s="13">
        <v>21.8</v>
      </c>
      <c r="G41" s="14">
        <v>58.8</v>
      </c>
      <c r="H41" s="252">
        <v>36.700000000000003</v>
      </c>
      <c r="I41" s="242">
        <f t="shared" si="11"/>
        <v>269.5</v>
      </c>
      <c r="J41" s="37"/>
      <c r="K41" s="375"/>
      <c r="L41" s="2"/>
      <c r="M41" s="148" t="s">
        <v>21</v>
      </c>
      <c r="N41" s="13">
        <v>6.2</v>
      </c>
      <c r="O41" s="14">
        <v>19.100000000000001</v>
      </c>
      <c r="P41" s="14">
        <v>18.399999999999999</v>
      </c>
      <c r="Q41" s="252">
        <v>3.8</v>
      </c>
      <c r="R41" s="242">
        <f>SUM(N41:Q41)</f>
        <v>47.5</v>
      </c>
      <c r="S41" s="2"/>
      <c r="T41" s="36"/>
      <c r="U41" s="36"/>
      <c r="V41" s="2"/>
      <c r="W41" s="2"/>
      <c r="Z41" s="11"/>
      <c r="AA41" s="11"/>
    </row>
    <row r="42" spans="1:30" ht="33.75" customHeight="1" x14ac:dyDescent="0.25">
      <c r="A42" s="148" t="s">
        <v>22</v>
      </c>
      <c r="B42" s="13">
        <v>35.799999999999997</v>
      </c>
      <c r="C42" s="14">
        <v>59.1</v>
      </c>
      <c r="D42" s="14">
        <v>39.9</v>
      </c>
      <c r="E42" s="98">
        <v>17.399999999999999</v>
      </c>
      <c r="F42" s="13">
        <v>21.8</v>
      </c>
      <c r="G42" s="14">
        <v>58.8</v>
      </c>
      <c r="H42" s="252">
        <v>36.700000000000003</v>
      </c>
      <c r="I42" s="242">
        <f t="shared" si="11"/>
        <v>269.5</v>
      </c>
      <c r="J42" s="37"/>
      <c r="K42" s="375"/>
      <c r="L42" s="2"/>
      <c r="M42" s="148" t="s">
        <v>22</v>
      </c>
      <c r="N42" s="13">
        <v>6.2</v>
      </c>
      <c r="O42" s="14">
        <v>19.100000000000001</v>
      </c>
      <c r="P42" s="14">
        <v>18.399999999999999</v>
      </c>
      <c r="Q42" s="252">
        <v>3.8</v>
      </c>
      <c r="R42" s="242">
        <f>SUM(N42:Q42)</f>
        <v>47.5</v>
      </c>
      <c r="S42" s="2"/>
      <c r="T42" s="36"/>
      <c r="U42" s="36"/>
      <c r="V42" s="2"/>
      <c r="W42" s="2"/>
      <c r="Z42" s="11"/>
      <c r="AA42" s="11"/>
    </row>
    <row r="43" spans="1:30" ht="33.75" customHeight="1" thickBot="1" x14ac:dyDescent="0.3">
      <c r="A43" s="196" t="s">
        <v>30</v>
      </c>
      <c r="B43" s="13">
        <v>35.799999999999997</v>
      </c>
      <c r="C43" s="14">
        <v>59.1</v>
      </c>
      <c r="D43" s="14">
        <v>40</v>
      </c>
      <c r="E43" s="98">
        <v>17.5</v>
      </c>
      <c r="F43" s="124">
        <v>21.9</v>
      </c>
      <c r="G43" s="125">
        <v>58.9</v>
      </c>
      <c r="H43" s="253">
        <v>36.799999999999997</v>
      </c>
      <c r="I43" s="381">
        <f t="shared" si="11"/>
        <v>270</v>
      </c>
      <c r="J43" s="37"/>
      <c r="K43" s="375"/>
      <c r="L43" s="2"/>
      <c r="M43" s="196" t="s">
        <v>30</v>
      </c>
      <c r="N43" s="107">
        <v>6.2</v>
      </c>
      <c r="O43" s="101">
        <v>19.2</v>
      </c>
      <c r="P43" s="101">
        <v>18.5</v>
      </c>
      <c r="Q43" s="303">
        <v>3.9</v>
      </c>
      <c r="R43" s="381">
        <f>SUM(N43:Q43)</f>
        <v>47.8</v>
      </c>
      <c r="S43" s="2"/>
      <c r="T43" s="36"/>
      <c r="U43" s="36"/>
      <c r="V43" s="36"/>
      <c r="W43" s="36"/>
      <c r="Z43" s="11"/>
      <c r="AA43" s="11"/>
    </row>
    <row r="44" spans="1:30" ht="33.75" customHeight="1" x14ac:dyDescent="0.25">
      <c r="A44" s="302" t="s">
        <v>8</v>
      </c>
      <c r="B44" s="108">
        <f t="shared" ref="B44:G44" si="12">SUM(B37:B43)</f>
        <v>178.3</v>
      </c>
      <c r="C44" s="105">
        <f t="shared" si="12"/>
        <v>293.60000000000002</v>
      </c>
      <c r="D44" s="105">
        <f t="shared" si="12"/>
        <v>198.1</v>
      </c>
      <c r="E44" s="178">
        <f t="shared" si="12"/>
        <v>86.199999999999989</v>
      </c>
      <c r="F44" s="184">
        <f>SUM(F37:F43)</f>
        <v>107.79999999999998</v>
      </c>
      <c r="G44" s="185">
        <f t="shared" si="12"/>
        <v>291.8</v>
      </c>
      <c r="H44" s="153">
        <f>SUM(H37:H43)</f>
        <v>183</v>
      </c>
      <c r="I44" s="389">
        <f t="shared" si="11"/>
        <v>1338.8</v>
      </c>
      <c r="J44" s="37"/>
      <c r="K44" s="37"/>
      <c r="M44" s="302" t="s">
        <v>8</v>
      </c>
      <c r="N44" s="108">
        <f>SUM(N37:N43)</f>
        <v>30.9</v>
      </c>
      <c r="O44" s="105">
        <f>SUM(O37:O43)</f>
        <v>95.500000000000014</v>
      </c>
      <c r="P44" s="105">
        <f>SUM(P37:P43)</f>
        <v>91.899999999999991</v>
      </c>
      <c r="Q44" s="106">
        <f>SUM(Q37:Q43)</f>
        <v>19.099999999999998</v>
      </c>
      <c r="R44" s="389">
        <f>SUM(N44:Q44)</f>
        <v>237.4</v>
      </c>
      <c r="S44" s="37"/>
      <c r="T44" s="364"/>
      <c r="U44" s="2"/>
      <c r="V44" s="2"/>
      <c r="W44" s="2"/>
      <c r="Z44" s="11"/>
      <c r="AA44" s="11"/>
    </row>
    <row r="45" spans="1:30" ht="33.75" customHeight="1" x14ac:dyDescent="0.25">
      <c r="A45" s="162" t="s">
        <v>10</v>
      </c>
      <c r="B45" s="15">
        <v>55.5</v>
      </c>
      <c r="C45" s="16">
        <v>56</v>
      </c>
      <c r="D45" s="16">
        <v>56.5</v>
      </c>
      <c r="E45" s="186">
        <v>57</v>
      </c>
      <c r="F45" s="15">
        <v>56</v>
      </c>
      <c r="G45" s="16">
        <v>55</v>
      </c>
      <c r="H45" s="17">
        <v>54</v>
      </c>
      <c r="I45" s="113">
        <f>+((I44/I46)/7)*1000</f>
        <v>55.565701004399436</v>
      </c>
      <c r="J45" s="38"/>
      <c r="K45" s="37"/>
      <c r="M45" s="423" t="s">
        <v>10</v>
      </c>
      <c r="N45" s="15">
        <v>65</v>
      </c>
      <c r="O45" s="16">
        <v>65</v>
      </c>
      <c r="P45" s="16">
        <v>65</v>
      </c>
      <c r="Q45" s="17">
        <v>65</v>
      </c>
      <c r="R45" s="113">
        <f>+((R44/R46)/7)*1000</f>
        <v>64.969896004378754</v>
      </c>
      <c r="S45" s="38"/>
      <c r="Z45" s="11"/>
      <c r="AA45" s="11"/>
    </row>
    <row r="46" spans="1:30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216</v>
      </c>
      <c r="F46" s="18">
        <v>275</v>
      </c>
      <c r="G46" s="19">
        <v>758</v>
      </c>
      <c r="H46" s="20">
        <v>484</v>
      </c>
      <c r="I46" s="114">
        <f>SUM(B46:H46)</f>
        <v>3442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Z46" s="11"/>
      <c r="AA46" s="11"/>
    </row>
    <row r="47" spans="1:30" ht="33.75" customHeight="1" x14ac:dyDescent="0.25">
      <c r="A47" s="164" t="s">
        <v>12</v>
      </c>
      <c r="B47" s="21">
        <f t="shared" ref="B47:H47" si="13">((((B45*7)*B46)/1000)-B38)/4</f>
        <v>35.805374999999998</v>
      </c>
      <c r="C47" s="22">
        <f t="shared" si="13"/>
        <v>59.076999999999998</v>
      </c>
      <c r="D47" s="22">
        <f t="shared" si="13"/>
        <v>39.936374999999998</v>
      </c>
      <c r="E47" s="135">
        <f t="shared" si="13"/>
        <v>17.420999999999999</v>
      </c>
      <c r="F47" s="21">
        <f t="shared" si="13"/>
        <v>21.824999999999999</v>
      </c>
      <c r="G47" s="22">
        <f t="shared" si="13"/>
        <v>58.807499999999997</v>
      </c>
      <c r="H47" s="23">
        <f t="shared" si="13"/>
        <v>36.713000000000001</v>
      </c>
      <c r="I47" s="115">
        <f>((I44*1000)/I46)/7</f>
        <v>55.565701004399436</v>
      </c>
      <c r="J47" s="167"/>
      <c r="K47" s="37"/>
      <c r="M47" s="164" t="s">
        <v>12</v>
      </c>
      <c r="N47" s="21">
        <f>((((N45*7)*N46)/1000)-N38)/4</f>
        <v>6.2100000000000009</v>
      </c>
      <c r="O47" s="22">
        <f>((((O45*7)*O46)/1000)-O38)/4</f>
        <v>19.137499999999999</v>
      </c>
      <c r="P47" s="22">
        <f>((((P45*7)*P46)/1000)-P38)/4</f>
        <v>18.427499999999998</v>
      </c>
      <c r="Q47" s="23">
        <f>((((Q45*7)*Q46)/1000)-Q38)/4</f>
        <v>3.8274999999999997</v>
      </c>
      <c r="R47" s="425">
        <f>((R44*1000)/R46)/7</f>
        <v>64.969896004378754</v>
      </c>
      <c r="S47" s="40"/>
      <c r="Z47" s="11"/>
      <c r="AA47" s="11"/>
    </row>
    <row r="48" spans="1:30" ht="33.75" customHeight="1" thickBot="1" x14ac:dyDescent="0.3">
      <c r="A48" s="157" t="s">
        <v>13</v>
      </c>
      <c r="B48" s="329">
        <f t="shared" ref="B48:G48" si="14">((B46*B45)*7)/1000</f>
        <v>178.32149999999999</v>
      </c>
      <c r="C48" s="330">
        <f t="shared" si="14"/>
        <v>293.608</v>
      </c>
      <c r="D48" s="330">
        <f t="shared" si="14"/>
        <v>198.1455</v>
      </c>
      <c r="E48" s="344">
        <f t="shared" si="14"/>
        <v>86.183999999999997</v>
      </c>
      <c r="F48" s="329">
        <f>((F46*F45)*7)/1000</f>
        <v>107.8</v>
      </c>
      <c r="G48" s="330">
        <f t="shared" si="14"/>
        <v>291.83</v>
      </c>
      <c r="H48" s="331">
        <f>((H46*H45)*7)/1000</f>
        <v>182.952</v>
      </c>
      <c r="I48" s="99"/>
      <c r="J48" s="29"/>
      <c r="K48" s="37"/>
      <c r="M48" s="165" t="s">
        <v>13</v>
      </c>
      <c r="N48" s="329">
        <f>((N46*N45)*7)/1000</f>
        <v>30.94</v>
      </c>
      <c r="O48" s="330">
        <f>((O46*O45)*7)/1000</f>
        <v>95.55</v>
      </c>
      <c r="P48" s="330">
        <f>((P46*P45)*7)/1000</f>
        <v>91.91</v>
      </c>
      <c r="Q48" s="331">
        <f>((Q46*Q45)*7)/1000</f>
        <v>19.11</v>
      </c>
      <c r="R48" s="246"/>
      <c r="Z48" s="11"/>
      <c r="AA48" s="11"/>
    </row>
    <row r="49" spans="1:31" ht="33.75" customHeight="1" thickBot="1" x14ac:dyDescent="0.3">
      <c r="A49" s="165" t="s">
        <v>14</v>
      </c>
      <c r="B49" s="26">
        <f t="shared" ref="B49:G49" si="15">+(B44/B46)/7*1000</f>
        <v>55.493308434484909</v>
      </c>
      <c r="C49" s="27">
        <f t="shared" si="15"/>
        <v>55.998474156017551</v>
      </c>
      <c r="D49" s="27">
        <f t="shared" si="15"/>
        <v>56.487025948103792</v>
      </c>
      <c r="E49" s="180">
        <f t="shared" si="15"/>
        <v>57.010582010582006</v>
      </c>
      <c r="F49" s="26">
        <f>+(F44/F46)/7*1000</f>
        <v>55.999999999999993</v>
      </c>
      <c r="G49" s="27">
        <f t="shared" si="15"/>
        <v>54.994346023369772</v>
      </c>
      <c r="H49" s="28">
        <f>+(H44/H46)/7*1000</f>
        <v>54.014167650531292</v>
      </c>
      <c r="I49" s="116"/>
      <c r="J49" s="29"/>
      <c r="K49" s="37"/>
      <c r="L49" s="29"/>
      <c r="M49" s="213" t="s">
        <v>14</v>
      </c>
      <c r="N49" s="26">
        <f>+(N44/N46)/7*1000</f>
        <v>64.915966386554629</v>
      </c>
      <c r="O49" s="27">
        <f>+(O44/O46)/7*1000</f>
        <v>64.965986394557831</v>
      </c>
      <c r="P49" s="27">
        <f>+(P44/P46)/7*1000</f>
        <v>64.992927864214977</v>
      </c>
      <c r="Q49" s="28">
        <f>+(Q44/Q46)/7*1000</f>
        <v>64.965986394557817</v>
      </c>
      <c r="R49" s="426"/>
      <c r="S49" s="30"/>
      <c r="Z49" s="11"/>
      <c r="AA49" s="11"/>
    </row>
    <row r="50" spans="1:31" ht="33.75" customHeight="1" x14ac:dyDescent="0.25">
      <c r="A50" s="29"/>
      <c r="B50" s="30">
        <f t="shared" ref="B50:H50" si="16">B44-B48</f>
        <v>-2.1499999999974762E-2</v>
      </c>
      <c r="C50" s="30">
        <f t="shared" si="16"/>
        <v>-7.9999999999813554E-3</v>
      </c>
      <c r="D50" s="30">
        <f t="shared" si="16"/>
        <v>-4.5500000000004093E-2</v>
      </c>
      <c r="E50" s="30">
        <f t="shared" si="16"/>
        <v>1.5999999999991132E-2</v>
      </c>
      <c r="F50" s="30">
        <f t="shared" si="16"/>
        <v>0</v>
      </c>
      <c r="G50" s="30">
        <f t="shared" si="16"/>
        <v>-2.9999999999972715E-2</v>
      </c>
      <c r="H50" s="30">
        <f t="shared" si="16"/>
        <v>4.8000000000001819E-2</v>
      </c>
      <c r="I50" s="29"/>
      <c r="J50" s="29"/>
      <c r="K50" s="29"/>
      <c r="L50" s="29"/>
      <c r="M50" s="30"/>
      <c r="N50" s="30">
        <f>N44-N48</f>
        <v>-4.00000000000027E-2</v>
      </c>
      <c r="O50" s="30">
        <f>O44-O48</f>
        <v>-4.9999999999982947E-2</v>
      </c>
      <c r="P50" s="30">
        <f>P44-P48</f>
        <v>-1.0000000000005116E-2</v>
      </c>
      <c r="Q50" s="30">
        <f>Q44-Q48</f>
        <v>-1.0000000000001563E-2</v>
      </c>
      <c r="R50" s="30"/>
      <c r="T50" s="30"/>
      <c r="U50" s="30"/>
      <c r="V50" s="2"/>
      <c r="W50" s="2"/>
      <c r="Z50" s="11"/>
      <c r="AA50" s="11"/>
    </row>
    <row r="51" spans="1:31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Z51" s="11"/>
      <c r="AA51" s="11"/>
    </row>
    <row r="52" spans="1:31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Z52" s="11"/>
      <c r="AA52" s="11"/>
      <c r="AC52" s="3"/>
    </row>
    <row r="53" spans="1:31" ht="33.75" customHeight="1" thickBot="1" x14ac:dyDescent="0.3">
      <c r="A53" s="62" t="s">
        <v>18</v>
      </c>
      <c r="B53" s="1094" t="s">
        <v>29</v>
      </c>
      <c r="C53" s="1095"/>
      <c r="D53" s="1095"/>
      <c r="E53" s="1095"/>
      <c r="F53" s="1095"/>
      <c r="G53" s="1147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Z53" s="11"/>
      <c r="AA53" s="2"/>
      <c r="AC53" s="2"/>
      <c r="AD53" s="2"/>
      <c r="AE53" s="2"/>
    </row>
    <row r="54" spans="1:31" ht="33.75" customHeight="1" thickBot="1" x14ac:dyDescent="0.3">
      <c r="A54" s="61" t="s">
        <v>32</v>
      </c>
      <c r="B54" s="206"/>
      <c r="C54" s="207"/>
      <c r="D54" s="207"/>
      <c r="E54" s="207"/>
      <c r="F54" s="377"/>
      <c r="G54" s="1150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374"/>
      <c r="AA54" s="2"/>
      <c r="AB54" s="2"/>
      <c r="AC54" s="2"/>
    </row>
    <row r="55" spans="1:31" ht="33.75" customHeight="1" thickBot="1" x14ac:dyDescent="0.3">
      <c r="A55" s="61" t="s">
        <v>9</v>
      </c>
      <c r="B55" s="158">
        <v>1</v>
      </c>
      <c r="C55" s="151">
        <v>2</v>
      </c>
      <c r="D55" s="151">
        <v>3</v>
      </c>
      <c r="E55" s="151">
        <v>4</v>
      </c>
      <c r="F55" s="293">
        <v>5</v>
      </c>
      <c r="G55" s="385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12"/>
      <c r="AA55" s="2"/>
      <c r="AB55" s="2"/>
      <c r="AC55" s="2"/>
    </row>
    <row r="56" spans="1:31" ht="33.75" customHeight="1" x14ac:dyDescent="0.25">
      <c r="A56" s="332" t="s">
        <v>23</v>
      </c>
      <c r="B56" s="341"/>
      <c r="C56" s="342"/>
      <c r="D56" s="342"/>
      <c r="E56" s="342"/>
      <c r="F56" s="378"/>
      <c r="G56" s="380">
        <f t="shared" ref="G56:G63" si="17">SUM(B56:F56)</f>
        <v>0</v>
      </c>
      <c r="H56" s="30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12"/>
      <c r="AA56" s="2"/>
      <c r="AB56" s="2"/>
      <c r="AC56" s="2"/>
    </row>
    <row r="57" spans="1:31" ht="33.75" customHeight="1" x14ac:dyDescent="0.25">
      <c r="A57" s="148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98">
        <v>21.9</v>
      </c>
      <c r="G57" s="365">
        <f t="shared" si="17"/>
        <v>180.9</v>
      </c>
      <c r="H57" s="30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1" ht="33.75" customHeight="1" x14ac:dyDescent="0.25">
      <c r="A58" s="148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98">
        <v>22.1</v>
      </c>
      <c r="G58" s="365">
        <f t="shared" si="17"/>
        <v>183.1</v>
      </c>
      <c r="H58" s="30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1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7"/>
        <v>0</v>
      </c>
      <c r="H59" s="30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12"/>
      <c r="AA59" s="2"/>
      <c r="AB59" s="2"/>
      <c r="AC59" s="2"/>
    </row>
    <row r="60" spans="1:31" ht="33.75" customHeight="1" x14ac:dyDescent="0.25">
      <c r="A60" s="148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98">
        <v>22.1</v>
      </c>
      <c r="G60" s="365">
        <f t="shared" si="17"/>
        <v>183.1</v>
      </c>
      <c r="H60" s="30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12"/>
      <c r="AA60" s="2"/>
      <c r="AB60" s="2"/>
      <c r="AC60" s="2"/>
    </row>
    <row r="61" spans="1:31" ht="33.75" customHeight="1" x14ac:dyDescent="0.25">
      <c r="A61" s="148" t="s">
        <v>22</v>
      </c>
      <c r="B61" s="13">
        <v>41.6</v>
      </c>
      <c r="C61" s="14">
        <v>46.5</v>
      </c>
      <c r="D61" s="14">
        <v>43.5</v>
      </c>
      <c r="E61" s="14">
        <v>29.5</v>
      </c>
      <c r="F61" s="98">
        <v>22.1</v>
      </c>
      <c r="G61" s="365">
        <f t="shared" si="17"/>
        <v>183.2</v>
      </c>
      <c r="H61" s="30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Y61" s="327"/>
      <c r="Z61" s="12"/>
      <c r="AA61" s="2"/>
      <c r="AB61" s="2"/>
      <c r="AC61" s="2"/>
    </row>
    <row r="62" spans="1:31" ht="33.75" customHeight="1" thickBot="1" x14ac:dyDescent="0.3">
      <c r="A62" s="196" t="s">
        <v>30</v>
      </c>
      <c r="B62" s="13">
        <v>41.7</v>
      </c>
      <c r="C62" s="14">
        <v>46.6</v>
      </c>
      <c r="D62" s="14">
        <v>43.5</v>
      </c>
      <c r="E62" s="14">
        <v>29.5</v>
      </c>
      <c r="F62" s="98">
        <v>22.2</v>
      </c>
      <c r="G62" s="382">
        <f t="shared" si="17"/>
        <v>183.5</v>
      </c>
      <c r="H62" s="30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Y62" s="327"/>
      <c r="Z62" s="12"/>
      <c r="AA62" s="2"/>
      <c r="AB62" s="2"/>
      <c r="AC62" s="2"/>
    </row>
    <row r="63" spans="1:31" ht="33.75" customHeight="1" x14ac:dyDescent="0.25">
      <c r="A63" s="205" t="s">
        <v>8</v>
      </c>
      <c r="B63" s="108">
        <f>SUM(B56:B62)</f>
        <v>207.5</v>
      </c>
      <c r="C63" s="105">
        <f>SUM(C56:C62)</f>
        <v>232</v>
      </c>
      <c r="D63" s="105">
        <f>SUM(D56:D62)</f>
        <v>216.7</v>
      </c>
      <c r="E63" s="105">
        <f>SUM(E56:E62)</f>
        <v>147.19999999999999</v>
      </c>
      <c r="F63" s="178">
        <f>SUM(F56:F62)</f>
        <v>110.39999999999999</v>
      </c>
      <c r="G63" s="383">
        <f t="shared" si="17"/>
        <v>913.80000000000007</v>
      </c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2"/>
      <c r="Z63" s="12"/>
      <c r="AA63" s="2"/>
      <c r="AB63" s="2"/>
      <c r="AC63" s="2"/>
    </row>
    <row r="64" spans="1:31" ht="33.75" customHeight="1" x14ac:dyDescent="0.25">
      <c r="A64" s="54" t="s">
        <v>10</v>
      </c>
      <c r="B64" s="15">
        <v>73</v>
      </c>
      <c r="C64" s="16">
        <v>73</v>
      </c>
      <c r="D64" s="16">
        <v>73</v>
      </c>
      <c r="E64" s="16">
        <v>73</v>
      </c>
      <c r="F64" s="186">
        <v>73</v>
      </c>
      <c r="G64" s="188">
        <f>+((G63/G65)/7)*1000</f>
        <v>73.010546500479407</v>
      </c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2"/>
      <c r="Z64" s="12"/>
      <c r="AA64" s="2"/>
      <c r="AB64" s="2"/>
      <c r="AC64" s="2"/>
    </row>
    <row r="65" spans="1:27" ht="33.75" customHeight="1" x14ac:dyDescent="0.25">
      <c r="A65" s="55" t="s">
        <v>11</v>
      </c>
      <c r="B65" s="210">
        <v>406</v>
      </c>
      <c r="C65" s="211">
        <v>454</v>
      </c>
      <c r="D65" s="211">
        <v>424</v>
      </c>
      <c r="E65" s="211">
        <v>288</v>
      </c>
      <c r="F65" s="227">
        <v>216</v>
      </c>
      <c r="G65" s="189">
        <f>SUM(B65:F65)</f>
        <v>1788</v>
      </c>
      <c r="J65" s="47"/>
      <c r="N65" s="30"/>
      <c r="O65" s="30"/>
      <c r="P65" s="30"/>
      <c r="Q65" s="3"/>
      <c r="R65" s="3"/>
      <c r="Y65" s="327"/>
      <c r="Z65" s="374"/>
      <c r="AA65" s="11"/>
    </row>
    <row r="66" spans="1:27" ht="33.75" customHeight="1" x14ac:dyDescent="0.25">
      <c r="A66" s="56" t="s">
        <v>12</v>
      </c>
      <c r="B66" s="21">
        <f>((((B64*7)*B65)/1000)-B57)/4</f>
        <v>41.616500000000002</v>
      </c>
      <c r="C66" s="22">
        <f>((((C64*7)*C65)/1000)-C57)/4</f>
        <v>46.523499999999999</v>
      </c>
      <c r="D66" s="22">
        <f>((((D64*7)*D65)/1000)-D57)/4</f>
        <v>43.440999999999995</v>
      </c>
      <c r="E66" s="22">
        <f>((((E64*7)*E65)/1000)-E57)/4</f>
        <v>29.492000000000001</v>
      </c>
      <c r="F66" s="135">
        <f>((((F64*7)*F65)/1000)-F57)/4</f>
        <v>22.119</v>
      </c>
      <c r="G66" s="368">
        <f>((G63*1000)/G65)/7</f>
        <v>73.010546500479393</v>
      </c>
      <c r="N66" s="30"/>
      <c r="O66" s="30"/>
      <c r="P66" s="30"/>
      <c r="Q66" s="3"/>
      <c r="R66" s="3"/>
      <c r="Y66" s="327"/>
      <c r="Z66" s="374"/>
      <c r="AA66" s="11"/>
    </row>
    <row r="67" spans="1:27" ht="33.75" customHeight="1" x14ac:dyDescent="0.25">
      <c r="A67" s="57" t="s">
        <v>13</v>
      </c>
      <c r="B67" s="329">
        <f>((B65*B64)*7)/1000</f>
        <v>207.46600000000001</v>
      </c>
      <c r="C67" s="330">
        <f>((C65*C64)*7)/1000</f>
        <v>231.994</v>
      </c>
      <c r="D67" s="330">
        <f>((D65*D64)*7)/1000</f>
        <v>216.66399999999999</v>
      </c>
      <c r="E67" s="330">
        <f>((E65*E64)*7)/1000</f>
        <v>147.16800000000001</v>
      </c>
      <c r="F67" s="344">
        <f>((F65*F64)*7)/1000</f>
        <v>110.376</v>
      </c>
      <c r="G67" s="57"/>
      <c r="H67" s="29"/>
      <c r="I67" s="29"/>
      <c r="N67" s="33"/>
      <c r="O67" s="33"/>
      <c r="P67" s="33"/>
      <c r="R67" s="3"/>
      <c r="Y67" s="327"/>
      <c r="Z67" s="374"/>
      <c r="AA67" s="11"/>
    </row>
    <row r="68" spans="1:27" ht="33.75" customHeight="1" thickBot="1" x14ac:dyDescent="0.3">
      <c r="A68" s="58" t="s">
        <v>14</v>
      </c>
      <c r="B68" s="26">
        <f>+(B63/B65)/7*1000</f>
        <v>73.011963406052075</v>
      </c>
      <c r="C68" s="27">
        <f>+(C63/C65)/7*1000</f>
        <v>73.001887979861536</v>
      </c>
      <c r="D68" s="27">
        <f>+(D63/D65)/7*1000</f>
        <v>73.012129380053906</v>
      </c>
      <c r="E68" s="27">
        <f>+(E63/E65)/7*1000</f>
        <v>73.015873015873012</v>
      </c>
      <c r="F68" s="180">
        <f>+(F63/F65)/7*1000</f>
        <v>73.015873015873012</v>
      </c>
      <c r="G68" s="183"/>
      <c r="N68" s="3"/>
      <c r="O68" s="3"/>
      <c r="P68" s="3"/>
      <c r="R68" s="3"/>
      <c r="Y68" s="327"/>
      <c r="Z68" s="374"/>
      <c r="AA68" s="11"/>
    </row>
    <row r="69" spans="1:27" ht="33.75" customHeight="1" x14ac:dyDescent="0.25">
      <c r="B69" s="366">
        <f>B63-B67</f>
        <v>3.3999999999991815E-2</v>
      </c>
      <c r="C69" s="366">
        <f>C63-C67</f>
        <v>6.0000000000002274E-3</v>
      </c>
      <c r="D69" s="366">
        <f>D63-D67</f>
        <v>3.6000000000001364E-2</v>
      </c>
      <c r="E69" s="366">
        <f>E63-E67</f>
        <v>3.1999999999982265E-2</v>
      </c>
      <c r="F69" s="366">
        <f>F63-F67</f>
        <v>2.3999999999986699E-2</v>
      </c>
      <c r="N69" s="3"/>
      <c r="O69" s="3"/>
      <c r="P69" s="3"/>
      <c r="Y69" s="327"/>
      <c r="Z69" s="374"/>
      <c r="AA69" s="11"/>
    </row>
    <row r="70" spans="1:27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Y70" s="327"/>
      <c r="Z70" s="374"/>
      <c r="AA70" s="11"/>
    </row>
    <row r="71" spans="1:27" ht="33.75" customHeight="1" x14ac:dyDescent="0.25"/>
    <row r="72" spans="1:27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7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7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7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7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7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40" topLeftCell="D26">
      <selection activeCell="L63" sqref="L63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4"/>
    <mergeCell ref="Y15:Y16"/>
    <mergeCell ref="B34:H34"/>
    <mergeCell ref="I34:I35"/>
    <mergeCell ref="N34:Q34"/>
    <mergeCell ref="R34:R35"/>
    <mergeCell ref="K35:L35"/>
    <mergeCell ref="A3:C3"/>
    <mergeCell ref="E9:G9"/>
    <mergeCell ref="T9:U9"/>
    <mergeCell ref="M11:N11"/>
    <mergeCell ref="B15:K15"/>
    <mergeCell ref="L15:O15"/>
    <mergeCell ref="P15:X15"/>
  </mergeCells>
  <pageMargins left="0.7" right="0.7" top="0.75" bottom="0.75" header="0.3" footer="0.3"/>
  <pageSetup paperSize="9" orientation="portrait"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"/>
  <dimension ref="A1:AG237"/>
  <sheetViews>
    <sheetView topLeftCell="A11" zoomScale="30" zoomScaleNormal="30" workbookViewId="0">
      <selection activeCell="X23" sqref="B23:X2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64</v>
      </c>
      <c r="N11" s="1100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4"/>
      <c r="I15" s="1104"/>
      <c r="J15" s="1104"/>
      <c r="K15" s="1104"/>
      <c r="L15" s="1142" t="s">
        <v>29</v>
      </c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3"/>
      <c r="W15" s="1143"/>
      <c r="X15" s="1143"/>
      <c r="Y15" s="1144"/>
      <c r="Z15" s="1147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149" t="s">
        <v>65</v>
      </c>
      <c r="M16" s="150" t="s">
        <v>65</v>
      </c>
      <c r="N16" s="150" t="s">
        <v>66</v>
      </c>
      <c r="O16" s="198" t="s">
        <v>66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9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  <c r="AA18" s="327">
        <v>0</v>
      </c>
    </row>
    <row r="19" spans="1:33" ht="39.950000000000003" customHeight="1" x14ac:dyDescent="0.25">
      <c r="A19" s="148" t="s">
        <v>19</v>
      </c>
      <c r="B19" s="13">
        <v>43.8</v>
      </c>
      <c r="C19" s="14">
        <v>47.8</v>
      </c>
      <c r="D19" s="14">
        <v>47.6</v>
      </c>
      <c r="E19" s="14">
        <v>33.5</v>
      </c>
      <c r="F19" s="14">
        <v>25.7</v>
      </c>
      <c r="G19" s="14">
        <v>28.2</v>
      </c>
      <c r="H19" s="14">
        <v>47.7</v>
      </c>
      <c r="I19" s="14">
        <v>47.6</v>
      </c>
      <c r="J19" s="14">
        <v>28.5</v>
      </c>
      <c r="K19" s="98">
        <v>8.6999999999999993</v>
      </c>
      <c r="L19" s="13">
        <v>24.7</v>
      </c>
      <c r="M19" s="14">
        <v>57.9</v>
      </c>
      <c r="N19" s="414">
        <v>23.8</v>
      </c>
      <c r="O19" s="98">
        <v>45.4</v>
      </c>
      <c r="P19" s="13">
        <v>24.5</v>
      </c>
      <c r="Q19" s="14">
        <v>42.7</v>
      </c>
      <c r="R19" s="14">
        <v>33.299999999999997</v>
      </c>
      <c r="S19" s="14">
        <v>33.299999999999997</v>
      </c>
      <c r="T19" s="14">
        <v>44.7</v>
      </c>
      <c r="U19" s="14">
        <v>27.5</v>
      </c>
      <c r="V19" s="14">
        <v>19.600000000000001</v>
      </c>
      <c r="W19" s="14">
        <v>41.8</v>
      </c>
      <c r="X19" s="14">
        <v>41.6</v>
      </c>
      <c r="Y19" s="252">
        <v>25.3</v>
      </c>
      <c r="Z19" s="242">
        <f t="shared" ref="Z19:Z24" si="0">SUM(B19:Y19)</f>
        <v>845.19999999999982</v>
      </c>
      <c r="AA19" s="356">
        <v>845.19999999999993</v>
      </c>
    </row>
    <row r="20" spans="1:33" ht="39.75" customHeight="1" x14ac:dyDescent="0.25">
      <c r="A20" s="148" t="s">
        <v>27</v>
      </c>
      <c r="B20" s="13">
        <v>45.7</v>
      </c>
      <c r="C20" s="14">
        <v>49.9</v>
      </c>
      <c r="D20" s="14">
        <v>48.6</v>
      </c>
      <c r="E20" s="14">
        <v>34.700000000000003</v>
      </c>
      <c r="F20" s="14">
        <v>26.4</v>
      </c>
      <c r="G20" s="14">
        <v>29.5</v>
      </c>
      <c r="H20" s="14">
        <v>48.9</v>
      </c>
      <c r="I20" s="14">
        <v>48.9</v>
      </c>
      <c r="J20" s="14">
        <v>29</v>
      </c>
      <c r="K20" s="98">
        <v>8.6999999999999993</v>
      </c>
      <c r="L20" s="13">
        <v>25.1</v>
      </c>
      <c r="M20" s="14">
        <v>59.7</v>
      </c>
      <c r="N20" s="414">
        <v>24.200000000000003</v>
      </c>
      <c r="O20" s="98">
        <v>46.7</v>
      </c>
      <c r="P20" s="13">
        <v>25.1</v>
      </c>
      <c r="Q20" s="14">
        <v>43.8</v>
      </c>
      <c r="R20" s="14">
        <v>34.299999999999997</v>
      </c>
      <c r="S20" s="14">
        <v>34.299999999999997</v>
      </c>
      <c r="T20" s="14">
        <v>45.9</v>
      </c>
      <c r="U20" s="14">
        <v>28.3</v>
      </c>
      <c r="V20" s="14">
        <v>20.399999999999999</v>
      </c>
      <c r="W20" s="14">
        <v>43.5</v>
      </c>
      <c r="X20" s="14">
        <v>43.3</v>
      </c>
      <c r="Y20" s="252">
        <v>26.3</v>
      </c>
      <c r="Z20" s="242">
        <f t="shared" si="0"/>
        <v>871.1999999999997</v>
      </c>
      <c r="AA20" s="356">
        <v>871.2</v>
      </c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>
        <v>0</v>
      </c>
    </row>
    <row r="22" spans="1:33" ht="39.950000000000003" customHeight="1" x14ac:dyDescent="0.25">
      <c r="A22" s="147" t="s">
        <v>21</v>
      </c>
      <c r="B22" s="13">
        <v>44.5</v>
      </c>
      <c r="C22" s="14">
        <v>49.2</v>
      </c>
      <c r="D22" s="14">
        <v>50.2</v>
      </c>
      <c r="E22" s="14">
        <v>35.700000000000003</v>
      </c>
      <c r="F22" s="14">
        <v>28</v>
      </c>
      <c r="G22" s="14">
        <v>31.2</v>
      </c>
      <c r="H22" s="14">
        <v>52.4</v>
      </c>
      <c r="I22" s="14">
        <v>50.6</v>
      </c>
      <c r="J22" s="14">
        <v>29.4</v>
      </c>
      <c r="K22" s="98">
        <v>8.6</v>
      </c>
      <c r="L22" s="13">
        <v>25.1</v>
      </c>
      <c r="M22" s="14">
        <v>59.7</v>
      </c>
      <c r="N22" s="25">
        <v>24.3</v>
      </c>
      <c r="O22" s="98">
        <v>46.7</v>
      </c>
      <c r="P22" s="13">
        <v>24.9</v>
      </c>
      <c r="Q22" s="14">
        <v>43.5</v>
      </c>
      <c r="R22" s="14">
        <v>34.299999999999997</v>
      </c>
      <c r="S22" s="14">
        <v>34.299999999999997</v>
      </c>
      <c r="T22" s="14">
        <v>46.5</v>
      </c>
      <c r="U22" s="14">
        <v>28.6</v>
      </c>
      <c r="V22" s="14">
        <v>20.9</v>
      </c>
      <c r="W22" s="14">
        <v>43.8</v>
      </c>
      <c r="X22" s="14">
        <v>42.7</v>
      </c>
      <c r="Y22" s="252">
        <v>25.7</v>
      </c>
      <c r="Z22" s="242">
        <f t="shared" si="0"/>
        <v>880.8</v>
      </c>
      <c r="AA22" s="356">
        <v>881.10000000000014</v>
      </c>
    </row>
    <row r="23" spans="1:33" ht="39.950000000000003" customHeight="1" x14ac:dyDescent="0.25">
      <c r="A23" s="148" t="s">
        <v>22</v>
      </c>
      <c r="B23" s="13">
        <v>44.5</v>
      </c>
      <c r="C23" s="14">
        <v>49.3</v>
      </c>
      <c r="D23" s="14">
        <v>50.2</v>
      </c>
      <c r="E23" s="14">
        <v>35.700000000000003</v>
      </c>
      <c r="F23" s="14">
        <v>28</v>
      </c>
      <c r="G23" s="14">
        <v>31.2</v>
      </c>
      <c r="H23" s="14">
        <v>52.4</v>
      </c>
      <c r="I23" s="14">
        <v>50.7</v>
      </c>
      <c r="J23" s="14">
        <v>29.5</v>
      </c>
      <c r="K23" s="98">
        <v>8.6</v>
      </c>
      <c r="L23" s="13">
        <v>25.2</v>
      </c>
      <c r="M23" s="14">
        <v>59.7</v>
      </c>
      <c r="N23" s="414">
        <v>24.3</v>
      </c>
      <c r="O23" s="98">
        <v>46.7</v>
      </c>
      <c r="P23" s="13">
        <v>24.8</v>
      </c>
      <c r="Q23" s="14">
        <v>44.2</v>
      </c>
      <c r="R23" s="14">
        <v>35.200000000000003</v>
      </c>
      <c r="S23" s="14">
        <v>35.200000000000003</v>
      </c>
      <c r="T23" s="14">
        <v>48.1</v>
      </c>
      <c r="U23" s="14">
        <v>30.4</v>
      </c>
      <c r="V23" s="14">
        <v>22.5</v>
      </c>
      <c r="W23" s="14">
        <v>46.2</v>
      </c>
      <c r="X23" s="14">
        <v>44.3</v>
      </c>
      <c r="Y23" s="252">
        <v>25.7</v>
      </c>
      <c r="Z23" s="242">
        <f t="shared" si="0"/>
        <v>892.60000000000014</v>
      </c>
      <c r="AA23" s="356">
        <v>881.60000000000014</v>
      </c>
    </row>
    <row r="24" spans="1:33" ht="39.950000000000003" customHeight="1" thickBot="1" x14ac:dyDescent="0.3">
      <c r="A24" s="196" t="s">
        <v>30</v>
      </c>
      <c r="B24" s="13">
        <v>44.6</v>
      </c>
      <c r="C24" s="14">
        <v>49.3</v>
      </c>
      <c r="D24" s="14">
        <v>50.2</v>
      </c>
      <c r="E24" s="14">
        <v>35.700000000000003</v>
      </c>
      <c r="F24" s="14">
        <v>28.1</v>
      </c>
      <c r="G24" s="125">
        <v>31.3</v>
      </c>
      <c r="H24" s="14">
        <v>52.4</v>
      </c>
      <c r="I24" s="14">
        <v>50.7</v>
      </c>
      <c r="J24" s="14">
        <v>29.5</v>
      </c>
      <c r="K24" s="98">
        <v>8.6999999999999993</v>
      </c>
      <c r="L24" s="107">
        <v>25.2</v>
      </c>
      <c r="M24" s="101">
        <v>59.7</v>
      </c>
      <c r="N24" s="421">
        <v>24.3</v>
      </c>
      <c r="O24" s="102">
        <v>46.7</v>
      </c>
      <c r="P24" s="107">
        <v>24.8</v>
      </c>
      <c r="Q24" s="101">
        <v>44.3</v>
      </c>
      <c r="R24" s="14">
        <v>35.200000000000003</v>
      </c>
      <c r="S24" s="14">
        <v>35.200000000000003</v>
      </c>
      <c r="T24" s="101">
        <v>48.1</v>
      </c>
      <c r="U24" s="101">
        <v>30.4</v>
      </c>
      <c r="V24" s="101">
        <v>22.6</v>
      </c>
      <c r="W24" s="101">
        <v>46.3</v>
      </c>
      <c r="X24" s="101">
        <v>44.3</v>
      </c>
      <c r="Y24" s="303">
        <v>25.7</v>
      </c>
      <c r="Z24" s="381">
        <f t="shared" si="0"/>
        <v>893.3</v>
      </c>
      <c r="AA24" s="356">
        <v>882.30000000000018</v>
      </c>
    </row>
    <row r="25" spans="1:33" ht="41.45" customHeight="1" x14ac:dyDescent="0.25">
      <c r="A25" s="197" t="s">
        <v>8</v>
      </c>
      <c r="B25" s="108">
        <f t="shared" ref="B25:K25" si="1">SUM(B18:B24)</f>
        <v>223.1</v>
      </c>
      <c r="C25" s="105">
        <f t="shared" si="1"/>
        <v>245.5</v>
      </c>
      <c r="D25" s="105">
        <f t="shared" si="1"/>
        <v>246.8</v>
      </c>
      <c r="E25" s="105">
        <f t="shared" si="1"/>
        <v>175.3</v>
      </c>
      <c r="F25" s="105">
        <f t="shared" si="1"/>
        <v>136.19999999999999</v>
      </c>
      <c r="G25" s="105">
        <f t="shared" si="1"/>
        <v>151.4</v>
      </c>
      <c r="H25" s="105">
        <f t="shared" si="1"/>
        <v>253.8</v>
      </c>
      <c r="I25" s="105">
        <f t="shared" si="1"/>
        <v>248.5</v>
      </c>
      <c r="J25" s="105">
        <f t="shared" si="1"/>
        <v>145.9</v>
      </c>
      <c r="K25" s="178">
        <f t="shared" si="1"/>
        <v>43.3</v>
      </c>
      <c r="L25" s="108">
        <f>SUM(L18:L24)</f>
        <v>125.30000000000001</v>
      </c>
      <c r="M25" s="105">
        <f>SUM(M18:M24)</f>
        <v>296.7</v>
      </c>
      <c r="N25" s="105">
        <f>SUM(N18:N24)</f>
        <v>120.89999999999999</v>
      </c>
      <c r="O25" s="178">
        <f>SUM(O18:O24)</f>
        <v>232.2</v>
      </c>
      <c r="P25" s="108">
        <f t="shared" ref="P25:X25" si="2">SUM(P18:P24)</f>
        <v>124.1</v>
      </c>
      <c r="Q25" s="105">
        <f t="shared" si="2"/>
        <v>218.5</v>
      </c>
      <c r="R25" s="105">
        <f t="shared" si="2"/>
        <v>172.3</v>
      </c>
      <c r="S25" s="105">
        <f t="shared" si="2"/>
        <v>172.3</v>
      </c>
      <c r="T25" s="105">
        <f t="shared" si="2"/>
        <v>233.29999999999998</v>
      </c>
      <c r="U25" s="105">
        <f t="shared" si="2"/>
        <v>145.20000000000002</v>
      </c>
      <c r="V25" s="105">
        <f t="shared" si="2"/>
        <v>106</v>
      </c>
      <c r="W25" s="105">
        <f t="shared" si="2"/>
        <v>221.60000000000002</v>
      </c>
      <c r="X25" s="105">
        <f t="shared" si="2"/>
        <v>216.2</v>
      </c>
      <c r="Y25" s="106">
        <f>SUM(Y18:Y24)</f>
        <v>128.69999999999999</v>
      </c>
      <c r="Z25" s="389">
        <f>SUM(B25:Y25)</f>
        <v>4383.1000000000004</v>
      </c>
      <c r="AA25" s="327">
        <v>4361.3999999999996</v>
      </c>
    </row>
    <row r="26" spans="1:33" s="2" customFormat="1" ht="36.75" customHeight="1" x14ac:dyDescent="0.25">
      <c r="A26" s="162" t="s">
        <v>10</v>
      </c>
      <c r="B26" s="15">
        <v>51</v>
      </c>
      <c r="C26" s="16">
        <v>51.5</v>
      </c>
      <c r="D26" s="16">
        <v>52</v>
      </c>
      <c r="E26" s="16">
        <v>52.5</v>
      </c>
      <c r="F26" s="16">
        <v>53</v>
      </c>
      <c r="G26" s="16">
        <v>52</v>
      </c>
      <c r="H26" s="16">
        <v>51.5</v>
      </c>
      <c r="I26" s="16">
        <v>50.5</v>
      </c>
      <c r="J26" s="16">
        <v>49.5</v>
      </c>
      <c r="K26" s="186">
        <v>48</v>
      </c>
      <c r="L26" s="320">
        <v>52.5</v>
      </c>
      <c r="M26" s="317">
        <v>52</v>
      </c>
      <c r="N26" s="16">
        <v>52.5</v>
      </c>
      <c r="O26" s="186">
        <v>51.5</v>
      </c>
      <c r="P26" s="320">
        <v>50.5</v>
      </c>
      <c r="Q26" s="317">
        <v>51</v>
      </c>
      <c r="R26" s="318">
        <v>51.5</v>
      </c>
      <c r="S26" s="318">
        <v>51.5</v>
      </c>
      <c r="T26" s="318">
        <v>52</v>
      </c>
      <c r="U26" s="317">
        <v>52.5</v>
      </c>
      <c r="V26" s="317">
        <v>51.5</v>
      </c>
      <c r="W26" s="319">
        <v>50.5</v>
      </c>
      <c r="X26" s="319">
        <v>49.5</v>
      </c>
      <c r="Y26" s="321">
        <v>48.5</v>
      </c>
      <c r="Z26" s="243">
        <f>((Z25/Z27)/7)*1000</f>
        <v>51.286521652645007</v>
      </c>
      <c r="AA26" s="36">
        <v>51.028431028431022</v>
      </c>
    </row>
    <row r="27" spans="1:33" s="2" customFormat="1" ht="33" customHeight="1" x14ac:dyDescent="0.25">
      <c r="A27" s="163" t="s">
        <v>11</v>
      </c>
      <c r="B27" s="18">
        <v>625</v>
      </c>
      <c r="C27" s="19">
        <v>681</v>
      </c>
      <c r="D27" s="19">
        <v>678</v>
      </c>
      <c r="E27" s="19">
        <v>477</v>
      </c>
      <c r="F27" s="19">
        <v>367</v>
      </c>
      <c r="G27" s="19">
        <v>416</v>
      </c>
      <c r="H27" s="19">
        <v>704</v>
      </c>
      <c r="I27" s="19">
        <v>703</v>
      </c>
      <c r="J27" s="19">
        <v>421</v>
      </c>
      <c r="K27" s="156">
        <v>129</v>
      </c>
      <c r="L27" s="18">
        <v>341</v>
      </c>
      <c r="M27" s="19">
        <v>815</v>
      </c>
      <c r="N27" s="19">
        <v>329</v>
      </c>
      <c r="O27" s="156">
        <v>644</v>
      </c>
      <c r="P27" s="18">
        <v>351</v>
      </c>
      <c r="Q27" s="19">
        <v>612</v>
      </c>
      <c r="R27" s="19">
        <v>478</v>
      </c>
      <c r="S27" s="19">
        <v>478</v>
      </c>
      <c r="T27" s="19">
        <v>641</v>
      </c>
      <c r="U27" s="19">
        <v>395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12209</v>
      </c>
      <c r="AA27" s="2">
        <v>12210</v>
      </c>
    </row>
    <row r="28" spans="1:33" s="2" customFormat="1" ht="33" customHeight="1" x14ac:dyDescent="0.25">
      <c r="A28" s="164" t="s">
        <v>12</v>
      </c>
      <c r="B28" s="21">
        <f t="shared" ref="B28:K28" si="3">((((B26*7)*B27)/1000)-B19)/4</f>
        <v>44.831249999999997</v>
      </c>
      <c r="C28" s="22">
        <f t="shared" si="3"/>
        <v>49.425124999999994</v>
      </c>
      <c r="D28" s="22">
        <f t="shared" si="3"/>
        <v>49.798000000000002</v>
      </c>
      <c r="E28" s="22">
        <f t="shared" si="3"/>
        <v>35.449375000000003</v>
      </c>
      <c r="F28" s="22">
        <f t="shared" si="3"/>
        <v>27.614250000000002</v>
      </c>
      <c r="G28" s="22">
        <f t="shared" si="3"/>
        <v>30.806000000000001</v>
      </c>
      <c r="H28" s="22">
        <f t="shared" si="3"/>
        <v>51.522999999999996</v>
      </c>
      <c r="I28" s="22">
        <f t="shared" si="3"/>
        <v>50.227625000000003</v>
      </c>
      <c r="J28" s="22">
        <f t="shared" si="3"/>
        <v>29.344124999999998</v>
      </c>
      <c r="K28" s="135">
        <f t="shared" si="3"/>
        <v>8.6610000000000014</v>
      </c>
      <c r="L28" s="21">
        <f>((((L26*7)*L27)/1000)-L19)/4</f>
        <v>25.154374999999998</v>
      </c>
      <c r="M28" s="22">
        <f>((((M26*7)*M27)/1000)-M19)/4</f>
        <v>59.690000000000005</v>
      </c>
      <c r="N28" s="22">
        <f>((((N26*7)*N27)/1000)-N19)/4</f>
        <v>24.276875</v>
      </c>
      <c r="O28" s="135">
        <f>((((O26*7)*O27)/1000)-O19)/4</f>
        <v>46.6905</v>
      </c>
      <c r="P28" s="21">
        <f t="shared" ref="P28:X28" si="4">((((P26*7)*P27)/1000)-P19)/4</f>
        <v>24.894625000000001</v>
      </c>
      <c r="Q28" s="22">
        <f t="shared" si="4"/>
        <v>43.945999999999998</v>
      </c>
      <c r="R28" s="22">
        <f t="shared" si="4"/>
        <v>34.754750000000001</v>
      </c>
      <c r="S28" s="22">
        <f t="shared" si="4"/>
        <v>34.754750000000001</v>
      </c>
      <c r="T28" s="22">
        <f t="shared" si="4"/>
        <v>47.156000000000006</v>
      </c>
      <c r="U28" s="22">
        <f t="shared" si="4"/>
        <v>29.415624999999999</v>
      </c>
      <c r="V28" s="22">
        <f t="shared" si="4"/>
        <v>21.59675</v>
      </c>
      <c r="W28" s="22">
        <f t="shared" si="4"/>
        <v>44.961124999999996</v>
      </c>
      <c r="X28" s="22">
        <f t="shared" si="4"/>
        <v>43.654000000000003</v>
      </c>
      <c r="Y28" s="23">
        <f>((((Y26*7)*Y27)/1000)-Y19)/4</f>
        <v>25.842625000000002</v>
      </c>
      <c r="Z28" s="425">
        <f>((Z25*1000)/Z27)/7</f>
        <v>51.286521652645</v>
      </c>
      <c r="AA28" s="36">
        <v>51.028431028431029</v>
      </c>
    </row>
    <row r="29" spans="1:33" ht="33.75" customHeight="1" x14ac:dyDescent="0.25">
      <c r="A29" s="157" t="s">
        <v>13</v>
      </c>
      <c r="B29" s="329">
        <f t="shared" ref="B29:K29" si="5">((B27*B26)*7)/1000</f>
        <v>223.125</v>
      </c>
      <c r="C29" s="330">
        <f t="shared" si="5"/>
        <v>245.50049999999999</v>
      </c>
      <c r="D29" s="330">
        <f t="shared" si="5"/>
        <v>246.792</v>
      </c>
      <c r="E29" s="330">
        <f t="shared" si="5"/>
        <v>175.29750000000001</v>
      </c>
      <c r="F29" s="330">
        <f t="shared" si="5"/>
        <v>136.15700000000001</v>
      </c>
      <c r="G29" s="330">
        <f t="shared" si="5"/>
        <v>151.42400000000001</v>
      </c>
      <c r="H29" s="330">
        <f t="shared" si="5"/>
        <v>253.792</v>
      </c>
      <c r="I29" s="330">
        <f t="shared" si="5"/>
        <v>248.51050000000001</v>
      </c>
      <c r="J29" s="330">
        <f t="shared" si="5"/>
        <v>145.87649999999999</v>
      </c>
      <c r="K29" s="344">
        <f t="shared" si="5"/>
        <v>43.344000000000001</v>
      </c>
      <c r="L29" s="329">
        <f>((L27*L26)*7)/1000</f>
        <v>125.3175</v>
      </c>
      <c r="M29" s="330">
        <f>((M27*M26)*7)/1000</f>
        <v>296.66000000000003</v>
      </c>
      <c r="N29" s="330">
        <f>((N27*N26)*7)/1000</f>
        <v>120.9075</v>
      </c>
      <c r="O29" s="344">
        <f>((O27*O26)*7)/1000</f>
        <v>232.16200000000001</v>
      </c>
      <c r="P29" s="329">
        <f t="shared" ref="P29:X29" si="6">((P27*P26)*7)/1000</f>
        <v>124.07850000000001</v>
      </c>
      <c r="Q29" s="330">
        <f t="shared" si="6"/>
        <v>218.48400000000001</v>
      </c>
      <c r="R29" s="330">
        <f t="shared" si="6"/>
        <v>172.31899999999999</v>
      </c>
      <c r="S29" s="330">
        <f t="shared" si="6"/>
        <v>172.31899999999999</v>
      </c>
      <c r="T29" s="330">
        <f t="shared" si="6"/>
        <v>233.32400000000001</v>
      </c>
      <c r="U29" s="330">
        <f t="shared" si="6"/>
        <v>145.16249999999999</v>
      </c>
      <c r="V29" s="330">
        <f t="shared" si="6"/>
        <v>105.98699999999999</v>
      </c>
      <c r="W29" s="330">
        <f t="shared" si="6"/>
        <v>221.64449999999999</v>
      </c>
      <c r="X29" s="330">
        <f t="shared" si="6"/>
        <v>216.21600000000001</v>
      </c>
      <c r="Y29" s="331">
        <f>((Y27*Y26)*7)/1000</f>
        <v>128.6705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50.994285714285716</v>
      </c>
      <c r="C30" s="27">
        <f t="shared" si="7"/>
        <v>51.499895112229915</v>
      </c>
      <c r="D30" s="27">
        <f t="shared" si="7"/>
        <v>52.001685630004218</v>
      </c>
      <c r="E30" s="27">
        <f t="shared" si="7"/>
        <v>52.500748727163824</v>
      </c>
      <c r="F30" s="27">
        <f t="shared" si="7"/>
        <v>53.016738030362006</v>
      </c>
      <c r="G30" s="27">
        <f t="shared" si="7"/>
        <v>51.991758241758241</v>
      </c>
      <c r="H30" s="27">
        <f t="shared" si="7"/>
        <v>51.501623376623378</v>
      </c>
      <c r="I30" s="27">
        <f t="shared" si="7"/>
        <v>50.497866287339974</v>
      </c>
      <c r="J30" s="27">
        <f t="shared" si="7"/>
        <v>49.507974211062098</v>
      </c>
      <c r="K30" s="180">
        <f t="shared" si="7"/>
        <v>47.951273532668878</v>
      </c>
      <c r="L30" s="26">
        <f>+(L25/L27)/7*1000</f>
        <v>52.492668621700886</v>
      </c>
      <c r="M30" s="27">
        <f>+(M25/M27)/7*1000</f>
        <v>52.007011393514453</v>
      </c>
      <c r="N30" s="27">
        <f>+(N25/N27)/7*1000</f>
        <v>52.496743378202339</v>
      </c>
      <c r="O30" s="180">
        <f>+(O25/O27)/7*1000</f>
        <v>51.508429458740011</v>
      </c>
      <c r="P30" s="26">
        <f t="shared" ref="P30:X30" si="8">+(P25/P27)/7*1000</f>
        <v>50.508750508750509</v>
      </c>
      <c r="Q30" s="27">
        <f t="shared" si="8"/>
        <v>51.003734827264239</v>
      </c>
      <c r="R30" s="27">
        <f t="shared" si="8"/>
        <v>51.494321578003593</v>
      </c>
      <c r="S30" s="27">
        <f t="shared" si="8"/>
        <v>51.494321578003593</v>
      </c>
      <c r="T30" s="27">
        <f t="shared" si="8"/>
        <v>51.994651214620006</v>
      </c>
      <c r="U30" s="27">
        <f t="shared" si="8"/>
        <v>52.513562386980112</v>
      </c>
      <c r="V30" s="27">
        <f t="shared" si="8"/>
        <v>51.506316812439266</v>
      </c>
      <c r="W30" s="27">
        <f t="shared" si="8"/>
        <v>50.489861016176803</v>
      </c>
      <c r="X30" s="27">
        <f t="shared" si="8"/>
        <v>49.496336996336993</v>
      </c>
      <c r="Y30" s="28">
        <f>+(Y25/Y27)/7*1000</f>
        <v>48.511119487372788</v>
      </c>
      <c r="Z30" s="247"/>
    </row>
    <row r="31" spans="1:33" ht="33.75" customHeight="1" x14ac:dyDescent="0.25">
      <c r="A31" s="29"/>
      <c r="B31" s="30">
        <f t="shared" ref="B31:K31" si="9">B25-B29</f>
        <v>-2.5000000000005684E-2</v>
      </c>
      <c r="C31" s="30">
        <f t="shared" si="9"/>
        <v>-4.9999999998817657E-4</v>
      </c>
      <c r="D31" s="30">
        <f t="shared" si="9"/>
        <v>8.0000000000097771E-3</v>
      </c>
      <c r="E31" s="30">
        <f t="shared" si="9"/>
        <v>2.4999999999977263E-3</v>
      </c>
      <c r="F31" s="30">
        <f t="shared" si="9"/>
        <v>4.2999999999977945E-2</v>
      </c>
      <c r="G31" s="30">
        <f t="shared" si="9"/>
        <v>-2.4000000000000909E-2</v>
      </c>
      <c r="H31" s="30">
        <f t="shared" si="9"/>
        <v>8.0000000000097771E-3</v>
      </c>
      <c r="I31" s="30">
        <f t="shared" si="9"/>
        <v>-1.0500000000007503E-2</v>
      </c>
      <c r="J31" s="30">
        <f t="shared" si="9"/>
        <v>2.3500000000012733E-2</v>
      </c>
      <c r="K31" s="30">
        <f t="shared" si="9"/>
        <v>-4.4000000000004036E-2</v>
      </c>
      <c r="L31" s="30">
        <f>L25-L29</f>
        <v>-1.7499999999984084E-2</v>
      </c>
      <c r="M31" s="30">
        <f>M25-M29</f>
        <v>3.999999999996362E-2</v>
      </c>
      <c r="N31" s="30">
        <f>N25-N29</f>
        <v>-7.5000000000073896E-3</v>
      </c>
      <c r="O31" s="30">
        <f>O25-O29</f>
        <v>3.7999999999982492E-2</v>
      </c>
      <c r="P31" s="30">
        <f t="shared" ref="P31:Y31" si="10">P25-P29</f>
        <v>2.1499999999988972E-2</v>
      </c>
      <c r="Q31" s="30">
        <f t="shared" si="10"/>
        <v>1.5999999999991132E-2</v>
      </c>
      <c r="R31" s="30">
        <f t="shared" si="10"/>
        <v>-1.8999999999977035E-2</v>
      </c>
      <c r="S31" s="30">
        <f t="shared" si="10"/>
        <v>-1.8999999999977035E-2</v>
      </c>
      <c r="T31" s="30">
        <f t="shared" si="10"/>
        <v>-2.4000000000029331E-2</v>
      </c>
      <c r="U31" s="30">
        <f t="shared" si="10"/>
        <v>3.7500000000022737E-2</v>
      </c>
      <c r="V31" s="30">
        <f t="shared" si="10"/>
        <v>1.300000000000523E-2</v>
      </c>
      <c r="W31" s="30">
        <f t="shared" si="10"/>
        <v>-4.4499999999970896E-2</v>
      </c>
      <c r="X31" s="30">
        <f t="shared" si="10"/>
        <v>-1.6000000000019554E-2</v>
      </c>
      <c r="Y31" s="30">
        <f t="shared" si="10"/>
        <v>2.9499999999984539E-2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094" t="s">
        <v>16</v>
      </c>
      <c r="C34" s="1095"/>
      <c r="D34" s="1095"/>
      <c r="E34" s="1095"/>
      <c r="F34" s="1151"/>
      <c r="G34" s="1151"/>
      <c r="H34" s="1151"/>
      <c r="I34" s="1147" t="s">
        <v>8</v>
      </c>
      <c r="L34" s="32"/>
      <c r="M34" s="62" t="s">
        <v>17</v>
      </c>
      <c r="N34" s="1094" t="s">
        <v>16</v>
      </c>
      <c r="O34" s="1095"/>
      <c r="P34" s="1095"/>
      <c r="Q34" s="1145"/>
      <c r="R34" s="1147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31">
        <v>4</v>
      </c>
      <c r="C35" s="430">
        <v>3</v>
      </c>
      <c r="D35" s="429">
        <v>2</v>
      </c>
      <c r="E35" s="434">
        <v>1</v>
      </c>
      <c r="F35" s="435">
        <v>1</v>
      </c>
      <c r="G35" s="428">
        <v>2</v>
      </c>
      <c r="H35" s="436">
        <v>3</v>
      </c>
      <c r="I35" s="1149"/>
      <c r="J35" s="35"/>
      <c r="K35" s="1106"/>
      <c r="L35" s="1106"/>
      <c r="M35" s="422" t="s">
        <v>31</v>
      </c>
      <c r="N35" s="432">
        <v>1</v>
      </c>
      <c r="O35" s="415">
        <v>2</v>
      </c>
      <c r="P35" s="415">
        <v>3</v>
      </c>
      <c r="Q35" s="416"/>
      <c r="R35" s="1149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38"/>
      <c r="G37" s="339"/>
      <c r="H37" s="405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35.1</v>
      </c>
      <c r="C38" s="14">
        <v>57.3</v>
      </c>
      <c r="D38" s="14">
        <v>38.4</v>
      </c>
      <c r="E38" s="98">
        <v>16.5</v>
      </c>
      <c r="F38" s="13">
        <v>20.5</v>
      </c>
      <c r="G38" s="14">
        <v>56.6</v>
      </c>
      <c r="H38" s="252">
        <v>36.1</v>
      </c>
      <c r="I38" s="242">
        <f t="shared" si="11"/>
        <v>260.5</v>
      </c>
      <c r="J38" s="37"/>
      <c r="K38" s="375"/>
      <c r="L38" s="2"/>
      <c r="M38" s="148" t="s">
        <v>19</v>
      </c>
      <c r="N38" s="13">
        <v>6.1</v>
      </c>
      <c r="O38" s="14">
        <v>19</v>
      </c>
      <c r="P38" s="14">
        <v>18.2</v>
      </c>
      <c r="Q38" s="252">
        <v>3.8</v>
      </c>
      <c r="R38" s="242">
        <f>SUM(N38:Q38)</f>
        <v>47.099999999999994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35.799999999999997</v>
      </c>
      <c r="C39" s="14">
        <v>59</v>
      </c>
      <c r="D39" s="14">
        <v>39.9</v>
      </c>
      <c r="E39" s="98">
        <v>17.399999999999999</v>
      </c>
      <c r="F39" s="13">
        <v>21.8</v>
      </c>
      <c r="G39" s="14">
        <v>58.7</v>
      </c>
      <c r="H39" s="252">
        <v>36.700000000000003</v>
      </c>
      <c r="I39" s="242">
        <f t="shared" si="11"/>
        <v>269.3</v>
      </c>
      <c r="J39" s="37"/>
      <c r="K39" s="375"/>
      <c r="L39" s="2"/>
      <c r="M39" s="148" t="s">
        <v>27</v>
      </c>
      <c r="N39" s="13">
        <v>6.2</v>
      </c>
      <c r="O39" s="14">
        <v>19.100000000000001</v>
      </c>
      <c r="P39" s="14">
        <v>18.399999999999999</v>
      </c>
      <c r="Q39" s="252">
        <v>3.8</v>
      </c>
      <c r="R39" s="242">
        <f>SUM(N39:Q39)</f>
        <v>47.5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35.799999999999997</v>
      </c>
      <c r="C41" s="14">
        <v>59.1</v>
      </c>
      <c r="D41" s="14">
        <v>39.9</v>
      </c>
      <c r="E41" s="98">
        <v>17.399999999999999</v>
      </c>
      <c r="F41" s="13">
        <v>21.8</v>
      </c>
      <c r="G41" s="14">
        <v>58.8</v>
      </c>
      <c r="H41" s="252">
        <v>36.700000000000003</v>
      </c>
      <c r="I41" s="242">
        <f t="shared" si="11"/>
        <v>269.5</v>
      </c>
      <c r="J41" s="37"/>
      <c r="K41" s="375"/>
      <c r="L41" s="2"/>
      <c r="M41" s="148" t="s">
        <v>21</v>
      </c>
      <c r="N41" s="13">
        <v>6.2</v>
      </c>
      <c r="O41" s="14">
        <v>19.100000000000001</v>
      </c>
      <c r="P41" s="14">
        <v>18.399999999999999</v>
      </c>
      <c r="Q41" s="252">
        <v>3.8</v>
      </c>
      <c r="R41" s="242">
        <f>SUM(N41:Q41)</f>
        <v>47.5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35.799999999999997</v>
      </c>
      <c r="C42" s="14">
        <v>59.1</v>
      </c>
      <c r="D42" s="14">
        <v>39.9</v>
      </c>
      <c r="E42" s="98">
        <v>17.399999999999999</v>
      </c>
      <c r="F42" s="13">
        <v>21.8</v>
      </c>
      <c r="G42" s="14">
        <v>58.8</v>
      </c>
      <c r="H42" s="252">
        <v>36.700000000000003</v>
      </c>
      <c r="I42" s="242">
        <f t="shared" si="11"/>
        <v>269.5</v>
      </c>
      <c r="J42" s="37"/>
      <c r="K42" s="375"/>
      <c r="L42" s="2"/>
      <c r="M42" s="148" t="s">
        <v>22</v>
      </c>
      <c r="N42" s="13">
        <v>6.2</v>
      </c>
      <c r="O42" s="14">
        <v>19.100000000000001</v>
      </c>
      <c r="P42" s="14">
        <v>18.399999999999999</v>
      </c>
      <c r="Q42" s="252">
        <v>3.8</v>
      </c>
      <c r="R42" s="242">
        <f>SUM(N42:Q42)</f>
        <v>47.5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35.799999999999997</v>
      </c>
      <c r="C43" s="14">
        <v>59.1</v>
      </c>
      <c r="D43" s="14">
        <v>40</v>
      </c>
      <c r="E43" s="98">
        <v>17.5</v>
      </c>
      <c r="F43" s="124">
        <v>21.9</v>
      </c>
      <c r="G43" s="125">
        <v>58.9</v>
      </c>
      <c r="H43" s="253">
        <v>36.799999999999997</v>
      </c>
      <c r="I43" s="381">
        <f t="shared" si="11"/>
        <v>270</v>
      </c>
      <c r="J43" s="37"/>
      <c r="K43" s="375"/>
      <c r="L43" s="2"/>
      <c r="M43" s="196" t="s">
        <v>30</v>
      </c>
      <c r="N43" s="107">
        <v>6.2</v>
      </c>
      <c r="O43" s="101">
        <v>19.2</v>
      </c>
      <c r="P43" s="101">
        <v>18.5</v>
      </c>
      <c r="Q43" s="303">
        <v>3.9</v>
      </c>
      <c r="R43" s="381">
        <f>SUM(N43:Q43)</f>
        <v>47.8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2">SUM(B37:B43)</f>
        <v>178.3</v>
      </c>
      <c r="C44" s="105">
        <f t="shared" si="12"/>
        <v>293.60000000000002</v>
      </c>
      <c r="D44" s="105">
        <f t="shared" si="12"/>
        <v>198.1</v>
      </c>
      <c r="E44" s="178">
        <f t="shared" si="12"/>
        <v>86.199999999999989</v>
      </c>
      <c r="F44" s="184">
        <f>SUM(F37:F43)</f>
        <v>107.79999999999998</v>
      </c>
      <c r="G44" s="185">
        <f t="shared" si="12"/>
        <v>291.8</v>
      </c>
      <c r="H44" s="153">
        <f>SUM(H37:H43)</f>
        <v>183</v>
      </c>
      <c r="I44" s="389">
        <f t="shared" si="11"/>
        <v>1338.8</v>
      </c>
      <c r="J44" s="37"/>
      <c r="K44" s="37"/>
      <c r="M44" s="302" t="s">
        <v>8</v>
      </c>
      <c r="N44" s="108">
        <f>SUM(N37:N43)</f>
        <v>30.9</v>
      </c>
      <c r="O44" s="105">
        <f>SUM(O37:O43)</f>
        <v>95.500000000000014</v>
      </c>
      <c r="P44" s="105">
        <f>SUM(P37:P43)</f>
        <v>91.899999999999991</v>
      </c>
      <c r="Q44" s="106">
        <f>SUM(Q37:Q43)</f>
        <v>19.099999999999998</v>
      </c>
      <c r="R44" s="389">
        <f>SUM(N44:Q44)</f>
        <v>237.4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55.5</v>
      </c>
      <c r="C45" s="16">
        <v>56</v>
      </c>
      <c r="D45" s="16">
        <v>56.5</v>
      </c>
      <c r="E45" s="186">
        <v>57</v>
      </c>
      <c r="F45" s="15">
        <v>56</v>
      </c>
      <c r="G45" s="16">
        <v>55</v>
      </c>
      <c r="H45" s="17">
        <v>54</v>
      </c>
      <c r="I45" s="113">
        <f>+((I44/I46)/7)*1000</f>
        <v>55.565701004399436</v>
      </c>
      <c r="J45" s="38"/>
      <c r="K45" s="37"/>
      <c r="M45" s="423" t="s">
        <v>10</v>
      </c>
      <c r="N45" s="15">
        <v>65</v>
      </c>
      <c r="O45" s="16">
        <v>65</v>
      </c>
      <c r="P45" s="16">
        <v>65</v>
      </c>
      <c r="Q45" s="17">
        <v>65</v>
      </c>
      <c r="R45" s="113">
        <f>+((R44/R46)/7)*1000</f>
        <v>64.969896004378754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216</v>
      </c>
      <c r="F46" s="18">
        <v>275</v>
      </c>
      <c r="G46" s="19">
        <v>758</v>
      </c>
      <c r="H46" s="20">
        <v>484</v>
      </c>
      <c r="I46" s="114">
        <f>SUM(B46:H46)</f>
        <v>3442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3">((((B45*7)*B46)/1000)-B38)/4</f>
        <v>35.805374999999998</v>
      </c>
      <c r="C47" s="22">
        <f t="shared" si="13"/>
        <v>59.076999999999998</v>
      </c>
      <c r="D47" s="22">
        <f t="shared" si="13"/>
        <v>39.936374999999998</v>
      </c>
      <c r="E47" s="135">
        <f t="shared" si="13"/>
        <v>17.420999999999999</v>
      </c>
      <c r="F47" s="21">
        <f t="shared" si="13"/>
        <v>21.824999999999999</v>
      </c>
      <c r="G47" s="22">
        <f t="shared" si="13"/>
        <v>58.807499999999997</v>
      </c>
      <c r="H47" s="23">
        <f t="shared" si="13"/>
        <v>36.713000000000001</v>
      </c>
      <c r="I47" s="115">
        <f>((I44*1000)/I46)/7</f>
        <v>55.565701004399436</v>
      </c>
      <c r="J47" s="167"/>
      <c r="K47" s="37"/>
      <c r="M47" s="164" t="s">
        <v>12</v>
      </c>
      <c r="N47" s="21">
        <f>((((N45*7)*N46)/1000)-N38)/4</f>
        <v>6.2100000000000009</v>
      </c>
      <c r="O47" s="22">
        <f>((((O45*7)*O46)/1000)-O38)/4</f>
        <v>19.137499999999999</v>
      </c>
      <c r="P47" s="22">
        <f>((((P45*7)*P46)/1000)-P38)/4</f>
        <v>18.427499999999998</v>
      </c>
      <c r="Q47" s="23">
        <f>((((Q45*7)*Q46)/1000)-Q38)/4</f>
        <v>3.8274999999999997</v>
      </c>
      <c r="R47" s="425">
        <f>((R44*1000)/R46)/7</f>
        <v>64.969896004378754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4">((B46*B45)*7)/1000</f>
        <v>178.32149999999999</v>
      </c>
      <c r="C48" s="330">
        <f t="shared" si="14"/>
        <v>293.608</v>
      </c>
      <c r="D48" s="330">
        <f t="shared" si="14"/>
        <v>198.1455</v>
      </c>
      <c r="E48" s="344">
        <f t="shared" si="14"/>
        <v>86.183999999999997</v>
      </c>
      <c r="F48" s="329">
        <f>((F46*F45)*7)/1000</f>
        <v>107.8</v>
      </c>
      <c r="G48" s="330">
        <f t="shared" si="14"/>
        <v>291.83</v>
      </c>
      <c r="H48" s="331">
        <f>((H46*H45)*7)/1000</f>
        <v>182.952</v>
      </c>
      <c r="I48" s="99"/>
      <c r="J48" s="29"/>
      <c r="K48" s="37"/>
      <c r="M48" s="165" t="s">
        <v>13</v>
      </c>
      <c r="N48" s="329">
        <f>((N46*N45)*7)/1000</f>
        <v>30.94</v>
      </c>
      <c r="O48" s="330">
        <f>((O46*O45)*7)/1000</f>
        <v>95.55</v>
      </c>
      <c r="P48" s="330">
        <f>((P46*P45)*7)/1000</f>
        <v>91.91</v>
      </c>
      <c r="Q48" s="331">
        <f>((Q46*Q45)*7)/1000</f>
        <v>19.11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5">+(B44/B46)/7*1000</f>
        <v>55.493308434484909</v>
      </c>
      <c r="C49" s="27">
        <f t="shared" si="15"/>
        <v>55.998474156017551</v>
      </c>
      <c r="D49" s="27">
        <f t="shared" si="15"/>
        <v>56.487025948103792</v>
      </c>
      <c r="E49" s="180">
        <f t="shared" si="15"/>
        <v>57.010582010582006</v>
      </c>
      <c r="F49" s="26">
        <f>+(F44/F46)/7*1000</f>
        <v>55.999999999999993</v>
      </c>
      <c r="G49" s="27">
        <f t="shared" si="15"/>
        <v>54.994346023369772</v>
      </c>
      <c r="H49" s="28">
        <f>+(H44/H46)/7*1000</f>
        <v>54.014167650531292</v>
      </c>
      <c r="I49" s="116"/>
      <c r="J49" s="29"/>
      <c r="K49" s="37"/>
      <c r="L49" s="29"/>
      <c r="M49" s="213" t="s">
        <v>14</v>
      </c>
      <c r="N49" s="26">
        <f>+(N44/N46)/7*1000</f>
        <v>64.915966386554629</v>
      </c>
      <c r="O49" s="27">
        <f>+(O44/O46)/7*1000</f>
        <v>64.965986394557831</v>
      </c>
      <c r="P49" s="27">
        <f>+(P44/P46)/7*1000</f>
        <v>64.992927864214977</v>
      </c>
      <c r="Q49" s="28">
        <f>+(Q44/Q46)/7*1000</f>
        <v>64.965986394557817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6">B44-B48</f>
        <v>-2.1499999999974762E-2</v>
      </c>
      <c r="C50" s="30">
        <f t="shared" si="16"/>
        <v>-7.9999999999813554E-3</v>
      </c>
      <c r="D50" s="30">
        <f t="shared" si="16"/>
        <v>-4.5500000000004093E-2</v>
      </c>
      <c r="E50" s="30">
        <f t="shared" si="16"/>
        <v>1.5999999999991132E-2</v>
      </c>
      <c r="F50" s="30">
        <f t="shared" si="16"/>
        <v>0</v>
      </c>
      <c r="G50" s="30">
        <f t="shared" si="16"/>
        <v>-2.9999999999972715E-2</v>
      </c>
      <c r="H50" s="30">
        <f t="shared" si="16"/>
        <v>4.8000000000001819E-2</v>
      </c>
      <c r="I50" s="29"/>
      <c r="J50" s="29"/>
      <c r="K50" s="29"/>
      <c r="L50" s="29"/>
      <c r="M50" s="30"/>
      <c r="N50" s="30">
        <f>N44-N48</f>
        <v>-4.00000000000027E-2</v>
      </c>
      <c r="O50" s="30">
        <f>O44-O48</f>
        <v>-4.9999999999982947E-2</v>
      </c>
      <c r="P50" s="30">
        <f>P44-P48</f>
        <v>-1.0000000000005116E-2</v>
      </c>
      <c r="Q50" s="30">
        <f>Q44-Q48</f>
        <v>-1.0000000000001563E-2</v>
      </c>
      <c r="R50" s="30"/>
      <c r="T50" s="30"/>
      <c r="U50" s="30"/>
      <c r="V50" s="2"/>
      <c r="W50" s="2"/>
      <c r="AA50" s="11"/>
      <c r="AB50" s="11"/>
    </row>
    <row r="51" spans="1:32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94" t="s">
        <v>29</v>
      </c>
      <c r="C53" s="1095"/>
      <c r="D53" s="1095"/>
      <c r="E53" s="1095"/>
      <c r="F53" s="1095"/>
      <c r="G53" s="1147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206"/>
      <c r="C54" s="207"/>
      <c r="D54" s="207"/>
      <c r="E54" s="207"/>
      <c r="F54" s="377"/>
      <c r="G54" s="1150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thickBot="1" x14ac:dyDescent="0.3">
      <c r="A55" s="61" t="s">
        <v>9</v>
      </c>
      <c r="B55" s="158">
        <v>1</v>
      </c>
      <c r="C55" s="151">
        <v>2</v>
      </c>
      <c r="D55" s="151">
        <v>3</v>
      </c>
      <c r="E55" s="151">
        <v>4</v>
      </c>
      <c r="F55" s="293">
        <v>5</v>
      </c>
      <c r="G55" s="385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332" t="s">
        <v>23</v>
      </c>
      <c r="B56" s="341"/>
      <c r="C56" s="342"/>
      <c r="D56" s="342"/>
      <c r="E56" s="342"/>
      <c r="F56" s="378"/>
      <c r="G56" s="380">
        <f t="shared" ref="G56:G63" si="17">SUM(B56:F56)</f>
        <v>0</v>
      </c>
      <c r="H56" s="30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98">
        <v>21.9</v>
      </c>
      <c r="G57" s="365">
        <f t="shared" si="17"/>
        <v>180.9</v>
      </c>
      <c r="H57" s="30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98">
        <v>22.1</v>
      </c>
      <c r="G58" s="365">
        <f t="shared" si="17"/>
        <v>183.1</v>
      </c>
      <c r="H58" s="30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7"/>
        <v>0</v>
      </c>
      <c r="H59" s="30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98">
        <v>22.1</v>
      </c>
      <c r="G60" s="365">
        <f t="shared" si="17"/>
        <v>183.1</v>
      </c>
      <c r="H60" s="30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41.6</v>
      </c>
      <c r="C61" s="14">
        <v>46.5</v>
      </c>
      <c r="D61" s="14">
        <v>43.5</v>
      </c>
      <c r="E61" s="14">
        <v>29.5</v>
      </c>
      <c r="F61" s="98">
        <v>22.1</v>
      </c>
      <c r="G61" s="365">
        <f t="shared" si="17"/>
        <v>183.2</v>
      </c>
      <c r="H61" s="30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41.7</v>
      </c>
      <c r="C62" s="14">
        <v>46.6</v>
      </c>
      <c r="D62" s="14">
        <v>43.5</v>
      </c>
      <c r="E62" s="14">
        <v>29.5</v>
      </c>
      <c r="F62" s="98">
        <v>22.2</v>
      </c>
      <c r="G62" s="382">
        <f t="shared" si="17"/>
        <v>183.5</v>
      </c>
      <c r="H62" s="30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207.5</v>
      </c>
      <c r="C63" s="105">
        <f>SUM(C56:C62)</f>
        <v>232</v>
      </c>
      <c r="D63" s="105">
        <f>SUM(D56:D62)</f>
        <v>216.7</v>
      </c>
      <c r="E63" s="105">
        <f>SUM(E56:E62)</f>
        <v>147.19999999999999</v>
      </c>
      <c r="F63" s="178">
        <f>SUM(F56:F62)</f>
        <v>110.39999999999999</v>
      </c>
      <c r="G63" s="383">
        <f t="shared" si="17"/>
        <v>913.80000000000007</v>
      </c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73</v>
      </c>
      <c r="C64" s="16">
        <v>73</v>
      </c>
      <c r="D64" s="16">
        <v>73</v>
      </c>
      <c r="E64" s="16">
        <v>73</v>
      </c>
      <c r="F64" s="186">
        <v>73</v>
      </c>
      <c r="G64" s="188">
        <f>+((G63/G65)/7)*1000</f>
        <v>73.010546500479407</v>
      </c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406</v>
      </c>
      <c r="C65" s="211">
        <v>454</v>
      </c>
      <c r="D65" s="211">
        <v>424</v>
      </c>
      <c r="E65" s="211">
        <v>288</v>
      </c>
      <c r="F65" s="227">
        <v>216</v>
      </c>
      <c r="G65" s="189">
        <f>SUM(B65:F65)</f>
        <v>1788</v>
      </c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41.616500000000002</v>
      </c>
      <c r="C66" s="22">
        <f>((((C64*7)*C65)/1000)-C57)/4</f>
        <v>46.523499999999999</v>
      </c>
      <c r="D66" s="22">
        <f>((((D64*7)*D65)/1000)-D57)/4</f>
        <v>43.440999999999995</v>
      </c>
      <c r="E66" s="22">
        <f>((((E64*7)*E65)/1000)-E57)/4</f>
        <v>29.492000000000001</v>
      </c>
      <c r="F66" s="135">
        <f>((((F64*7)*F65)/1000)-F57)/4</f>
        <v>22.119</v>
      </c>
      <c r="G66" s="368">
        <f>((G63*1000)/G65)/7</f>
        <v>73.010546500479393</v>
      </c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207.46600000000001</v>
      </c>
      <c r="C67" s="330">
        <f>((C65*C64)*7)/1000</f>
        <v>231.994</v>
      </c>
      <c r="D67" s="330">
        <f>((D65*D64)*7)/1000</f>
        <v>216.66399999999999</v>
      </c>
      <c r="E67" s="330">
        <f>((E65*E64)*7)/1000</f>
        <v>147.16800000000001</v>
      </c>
      <c r="F67" s="344">
        <f>((F65*F64)*7)/1000</f>
        <v>110.376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73.011963406052075</v>
      </c>
      <c r="C68" s="27">
        <f>+(C63/C65)/7*1000</f>
        <v>73.001887979861536</v>
      </c>
      <c r="D68" s="27">
        <f>+(D63/D65)/7*1000</f>
        <v>73.012129380053906</v>
      </c>
      <c r="E68" s="27">
        <f>+(E63/E65)/7*1000</f>
        <v>73.015873015873012</v>
      </c>
      <c r="F68" s="180">
        <f>+(F63/F65)/7*1000</f>
        <v>73.015873015873012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3.3999999999991815E-2</v>
      </c>
      <c r="C69" s="366">
        <f>C63-C67</f>
        <v>6.0000000000002274E-3</v>
      </c>
      <c r="D69" s="366">
        <f>D63-D67</f>
        <v>3.6000000000001364E-2</v>
      </c>
      <c r="E69" s="366">
        <f>E63-E67</f>
        <v>3.1999999999982265E-2</v>
      </c>
      <c r="F69" s="366">
        <f>F63-F67</f>
        <v>2.3999999999986699E-2</v>
      </c>
      <c r="N69" s="3"/>
      <c r="O69" s="3"/>
      <c r="P69" s="3"/>
      <c r="Z69" s="327"/>
      <c r="AA69" s="374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1">
      <selection activeCell="X23" sqref="B23:X23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4"/>
    <mergeCell ref="P15:Y15"/>
    <mergeCell ref="Z15:Z16"/>
    <mergeCell ref="B34:H34"/>
    <mergeCell ref="I34:I35"/>
    <mergeCell ref="N34:Q34"/>
    <mergeCell ref="R34:R35"/>
    <mergeCell ref="K35:L35"/>
    <mergeCell ref="A3:C3"/>
    <mergeCell ref="E9:G9"/>
    <mergeCell ref="T9:U9"/>
    <mergeCell ref="M11:N11"/>
    <mergeCell ref="B15:K15"/>
    <mergeCell ref="L15:O15"/>
  </mergeCells>
  <pageMargins left="0.7" right="0.7" top="0.75" bottom="0.75" header="0.3" footer="0.3"/>
  <pageSetup paperSize="9" orientation="portrait"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9"/>
  <dimension ref="A1:AG237"/>
  <sheetViews>
    <sheetView topLeftCell="A5" zoomScale="30" zoomScaleNormal="30" workbookViewId="0">
      <selection activeCell="B35" sqref="B35:H35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64</v>
      </c>
      <c r="N11" s="1100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4"/>
      <c r="I15" s="1104"/>
      <c r="J15" s="1104"/>
      <c r="K15" s="1104"/>
      <c r="L15" s="1142" t="s">
        <v>29</v>
      </c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3"/>
      <c r="W15" s="1143"/>
      <c r="X15" s="1143"/>
      <c r="Y15" s="1144"/>
      <c r="Z15" s="1147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149" t="s">
        <v>65</v>
      </c>
      <c r="M16" s="150" t="s">
        <v>65</v>
      </c>
      <c r="N16" s="150" t="s">
        <v>66</v>
      </c>
      <c r="O16" s="198" t="s">
        <v>66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9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43.8</v>
      </c>
      <c r="C19" s="14">
        <v>47.8</v>
      </c>
      <c r="D19" s="14">
        <v>47.6</v>
      </c>
      <c r="E19" s="14">
        <v>33.5</v>
      </c>
      <c r="F19" s="14">
        <v>25.7</v>
      </c>
      <c r="G19" s="14">
        <v>28.2</v>
      </c>
      <c r="H19" s="14">
        <v>47.7</v>
      </c>
      <c r="I19" s="14">
        <v>47.6</v>
      </c>
      <c r="J19" s="14">
        <v>28.5</v>
      </c>
      <c r="K19" s="98">
        <v>8.6999999999999993</v>
      </c>
      <c r="L19" s="13">
        <v>24.9</v>
      </c>
      <c r="M19" s="14">
        <v>51.4</v>
      </c>
      <c r="N19" s="414">
        <v>53.7</v>
      </c>
      <c r="O19" s="98">
        <v>21.8</v>
      </c>
      <c r="P19" s="13">
        <v>24.5</v>
      </c>
      <c r="Q19" s="14">
        <v>42.7</v>
      </c>
      <c r="R19" s="14">
        <v>33.299999999999997</v>
      </c>
      <c r="S19" s="14">
        <v>33.299999999999997</v>
      </c>
      <c r="T19" s="14">
        <v>44.7</v>
      </c>
      <c r="U19" s="14">
        <v>27.5</v>
      </c>
      <c r="V19" s="14">
        <v>19.600000000000001</v>
      </c>
      <c r="W19" s="14">
        <v>41.8</v>
      </c>
      <c r="X19" s="14">
        <v>41.6</v>
      </c>
      <c r="Y19" s="252">
        <v>25.3</v>
      </c>
      <c r="Z19" s="242">
        <f t="shared" ref="Z19:Z24" si="0">SUM(B19:Y19)</f>
        <v>845.19999999999982</v>
      </c>
      <c r="AA19" s="356"/>
    </row>
    <row r="20" spans="1:33" ht="39.75" customHeight="1" x14ac:dyDescent="0.25">
      <c r="A20" s="148" t="s">
        <v>27</v>
      </c>
      <c r="B20" s="13">
        <v>45.7</v>
      </c>
      <c r="C20" s="14">
        <v>49.9</v>
      </c>
      <c r="D20" s="14">
        <v>48.6</v>
      </c>
      <c r="E20" s="14">
        <v>34.700000000000003</v>
      </c>
      <c r="F20" s="14">
        <v>26.4</v>
      </c>
      <c r="G20" s="14">
        <v>29.5</v>
      </c>
      <c r="H20" s="14">
        <v>48.9</v>
      </c>
      <c r="I20" s="14">
        <v>48.9</v>
      </c>
      <c r="J20" s="14">
        <v>29</v>
      </c>
      <c r="K20" s="98">
        <v>8.6999999999999993</v>
      </c>
      <c r="L20" s="13">
        <v>25.6</v>
      </c>
      <c r="M20" s="14">
        <v>52.8</v>
      </c>
      <c r="N20" s="14">
        <v>55</v>
      </c>
      <c r="O20" s="98">
        <v>22.3</v>
      </c>
      <c r="P20" s="13">
        <v>25.1</v>
      </c>
      <c r="Q20" s="14">
        <v>43.8</v>
      </c>
      <c r="R20" s="14">
        <v>34.299999999999997</v>
      </c>
      <c r="S20" s="14">
        <v>34.299999999999997</v>
      </c>
      <c r="T20" s="14">
        <v>45.9</v>
      </c>
      <c r="U20" s="14">
        <v>28.3</v>
      </c>
      <c r="V20" s="14">
        <v>20.399999999999999</v>
      </c>
      <c r="W20" s="14">
        <v>43.5</v>
      </c>
      <c r="X20" s="14">
        <v>43.3</v>
      </c>
      <c r="Y20" s="252">
        <v>26.3</v>
      </c>
      <c r="Z20" s="242">
        <f t="shared" si="0"/>
        <v>871.1999999999997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44.5</v>
      </c>
      <c r="C22" s="14">
        <v>49.2</v>
      </c>
      <c r="D22" s="14">
        <v>50.2</v>
      </c>
      <c r="E22" s="14">
        <v>35.700000000000003</v>
      </c>
      <c r="F22" s="14">
        <v>28</v>
      </c>
      <c r="G22" s="14">
        <v>31.2</v>
      </c>
      <c r="H22" s="14">
        <v>52.4</v>
      </c>
      <c r="I22" s="14">
        <v>50.6</v>
      </c>
      <c r="J22" s="14">
        <v>29.4</v>
      </c>
      <c r="K22" s="98">
        <v>8.6</v>
      </c>
      <c r="L22" s="13">
        <v>25.6</v>
      </c>
      <c r="M22" s="14">
        <v>52.8</v>
      </c>
      <c r="N22" s="25">
        <v>55.1</v>
      </c>
      <c r="O22" s="98">
        <v>22.3</v>
      </c>
      <c r="P22" s="13">
        <v>24.9</v>
      </c>
      <c r="Q22" s="14">
        <v>43.5</v>
      </c>
      <c r="R22" s="14">
        <v>34.299999999999997</v>
      </c>
      <c r="S22" s="14">
        <v>34.299999999999997</v>
      </c>
      <c r="T22" s="14">
        <v>46.5</v>
      </c>
      <c r="U22" s="14">
        <v>28.6</v>
      </c>
      <c r="V22" s="14">
        <v>20.9</v>
      </c>
      <c r="W22" s="14">
        <v>43.8</v>
      </c>
      <c r="X22" s="14">
        <v>42.7</v>
      </c>
      <c r="Y22" s="252">
        <v>25.7</v>
      </c>
      <c r="Z22" s="242">
        <f t="shared" si="0"/>
        <v>880.8</v>
      </c>
      <c r="AA22" s="356"/>
    </row>
    <row r="23" spans="1:33" ht="39.950000000000003" customHeight="1" x14ac:dyDescent="0.25">
      <c r="A23" s="148" t="s">
        <v>22</v>
      </c>
      <c r="B23" s="13">
        <v>44.5</v>
      </c>
      <c r="C23" s="14">
        <v>49.3</v>
      </c>
      <c r="D23" s="14">
        <v>50.2</v>
      </c>
      <c r="E23" s="14">
        <v>35.700000000000003</v>
      </c>
      <c r="F23" s="14">
        <v>28</v>
      </c>
      <c r="G23" s="14">
        <v>31.2</v>
      </c>
      <c r="H23" s="14">
        <v>52.4</v>
      </c>
      <c r="I23" s="14">
        <v>50.7</v>
      </c>
      <c r="J23" s="14">
        <v>29.5</v>
      </c>
      <c r="K23" s="98">
        <v>8.6</v>
      </c>
      <c r="L23" s="107">
        <v>25.6</v>
      </c>
      <c r="M23" s="101">
        <v>52.7</v>
      </c>
      <c r="N23" s="421">
        <v>55.5</v>
      </c>
      <c r="O23" s="102">
        <v>22</v>
      </c>
      <c r="P23" s="13">
        <v>24.8</v>
      </c>
      <c r="Q23" s="14">
        <v>44.2</v>
      </c>
      <c r="R23" s="14">
        <v>35.200000000000003</v>
      </c>
      <c r="S23" s="14">
        <v>35.200000000000003</v>
      </c>
      <c r="T23" s="14">
        <v>48.1</v>
      </c>
      <c r="U23" s="14">
        <v>30.4</v>
      </c>
      <c r="V23" s="14">
        <v>22.5</v>
      </c>
      <c r="W23" s="14">
        <v>46.2</v>
      </c>
      <c r="X23" s="14">
        <v>44.3</v>
      </c>
      <c r="Y23" s="252">
        <v>25.7</v>
      </c>
      <c r="Z23" s="242">
        <f t="shared" si="0"/>
        <v>892.50000000000011</v>
      </c>
      <c r="AA23" s="356"/>
    </row>
    <row r="24" spans="1:33" ht="39.950000000000003" customHeight="1" thickBot="1" x14ac:dyDescent="0.3">
      <c r="A24" s="196" t="s">
        <v>30</v>
      </c>
      <c r="B24" s="13">
        <v>44.6</v>
      </c>
      <c r="C24" s="14">
        <v>49.3</v>
      </c>
      <c r="D24" s="14">
        <v>50.2</v>
      </c>
      <c r="E24" s="14">
        <v>35.700000000000003</v>
      </c>
      <c r="F24" s="14">
        <v>28.1</v>
      </c>
      <c r="G24" s="125">
        <v>31.3</v>
      </c>
      <c r="H24" s="14">
        <v>52.4</v>
      </c>
      <c r="I24" s="14">
        <v>50.7</v>
      </c>
      <c r="J24" s="14">
        <v>29.5</v>
      </c>
      <c r="K24" s="98">
        <v>8.6999999999999993</v>
      </c>
      <c r="L24" s="107">
        <v>28</v>
      </c>
      <c r="M24" s="101">
        <v>56.8</v>
      </c>
      <c r="N24" s="421">
        <v>56.1</v>
      </c>
      <c r="O24" s="102">
        <v>22</v>
      </c>
      <c r="P24" s="107">
        <v>24.8</v>
      </c>
      <c r="Q24" s="101">
        <v>44.3</v>
      </c>
      <c r="R24" s="14">
        <v>35.200000000000003</v>
      </c>
      <c r="S24" s="14">
        <v>35.200000000000003</v>
      </c>
      <c r="T24" s="101">
        <v>48.1</v>
      </c>
      <c r="U24" s="101">
        <v>30.4</v>
      </c>
      <c r="V24" s="101">
        <v>22.6</v>
      </c>
      <c r="W24" s="101">
        <v>46.3</v>
      </c>
      <c r="X24" s="101">
        <v>44.3</v>
      </c>
      <c r="Y24" s="303">
        <v>25.7</v>
      </c>
      <c r="Z24" s="381">
        <f t="shared" si="0"/>
        <v>900.3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223.1</v>
      </c>
      <c r="C25" s="105">
        <f t="shared" si="1"/>
        <v>245.5</v>
      </c>
      <c r="D25" s="105">
        <f t="shared" si="1"/>
        <v>246.8</v>
      </c>
      <c r="E25" s="105">
        <f t="shared" si="1"/>
        <v>175.3</v>
      </c>
      <c r="F25" s="105">
        <f t="shared" si="1"/>
        <v>136.19999999999999</v>
      </c>
      <c r="G25" s="105">
        <f t="shared" si="1"/>
        <v>151.4</v>
      </c>
      <c r="H25" s="105">
        <f t="shared" si="1"/>
        <v>253.8</v>
      </c>
      <c r="I25" s="105">
        <f t="shared" si="1"/>
        <v>248.5</v>
      </c>
      <c r="J25" s="105">
        <f t="shared" si="1"/>
        <v>145.9</v>
      </c>
      <c r="K25" s="178">
        <f t="shared" si="1"/>
        <v>43.3</v>
      </c>
      <c r="L25" s="108">
        <f>SUM(L18:L24)</f>
        <v>129.69999999999999</v>
      </c>
      <c r="M25" s="105">
        <f>SUM(M18:M24)</f>
        <v>266.5</v>
      </c>
      <c r="N25" s="105">
        <f>SUM(N18:N24)</f>
        <v>275.40000000000003</v>
      </c>
      <c r="O25" s="178">
        <f>SUM(O18:O24)</f>
        <v>110.4</v>
      </c>
      <c r="P25" s="108">
        <f t="shared" ref="P25:Y25" si="2">SUM(P18:P24)</f>
        <v>124.1</v>
      </c>
      <c r="Q25" s="105">
        <f t="shared" si="2"/>
        <v>218.5</v>
      </c>
      <c r="R25" s="105">
        <f t="shared" si="2"/>
        <v>172.3</v>
      </c>
      <c r="S25" s="105">
        <f t="shared" si="2"/>
        <v>172.3</v>
      </c>
      <c r="T25" s="105">
        <f t="shared" si="2"/>
        <v>233.29999999999998</v>
      </c>
      <c r="U25" s="105">
        <f t="shared" si="2"/>
        <v>145.20000000000002</v>
      </c>
      <c r="V25" s="105">
        <f t="shared" si="2"/>
        <v>106</v>
      </c>
      <c r="W25" s="105">
        <f t="shared" si="2"/>
        <v>221.60000000000002</v>
      </c>
      <c r="X25" s="105">
        <f t="shared" si="2"/>
        <v>216.2</v>
      </c>
      <c r="Y25" s="106">
        <f t="shared" si="2"/>
        <v>128.69999999999999</v>
      </c>
      <c r="Z25" s="389">
        <f>SUM(B25:Y25)</f>
        <v>4390</v>
      </c>
    </row>
    <row r="26" spans="1:33" s="2" customFormat="1" ht="36.75" customHeight="1" x14ac:dyDescent="0.25">
      <c r="A26" s="162" t="s">
        <v>10</v>
      </c>
      <c r="B26" s="15">
        <v>51</v>
      </c>
      <c r="C26" s="16">
        <v>51.5</v>
      </c>
      <c r="D26" s="16">
        <v>52</v>
      </c>
      <c r="E26" s="16">
        <v>52.5</v>
      </c>
      <c r="F26" s="16">
        <v>53</v>
      </c>
      <c r="G26" s="16">
        <v>52</v>
      </c>
      <c r="H26" s="16">
        <v>51.5</v>
      </c>
      <c r="I26" s="16">
        <v>50.5</v>
      </c>
      <c r="J26" s="16">
        <v>49.5</v>
      </c>
      <c r="K26" s="186">
        <v>48</v>
      </c>
      <c r="L26" s="451">
        <v>53.5</v>
      </c>
      <c r="M26" s="452">
        <v>53</v>
      </c>
      <c r="N26" s="16">
        <v>52.5</v>
      </c>
      <c r="O26" s="186">
        <v>51.5</v>
      </c>
      <c r="P26" s="451">
        <v>50.5</v>
      </c>
      <c r="Q26" s="452">
        <v>51</v>
      </c>
      <c r="R26" s="453">
        <v>51.5</v>
      </c>
      <c r="S26" s="453">
        <v>51.5</v>
      </c>
      <c r="T26" s="453">
        <v>52</v>
      </c>
      <c r="U26" s="452">
        <v>52.5</v>
      </c>
      <c r="V26" s="452">
        <v>51.5</v>
      </c>
      <c r="W26" s="454">
        <v>50.5</v>
      </c>
      <c r="X26" s="454">
        <v>49.5</v>
      </c>
      <c r="Y26" s="455">
        <v>48.5</v>
      </c>
      <c r="Z26" s="243">
        <f>((Z25/Z27)/7)*1000</f>
        <v>51.375674378869263</v>
      </c>
      <c r="AA26" s="36"/>
    </row>
    <row r="27" spans="1:33" s="2" customFormat="1" ht="33" customHeight="1" x14ac:dyDescent="0.25">
      <c r="A27" s="163" t="s">
        <v>11</v>
      </c>
      <c r="B27" s="18">
        <v>625</v>
      </c>
      <c r="C27" s="19">
        <v>681</v>
      </c>
      <c r="D27" s="19">
        <v>678</v>
      </c>
      <c r="E27" s="19">
        <v>477</v>
      </c>
      <c r="F27" s="19">
        <v>367</v>
      </c>
      <c r="G27" s="19">
        <v>416</v>
      </c>
      <c r="H27" s="19">
        <v>704</v>
      </c>
      <c r="I27" s="19">
        <v>703</v>
      </c>
      <c r="J27" s="19">
        <v>421</v>
      </c>
      <c r="K27" s="156">
        <v>129</v>
      </c>
      <c r="L27" s="18">
        <v>349</v>
      </c>
      <c r="M27" s="19">
        <v>721</v>
      </c>
      <c r="N27" s="19">
        <v>752</v>
      </c>
      <c r="O27" s="156">
        <v>305</v>
      </c>
      <c r="P27" s="18">
        <v>351</v>
      </c>
      <c r="Q27" s="19">
        <v>612</v>
      </c>
      <c r="R27" s="19">
        <v>478</v>
      </c>
      <c r="S27" s="19">
        <v>478</v>
      </c>
      <c r="T27" s="19">
        <v>641</v>
      </c>
      <c r="U27" s="19">
        <v>395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12207</v>
      </c>
    </row>
    <row r="28" spans="1:33" s="2" customFormat="1" ht="33" customHeight="1" x14ac:dyDescent="0.25">
      <c r="A28" s="164" t="s">
        <v>12</v>
      </c>
      <c r="B28" s="21">
        <f t="shared" ref="B28:K28" si="3">((((B26*7)*B27)/1000)-B19)/4</f>
        <v>44.831249999999997</v>
      </c>
      <c r="C28" s="22">
        <f t="shared" si="3"/>
        <v>49.425124999999994</v>
      </c>
      <c r="D28" s="22">
        <f t="shared" si="3"/>
        <v>49.798000000000002</v>
      </c>
      <c r="E28" s="22">
        <f t="shared" si="3"/>
        <v>35.449375000000003</v>
      </c>
      <c r="F28" s="22">
        <f t="shared" si="3"/>
        <v>27.614250000000002</v>
      </c>
      <c r="G28" s="22">
        <f t="shared" si="3"/>
        <v>30.806000000000001</v>
      </c>
      <c r="H28" s="22">
        <f t="shared" si="3"/>
        <v>51.522999999999996</v>
      </c>
      <c r="I28" s="22">
        <f t="shared" si="3"/>
        <v>50.227625000000003</v>
      </c>
      <c r="J28" s="22">
        <f t="shared" si="3"/>
        <v>29.344124999999998</v>
      </c>
      <c r="K28" s="135">
        <f t="shared" si="3"/>
        <v>8.6610000000000014</v>
      </c>
      <c r="L28" s="21">
        <f>((((L26*7)*L27)/1000)-L19)/4</f>
        <v>26.450125</v>
      </c>
      <c r="M28" s="22">
        <f>((((M26*7)*M27)/1000)-M19)/4</f>
        <v>54.022749999999995</v>
      </c>
      <c r="N28" s="22">
        <f>((((N26*7)*N27)/1000)-N19)/4</f>
        <v>55.665000000000006</v>
      </c>
      <c r="O28" s="135">
        <f>((((O26*7)*O27)/1000)-O19)/4</f>
        <v>22.038125000000001</v>
      </c>
      <c r="P28" s="21">
        <f t="shared" ref="P28:Y28" si="4">((((P26*7)*P27)/1000)-P19)/4</f>
        <v>24.894625000000001</v>
      </c>
      <c r="Q28" s="22">
        <f t="shared" si="4"/>
        <v>43.945999999999998</v>
      </c>
      <c r="R28" s="22">
        <f t="shared" si="4"/>
        <v>34.754750000000001</v>
      </c>
      <c r="S28" s="22">
        <f t="shared" si="4"/>
        <v>34.754750000000001</v>
      </c>
      <c r="T28" s="22">
        <f t="shared" si="4"/>
        <v>47.156000000000006</v>
      </c>
      <c r="U28" s="22">
        <f t="shared" si="4"/>
        <v>29.415624999999999</v>
      </c>
      <c r="V28" s="22">
        <f t="shared" si="4"/>
        <v>21.59675</v>
      </c>
      <c r="W28" s="22">
        <f t="shared" si="4"/>
        <v>44.961124999999996</v>
      </c>
      <c r="X28" s="22">
        <f t="shared" si="4"/>
        <v>43.654000000000003</v>
      </c>
      <c r="Y28" s="23">
        <f t="shared" si="4"/>
        <v>25.842625000000002</v>
      </c>
      <c r="Z28" s="425">
        <f>((Z25*1000)/Z27)/7</f>
        <v>51.37567437886927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223.125</v>
      </c>
      <c r="C29" s="330">
        <f t="shared" si="5"/>
        <v>245.50049999999999</v>
      </c>
      <c r="D29" s="330">
        <f t="shared" si="5"/>
        <v>246.792</v>
      </c>
      <c r="E29" s="330">
        <f t="shared" si="5"/>
        <v>175.29750000000001</v>
      </c>
      <c r="F29" s="330">
        <f t="shared" si="5"/>
        <v>136.15700000000001</v>
      </c>
      <c r="G29" s="330">
        <f t="shared" si="5"/>
        <v>151.42400000000001</v>
      </c>
      <c r="H29" s="330">
        <f t="shared" si="5"/>
        <v>253.792</v>
      </c>
      <c r="I29" s="330">
        <f t="shared" si="5"/>
        <v>248.51050000000001</v>
      </c>
      <c r="J29" s="330">
        <f t="shared" si="5"/>
        <v>145.87649999999999</v>
      </c>
      <c r="K29" s="344">
        <f t="shared" si="5"/>
        <v>43.344000000000001</v>
      </c>
      <c r="L29" s="329">
        <f>((L27*L26)*7)/1000</f>
        <v>130.70050000000001</v>
      </c>
      <c r="M29" s="330">
        <f>((M27*M26)*7)/1000</f>
        <v>267.49099999999999</v>
      </c>
      <c r="N29" s="330">
        <f>((N27*N26)*7)/1000</f>
        <v>276.36</v>
      </c>
      <c r="O29" s="344">
        <f>((O27*O26)*7)/1000</f>
        <v>109.9525</v>
      </c>
      <c r="P29" s="329">
        <f t="shared" ref="P29:Y29" si="6">((P27*P26)*7)/1000</f>
        <v>124.07850000000001</v>
      </c>
      <c r="Q29" s="330">
        <f t="shared" si="6"/>
        <v>218.48400000000001</v>
      </c>
      <c r="R29" s="330">
        <f t="shared" si="6"/>
        <v>172.31899999999999</v>
      </c>
      <c r="S29" s="330">
        <f t="shared" si="6"/>
        <v>172.31899999999999</v>
      </c>
      <c r="T29" s="330">
        <f t="shared" si="6"/>
        <v>233.32400000000001</v>
      </c>
      <c r="U29" s="330">
        <f t="shared" si="6"/>
        <v>145.16249999999999</v>
      </c>
      <c r="V29" s="330">
        <f t="shared" si="6"/>
        <v>105.98699999999999</v>
      </c>
      <c r="W29" s="330">
        <f t="shared" si="6"/>
        <v>221.64449999999999</v>
      </c>
      <c r="X29" s="330">
        <f t="shared" si="6"/>
        <v>216.21600000000001</v>
      </c>
      <c r="Y29" s="331">
        <f t="shared" si="6"/>
        <v>128.6705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50.994285714285716</v>
      </c>
      <c r="C30" s="27">
        <f t="shared" si="7"/>
        <v>51.499895112229915</v>
      </c>
      <c r="D30" s="27">
        <f t="shared" si="7"/>
        <v>52.001685630004218</v>
      </c>
      <c r="E30" s="27">
        <f t="shared" si="7"/>
        <v>52.500748727163824</v>
      </c>
      <c r="F30" s="27">
        <f t="shared" si="7"/>
        <v>53.016738030362006</v>
      </c>
      <c r="G30" s="27">
        <f t="shared" si="7"/>
        <v>51.991758241758241</v>
      </c>
      <c r="H30" s="27">
        <f t="shared" si="7"/>
        <v>51.501623376623378</v>
      </c>
      <c r="I30" s="27">
        <f t="shared" si="7"/>
        <v>50.497866287339974</v>
      </c>
      <c r="J30" s="27">
        <f t="shared" si="7"/>
        <v>49.507974211062098</v>
      </c>
      <c r="K30" s="180">
        <f t="shared" si="7"/>
        <v>47.951273532668878</v>
      </c>
      <c r="L30" s="26">
        <f>+(L25/L27)/7*1000</f>
        <v>53.090462546049935</v>
      </c>
      <c r="M30" s="27">
        <f>+(M25/M27)/7*1000</f>
        <v>52.803645730136715</v>
      </c>
      <c r="N30" s="27">
        <f>+(N25/N27)/7*1000</f>
        <v>52.317629179331313</v>
      </c>
      <c r="O30" s="180">
        <f>+(O25/O27)/7*1000</f>
        <v>51.7096018735363</v>
      </c>
      <c r="P30" s="26">
        <f t="shared" ref="P30:Y30" si="8">+(P25/P27)/7*1000</f>
        <v>50.508750508750509</v>
      </c>
      <c r="Q30" s="27">
        <f t="shared" si="8"/>
        <v>51.003734827264239</v>
      </c>
      <c r="R30" s="27">
        <f t="shared" si="8"/>
        <v>51.494321578003593</v>
      </c>
      <c r="S30" s="27">
        <f t="shared" si="8"/>
        <v>51.494321578003593</v>
      </c>
      <c r="T30" s="27">
        <f t="shared" si="8"/>
        <v>51.994651214620006</v>
      </c>
      <c r="U30" s="27">
        <f t="shared" si="8"/>
        <v>52.513562386980112</v>
      </c>
      <c r="V30" s="27">
        <f t="shared" si="8"/>
        <v>51.506316812439266</v>
      </c>
      <c r="W30" s="27">
        <f t="shared" si="8"/>
        <v>50.489861016176803</v>
      </c>
      <c r="X30" s="27">
        <f t="shared" si="8"/>
        <v>49.496336996336993</v>
      </c>
      <c r="Y30" s="28">
        <f t="shared" si="8"/>
        <v>48.511119487372788</v>
      </c>
      <c r="Z30" s="247"/>
    </row>
    <row r="31" spans="1:33" ht="33.75" customHeight="1" x14ac:dyDescent="0.25">
      <c r="A31" s="29"/>
      <c r="B31" s="30">
        <f t="shared" ref="B31:K31" si="9">B25-B29</f>
        <v>-2.5000000000005684E-2</v>
      </c>
      <c r="C31" s="30">
        <f t="shared" si="9"/>
        <v>-4.9999999998817657E-4</v>
      </c>
      <c r="D31" s="30">
        <f t="shared" si="9"/>
        <v>8.0000000000097771E-3</v>
      </c>
      <c r="E31" s="30">
        <f t="shared" si="9"/>
        <v>2.4999999999977263E-3</v>
      </c>
      <c r="F31" s="30">
        <f t="shared" si="9"/>
        <v>4.2999999999977945E-2</v>
      </c>
      <c r="G31" s="30">
        <f t="shared" si="9"/>
        <v>-2.4000000000000909E-2</v>
      </c>
      <c r="H31" s="30">
        <f t="shared" si="9"/>
        <v>8.0000000000097771E-3</v>
      </c>
      <c r="I31" s="30">
        <f t="shared" si="9"/>
        <v>-1.0500000000007503E-2</v>
      </c>
      <c r="J31" s="30">
        <f t="shared" si="9"/>
        <v>2.3500000000012733E-2</v>
      </c>
      <c r="K31" s="30">
        <f t="shared" si="9"/>
        <v>-4.4000000000004036E-2</v>
      </c>
      <c r="L31" s="30">
        <f>L25-L29</f>
        <v>-1.0005000000000166</v>
      </c>
      <c r="M31" s="30">
        <f>M25-M29</f>
        <v>-0.99099999999998545</v>
      </c>
      <c r="N31" s="30">
        <f>N25-N29</f>
        <v>-0.95999999999997954</v>
      </c>
      <c r="O31" s="30">
        <f>O25-O29</f>
        <v>0.44750000000000512</v>
      </c>
      <c r="P31" s="30">
        <f t="shared" ref="P31:Y31" si="10">P25-P29</f>
        <v>2.1499999999988972E-2</v>
      </c>
      <c r="Q31" s="30">
        <f t="shared" si="10"/>
        <v>1.5999999999991132E-2</v>
      </c>
      <c r="R31" s="30">
        <f t="shared" si="10"/>
        <v>-1.8999999999977035E-2</v>
      </c>
      <c r="S31" s="30">
        <f t="shared" si="10"/>
        <v>-1.8999999999977035E-2</v>
      </c>
      <c r="T31" s="30">
        <f t="shared" si="10"/>
        <v>-2.4000000000029331E-2</v>
      </c>
      <c r="U31" s="30">
        <f t="shared" si="10"/>
        <v>3.7500000000022737E-2</v>
      </c>
      <c r="V31" s="30">
        <f t="shared" si="10"/>
        <v>1.300000000000523E-2</v>
      </c>
      <c r="W31" s="30">
        <f t="shared" si="10"/>
        <v>-4.4499999999970896E-2</v>
      </c>
      <c r="X31" s="30">
        <f t="shared" si="10"/>
        <v>-1.6000000000019554E-2</v>
      </c>
      <c r="Y31" s="30">
        <f t="shared" si="10"/>
        <v>2.9499999999984539E-2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094" t="s">
        <v>16</v>
      </c>
      <c r="C34" s="1095"/>
      <c r="D34" s="1095"/>
      <c r="E34" s="1095"/>
      <c r="F34" s="1151"/>
      <c r="G34" s="1151"/>
      <c r="H34" s="1151"/>
      <c r="I34" s="1147" t="s">
        <v>8</v>
      </c>
      <c r="L34" s="32"/>
      <c r="M34" s="62" t="s">
        <v>17</v>
      </c>
      <c r="N34" s="1094" t="s">
        <v>16</v>
      </c>
      <c r="O34" s="1095"/>
      <c r="P34" s="1095"/>
      <c r="Q34" s="1145"/>
      <c r="R34" s="1147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41">
        <v>4</v>
      </c>
      <c r="C35" s="211">
        <v>3</v>
      </c>
      <c r="D35" s="438">
        <v>2</v>
      </c>
      <c r="E35" s="434">
        <v>1</v>
      </c>
      <c r="F35" s="435">
        <v>1</v>
      </c>
      <c r="G35" s="439">
        <v>2</v>
      </c>
      <c r="H35" s="440">
        <v>3</v>
      </c>
      <c r="I35" s="1149"/>
      <c r="J35" s="35"/>
      <c r="K35" s="1106"/>
      <c r="L35" s="1106"/>
      <c r="M35" s="422" t="s">
        <v>31</v>
      </c>
      <c r="N35" s="432">
        <v>1</v>
      </c>
      <c r="O35" s="439">
        <v>2</v>
      </c>
      <c r="P35" s="440">
        <v>3</v>
      </c>
      <c r="Q35" s="416"/>
      <c r="R35" s="1149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38"/>
      <c r="G37" s="339"/>
      <c r="H37" s="405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35.1</v>
      </c>
      <c r="C38" s="14">
        <v>57.3</v>
      </c>
      <c r="D38" s="14">
        <v>38.4</v>
      </c>
      <c r="E38" s="98">
        <v>16.5</v>
      </c>
      <c r="F38" s="13">
        <v>20.5</v>
      </c>
      <c r="G38" s="14">
        <v>56.6</v>
      </c>
      <c r="H38" s="252">
        <v>36.1</v>
      </c>
      <c r="I38" s="242">
        <f t="shared" si="11"/>
        <v>260.5</v>
      </c>
      <c r="J38" s="37"/>
      <c r="K38" s="375"/>
      <c r="L38" s="2"/>
      <c r="M38" s="148" t="s">
        <v>19</v>
      </c>
      <c r="N38" s="13">
        <v>6.1</v>
      </c>
      <c r="O38" s="14">
        <v>19</v>
      </c>
      <c r="P38" s="14">
        <v>18.2</v>
      </c>
      <c r="Q38" s="252">
        <v>3.8</v>
      </c>
      <c r="R38" s="242">
        <f>SUM(N38:Q38)</f>
        <v>47.099999999999994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35.799999999999997</v>
      </c>
      <c r="C39" s="14">
        <v>59</v>
      </c>
      <c r="D39" s="14">
        <v>39.9</v>
      </c>
      <c r="E39" s="98">
        <v>17.399999999999999</v>
      </c>
      <c r="F39" s="13">
        <v>21.8</v>
      </c>
      <c r="G39" s="14">
        <v>58.7</v>
      </c>
      <c r="H39" s="252">
        <v>36.700000000000003</v>
      </c>
      <c r="I39" s="242">
        <f t="shared" si="11"/>
        <v>269.3</v>
      </c>
      <c r="J39" s="37"/>
      <c r="K39" s="375"/>
      <c r="L39" s="2"/>
      <c r="M39" s="148" t="s">
        <v>27</v>
      </c>
      <c r="N39" s="13">
        <v>6.2</v>
      </c>
      <c r="O39" s="14">
        <v>19.100000000000001</v>
      </c>
      <c r="P39" s="14">
        <v>18.399999999999999</v>
      </c>
      <c r="Q39" s="252">
        <v>3.8</v>
      </c>
      <c r="R39" s="242">
        <f>SUM(N39:Q39)</f>
        <v>47.5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35.799999999999997</v>
      </c>
      <c r="C41" s="14">
        <v>59.1</v>
      </c>
      <c r="D41" s="14">
        <v>39.9</v>
      </c>
      <c r="E41" s="98">
        <v>17.399999999999999</v>
      </c>
      <c r="F41" s="13">
        <v>21.8</v>
      </c>
      <c r="G41" s="14">
        <v>58.8</v>
      </c>
      <c r="H41" s="252">
        <v>36.700000000000003</v>
      </c>
      <c r="I41" s="242">
        <f t="shared" si="11"/>
        <v>269.5</v>
      </c>
      <c r="J41" s="37"/>
      <c r="K41" s="375"/>
      <c r="L41" s="2"/>
      <c r="M41" s="148" t="s">
        <v>21</v>
      </c>
      <c r="N41" s="13">
        <v>6.2</v>
      </c>
      <c r="O41" s="14">
        <v>19.100000000000001</v>
      </c>
      <c r="P41" s="14">
        <v>18.399999999999999</v>
      </c>
      <c r="Q41" s="252">
        <v>3.8</v>
      </c>
      <c r="R41" s="242">
        <f>SUM(N41:Q41)</f>
        <v>47.5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35.799999999999997</v>
      </c>
      <c r="C42" s="14">
        <v>59.1</v>
      </c>
      <c r="D42" s="14">
        <v>39.9</v>
      </c>
      <c r="E42" s="98">
        <v>17.399999999999999</v>
      </c>
      <c r="F42" s="13">
        <v>21.8</v>
      </c>
      <c r="G42" s="14">
        <v>58.8</v>
      </c>
      <c r="H42" s="252">
        <v>36.700000000000003</v>
      </c>
      <c r="I42" s="242">
        <f t="shared" si="11"/>
        <v>269.5</v>
      </c>
      <c r="J42" s="37"/>
      <c r="K42" s="375"/>
      <c r="L42" s="2"/>
      <c r="M42" s="148" t="s">
        <v>22</v>
      </c>
      <c r="N42" s="13">
        <v>6.2</v>
      </c>
      <c r="O42" s="14">
        <v>19.100000000000001</v>
      </c>
      <c r="P42" s="14">
        <v>18.399999999999999</v>
      </c>
      <c r="Q42" s="252">
        <v>3.8</v>
      </c>
      <c r="R42" s="242">
        <f>SUM(N42:Q42)</f>
        <v>47.5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35.799999999999997</v>
      </c>
      <c r="C43" s="14">
        <v>59.1</v>
      </c>
      <c r="D43" s="14">
        <v>40</v>
      </c>
      <c r="E43" s="98">
        <v>17.5</v>
      </c>
      <c r="F43" s="124">
        <v>21.9</v>
      </c>
      <c r="G43" s="125">
        <v>58.9</v>
      </c>
      <c r="H43" s="253">
        <v>36.799999999999997</v>
      </c>
      <c r="I43" s="381">
        <f t="shared" si="11"/>
        <v>270</v>
      </c>
      <c r="J43" s="37"/>
      <c r="K43" s="375"/>
      <c r="L43" s="2"/>
      <c r="M43" s="196" t="s">
        <v>30</v>
      </c>
      <c r="N43" s="107">
        <v>6.2</v>
      </c>
      <c r="O43" s="101">
        <v>19.2</v>
      </c>
      <c r="P43" s="101">
        <v>18.5</v>
      </c>
      <c r="Q43" s="303">
        <v>3.9</v>
      </c>
      <c r="R43" s="381">
        <f>SUM(N43:Q43)</f>
        <v>47.8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2">SUM(B37:B43)</f>
        <v>178.3</v>
      </c>
      <c r="C44" s="105">
        <f t="shared" si="12"/>
        <v>293.60000000000002</v>
      </c>
      <c r="D44" s="105">
        <f t="shared" si="12"/>
        <v>198.1</v>
      </c>
      <c r="E44" s="178">
        <f t="shared" si="12"/>
        <v>86.199999999999989</v>
      </c>
      <c r="F44" s="184">
        <f>SUM(F37:F43)</f>
        <v>107.79999999999998</v>
      </c>
      <c r="G44" s="185">
        <f t="shared" si="12"/>
        <v>291.8</v>
      </c>
      <c r="H44" s="153">
        <f>SUM(H37:H43)</f>
        <v>183</v>
      </c>
      <c r="I44" s="389">
        <f t="shared" si="11"/>
        <v>1338.8</v>
      </c>
      <c r="J44" s="37"/>
      <c r="K44" s="37"/>
      <c r="M44" s="302" t="s">
        <v>8</v>
      </c>
      <c r="N44" s="108">
        <f>SUM(N37:N43)</f>
        <v>30.9</v>
      </c>
      <c r="O44" s="105">
        <f>SUM(O37:O43)</f>
        <v>95.500000000000014</v>
      </c>
      <c r="P44" s="105">
        <f>SUM(P37:P43)</f>
        <v>91.899999999999991</v>
      </c>
      <c r="Q44" s="106">
        <f>SUM(Q37:Q43)</f>
        <v>19.099999999999998</v>
      </c>
      <c r="R44" s="389">
        <f>SUM(N44:Q44)</f>
        <v>237.4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55.5</v>
      </c>
      <c r="C45" s="16">
        <v>56</v>
      </c>
      <c r="D45" s="16">
        <v>56.5</v>
      </c>
      <c r="E45" s="186">
        <v>57</v>
      </c>
      <c r="F45" s="15">
        <v>56</v>
      </c>
      <c r="G45" s="16">
        <v>55</v>
      </c>
      <c r="H45" s="17">
        <v>54</v>
      </c>
      <c r="I45" s="113">
        <f>+((I44/I46)/7)*1000</f>
        <v>55.565701004399436</v>
      </c>
      <c r="J45" s="38"/>
      <c r="K45" s="37"/>
      <c r="M45" s="423" t="s">
        <v>10</v>
      </c>
      <c r="N45" s="15">
        <v>65</v>
      </c>
      <c r="O45" s="16">
        <v>65</v>
      </c>
      <c r="P45" s="16">
        <v>65</v>
      </c>
      <c r="Q45" s="17">
        <v>65</v>
      </c>
      <c r="R45" s="113">
        <f>+((R44/R46)/7)*1000</f>
        <v>64.969896004378754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216</v>
      </c>
      <c r="F46" s="18">
        <v>275</v>
      </c>
      <c r="G46" s="19">
        <v>758</v>
      </c>
      <c r="H46" s="20">
        <v>484</v>
      </c>
      <c r="I46" s="114">
        <f>SUM(B46:H46)</f>
        <v>3442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3">((((B45*7)*B46)/1000)-B38)/4</f>
        <v>35.805374999999998</v>
      </c>
      <c r="C47" s="22">
        <f t="shared" si="13"/>
        <v>59.076999999999998</v>
      </c>
      <c r="D47" s="22">
        <f t="shared" si="13"/>
        <v>39.936374999999998</v>
      </c>
      <c r="E47" s="135">
        <f t="shared" si="13"/>
        <v>17.420999999999999</v>
      </c>
      <c r="F47" s="21">
        <f t="shared" si="13"/>
        <v>21.824999999999999</v>
      </c>
      <c r="G47" s="22">
        <f t="shared" si="13"/>
        <v>58.807499999999997</v>
      </c>
      <c r="H47" s="23">
        <f t="shared" si="13"/>
        <v>36.713000000000001</v>
      </c>
      <c r="I47" s="115">
        <f>((I44*1000)/I46)/7</f>
        <v>55.565701004399436</v>
      </c>
      <c r="J47" s="167"/>
      <c r="K47" s="37"/>
      <c r="M47" s="164" t="s">
        <v>12</v>
      </c>
      <c r="N47" s="21">
        <f>((((N45*7)*N46)/1000)-N38)/4</f>
        <v>6.2100000000000009</v>
      </c>
      <c r="O47" s="22">
        <f>((((O45*7)*O46)/1000)-O38)/4</f>
        <v>19.137499999999999</v>
      </c>
      <c r="P47" s="22">
        <f>((((P45*7)*P46)/1000)-P38)/4</f>
        <v>18.427499999999998</v>
      </c>
      <c r="Q47" s="23">
        <f>((((Q45*7)*Q46)/1000)-Q38)/4</f>
        <v>3.8274999999999997</v>
      </c>
      <c r="R47" s="425">
        <f>((R44*1000)/R46)/7</f>
        <v>64.969896004378754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4">((B46*B45)*7)/1000</f>
        <v>178.32149999999999</v>
      </c>
      <c r="C48" s="330">
        <f t="shared" si="14"/>
        <v>293.608</v>
      </c>
      <c r="D48" s="330">
        <f t="shared" si="14"/>
        <v>198.1455</v>
      </c>
      <c r="E48" s="344">
        <f t="shared" si="14"/>
        <v>86.183999999999997</v>
      </c>
      <c r="F48" s="329">
        <f>((F46*F45)*7)/1000</f>
        <v>107.8</v>
      </c>
      <c r="G48" s="330">
        <f t="shared" si="14"/>
        <v>291.83</v>
      </c>
      <c r="H48" s="331">
        <f>((H46*H45)*7)/1000</f>
        <v>182.952</v>
      </c>
      <c r="I48" s="99"/>
      <c r="J48" s="29"/>
      <c r="K48" s="37"/>
      <c r="M48" s="165" t="s">
        <v>13</v>
      </c>
      <c r="N48" s="329">
        <f>((N46*N45)*7)/1000</f>
        <v>30.94</v>
      </c>
      <c r="O48" s="330">
        <f>((O46*O45)*7)/1000</f>
        <v>95.55</v>
      </c>
      <c r="P48" s="330">
        <f>((P46*P45)*7)/1000</f>
        <v>91.91</v>
      </c>
      <c r="Q48" s="331">
        <f>((Q46*Q45)*7)/1000</f>
        <v>19.11</v>
      </c>
      <c r="R48" s="246"/>
      <c r="AA48" s="11"/>
      <c r="AB48" s="11"/>
    </row>
    <row r="49" spans="1:33" ht="33.75" customHeight="1" thickBot="1" x14ac:dyDescent="0.3">
      <c r="A49" s="165" t="s">
        <v>14</v>
      </c>
      <c r="B49" s="26">
        <f t="shared" ref="B49:G49" si="15">+(B44/B46)/7*1000</f>
        <v>55.493308434484909</v>
      </c>
      <c r="C49" s="27">
        <f t="shared" si="15"/>
        <v>55.998474156017551</v>
      </c>
      <c r="D49" s="27">
        <f t="shared" si="15"/>
        <v>56.487025948103792</v>
      </c>
      <c r="E49" s="180">
        <f t="shared" si="15"/>
        <v>57.010582010582006</v>
      </c>
      <c r="F49" s="26">
        <f>+(F44/F46)/7*1000</f>
        <v>55.999999999999993</v>
      </c>
      <c r="G49" s="27">
        <f t="shared" si="15"/>
        <v>54.994346023369772</v>
      </c>
      <c r="H49" s="28">
        <f>+(H44/H46)/7*1000</f>
        <v>54.014167650531292</v>
      </c>
      <c r="I49" s="116"/>
      <c r="J49" s="29"/>
      <c r="K49" s="37"/>
      <c r="L49" s="29"/>
      <c r="M49" s="213" t="s">
        <v>14</v>
      </c>
      <c r="N49" s="26">
        <f>+(N44/N46)/7*1000</f>
        <v>64.915966386554629</v>
      </c>
      <c r="O49" s="27">
        <f>+(O44/O46)/7*1000</f>
        <v>64.965986394557831</v>
      </c>
      <c r="P49" s="27">
        <f>+(P44/P46)/7*1000</f>
        <v>64.992927864214977</v>
      </c>
      <c r="Q49" s="28">
        <f>+(Q44/Q46)/7*1000</f>
        <v>64.965986394557817</v>
      </c>
      <c r="R49" s="426"/>
      <c r="S49" s="30"/>
      <c r="AA49" s="11"/>
      <c r="AB49" s="11"/>
    </row>
    <row r="50" spans="1:33" ht="33.75" customHeight="1" x14ac:dyDescent="0.25">
      <c r="A50" s="29"/>
      <c r="B50" s="30">
        <f t="shared" ref="B50:H50" si="16">B44-B48</f>
        <v>-2.1499999999974762E-2</v>
      </c>
      <c r="C50" s="30">
        <f t="shared" si="16"/>
        <v>-7.9999999999813554E-3</v>
      </c>
      <c r="D50" s="30">
        <f t="shared" si="16"/>
        <v>-4.5500000000004093E-2</v>
      </c>
      <c r="E50" s="30">
        <f t="shared" si="16"/>
        <v>1.5999999999991132E-2</v>
      </c>
      <c r="F50" s="30">
        <f t="shared" si="16"/>
        <v>0</v>
      </c>
      <c r="G50" s="30">
        <f t="shared" si="16"/>
        <v>-2.9999999999972715E-2</v>
      </c>
      <c r="H50" s="30">
        <f t="shared" si="16"/>
        <v>4.8000000000001819E-2</v>
      </c>
      <c r="I50" s="29"/>
      <c r="J50" s="29"/>
      <c r="K50" s="29"/>
      <c r="L50" s="29"/>
      <c r="M50" s="30"/>
      <c r="N50" s="30">
        <f>N44-N48</f>
        <v>-4.00000000000027E-2</v>
      </c>
      <c r="O50" s="30">
        <f>O44-O48</f>
        <v>-4.9999999999982947E-2</v>
      </c>
      <c r="P50" s="30">
        <f>P44-P48</f>
        <v>-1.0000000000005116E-2</v>
      </c>
      <c r="Q50" s="30">
        <f>Q44-Q48</f>
        <v>-1.0000000000001563E-2</v>
      </c>
      <c r="R50" s="30"/>
      <c r="T50" s="30"/>
      <c r="U50" s="30"/>
      <c r="V50" s="2"/>
      <c r="W50" s="2"/>
      <c r="AA50" s="11"/>
      <c r="AB50" s="11"/>
    </row>
    <row r="51" spans="1:33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AA51" s="11"/>
      <c r="AB51" s="11"/>
    </row>
    <row r="52" spans="1:33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3" ht="33.75" customHeight="1" thickBot="1" x14ac:dyDescent="0.3">
      <c r="A53" s="62" t="s">
        <v>18</v>
      </c>
      <c r="B53" s="1151" t="s">
        <v>29</v>
      </c>
      <c r="C53" s="1151"/>
      <c r="D53" s="1151"/>
      <c r="E53" s="1151"/>
      <c r="F53" s="1151"/>
      <c r="G53" s="1153"/>
      <c r="H53" s="1147" t="s">
        <v>8</v>
      </c>
      <c r="I53" s="44"/>
      <c r="J53" s="44"/>
      <c r="K53" s="44"/>
      <c r="O53" s="30"/>
      <c r="P53" s="30"/>
      <c r="Q53" s="30"/>
      <c r="R53" s="30"/>
      <c r="V53" s="31"/>
      <c r="W53" s="31"/>
      <c r="X53" s="31"/>
      <c r="AA53" s="11"/>
      <c r="AB53" s="11"/>
      <c r="AC53" s="2"/>
      <c r="AE53" s="2"/>
      <c r="AF53" s="2"/>
      <c r="AG53" s="2"/>
    </row>
    <row r="54" spans="1:33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416"/>
      <c r="H54" s="1152"/>
      <c r="L54" s="33"/>
      <c r="M54" s="33"/>
      <c r="N54" s="33"/>
      <c r="O54" s="30"/>
      <c r="P54" s="30"/>
      <c r="Q54" s="30"/>
      <c r="R54" s="30"/>
      <c r="S54" s="33"/>
      <c r="T54" s="46"/>
      <c r="U54" s="46"/>
      <c r="V54" s="46"/>
      <c r="W54" s="2"/>
      <c r="X54" s="2"/>
      <c r="Y54" s="2"/>
      <c r="Z54" s="2"/>
      <c r="AA54" s="2"/>
      <c r="AC54" s="2"/>
      <c r="AD54" s="2"/>
      <c r="AE54" s="2"/>
    </row>
    <row r="55" spans="1:33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418" t="s">
        <v>68</v>
      </c>
      <c r="H55" s="386"/>
      <c r="I55" s="33"/>
      <c r="J55" s="33"/>
      <c r="L55" s="33"/>
      <c r="M55" s="33"/>
      <c r="N55" s="33"/>
      <c r="O55" s="30"/>
      <c r="P55" s="30"/>
      <c r="Q55" s="30"/>
      <c r="R55" s="30"/>
      <c r="S55" s="33"/>
      <c r="T55" s="46"/>
      <c r="U55" s="46"/>
      <c r="V55" s="46"/>
      <c r="W55" s="2"/>
      <c r="X55" s="2"/>
      <c r="Y55" s="2"/>
      <c r="Z55" s="2"/>
      <c r="AA55" s="2"/>
      <c r="AB55" s="12"/>
      <c r="AC55" s="2"/>
      <c r="AD55" s="2"/>
      <c r="AE55" s="2"/>
    </row>
    <row r="56" spans="1:33" ht="33.75" customHeight="1" x14ac:dyDescent="0.25">
      <c r="A56" s="456" t="s">
        <v>23</v>
      </c>
      <c r="B56" s="333"/>
      <c r="C56" s="334"/>
      <c r="D56" s="334"/>
      <c r="E56" s="334"/>
      <c r="F56" s="334"/>
      <c r="G56" s="336"/>
      <c r="H56" s="337">
        <f t="shared" ref="H56:H61" si="17">SUM(B56:G56)</f>
        <v>0</v>
      </c>
      <c r="I56" s="376"/>
      <c r="J56" s="30"/>
      <c r="K56" s="33"/>
      <c r="L56" s="33"/>
      <c r="M56" s="33"/>
      <c r="N56" s="33"/>
      <c r="O56" s="30"/>
      <c r="P56" s="30"/>
      <c r="Q56" s="30"/>
      <c r="R56" s="30"/>
      <c r="S56" s="33"/>
      <c r="T56" s="46"/>
      <c r="U56" s="46"/>
      <c r="V56" s="46"/>
      <c r="W56" s="2"/>
      <c r="X56" s="2"/>
      <c r="Y56" s="2"/>
      <c r="Z56" s="2"/>
      <c r="AA56" s="2"/>
      <c r="AB56" s="12"/>
      <c r="AC56" s="2"/>
      <c r="AD56" s="2"/>
      <c r="AE56" s="2"/>
    </row>
    <row r="57" spans="1:33" ht="33.75" customHeight="1" x14ac:dyDescent="0.25">
      <c r="A57" s="70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14">
        <v>21.9</v>
      </c>
      <c r="G57" s="252"/>
      <c r="H57" s="242">
        <f t="shared" si="17"/>
        <v>180.9</v>
      </c>
      <c r="I57" s="376"/>
      <c r="J57" s="30"/>
      <c r="K57" s="33"/>
      <c r="L57" s="33"/>
      <c r="M57" s="33"/>
      <c r="N57" s="33"/>
      <c r="O57" s="30"/>
      <c r="P57" s="30"/>
      <c r="Q57" s="30"/>
      <c r="R57" s="30"/>
      <c r="S57" s="33"/>
      <c r="T57" s="46"/>
      <c r="U57" s="46"/>
      <c r="V57" s="46"/>
      <c r="W57" s="2"/>
      <c r="X57" s="2"/>
      <c r="Y57" s="2"/>
      <c r="Z57" s="2"/>
      <c r="AA57" s="2"/>
      <c r="AB57" s="12"/>
      <c r="AC57" s="2"/>
      <c r="AD57" s="2"/>
      <c r="AE57" s="2"/>
    </row>
    <row r="58" spans="1:33" ht="33.75" customHeight="1" x14ac:dyDescent="0.25">
      <c r="A58" s="70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14">
        <v>22.1</v>
      </c>
      <c r="G58" s="252"/>
      <c r="H58" s="242">
        <f t="shared" si="17"/>
        <v>183.1</v>
      </c>
      <c r="I58" s="376"/>
      <c r="J58" s="30"/>
      <c r="K58" s="2"/>
      <c r="L58" s="33"/>
      <c r="M58" s="33"/>
      <c r="N58" s="33"/>
      <c r="O58" s="30"/>
      <c r="P58" s="30"/>
      <c r="Q58" s="30"/>
      <c r="R58" s="30"/>
      <c r="S58" s="33"/>
      <c r="T58" s="46"/>
      <c r="U58" s="46"/>
      <c r="V58" s="46"/>
      <c r="W58" s="2"/>
      <c r="X58" s="2"/>
      <c r="Y58" s="2"/>
      <c r="Z58" s="2"/>
      <c r="AA58" s="2"/>
      <c r="AB58" s="12"/>
      <c r="AC58" s="2"/>
      <c r="AD58" s="2"/>
      <c r="AE58" s="2"/>
    </row>
    <row r="59" spans="1:33" ht="33.75" customHeight="1" x14ac:dyDescent="0.25">
      <c r="A59" s="456" t="s">
        <v>20</v>
      </c>
      <c r="B59" s="333"/>
      <c r="C59" s="334"/>
      <c r="D59" s="334"/>
      <c r="E59" s="334"/>
      <c r="F59" s="334"/>
      <c r="G59" s="336"/>
      <c r="H59" s="337">
        <f t="shared" si="17"/>
        <v>0</v>
      </c>
      <c r="I59" s="376"/>
      <c r="J59" s="30"/>
      <c r="K59" s="2"/>
      <c r="L59" s="33"/>
      <c r="M59" s="33"/>
      <c r="N59" s="33"/>
      <c r="O59" s="30"/>
      <c r="P59" s="30"/>
      <c r="Q59" s="30"/>
      <c r="R59" s="30"/>
      <c r="S59" s="33"/>
      <c r="T59" s="46"/>
      <c r="U59" s="46"/>
      <c r="V59" s="46"/>
      <c r="W59" s="3"/>
      <c r="X59" s="3"/>
      <c r="Y59" s="2"/>
      <c r="Z59" s="2"/>
      <c r="AA59" s="2"/>
      <c r="AB59" s="12"/>
      <c r="AC59" s="2"/>
      <c r="AD59" s="2"/>
      <c r="AE59" s="2"/>
    </row>
    <row r="60" spans="1:33" ht="33.75" customHeight="1" x14ac:dyDescent="0.25">
      <c r="A60" s="70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14">
        <v>22.1</v>
      </c>
      <c r="G60" s="252"/>
      <c r="H60" s="242">
        <f t="shared" si="17"/>
        <v>183.1</v>
      </c>
      <c r="I60" s="376"/>
      <c r="J60" s="30"/>
      <c r="K60" s="2"/>
      <c r="L60" s="33"/>
      <c r="M60" s="33"/>
      <c r="N60" s="33"/>
      <c r="O60" s="30"/>
      <c r="P60" s="30"/>
      <c r="Q60" s="30"/>
      <c r="R60" s="30"/>
      <c r="S60" s="33"/>
      <c r="T60" s="46"/>
      <c r="U60" s="46"/>
      <c r="V60" s="46"/>
      <c r="W60" s="3"/>
      <c r="X60" s="3"/>
      <c r="Y60" s="2"/>
      <c r="Z60" s="2"/>
      <c r="AA60" s="2"/>
      <c r="AB60" s="12"/>
      <c r="AC60" s="2"/>
      <c r="AD60" s="2"/>
      <c r="AE60" s="2"/>
    </row>
    <row r="61" spans="1:33" ht="33.75" customHeight="1" x14ac:dyDescent="0.25">
      <c r="A61" s="70" t="s">
        <v>22</v>
      </c>
      <c r="B61" s="107">
        <v>30.8</v>
      </c>
      <c r="C61" s="101">
        <v>29.9</v>
      </c>
      <c r="D61" s="101">
        <v>36.4</v>
      </c>
      <c r="E61" s="101">
        <v>43</v>
      </c>
      <c r="F61" s="101">
        <v>32.5</v>
      </c>
      <c r="G61" s="303">
        <v>10.8</v>
      </c>
      <c r="H61" s="242">
        <f t="shared" si="17"/>
        <v>183.4</v>
      </c>
      <c r="I61" s="376"/>
      <c r="J61" s="30"/>
      <c r="K61" s="2"/>
      <c r="L61" s="33"/>
      <c r="M61" s="33"/>
      <c r="N61" s="33"/>
      <c r="O61" s="30"/>
      <c r="P61" s="30"/>
      <c r="Q61" s="30"/>
      <c r="R61" s="30"/>
      <c r="S61" s="33"/>
      <c r="T61" s="33"/>
      <c r="U61" s="33"/>
      <c r="V61" s="33"/>
      <c r="W61" s="3"/>
      <c r="X61" s="3"/>
      <c r="AB61" s="12"/>
      <c r="AC61" s="2"/>
      <c r="AD61" s="2"/>
      <c r="AE61" s="2"/>
    </row>
    <row r="62" spans="1:33" ht="33.75" customHeight="1" thickBot="1" x14ac:dyDescent="0.3">
      <c r="A62" s="100" t="s">
        <v>30</v>
      </c>
      <c r="B62" s="124">
        <v>30.8</v>
      </c>
      <c r="C62" s="125">
        <v>30</v>
      </c>
      <c r="D62" s="125">
        <v>36.5</v>
      </c>
      <c r="E62" s="125">
        <v>43.1</v>
      </c>
      <c r="F62" s="125">
        <v>32.6</v>
      </c>
      <c r="G62" s="253">
        <v>10.5</v>
      </c>
      <c r="H62" s="381">
        <f>SUM(B62:G62)</f>
        <v>183.5</v>
      </c>
      <c r="I62" s="376"/>
      <c r="J62" s="30"/>
      <c r="K62" s="2"/>
      <c r="L62" s="33"/>
      <c r="M62" s="33"/>
      <c r="N62" s="33"/>
      <c r="O62" s="30"/>
      <c r="P62" s="30"/>
      <c r="Q62" s="30"/>
      <c r="R62" s="33"/>
      <c r="S62" s="33"/>
      <c r="T62" s="33"/>
      <c r="U62" s="33"/>
      <c r="V62" s="33"/>
      <c r="W62" s="3"/>
      <c r="X62" s="3"/>
      <c r="AB62" s="12"/>
      <c r="AC62" s="2"/>
      <c r="AD62" s="2"/>
      <c r="AE62" s="2"/>
    </row>
    <row r="63" spans="1:33" ht="33.75" customHeight="1" x14ac:dyDescent="0.25">
      <c r="A63" s="205" t="s">
        <v>8</v>
      </c>
      <c r="B63" s="277">
        <f t="shared" ref="B63:G63" si="18">SUM(B56:B62)</f>
        <v>185.8</v>
      </c>
      <c r="C63" s="185">
        <f t="shared" si="18"/>
        <v>198.8</v>
      </c>
      <c r="D63" s="185">
        <f t="shared" si="18"/>
        <v>202.6</v>
      </c>
      <c r="E63" s="185">
        <f t="shared" si="18"/>
        <v>174.29999999999998</v>
      </c>
      <c r="F63" s="185">
        <f t="shared" si="18"/>
        <v>131.19999999999999</v>
      </c>
      <c r="G63" s="185">
        <f t="shared" si="18"/>
        <v>21.3</v>
      </c>
      <c r="H63" s="389">
        <f>SUM(B63:G63)</f>
        <v>914</v>
      </c>
      <c r="I63" s="374"/>
      <c r="K63" s="33"/>
      <c r="L63" s="33"/>
      <c r="M63" s="33"/>
      <c r="N63" s="33"/>
      <c r="O63" s="30"/>
      <c r="P63" s="30"/>
      <c r="Q63" s="30"/>
      <c r="R63" s="33"/>
      <c r="S63" s="33"/>
      <c r="T63" s="33"/>
      <c r="U63" s="33"/>
      <c r="V63" s="33"/>
      <c r="W63" s="3"/>
      <c r="X63" s="3"/>
      <c r="Y63" s="3"/>
      <c r="Z63" s="3"/>
      <c r="AA63" s="2"/>
      <c r="AB63" s="12"/>
      <c r="AC63" s="2"/>
      <c r="AD63" s="2"/>
      <c r="AE63" s="2"/>
    </row>
    <row r="64" spans="1:33" ht="33.75" customHeight="1" x14ac:dyDescent="0.25">
      <c r="A64" s="54" t="s">
        <v>10</v>
      </c>
      <c r="B64" s="48">
        <v>73</v>
      </c>
      <c r="C64" s="16">
        <v>73</v>
      </c>
      <c r="D64" s="16">
        <v>73</v>
      </c>
      <c r="E64" s="16">
        <v>73</v>
      </c>
      <c r="F64" s="16">
        <v>73</v>
      </c>
      <c r="G64" s="16">
        <v>73</v>
      </c>
      <c r="H64" s="113">
        <f>+((H63/H65)/7)*1000</f>
        <v>73.067391478135747</v>
      </c>
      <c r="I64" s="374"/>
      <c r="L64" s="33"/>
      <c r="M64" s="33"/>
      <c r="N64" s="33"/>
      <c r="O64" s="30"/>
      <c r="P64" s="30"/>
      <c r="Q64" s="30"/>
      <c r="R64" s="33"/>
      <c r="S64" s="33"/>
      <c r="T64" s="33"/>
      <c r="U64" s="33"/>
      <c r="V64" s="33"/>
      <c r="W64" s="3"/>
      <c r="X64" s="3"/>
      <c r="Y64" s="3"/>
      <c r="Z64" s="3"/>
      <c r="AA64" s="2"/>
      <c r="AB64" s="12"/>
      <c r="AC64" s="2"/>
      <c r="AD64" s="2"/>
      <c r="AE64" s="2"/>
    </row>
    <row r="65" spans="1:28" ht="33.75" customHeight="1" x14ac:dyDescent="0.25">
      <c r="A65" s="55" t="s">
        <v>11</v>
      </c>
      <c r="B65" s="60">
        <v>300</v>
      </c>
      <c r="C65" s="211">
        <v>292</v>
      </c>
      <c r="D65" s="211">
        <v>355</v>
      </c>
      <c r="E65" s="211">
        <v>420</v>
      </c>
      <c r="F65" s="211">
        <v>318</v>
      </c>
      <c r="G65" s="211">
        <v>102</v>
      </c>
      <c r="H65" s="424">
        <f>SUM(B65:G65)</f>
        <v>1787</v>
      </c>
      <c r="I65" s="374"/>
      <c r="K65" s="47"/>
      <c r="O65" s="30"/>
      <c r="P65" s="30"/>
      <c r="Q65" s="30"/>
      <c r="R65" s="3"/>
      <c r="S65" s="3"/>
    </row>
    <row r="66" spans="1:28" ht="33.75" customHeight="1" x14ac:dyDescent="0.25">
      <c r="A66" s="56" t="s">
        <v>12</v>
      </c>
      <c r="B66" s="49">
        <f t="shared" ref="B66:G66" si="19">((((B64*7)*B65)/1000)-B57)/4</f>
        <v>28.075000000000003</v>
      </c>
      <c r="C66" s="22">
        <f t="shared" si="19"/>
        <v>25.827999999999996</v>
      </c>
      <c r="D66" s="22">
        <f t="shared" si="19"/>
        <v>34.626249999999999</v>
      </c>
      <c r="E66" s="22">
        <f t="shared" si="19"/>
        <v>46.355000000000004</v>
      </c>
      <c r="F66" s="22">
        <f t="shared" si="19"/>
        <v>35.149499999999996</v>
      </c>
      <c r="G66" s="22">
        <f t="shared" si="19"/>
        <v>13.0305</v>
      </c>
      <c r="H66" s="115">
        <f>((H63*1000)/H65)/7</f>
        <v>73.067391478135747</v>
      </c>
      <c r="I66" s="374"/>
      <c r="O66" s="30"/>
      <c r="P66" s="30"/>
      <c r="Q66" s="30"/>
      <c r="R66" s="3"/>
      <c r="S66" s="3"/>
    </row>
    <row r="67" spans="1:28" ht="33.75" customHeight="1" x14ac:dyDescent="0.25">
      <c r="A67" s="57" t="s">
        <v>13</v>
      </c>
      <c r="B67" s="355">
        <f t="shared" ref="B67:G67" si="20">((B65*B64)*7)/1000</f>
        <v>153.30000000000001</v>
      </c>
      <c r="C67" s="330">
        <f t="shared" si="20"/>
        <v>149.21199999999999</v>
      </c>
      <c r="D67" s="330">
        <f t="shared" si="20"/>
        <v>181.405</v>
      </c>
      <c r="E67" s="330">
        <f t="shared" si="20"/>
        <v>214.62</v>
      </c>
      <c r="F67" s="330">
        <f t="shared" si="20"/>
        <v>162.49799999999999</v>
      </c>
      <c r="G67" s="330">
        <f t="shared" si="20"/>
        <v>52.122</v>
      </c>
      <c r="H67" s="99"/>
      <c r="I67" s="29"/>
      <c r="J67" s="29"/>
      <c r="O67" s="33"/>
      <c r="P67" s="33"/>
      <c r="Q67" s="33"/>
      <c r="S67" s="3"/>
    </row>
    <row r="68" spans="1:28" ht="33.75" customHeight="1" thickBot="1" x14ac:dyDescent="0.3">
      <c r="A68" s="58" t="s">
        <v>14</v>
      </c>
      <c r="B68" s="51">
        <f t="shared" ref="B68:G68" si="21">+(B63/B65)/7*1000</f>
        <v>88.476190476190482</v>
      </c>
      <c r="C68" s="27">
        <f t="shared" si="21"/>
        <v>97.260273972602747</v>
      </c>
      <c r="D68" s="27">
        <f t="shared" si="21"/>
        <v>81.529175050301802</v>
      </c>
      <c r="E68" s="27">
        <f t="shared" si="21"/>
        <v>59.285714285714285</v>
      </c>
      <c r="F68" s="27">
        <f t="shared" si="21"/>
        <v>58.939802336028748</v>
      </c>
      <c r="G68" s="27">
        <f t="shared" si="21"/>
        <v>29.831932773109244</v>
      </c>
      <c r="H68" s="247"/>
      <c r="O68" s="3"/>
      <c r="P68" s="3"/>
      <c r="Q68" s="3"/>
      <c r="S68" s="3"/>
    </row>
    <row r="69" spans="1:28" ht="33.75" customHeight="1" x14ac:dyDescent="0.25">
      <c r="B69" s="366">
        <f t="shared" ref="B69:G69" si="22">B63-B67</f>
        <v>32.5</v>
      </c>
      <c r="C69" s="366">
        <f t="shared" si="22"/>
        <v>49.588000000000022</v>
      </c>
      <c r="D69" s="366">
        <f t="shared" si="22"/>
        <v>21.194999999999993</v>
      </c>
      <c r="E69" s="366">
        <f t="shared" si="22"/>
        <v>-40.320000000000022</v>
      </c>
      <c r="F69" s="366">
        <f t="shared" si="22"/>
        <v>-31.298000000000002</v>
      </c>
      <c r="G69" s="366">
        <f t="shared" si="22"/>
        <v>-30.821999999999999</v>
      </c>
      <c r="N69" s="3"/>
      <c r="O69" s="3"/>
      <c r="P69" s="3"/>
      <c r="Z69" s="327"/>
      <c r="AA69" s="374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5">
      <selection activeCell="B35" sqref="B35:H35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H53:H54"/>
    <mergeCell ref="B53:G53"/>
    <mergeCell ref="Z15:Z16"/>
    <mergeCell ref="B34:H34"/>
    <mergeCell ref="I34:I35"/>
    <mergeCell ref="N34:Q34"/>
    <mergeCell ref="R34:R35"/>
    <mergeCell ref="K35:L35"/>
  </mergeCells>
  <pageMargins left="0.7" right="0.7" top="0.75" bottom="0.75" header="0.3" footer="0.3"/>
  <pageSetup paperSize="9" orientation="portrait"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0"/>
  <dimension ref="A1:AG237"/>
  <sheetViews>
    <sheetView topLeftCell="A49" zoomScale="30" zoomScaleNormal="30" workbookViewId="0">
      <selection activeCell="B63" sqref="B6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69</v>
      </c>
      <c r="N11" s="1100"/>
      <c r="O11" s="6"/>
      <c r="P11" s="6"/>
      <c r="Q11" s="1"/>
      <c r="R11" s="1"/>
      <c r="S11" s="1" t="s">
        <v>5</v>
      </c>
      <c r="T11" s="69">
        <v>45490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4"/>
      <c r="I15" s="1104"/>
      <c r="J15" s="1104"/>
      <c r="K15" s="1104"/>
      <c r="L15" s="1142" t="s">
        <v>29</v>
      </c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3"/>
      <c r="W15" s="1143"/>
      <c r="X15" s="1143"/>
      <c r="Y15" s="1144"/>
      <c r="Z15" s="1147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9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44.6</v>
      </c>
      <c r="C19" s="14">
        <v>49.3</v>
      </c>
      <c r="D19" s="14">
        <v>50.2</v>
      </c>
      <c r="E19" s="14">
        <v>35.700000000000003</v>
      </c>
      <c r="F19" s="14">
        <v>28.1</v>
      </c>
      <c r="G19" s="14">
        <v>31.3</v>
      </c>
      <c r="H19" s="14">
        <v>52.4</v>
      </c>
      <c r="I19" s="14">
        <v>50.7</v>
      </c>
      <c r="J19" s="14">
        <v>29.5</v>
      </c>
      <c r="K19" s="98">
        <v>8.6999999999999993</v>
      </c>
      <c r="L19" s="13">
        <v>28</v>
      </c>
      <c r="M19" s="14">
        <v>56.8</v>
      </c>
      <c r="N19" s="414">
        <v>56.1</v>
      </c>
      <c r="O19" s="98">
        <v>22</v>
      </c>
      <c r="P19" s="13">
        <v>24.8</v>
      </c>
      <c r="Q19" s="14">
        <v>44.3</v>
      </c>
      <c r="R19" s="14">
        <v>35.200000000000003</v>
      </c>
      <c r="S19" s="14">
        <v>35.200000000000003</v>
      </c>
      <c r="T19" s="14">
        <v>48.1</v>
      </c>
      <c r="U19" s="14">
        <v>30.4</v>
      </c>
      <c r="V19" s="14">
        <v>22.6</v>
      </c>
      <c r="W19" s="14">
        <v>46.3</v>
      </c>
      <c r="X19" s="14">
        <v>44.3</v>
      </c>
      <c r="Y19" s="252">
        <v>25.7</v>
      </c>
      <c r="Z19" s="242">
        <f t="shared" ref="Z19:Z24" si="0">SUM(B19:Y19)</f>
        <v>900.3</v>
      </c>
      <c r="AA19" s="356"/>
    </row>
    <row r="20" spans="1:33" ht="39.75" customHeight="1" x14ac:dyDescent="0.25">
      <c r="A20" s="148" t="s">
        <v>27</v>
      </c>
      <c r="B20" s="13">
        <v>46.2</v>
      </c>
      <c r="C20" s="14">
        <v>50.8</v>
      </c>
      <c r="D20" s="14">
        <v>50.9</v>
      </c>
      <c r="E20" s="14">
        <v>36.6</v>
      </c>
      <c r="F20" s="14">
        <v>28.7</v>
      </c>
      <c r="G20" s="14">
        <v>31.8</v>
      </c>
      <c r="H20" s="14">
        <v>52.8</v>
      </c>
      <c r="I20" s="14">
        <v>51.3</v>
      </c>
      <c r="J20" s="14">
        <v>30.2</v>
      </c>
      <c r="K20" s="98">
        <v>9</v>
      </c>
      <c r="L20" s="13">
        <v>27.2</v>
      </c>
      <c r="M20" s="14">
        <v>55.2</v>
      </c>
      <c r="N20" s="14">
        <v>57</v>
      </c>
      <c r="O20" s="98">
        <v>22.8</v>
      </c>
      <c r="P20" s="13">
        <v>25.7</v>
      </c>
      <c r="Q20" s="14">
        <v>45.1</v>
      </c>
      <c r="R20" s="14">
        <v>35.9</v>
      </c>
      <c r="S20" s="14">
        <v>35.9</v>
      </c>
      <c r="T20" s="14">
        <v>49.1</v>
      </c>
      <c r="U20" s="14">
        <v>30.4</v>
      </c>
      <c r="V20" s="14">
        <v>22.1</v>
      </c>
      <c r="W20" s="14">
        <v>46</v>
      </c>
      <c r="X20" s="14">
        <v>45.1</v>
      </c>
      <c r="Y20" s="252">
        <v>26.7</v>
      </c>
      <c r="Z20" s="242">
        <f t="shared" si="0"/>
        <v>912.50000000000011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46.3</v>
      </c>
      <c r="C22" s="14">
        <v>50.8</v>
      </c>
      <c r="D22" s="14">
        <v>50.9</v>
      </c>
      <c r="E22" s="14">
        <v>36.700000000000003</v>
      </c>
      <c r="F22" s="14">
        <v>28.7</v>
      </c>
      <c r="G22" s="14">
        <v>31.8</v>
      </c>
      <c r="H22" s="14">
        <v>52.8</v>
      </c>
      <c r="I22" s="14">
        <v>51.3</v>
      </c>
      <c r="J22" s="14">
        <v>30.2</v>
      </c>
      <c r="K22" s="98">
        <v>9</v>
      </c>
      <c r="L22" s="13">
        <v>27.2</v>
      </c>
      <c r="M22" s="14">
        <v>55.2</v>
      </c>
      <c r="N22" s="330">
        <v>57</v>
      </c>
      <c r="O22" s="98">
        <v>22.8</v>
      </c>
      <c r="P22" s="13">
        <v>25.7</v>
      </c>
      <c r="Q22" s="14">
        <v>45.1</v>
      </c>
      <c r="R22" s="14">
        <v>35.9</v>
      </c>
      <c r="S22" s="14">
        <v>35.9</v>
      </c>
      <c r="T22" s="14">
        <v>49.1</v>
      </c>
      <c r="U22" s="14">
        <v>30.4</v>
      </c>
      <c r="V22" s="14">
        <v>22.1</v>
      </c>
      <c r="W22" s="14">
        <v>46</v>
      </c>
      <c r="X22" s="14">
        <v>45.2</v>
      </c>
      <c r="Y22" s="252">
        <v>26.7</v>
      </c>
      <c r="Z22" s="242">
        <f t="shared" si="0"/>
        <v>912.80000000000007</v>
      </c>
      <c r="AA22" s="356"/>
    </row>
    <row r="23" spans="1:33" ht="39.950000000000003" customHeight="1" x14ac:dyDescent="0.25">
      <c r="A23" s="148" t="s">
        <v>22</v>
      </c>
      <c r="B23" s="13">
        <v>46.3</v>
      </c>
      <c r="C23" s="14">
        <v>50.9</v>
      </c>
      <c r="D23" s="14">
        <v>50.9</v>
      </c>
      <c r="E23" s="14">
        <v>36.700000000000003</v>
      </c>
      <c r="F23" s="14">
        <v>28.7</v>
      </c>
      <c r="G23" s="14">
        <v>31.9</v>
      </c>
      <c r="H23" s="14">
        <v>52.8</v>
      </c>
      <c r="I23" s="14">
        <v>51.3</v>
      </c>
      <c r="J23" s="14">
        <v>30.2</v>
      </c>
      <c r="K23" s="98">
        <v>9</v>
      </c>
      <c r="L23" s="13">
        <v>27.2</v>
      </c>
      <c r="M23" s="14">
        <v>55.2</v>
      </c>
      <c r="N23" s="330">
        <v>57.1</v>
      </c>
      <c r="O23" s="98">
        <v>22.8</v>
      </c>
      <c r="P23" s="13">
        <v>25.8</v>
      </c>
      <c r="Q23" s="14">
        <v>45.2</v>
      </c>
      <c r="R23" s="14">
        <v>36</v>
      </c>
      <c r="S23" s="14">
        <v>36</v>
      </c>
      <c r="T23" s="14">
        <v>49.1</v>
      </c>
      <c r="U23" s="14">
        <v>30.4</v>
      </c>
      <c r="V23" s="14">
        <v>22.1</v>
      </c>
      <c r="W23" s="14">
        <v>46</v>
      </c>
      <c r="X23" s="14">
        <v>45.2</v>
      </c>
      <c r="Y23" s="252">
        <v>26.8</v>
      </c>
      <c r="Z23" s="242">
        <f t="shared" si="0"/>
        <v>913.59999999999991</v>
      </c>
      <c r="AA23" s="356"/>
    </row>
    <row r="24" spans="1:33" ht="39.950000000000003" customHeight="1" thickBot="1" x14ac:dyDescent="0.3">
      <c r="A24" s="196" t="s">
        <v>30</v>
      </c>
      <c r="B24" s="13">
        <v>46.3</v>
      </c>
      <c r="C24" s="14">
        <v>50.9</v>
      </c>
      <c r="D24" s="14">
        <v>51</v>
      </c>
      <c r="E24" s="14">
        <v>36.700000000000003</v>
      </c>
      <c r="F24" s="14">
        <v>28.8</v>
      </c>
      <c r="G24" s="14">
        <v>31.9</v>
      </c>
      <c r="H24" s="14">
        <v>52.8</v>
      </c>
      <c r="I24" s="14">
        <v>51.3</v>
      </c>
      <c r="J24" s="14">
        <v>30.2</v>
      </c>
      <c r="K24" s="98">
        <v>9</v>
      </c>
      <c r="L24" s="13">
        <v>27.2</v>
      </c>
      <c r="M24" s="14">
        <v>55.2</v>
      </c>
      <c r="N24" s="330">
        <v>57.1</v>
      </c>
      <c r="O24" s="98">
        <v>22.8</v>
      </c>
      <c r="P24" s="13">
        <v>25.8</v>
      </c>
      <c r="Q24" s="14">
        <v>45.2</v>
      </c>
      <c r="R24" s="14">
        <v>36</v>
      </c>
      <c r="S24" s="14">
        <v>36</v>
      </c>
      <c r="T24" s="14">
        <v>49.1</v>
      </c>
      <c r="U24" s="14">
        <v>30.5</v>
      </c>
      <c r="V24" s="14">
        <v>22.2</v>
      </c>
      <c r="W24" s="14">
        <v>46.1</v>
      </c>
      <c r="X24" s="14">
        <v>45.2</v>
      </c>
      <c r="Y24" s="252">
        <v>26.8</v>
      </c>
      <c r="Z24" s="381">
        <f t="shared" si="0"/>
        <v>914.1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229.70000000000005</v>
      </c>
      <c r="C25" s="105">
        <f t="shared" si="1"/>
        <v>252.7</v>
      </c>
      <c r="D25" s="105">
        <f t="shared" si="1"/>
        <v>253.9</v>
      </c>
      <c r="E25" s="105">
        <f t="shared" si="1"/>
        <v>182.40000000000003</v>
      </c>
      <c r="F25" s="105">
        <f t="shared" si="1"/>
        <v>143</v>
      </c>
      <c r="G25" s="105">
        <f t="shared" si="1"/>
        <v>158.70000000000002</v>
      </c>
      <c r="H25" s="105">
        <f t="shared" si="1"/>
        <v>263.60000000000002</v>
      </c>
      <c r="I25" s="105">
        <f t="shared" si="1"/>
        <v>255.90000000000003</v>
      </c>
      <c r="J25" s="105">
        <f t="shared" si="1"/>
        <v>150.30000000000001</v>
      </c>
      <c r="K25" s="178">
        <f t="shared" si="1"/>
        <v>44.7</v>
      </c>
      <c r="L25" s="108">
        <f>SUM(L18:L24)</f>
        <v>136.80000000000001</v>
      </c>
      <c r="M25" s="105">
        <f>SUM(M18:M24)</f>
        <v>277.59999999999997</v>
      </c>
      <c r="N25" s="105">
        <f>SUM(N18:N24)</f>
        <v>284.3</v>
      </c>
      <c r="O25" s="178">
        <f>SUM(O18:O24)</f>
        <v>113.19999999999999</v>
      </c>
      <c r="P25" s="108">
        <f t="shared" ref="P25:Y25" si="2">SUM(P18:P24)</f>
        <v>127.8</v>
      </c>
      <c r="Q25" s="105">
        <f t="shared" si="2"/>
        <v>224.89999999999998</v>
      </c>
      <c r="R25" s="105">
        <f t="shared" si="2"/>
        <v>179</v>
      </c>
      <c r="S25" s="105">
        <f t="shared" si="2"/>
        <v>179</v>
      </c>
      <c r="T25" s="105">
        <f t="shared" si="2"/>
        <v>244.5</v>
      </c>
      <c r="U25" s="105">
        <f t="shared" si="2"/>
        <v>152.1</v>
      </c>
      <c r="V25" s="105">
        <f t="shared" si="2"/>
        <v>111.10000000000001</v>
      </c>
      <c r="W25" s="105">
        <f t="shared" si="2"/>
        <v>230.4</v>
      </c>
      <c r="X25" s="105">
        <f t="shared" si="2"/>
        <v>225</v>
      </c>
      <c r="Y25" s="106">
        <f t="shared" si="2"/>
        <v>132.69999999999999</v>
      </c>
      <c r="Z25" s="389">
        <f>SUM(B25:Y25)</f>
        <v>4553.3</v>
      </c>
    </row>
    <row r="26" spans="1:33" s="2" customFormat="1" ht="36.75" customHeight="1" x14ac:dyDescent="0.25">
      <c r="A26" s="162" t="s">
        <v>10</v>
      </c>
      <c r="B26" s="15">
        <v>52.5</v>
      </c>
      <c r="C26" s="16">
        <v>53</v>
      </c>
      <c r="D26" s="16">
        <v>53.5</v>
      </c>
      <c r="E26" s="16">
        <v>54.5</v>
      </c>
      <c r="F26" s="16">
        <v>55.5</v>
      </c>
      <c r="G26" s="16">
        <v>54.5</v>
      </c>
      <c r="H26" s="16">
        <v>53.5</v>
      </c>
      <c r="I26" s="16">
        <v>52</v>
      </c>
      <c r="J26" s="16">
        <v>51</v>
      </c>
      <c r="K26" s="186">
        <v>49.5</v>
      </c>
      <c r="L26" s="451">
        <v>56</v>
      </c>
      <c r="M26" s="452">
        <v>55</v>
      </c>
      <c r="N26" s="16">
        <v>54</v>
      </c>
      <c r="O26" s="186">
        <v>53</v>
      </c>
      <c r="P26" s="451">
        <v>52</v>
      </c>
      <c r="Q26" s="452">
        <v>52.5</v>
      </c>
      <c r="R26" s="453">
        <v>53.5</v>
      </c>
      <c r="S26" s="453">
        <v>53.5</v>
      </c>
      <c r="T26" s="453">
        <v>54.5</v>
      </c>
      <c r="U26" s="452">
        <v>55</v>
      </c>
      <c r="V26" s="452">
        <v>54</v>
      </c>
      <c r="W26" s="454">
        <v>52.5</v>
      </c>
      <c r="X26" s="454">
        <v>51.5</v>
      </c>
      <c r="Y26" s="455">
        <v>50</v>
      </c>
      <c r="Z26" s="243">
        <f>((Z25/Z27)/7)*1000</f>
        <v>53.278026748417453</v>
      </c>
      <c r="AA26" s="36"/>
    </row>
    <row r="27" spans="1:33" s="2" customFormat="1" ht="33" customHeight="1" x14ac:dyDescent="0.25">
      <c r="A27" s="163" t="s">
        <v>11</v>
      </c>
      <c r="B27" s="18">
        <v>625</v>
      </c>
      <c r="C27" s="19">
        <v>681</v>
      </c>
      <c r="D27" s="19">
        <v>678</v>
      </c>
      <c r="E27" s="19">
        <v>478</v>
      </c>
      <c r="F27" s="19">
        <v>368</v>
      </c>
      <c r="G27" s="19">
        <v>416</v>
      </c>
      <c r="H27" s="19">
        <v>704</v>
      </c>
      <c r="I27" s="19">
        <v>703</v>
      </c>
      <c r="J27" s="19">
        <v>421</v>
      </c>
      <c r="K27" s="156">
        <v>129</v>
      </c>
      <c r="L27" s="18">
        <v>349</v>
      </c>
      <c r="M27" s="19">
        <v>721</v>
      </c>
      <c r="N27" s="19">
        <v>752</v>
      </c>
      <c r="O27" s="156">
        <v>305</v>
      </c>
      <c r="P27" s="18">
        <v>351</v>
      </c>
      <c r="Q27" s="19">
        <v>612</v>
      </c>
      <c r="R27" s="19">
        <v>478</v>
      </c>
      <c r="S27" s="19">
        <v>478</v>
      </c>
      <c r="T27" s="19">
        <v>641</v>
      </c>
      <c r="U27" s="19">
        <v>395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12209</v>
      </c>
    </row>
    <row r="28" spans="1:33" s="2" customFormat="1" ht="33" customHeight="1" x14ac:dyDescent="0.25">
      <c r="A28" s="164" t="s">
        <v>12</v>
      </c>
      <c r="B28" s="21">
        <f>((((B26*7)*B27)/1000)-B19)/4</f>
        <v>46.271875000000001</v>
      </c>
      <c r="C28" s="22">
        <f t="shared" ref="C28:K28" si="3">((((C26*7)*C27)/1000)-C19)/4</f>
        <v>50.83775</v>
      </c>
      <c r="D28" s="22">
        <f t="shared" si="3"/>
        <v>50.927750000000003</v>
      </c>
      <c r="E28" s="22">
        <f t="shared" si="3"/>
        <v>36.664249999999996</v>
      </c>
      <c r="F28" s="22">
        <f t="shared" si="3"/>
        <v>28.716999999999999</v>
      </c>
      <c r="G28" s="22">
        <f t="shared" si="3"/>
        <v>31.851000000000003</v>
      </c>
      <c r="H28" s="22">
        <f t="shared" si="3"/>
        <v>52.812000000000005</v>
      </c>
      <c r="I28" s="22">
        <f t="shared" si="3"/>
        <v>51.298000000000002</v>
      </c>
      <c r="J28" s="22">
        <f t="shared" si="3"/>
        <v>30.199249999999999</v>
      </c>
      <c r="K28" s="135">
        <f t="shared" si="3"/>
        <v>8.9996250000000018</v>
      </c>
      <c r="L28" s="21">
        <f>((((L26*7)*L27)/1000)-L19)/4</f>
        <v>27.201999999999998</v>
      </c>
      <c r="M28" s="22">
        <f>((((M26*7)*M27)/1000)-M19)/4</f>
        <v>55.196249999999992</v>
      </c>
      <c r="N28" s="22">
        <f>((((N26*7)*N27)/1000)-N19)/4</f>
        <v>57.038999999999994</v>
      </c>
      <c r="O28" s="135">
        <f>((((O26*7)*O27)/1000)-O19)/4</f>
        <v>22.78875</v>
      </c>
      <c r="P28" s="21">
        <f t="shared" ref="P28:Y28" si="4">((((P26*7)*P27)/1000)-P19)/4</f>
        <v>25.741</v>
      </c>
      <c r="Q28" s="22">
        <f t="shared" si="4"/>
        <v>45.152500000000003</v>
      </c>
      <c r="R28" s="22">
        <f t="shared" si="4"/>
        <v>35.952749999999995</v>
      </c>
      <c r="S28" s="22">
        <f t="shared" si="4"/>
        <v>35.952749999999995</v>
      </c>
      <c r="T28" s="22">
        <f t="shared" si="4"/>
        <v>49.110375000000005</v>
      </c>
      <c r="U28" s="22">
        <f t="shared" si="4"/>
        <v>30.418749999999996</v>
      </c>
      <c r="V28" s="22">
        <f t="shared" si="4"/>
        <v>22.133000000000003</v>
      </c>
      <c r="W28" s="22">
        <f t="shared" si="4"/>
        <v>46.030625000000001</v>
      </c>
      <c r="X28" s="22">
        <f t="shared" si="4"/>
        <v>45.162999999999997</v>
      </c>
      <c r="Y28" s="23">
        <f t="shared" si="4"/>
        <v>26.737500000000001</v>
      </c>
      <c r="Z28" s="425">
        <f>((Z25*1000)/Z27)/7</f>
        <v>53.278026748417446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229.6875</v>
      </c>
      <c r="C29" s="330">
        <f t="shared" si="5"/>
        <v>252.65100000000001</v>
      </c>
      <c r="D29" s="330">
        <f t="shared" si="5"/>
        <v>253.911</v>
      </c>
      <c r="E29" s="330">
        <f t="shared" si="5"/>
        <v>182.357</v>
      </c>
      <c r="F29" s="330">
        <f t="shared" si="5"/>
        <v>142.96799999999999</v>
      </c>
      <c r="G29" s="330">
        <f t="shared" si="5"/>
        <v>158.70400000000001</v>
      </c>
      <c r="H29" s="330">
        <f t="shared" si="5"/>
        <v>263.64800000000002</v>
      </c>
      <c r="I29" s="330">
        <f t="shared" si="5"/>
        <v>255.892</v>
      </c>
      <c r="J29" s="330">
        <f t="shared" si="5"/>
        <v>150.297</v>
      </c>
      <c r="K29" s="344">
        <f t="shared" si="5"/>
        <v>44.698500000000003</v>
      </c>
      <c r="L29" s="329">
        <f>((L27*L26)*7)/1000</f>
        <v>136.80799999999999</v>
      </c>
      <c r="M29" s="330">
        <f>((M27*M26)*7)/1000</f>
        <v>277.58499999999998</v>
      </c>
      <c r="N29" s="330">
        <f>((N27*N26)*7)/1000</f>
        <v>284.25599999999997</v>
      </c>
      <c r="O29" s="344">
        <f>((O27*O26)*7)/1000</f>
        <v>113.155</v>
      </c>
      <c r="P29" s="329">
        <f t="shared" ref="P29:Y29" si="6">((P27*P26)*7)/1000</f>
        <v>127.764</v>
      </c>
      <c r="Q29" s="330">
        <f t="shared" si="6"/>
        <v>224.91</v>
      </c>
      <c r="R29" s="330">
        <f t="shared" si="6"/>
        <v>179.011</v>
      </c>
      <c r="S29" s="330">
        <f t="shared" si="6"/>
        <v>179.011</v>
      </c>
      <c r="T29" s="330">
        <f t="shared" si="6"/>
        <v>244.54150000000001</v>
      </c>
      <c r="U29" s="330">
        <f t="shared" si="6"/>
        <v>152.07499999999999</v>
      </c>
      <c r="V29" s="330">
        <f t="shared" si="6"/>
        <v>111.13200000000001</v>
      </c>
      <c r="W29" s="330">
        <f t="shared" si="6"/>
        <v>230.42250000000001</v>
      </c>
      <c r="X29" s="330">
        <f t="shared" si="6"/>
        <v>224.952</v>
      </c>
      <c r="Y29" s="331">
        <f t="shared" si="6"/>
        <v>132.65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52.502857142857152</v>
      </c>
      <c r="C30" s="27">
        <f t="shared" si="7"/>
        <v>53.010279001468433</v>
      </c>
      <c r="D30" s="27">
        <f t="shared" si="7"/>
        <v>53.497682258744206</v>
      </c>
      <c r="E30" s="27">
        <f t="shared" si="7"/>
        <v>54.512851165570844</v>
      </c>
      <c r="F30" s="27">
        <f t="shared" si="7"/>
        <v>55.512422360248451</v>
      </c>
      <c r="G30" s="27">
        <f t="shared" si="7"/>
        <v>54.498626373626379</v>
      </c>
      <c r="H30" s="27">
        <f t="shared" si="7"/>
        <v>53.490259740259738</v>
      </c>
      <c r="I30" s="27">
        <f t="shared" si="7"/>
        <v>52.001625685836217</v>
      </c>
      <c r="J30" s="27">
        <f t="shared" si="7"/>
        <v>51.001017984390906</v>
      </c>
      <c r="K30" s="180">
        <f t="shared" si="7"/>
        <v>49.501661129568106</v>
      </c>
      <c r="L30" s="26">
        <f>+(L25/L27)/7*1000</f>
        <v>55.996725337699552</v>
      </c>
      <c r="M30" s="27">
        <f>+(M25/M27)/7*1000</f>
        <v>55.002972062611448</v>
      </c>
      <c r="N30" s="27">
        <f>+(N25/N27)/7*1000</f>
        <v>54.008358662613986</v>
      </c>
      <c r="O30" s="180">
        <f>+(O25/O27)/7*1000</f>
        <v>53.021077283372357</v>
      </c>
      <c r="P30" s="26">
        <f t="shared" ref="P30:Y30" si="8">+(P25/P27)/7*1000</f>
        <v>52.014652014652007</v>
      </c>
      <c r="Q30" s="27">
        <f t="shared" si="8"/>
        <v>52.497665732959845</v>
      </c>
      <c r="R30" s="27">
        <f t="shared" si="8"/>
        <v>53.496712492528395</v>
      </c>
      <c r="S30" s="27">
        <f t="shared" si="8"/>
        <v>53.496712492528395</v>
      </c>
      <c r="T30" s="27">
        <f t="shared" si="8"/>
        <v>54.490751058613775</v>
      </c>
      <c r="U30" s="27">
        <f t="shared" si="8"/>
        <v>55.00904159132007</v>
      </c>
      <c r="V30" s="27">
        <f t="shared" si="8"/>
        <v>53.98445092322644</v>
      </c>
      <c r="W30" s="27">
        <f t="shared" si="8"/>
        <v>52.494873547505129</v>
      </c>
      <c r="X30" s="27">
        <f t="shared" si="8"/>
        <v>51.510989010989007</v>
      </c>
      <c r="Y30" s="28">
        <f t="shared" si="8"/>
        <v>50.018846588767431</v>
      </c>
      <c r="Z30" s="247"/>
    </row>
    <row r="31" spans="1:33" ht="33.75" customHeight="1" x14ac:dyDescent="0.25">
      <c r="A31" s="29"/>
      <c r="B31" s="30">
        <f t="shared" ref="B31:K31" si="9">B25-B29</f>
        <v>1.2500000000045475E-2</v>
      </c>
      <c r="C31" s="30">
        <f t="shared" si="9"/>
        <v>4.8999999999978172E-2</v>
      </c>
      <c r="D31" s="30">
        <f t="shared" si="9"/>
        <v>-1.099999999999568E-2</v>
      </c>
      <c r="E31" s="30">
        <f t="shared" si="9"/>
        <v>4.3000000000034788E-2</v>
      </c>
      <c r="F31" s="30">
        <f t="shared" si="9"/>
        <v>3.2000000000010687E-2</v>
      </c>
      <c r="G31" s="30">
        <f t="shared" si="9"/>
        <v>-3.9999999999906777E-3</v>
      </c>
      <c r="H31" s="30">
        <f t="shared" si="9"/>
        <v>-4.8000000000001819E-2</v>
      </c>
      <c r="I31" s="30">
        <f t="shared" si="9"/>
        <v>8.0000000000381988E-3</v>
      </c>
      <c r="J31" s="30">
        <f t="shared" si="9"/>
        <v>3.0000000000143245E-3</v>
      </c>
      <c r="K31" s="30">
        <f t="shared" si="9"/>
        <v>1.5000000000000568E-3</v>
      </c>
      <c r="L31" s="30">
        <f>L25-L29</f>
        <v>-7.9999999999813554E-3</v>
      </c>
      <c r="M31" s="30">
        <f>M25-M29</f>
        <v>1.4999999999986358E-2</v>
      </c>
      <c r="N31" s="30">
        <f>N25-N29</f>
        <v>4.4000000000039563E-2</v>
      </c>
      <c r="O31" s="30">
        <f>O25-O29</f>
        <v>4.4999999999987494E-2</v>
      </c>
      <c r="P31" s="30">
        <f t="shared" ref="P31:Y31" si="10">P25-P29</f>
        <v>3.6000000000001364E-2</v>
      </c>
      <c r="Q31" s="30">
        <f t="shared" si="10"/>
        <v>-1.0000000000019327E-2</v>
      </c>
      <c r="R31" s="30">
        <f t="shared" si="10"/>
        <v>-1.099999999999568E-2</v>
      </c>
      <c r="S31" s="30">
        <f t="shared" si="10"/>
        <v>-1.099999999999568E-2</v>
      </c>
      <c r="T31" s="30">
        <f t="shared" si="10"/>
        <v>-4.1500000000013415E-2</v>
      </c>
      <c r="U31" s="30">
        <f t="shared" si="10"/>
        <v>2.5000000000005684E-2</v>
      </c>
      <c r="V31" s="30">
        <f t="shared" si="10"/>
        <v>-3.1999999999996476E-2</v>
      </c>
      <c r="W31" s="30">
        <f t="shared" si="10"/>
        <v>-2.2500000000007958E-2</v>
      </c>
      <c r="X31" s="30">
        <f t="shared" si="10"/>
        <v>4.8000000000001819E-2</v>
      </c>
      <c r="Y31" s="30">
        <f t="shared" si="10"/>
        <v>4.9999999999982947E-2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4" t="s">
        <v>16</v>
      </c>
      <c r="C34" s="1151"/>
      <c r="D34" s="1151"/>
      <c r="E34" s="1151"/>
      <c r="F34" s="1151"/>
      <c r="G34" s="1151"/>
      <c r="H34" s="1151"/>
      <c r="I34" s="1147" t="s">
        <v>8</v>
      </c>
      <c r="L34" s="32"/>
      <c r="M34" s="62" t="s">
        <v>17</v>
      </c>
      <c r="N34" s="1094" t="s">
        <v>16</v>
      </c>
      <c r="O34" s="1095"/>
      <c r="P34" s="1095"/>
      <c r="Q34" s="1145"/>
      <c r="R34" s="1147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9"/>
      <c r="J35" s="35"/>
      <c r="K35" s="1106"/>
      <c r="L35" s="1106"/>
      <c r="M35" s="422" t="s">
        <v>31</v>
      </c>
      <c r="N35" s="432">
        <v>1</v>
      </c>
      <c r="O35" s="439">
        <v>2</v>
      </c>
      <c r="P35" s="440">
        <v>3</v>
      </c>
      <c r="Q35" s="416"/>
      <c r="R35" s="1149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35.799999999999997</v>
      </c>
      <c r="C38" s="14">
        <v>59.1</v>
      </c>
      <c r="D38" s="14">
        <v>40</v>
      </c>
      <c r="E38" s="98">
        <v>17.5</v>
      </c>
      <c r="F38" s="13">
        <v>21.9</v>
      </c>
      <c r="G38" s="14">
        <v>58.9</v>
      </c>
      <c r="H38" s="252">
        <v>36.799999999999997</v>
      </c>
      <c r="I38" s="242">
        <f t="shared" si="11"/>
        <v>270</v>
      </c>
      <c r="J38" s="37"/>
      <c r="K38" s="375"/>
      <c r="L38" s="2"/>
      <c r="M38" s="148" t="s">
        <v>19</v>
      </c>
      <c r="N38" s="13">
        <v>6.2</v>
      </c>
      <c r="O38" s="14">
        <v>19.2</v>
      </c>
      <c r="P38" s="14">
        <v>18.5</v>
      </c>
      <c r="Q38" s="252">
        <v>3.9</v>
      </c>
      <c r="R38" s="242">
        <f>SUM(N38:Q38)</f>
        <v>47.8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37.200000000000003</v>
      </c>
      <c r="C39" s="14">
        <v>61.9</v>
      </c>
      <c r="D39" s="14">
        <v>42.1</v>
      </c>
      <c r="E39" s="98">
        <v>18.100000000000001</v>
      </c>
      <c r="F39" s="13">
        <v>22.9</v>
      </c>
      <c r="G39" s="14">
        <v>61.4</v>
      </c>
      <c r="H39" s="252">
        <v>38.5</v>
      </c>
      <c r="I39" s="242">
        <f t="shared" si="11"/>
        <v>282.10000000000002</v>
      </c>
      <c r="J39" s="37"/>
      <c r="K39" s="375"/>
      <c r="L39" s="2"/>
      <c r="M39" s="148" t="s">
        <v>27</v>
      </c>
      <c r="N39" s="13">
        <v>6.3</v>
      </c>
      <c r="O39" s="14">
        <v>19.600000000000001</v>
      </c>
      <c r="P39" s="14">
        <v>18.8</v>
      </c>
      <c r="Q39" s="252">
        <v>3.9</v>
      </c>
      <c r="R39" s="242">
        <f>SUM(N39:Q39)</f>
        <v>48.6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37.200000000000003</v>
      </c>
      <c r="C41" s="14">
        <v>61.9</v>
      </c>
      <c r="D41" s="14">
        <v>42.2</v>
      </c>
      <c r="E41" s="98">
        <v>18.100000000000001</v>
      </c>
      <c r="F41" s="13">
        <v>22.9</v>
      </c>
      <c r="G41" s="14">
        <v>61.4</v>
      </c>
      <c r="H41" s="252">
        <v>38.5</v>
      </c>
      <c r="I41" s="242">
        <f t="shared" si="11"/>
        <v>282.20000000000005</v>
      </c>
      <c r="J41" s="37"/>
      <c r="K41" s="375"/>
      <c r="L41" s="2"/>
      <c r="M41" s="148" t="s">
        <v>21</v>
      </c>
      <c r="N41" s="13">
        <v>6.4</v>
      </c>
      <c r="O41" s="14">
        <v>19.600000000000001</v>
      </c>
      <c r="P41" s="14">
        <v>18.899999999999999</v>
      </c>
      <c r="Q41" s="252">
        <v>3.9</v>
      </c>
      <c r="R41" s="242">
        <f>SUM(N41:Q41)</f>
        <v>48.8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37.200000000000003</v>
      </c>
      <c r="C42" s="14">
        <v>61.9</v>
      </c>
      <c r="D42" s="14">
        <v>42.2</v>
      </c>
      <c r="E42" s="98">
        <v>18.100000000000001</v>
      </c>
      <c r="F42" s="13">
        <v>22.9</v>
      </c>
      <c r="G42" s="14">
        <v>61.5</v>
      </c>
      <c r="H42" s="252">
        <v>38.6</v>
      </c>
      <c r="I42" s="242">
        <f t="shared" si="11"/>
        <v>282.40000000000003</v>
      </c>
      <c r="J42" s="37"/>
      <c r="K42" s="375"/>
      <c r="L42" s="2"/>
      <c r="M42" s="148" t="s">
        <v>22</v>
      </c>
      <c r="N42" s="13">
        <v>6.4</v>
      </c>
      <c r="O42" s="14">
        <v>19.7</v>
      </c>
      <c r="P42" s="14">
        <v>18.899999999999999</v>
      </c>
      <c r="Q42" s="252">
        <v>3.9</v>
      </c>
      <c r="R42" s="242">
        <f>SUM(N42:Q42)</f>
        <v>48.9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37.299999999999997</v>
      </c>
      <c r="C43" s="14">
        <v>61.9</v>
      </c>
      <c r="D43" s="14">
        <v>42.2</v>
      </c>
      <c r="E43" s="98">
        <v>18.100000000000001</v>
      </c>
      <c r="F43" s="124">
        <v>23</v>
      </c>
      <c r="G43" s="125">
        <v>61.5</v>
      </c>
      <c r="H43" s="253">
        <v>38.6</v>
      </c>
      <c r="I43" s="381">
        <f t="shared" si="11"/>
        <v>282.59999999999997</v>
      </c>
      <c r="J43" s="37"/>
      <c r="K43" s="375"/>
      <c r="L43" s="2"/>
      <c r="M43" s="196" t="s">
        <v>30</v>
      </c>
      <c r="N43" s="13">
        <v>6.4</v>
      </c>
      <c r="O43" s="14">
        <v>19.7</v>
      </c>
      <c r="P43" s="14">
        <v>18.899999999999999</v>
      </c>
      <c r="Q43" s="252">
        <v>4</v>
      </c>
      <c r="R43" s="381">
        <f>SUM(N43:Q43)</f>
        <v>49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2">SUM(B37:B43)</f>
        <v>184.7</v>
      </c>
      <c r="C44" s="105">
        <f t="shared" si="12"/>
        <v>306.7</v>
      </c>
      <c r="D44" s="105">
        <f t="shared" si="12"/>
        <v>208.7</v>
      </c>
      <c r="E44" s="178">
        <f t="shared" si="12"/>
        <v>89.9</v>
      </c>
      <c r="F44" s="184">
        <f>SUM(F37:F43)</f>
        <v>113.6</v>
      </c>
      <c r="G44" s="185">
        <f t="shared" si="12"/>
        <v>304.7</v>
      </c>
      <c r="H44" s="153">
        <f>SUM(H37:H43)</f>
        <v>191</v>
      </c>
      <c r="I44" s="389">
        <f t="shared" si="11"/>
        <v>1399.3</v>
      </c>
      <c r="J44" s="37"/>
      <c r="K44" s="37"/>
      <c r="M44" s="302" t="s">
        <v>8</v>
      </c>
      <c r="N44" s="108">
        <f>SUM(N37:N43)</f>
        <v>31.699999999999996</v>
      </c>
      <c r="O44" s="105">
        <f>SUM(O37:O43)</f>
        <v>97.8</v>
      </c>
      <c r="P44" s="105">
        <f>SUM(P37:P43)</f>
        <v>94</v>
      </c>
      <c r="Q44" s="106">
        <f>SUM(Q37:Q43)</f>
        <v>19.600000000000001</v>
      </c>
      <c r="R44" s="389">
        <f>SUM(N44:Q44)</f>
        <v>243.1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57.5</v>
      </c>
      <c r="C45" s="16">
        <v>58.5</v>
      </c>
      <c r="D45" s="16">
        <v>59.5</v>
      </c>
      <c r="E45" s="186">
        <v>60</v>
      </c>
      <c r="F45" s="15">
        <v>59</v>
      </c>
      <c r="G45" s="16">
        <v>57.5</v>
      </c>
      <c r="H45" s="17">
        <v>56.5</v>
      </c>
      <c r="I45" s="113">
        <f>+((I44/I46)/7)*1000</f>
        <v>58.14426992437464</v>
      </c>
      <c r="J45" s="38"/>
      <c r="K45" s="37"/>
      <c r="M45" s="423" t="s">
        <v>10</v>
      </c>
      <c r="N45" s="15">
        <v>66.5</v>
      </c>
      <c r="O45" s="16">
        <v>66.5</v>
      </c>
      <c r="P45" s="16">
        <v>66.5</v>
      </c>
      <c r="Q45" s="17">
        <v>66.5</v>
      </c>
      <c r="R45" s="113">
        <f>+((R44/R46)/7)*1000</f>
        <v>66.529830322933776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214</v>
      </c>
      <c r="F46" s="18">
        <v>275</v>
      </c>
      <c r="G46" s="19">
        <v>757</v>
      </c>
      <c r="H46" s="20">
        <v>483</v>
      </c>
      <c r="I46" s="114">
        <f>SUM(B46:H46)</f>
        <v>3438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3">((((B45*7)*B46)/1000)-B38)/4</f>
        <v>37.236874999999998</v>
      </c>
      <c r="C47" s="22">
        <f t="shared" si="13"/>
        <v>61.903875000000006</v>
      </c>
      <c r="D47" s="22">
        <f t="shared" si="13"/>
        <v>42.166625000000003</v>
      </c>
      <c r="E47" s="135">
        <f t="shared" si="13"/>
        <v>18.094999999999999</v>
      </c>
      <c r="F47" s="21">
        <f t="shared" si="13"/>
        <v>22.918750000000003</v>
      </c>
      <c r="G47" s="22">
        <f t="shared" si="13"/>
        <v>61.448124999999997</v>
      </c>
      <c r="H47" s="23">
        <f t="shared" si="13"/>
        <v>38.556624999999997</v>
      </c>
      <c r="I47" s="115">
        <f>((I44*1000)/I46)/7</f>
        <v>58.144269924374633</v>
      </c>
      <c r="J47" s="167"/>
      <c r="K47" s="37"/>
      <c r="M47" s="164" t="s">
        <v>12</v>
      </c>
      <c r="N47" s="21">
        <f>((((N45*7)*N46)/1000)-N38)/4</f>
        <v>6.3635000000000002</v>
      </c>
      <c r="O47" s="22">
        <f>((((O45*7)*O46)/1000)-O38)/4</f>
        <v>19.638749999999998</v>
      </c>
      <c r="P47" s="22">
        <f>((((P45*7)*P46)/1000)-P38)/4</f>
        <v>18.882750000000001</v>
      </c>
      <c r="Q47" s="23">
        <f>((((Q45*7)*Q46)/1000)-Q38)/4</f>
        <v>3.9127499999999995</v>
      </c>
      <c r="R47" s="425">
        <f>((R44*1000)/R46)/7</f>
        <v>66.529830322933762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4">((B46*B45)*7)/1000</f>
        <v>184.7475</v>
      </c>
      <c r="C48" s="330">
        <f t="shared" si="14"/>
        <v>306.71550000000002</v>
      </c>
      <c r="D48" s="330">
        <f t="shared" si="14"/>
        <v>208.66650000000001</v>
      </c>
      <c r="E48" s="344">
        <f t="shared" si="14"/>
        <v>89.88</v>
      </c>
      <c r="F48" s="329">
        <f>((F46*F45)*7)/1000</f>
        <v>113.575</v>
      </c>
      <c r="G48" s="330">
        <f t="shared" si="14"/>
        <v>304.6925</v>
      </c>
      <c r="H48" s="331">
        <f>((H46*H45)*7)/1000</f>
        <v>191.0265</v>
      </c>
      <c r="I48" s="99"/>
      <c r="J48" s="29"/>
      <c r="K48" s="37"/>
      <c r="M48" s="165" t="s">
        <v>13</v>
      </c>
      <c r="N48" s="329">
        <f>((N46*N45)*7)/1000</f>
        <v>31.654</v>
      </c>
      <c r="O48" s="330">
        <f>((O46*O45)*7)/1000</f>
        <v>97.754999999999995</v>
      </c>
      <c r="P48" s="330">
        <f>((P46*P45)*7)/1000</f>
        <v>94.031000000000006</v>
      </c>
      <c r="Q48" s="331">
        <f>((Q46*Q45)*7)/1000</f>
        <v>19.550999999999998</v>
      </c>
      <c r="R48" s="246"/>
      <c r="AA48" s="11"/>
      <c r="AB48" s="11"/>
    </row>
    <row r="49" spans="1:33" ht="33.75" customHeight="1" thickBot="1" x14ac:dyDescent="0.3">
      <c r="A49" s="165" t="s">
        <v>14</v>
      </c>
      <c r="B49" s="26">
        <f t="shared" ref="B49:G49" si="15">+(B44/B46)/7*1000</f>
        <v>57.485216308745713</v>
      </c>
      <c r="C49" s="27">
        <f t="shared" si="15"/>
        <v>58.49704367728399</v>
      </c>
      <c r="D49" s="27">
        <f t="shared" si="15"/>
        <v>59.509552323923579</v>
      </c>
      <c r="E49" s="180">
        <f t="shared" si="15"/>
        <v>60.013351134846467</v>
      </c>
      <c r="F49" s="26">
        <f>+(F44/F46)/7*1000</f>
        <v>59.012987012987011</v>
      </c>
      <c r="G49" s="27">
        <f t="shared" si="15"/>
        <v>57.501415361388936</v>
      </c>
      <c r="H49" s="28">
        <f>+(H44/H46)/7*1000</f>
        <v>56.492162082224191</v>
      </c>
      <c r="I49" s="116"/>
      <c r="J49" s="29"/>
      <c r="K49" s="37"/>
      <c r="L49" s="29"/>
      <c r="M49" s="213" t="s">
        <v>14</v>
      </c>
      <c r="N49" s="26">
        <f>+(N44/N46)/7*1000</f>
        <v>66.596638655462186</v>
      </c>
      <c r="O49" s="27">
        <f>+(O44/O46)/7*1000</f>
        <v>66.530612244897952</v>
      </c>
      <c r="P49" s="27">
        <f>+(P44/P46)/7*1000</f>
        <v>66.478076379066479</v>
      </c>
      <c r="Q49" s="28">
        <f>+(Q44/Q46)/7*1000</f>
        <v>66.666666666666671</v>
      </c>
      <c r="R49" s="426"/>
      <c r="S49" s="30"/>
      <c r="AA49" s="11"/>
      <c r="AB49" s="11"/>
    </row>
    <row r="50" spans="1:33" ht="33.75" customHeight="1" x14ac:dyDescent="0.25">
      <c r="A50" s="29"/>
      <c r="B50" s="30">
        <f t="shared" ref="B50:H50" si="16">B44-B48</f>
        <v>-4.7500000000013642E-2</v>
      </c>
      <c r="C50" s="30">
        <f t="shared" si="16"/>
        <v>-1.5500000000031378E-2</v>
      </c>
      <c r="D50" s="30">
        <f t="shared" si="16"/>
        <v>3.3499999999975216E-2</v>
      </c>
      <c r="E50" s="30">
        <f t="shared" si="16"/>
        <v>2.0000000000010232E-2</v>
      </c>
      <c r="F50" s="30">
        <f t="shared" si="16"/>
        <v>2.4999999999991473E-2</v>
      </c>
      <c r="G50" s="30">
        <f t="shared" si="16"/>
        <v>7.4999999999931788E-3</v>
      </c>
      <c r="H50" s="30">
        <f t="shared" si="16"/>
        <v>-2.6499999999998636E-2</v>
      </c>
      <c r="I50" s="29"/>
      <c r="J50" s="29"/>
      <c r="K50" s="29"/>
      <c r="L50" s="29"/>
      <c r="M50" s="30"/>
      <c r="N50" s="30">
        <f>N44-N48</f>
        <v>4.5999999999995822E-2</v>
      </c>
      <c r="O50" s="30">
        <f>O44-O48</f>
        <v>4.5000000000001705E-2</v>
      </c>
      <c r="P50" s="30">
        <f>P44-P48</f>
        <v>-3.1000000000005912E-2</v>
      </c>
      <c r="Q50" s="30">
        <f>Q44-Q48</f>
        <v>4.9000000000003041E-2</v>
      </c>
      <c r="R50" s="30"/>
      <c r="T50" s="30"/>
      <c r="U50" s="30"/>
      <c r="V50" s="2"/>
      <c r="W50" s="2"/>
      <c r="AA50" s="11"/>
      <c r="AB50" s="11"/>
    </row>
    <row r="51" spans="1:33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AA51" s="11"/>
      <c r="AB51" s="11"/>
    </row>
    <row r="52" spans="1:33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3" ht="33.75" customHeight="1" thickBot="1" x14ac:dyDescent="0.3">
      <c r="A53" s="62" t="s">
        <v>18</v>
      </c>
      <c r="B53" s="1151" t="s">
        <v>29</v>
      </c>
      <c r="C53" s="1151"/>
      <c r="D53" s="1151"/>
      <c r="E53" s="1151"/>
      <c r="F53" s="1151"/>
      <c r="G53" s="1153"/>
      <c r="H53" s="1147" t="s">
        <v>8</v>
      </c>
      <c r="I53" s="44"/>
      <c r="J53" s="44"/>
      <c r="K53" s="44"/>
      <c r="O53" s="30"/>
      <c r="P53" s="30"/>
      <c r="Q53" s="30"/>
      <c r="R53" s="30"/>
      <c r="V53" s="31"/>
      <c r="W53" s="31"/>
      <c r="X53" s="31"/>
      <c r="AA53" s="11"/>
      <c r="AB53" s="11"/>
      <c r="AC53" s="2"/>
      <c r="AE53" s="2"/>
      <c r="AF53" s="2"/>
      <c r="AG53" s="2"/>
    </row>
    <row r="54" spans="1:33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416"/>
      <c r="H54" s="1152"/>
      <c r="L54" s="33"/>
      <c r="M54" s="33"/>
      <c r="N54" s="33"/>
      <c r="O54" s="30"/>
      <c r="P54" s="30"/>
      <c r="Q54" s="30"/>
      <c r="R54" s="30"/>
      <c r="S54" s="33"/>
      <c r="T54" s="46"/>
      <c r="U54" s="46"/>
      <c r="V54" s="46"/>
      <c r="W54" s="2"/>
      <c r="X54" s="2"/>
      <c r="Y54" s="2"/>
      <c r="Z54" s="2"/>
      <c r="AA54" s="2"/>
      <c r="AC54" s="2"/>
      <c r="AD54" s="2"/>
      <c r="AE54" s="2"/>
    </row>
    <row r="55" spans="1:33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418" t="s">
        <v>68</v>
      </c>
      <c r="H55" s="386"/>
      <c r="I55" s="33"/>
      <c r="J55" s="33"/>
      <c r="L55" s="33"/>
      <c r="M55" s="33"/>
      <c r="N55" s="33"/>
      <c r="O55" s="30"/>
      <c r="P55" s="30"/>
      <c r="Q55" s="30"/>
      <c r="R55" s="30"/>
      <c r="S55" s="33"/>
      <c r="T55" s="46"/>
      <c r="U55" s="46"/>
      <c r="V55" s="46"/>
      <c r="W55" s="2"/>
      <c r="X55" s="2"/>
      <c r="Y55" s="2"/>
      <c r="Z55" s="2"/>
      <c r="AA55" s="2"/>
      <c r="AB55" s="12"/>
      <c r="AC55" s="2"/>
      <c r="AD55" s="2"/>
      <c r="AE55" s="2"/>
    </row>
    <row r="56" spans="1:33" ht="33.75" customHeight="1" x14ac:dyDescent="0.25">
      <c r="A56" s="456" t="s">
        <v>23</v>
      </c>
      <c r="B56" s="333"/>
      <c r="C56" s="334"/>
      <c r="D56" s="334"/>
      <c r="E56" s="334"/>
      <c r="F56" s="334"/>
      <c r="G56" s="336"/>
      <c r="H56" s="337">
        <f t="shared" ref="H56:H61" si="17">SUM(B56:G56)</f>
        <v>0</v>
      </c>
      <c r="I56" s="376"/>
      <c r="J56" s="30"/>
      <c r="K56" s="33"/>
      <c r="L56" s="33"/>
      <c r="M56" s="33"/>
      <c r="N56" s="33"/>
      <c r="O56" s="30"/>
      <c r="P56" s="30"/>
      <c r="Q56" s="30"/>
      <c r="R56" s="30"/>
      <c r="S56" s="33"/>
      <c r="T56" s="46"/>
      <c r="U56" s="46"/>
      <c r="V56" s="46"/>
      <c r="W56" s="2"/>
      <c r="X56" s="2"/>
      <c r="Y56" s="2"/>
      <c r="Z56" s="2"/>
      <c r="AA56" s="2"/>
      <c r="AB56" s="12"/>
      <c r="AC56" s="2"/>
      <c r="AD56" s="2"/>
      <c r="AE56" s="2"/>
    </row>
    <row r="57" spans="1:33" ht="33.75" customHeight="1" x14ac:dyDescent="0.25">
      <c r="A57" s="70" t="s">
        <v>19</v>
      </c>
      <c r="B57" s="13">
        <v>30.8</v>
      </c>
      <c r="C57" s="14">
        <v>30</v>
      </c>
      <c r="D57" s="14">
        <v>36.5</v>
      </c>
      <c r="E57" s="14">
        <v>43.1</v>
      </c>
      <c r="F57" s="14">
        <v>32.6</v>
      </c>
      <c r="G57" s="252">
        <v>10.5</v>
      </c>
      <c r="H57" s="242">
        <f t="shared" si="17"/>
        <v>183.5</v>
      </c>
      <c r="I57" s="376"/>
      <c r="J57" s="30"/>
      <c r="K57" s="33"/>
      <c r="L57" s="33"/>
      <c r="M57" s="33"/>
      <c r="N57" s="33"/>
      <c r="O57" s="30"/>
      <c r="P57" s="30"/>
      <c r="Q57" s="30"/>
      <c r="R57" s="30"/>
      <c r="S57" s="33"/>
      <c r="T57" s="46"/>
      <c r="U57" s="46"/>
      <c r="V57" s="46"/>
      <c r="W57" s="2"/>
      <c r="X57" s="2"/>
      <c r="Y57" s="2"/>
      <c r="Z57" s="2"/>
      <c r="AA57" s="2"/>
      <c r="AB57" s="12"/>
      <c r="AC57" s="2"/>
      <c r="AD57" s="2"/>
      <c r="AE57" s="2"/>
    </row>
    <row r="58" spans="1:33" ht="33.75" customHeight="1" x14ac:dyDescent="0.25">
      <c r="A58" s="70" t="s">
        <v>27</v>
      </c>
      <c r="B58" s="13">
        <v>31.6</v>
      </c>
      <c r="C58" s="14">
        <v>30.8</v>
      </c>
      <c r="D58" s="14">
        <v>37.4</v>
      </c>
      <c r="E58" s="14">
        <v>44.3</v>
      </c>
      <c r="F58" s="14">
        <v>33.6</v>
      </c>
      <c r="G58" s="252">
        <v>10.7</v>
      </c>
      <c r="H58" s="242">
        <f t="shared" si="17"/>
        <v>188.4</v>
      </c>
      <c r="I58" s="376"/>
      <c r="J58" s="30"/>
      <c r="K58" s="2"/>
      <c r="L58" s="33"/>
      <c r="M58" s="33"/>
      <c r="N58" s="33"/>
      <c r="O58" s="30"/>
      <c r="P58" s="30"/>
      <c r="Q58" s="30"/>
      <c r="R58" s="30"/>
      <c r="S58" s="33"/>
      <c r="T58" s="46"/>
      <c r="U58" s="46"/>
      <c r="V58" s="46"/>
      <c r="W58" s="2"/>
      <c r="X58" s="2"/>
      <c r="Y58" s="2"/>
      <c r="Z58" s="2"/>
      <c r="AA58" s="2"/>
      <c r="AB58" s="12"/>
      <c r="AC58" s="2"/>
      <c r="AD58" s="2"/>
      <c r="AE58" s="2"/>
    </row>
    <row r="59" spans="1:33" ht="33.75" customHeight="1" x14ac:dyDescent="0.25">
      <c r="A59" s="456" t="s">
        <v>20</v>
      </c>
      <c r="B59" s="333"/>
      <c r="C59" s="334"/>
      <c r="D59" s="334"/>
      <c r="E59" s="334"/>
      <c r="F59" s="334"/>
      <c r="G59" s="336"/>
      <c r="H59" s="337">
        <f t="shared" si="17"/>
        <v>0</v>
      </c>
      <c r="I59" s="376"/>
      <c r="J59" s="30"/>
      <c r="K59" s="2"/>
      <c r="L59" s="33"/>
      <c r="M59" s="33"/>
      <c r="N59" s="33"/>
      <c r="O59" s="30"/>
      <c r="P59" s="30"/>
      <c r="Q59" s="30"/>
      <c r="R59" s="30"/>
      <c r="S59" s="33"/>
      <c r="T59" s="46"/>
      <c r="U59" s="46"/>
      <c r="V59" s="46"/>
      <c r="W59" s="3"/>
      <c r="X59" s="3"/>
      <c r="Y59" s="2"/>
      <c r="Z59" s="2"/>
      <c r="AA59" s="2"/>
      <c r="AB59" s="12"/>
      <c r="AC59" s="2"/>
      <c r="AD59" s="2"/>
      <c r="AE59" s="2"/>
    </row>
    <row r="60" spans="1:33" ht="33.75" customHeight="1" x14ac:dyDescent="0.25">
      <c r="A60" s="70" t="s">
        <v>21</v>
      </c>
      <c r="B60" s="13">
        <v>31.7</v>
      </c>
      <c r="C60" s="14">
        <v>30.8</v>
      </c>
      <c r="D60" s="14">
        <v>37.5</v>
      </c>
      <c r="E60" s="14">
        <v>44.3</v>
      </c>
      <c r="F60" s="14">
        <v>33.6</v>
      </c>
      <c r="G60" s="252">
        <v>10.8</v>
      </c>
      <c r="H60" s="242">
        <f t="shared" si="17"/>
        <v>188.70000000000002</v>
      </c>
      <c r="I60" s="376"/>
      <c r="J60" s="30"/>
      <c r="K60" s="2"/>
      <c r="L60" s="33"/>
      <c r="M60" s="33"/>
      <c r="N60" s="33"/>
      <c r="O60" s="30"/>
      <c r="P60" s="30"/>
      <c r="Q60" s="30"/>
      <c r="R60" s="30"/>
      <c r="S60" s="33"/>
      <c r="T60" s="46"/>
      <c r="U60" s="46"/>
      <c r="V60" s="46"/>
      <c r="W60" s="3"/>
      <c r="X60" s="3"/>
      <c r="Y60" s="2"/>
      <c r="Z60" s="2"/>
      <c r="AA60" s="2"/>
      <c r="AB60" s="12"/>
      <c r="AC60" s="2"/>
      <c r="AD60" s="2"/>
      <c r="AE60" s="2"/>
    </row>
    <row r="61" spans="1:33" ht="33.75" customHeight="1" x14ac:dyDescent="0.25">
      <c r="A61" s="70" t="s">
        <v>22</v>
      </c>
      <c r="B61" s="13">
        <v>31.7</v>
      </c>
      <c r="C61" s="14">
        <v>30.8</v>
      </c>
      <c r="D61" s="14">
        <v>37.5</v>
      </c>
      <c r="E61" s="14">
        <v>44.4</v>
      </c>
      <c r="F61" s="14">
        <v>33.6</v>
      </c>
      <c r="G61" s="252">
        <v>10.8</v>
      </c>
      <c r="H61" s="242">
        <f t="shared" si="17"/>
        <v>188.8</v>
      </c>
      <c r="I61" s="376"/>
      <c r="J61" s="30"/>
      <c r="K61" s="2"/>
      <c r="L61" s="33"/>
      <c r="M61" s="33"/>
      <c r="N61" s="33"/>
      <c r="O61" s="30"/>
      <c r="P61" s="30"/>
      <c r="Q61" s="30"/>
      <c r="R61" s="30"/>
      <c r="S61" s="33"/>
      <c r="T61" s="33"/>
      <c r="U61" s="33"/>
      <c r="V61" s="33"/>
      <c r="W61" s="3"/>
      <c r="X61" s="3"/>
      <c r="AB61" s="12"/>
      <c r="AC61" s="2"/>
      <c r="AD61" s="2"/>
      <c r="AE61" s="2"/>
    </row>
    <row r="62" spans="1:33" ht="33.75" customHeight="1" thickBot="1" x14ac:dyDescent="0.3">
      <c r="A62" s="100" t="s">
        <v>30</v>
      </c>
      <c r="B62" s="13">
        <v>31.7</v>
      </c>
      <c r="C62" s="14">
        <v>30.9</v>
      </c>
      <c r="D62" s="14">
        <v>37.5</v>
      </c>
      <c r="E62" s="14">
        <v>44.4</v>
      </c>
      <c r="F62" s="14">
        <v>33.6</v>
      </c>
      <c r="G62" s="252">
        <v>10.8</v>
      </c>
      <c r="H62" s="381">
        <f>SUM(B62:G62)</f>
        <v>188.9</v>
      </c>
      <c r="I62" s="376"/>
      <c r="J62" s="30"/>
      <c r="K62" s="2"/>
      <c r="L62" s="33"/>
      <c r="M62" s="33"/>
      <c r="N62" s="33"/>
      <c r="O62" s="30"/>
      <c r="P62" s="30"/>
      <c r="Q62" s="30"/>
      <c r="R62" s="33"/>
      <c r="S62" s="33"/>
      <c r="T62" s="33"/>
      <c r="U62" s="33"/>
      <c r="V62" s="33"/>
      <c r="W62" s="3"/>
      <c r="X62" s="3"/>
      <c r="AB62" s="12"/>
      <c r="AC62" s="2"/>
      <c r="AD62" s="2"/>
      <c r="AE62" s="2"/>
    </row>
    <row r="63" spans="1:33" ht="33.75" customHeight="1" x14ac:dyDescent="0.25">
      <c r="A63" s="205" t="s">
        <v>8</v>
      </c>
      <c r="B63" s="277">
        <f t="shared" ref="B63:G63" si="18">SUM(B56:B62)</f>
        <v>157.5</v>
      </c>
      <c r="C63" s="185">
        <f t="shared" si="18"/>
        <v>153.29999999999998</v>
      </c>
      <c r="D63" s="185">
        <f t="shared" si="18"/>
        <v>186.4</v>
      </c>
      <c r="E63" s="185">
        <f t="shared" si="18"/>
        <v>220.5</v>
      </c>
      <c r="F63" s="185">
        <f t="shared" si="18"/>
        <v>167</v>
      </c>
      <c r="G63" s="185">
        <f t="shared" si="18"/>
        <v>53.599999999999994</v>
      </c>
      <c r="H63" s="389">
        <f>SUM(B63:G63)</f>
        <v>938.3</v>
      </c>
      <c r="I63" s="374"/>
      <c r="K63" s="33"/>
      <c r="L63" s="33"/>
      <c r="M63" s="33"/>
      <c r="N63" s="33"/>
      <c r="O63" s="30"/>
      <c r="P63" s="30"/>
      <c r="Q63" s="30"/>
      <c r="R63" s="33"/>
      <c r="S63" s="33"/>
      <c r="T63" s="33"/>
      <c r="U63" s="33"/>
      <c r="V63" s="33"/>
      <c r="W63" s="3"/>
      <c r="X63" s="3"/>
      <c r="Y63" s="3"/>
      <c r="Z63" s="3"/>
      <c r="AA63" s="2"/>
      <c r="AB63" s="12"/>
      <c r="AC63" s="2"/>
      <c r="AD63" s="2"/>
      <c r="AE63" s="2"/>
    </row>
    <row r="64" spans="1:33" ht="33.75" customHeight="1" x14ac:dyDescent="0.25">
      <c r="A64" s="54" t="s">
        <v>10</v>
      </c>
      <c r="B64" s="48">
        <v>75</v>
      </c>
      <c r="C64" s="16">
        <v>75</v>
      </c>
      <c r="D64" s="16">
        <v>75</v>
      </c>
      <c r="E64" s="16">
        <v>75</v>
      </c>
      <c r="F64" s="16">
        <v>75</v>
      </c>
      <c r="G64" s="16">
        <v>75</v>
      </c>
      <c r="H64" s="113">
        <f>+((H63/H65)/7)*1000</f>
        <v>75.009992805180261</v>
      </c>
      <c r="I64" s="374"/>
      <c r="L64" s="33"/>
      <c r="M64" s="33"/>
      <c r="N64" s="33"/>
      <c r="O64" s="30"/>
      <c r="P64" s="30"/>
      <c r="Q64" s="30"/>
      <c r="R64" s="33"/>
      <c r="S64" s="33"/>
      <c r="T64" s="33"/>
      <c r="U64" s="33"/>
      <c r="V64" s="33"/>
      <c r="W64" s="3"/>
      <c r="X64" s="3"/>
      <c r="Y64" s="3"/>
      <c r="Z64" s="3"/>
      <c r="AA64" s="2"/>
      <c r="AB64" s="12"/>
      <c r="AC64" s="2"/>
      <c r="AD64" s="2"/>
      <c r="AE64" s="2"/>
    </row>
    <row r="65" spans="1:28" ht="33.75" customHeight="1" x14ac:dyDescent="0.25">
      <c r="A65" s="55" t="s">
        <v>11</v>
      </c>
      <c r="B65" s="60">
        <v>300</v>
      </c>
      <c r="C65" s="211">
        <v>292</v>
      </c>
      <c r="D65" s="211">
        <v>355</v>
      </c>
      <c r="E65" s="211">
        <v>420</v>
      </c>
      <c r="F65" s="211">
        <v>318</v>
      </c>
      <c r="G65" s="211">
        <v>102</v>
      </c>
      <c r="H65" s="424">
        <f>SUM(B65:G65)</f>
        <v>1787</v>
      </c>
      <c r="I65" s="374"/>
      <c r="K65" s="47"/>
      <c r="O65" s="30"/>
      <c r="P65" s="30"/>
      <c r="Q65" s="30"/>
      <c r="R65" s="3"/>
      <c r="S65" s="3"/>
    </row>
    <row r="66" spans="1:28" ht="33.75" customHeight="1" x14ac:dyDescent="0.25">
      <c r="A66" s="56" t="s">
        <v>12</v>
      </c>
      <c r="B66" s="49">
        <f t="shared" ref="B66:G66" si="19">((((B64*7)*B65)/1000)-B57)/4</f>
        <v>31.675000000000001</v>
      </c>
      <c r="C66" s="22">
        <f t="shared" si="19"/>
        <v>30.825000000000003</v>
      </c>
      <c r="D66" s="22">
        <f t="shared" si="19"/>
        <v>37.46875</v>
      </c>
      <c r="E66" s="22">
        <f t="shared" si="19"/>
        <v>44.35</v>
      </c>
      <c r="F66" s="22">
        <f t="shared" si="19"/>
        <v>33.587499999999999</v>
      </c>
      <c r="G66" s="22">
        <f t="shared" si="19"/>
        <v>10.762499999999999</v>
      </c>
      <c r="H66" s="115">
        <f>((H63*1000)/H65)/7</f>
        <v>75.009992805180261</v>
      </c>
      <c r="I66" s="374"/>
      <c r="O66" s="30"/>
      <c r="P66" s="30"/>
      <c r="Q66" s="30"/>
      <c r="R66" s="3"/>
      <c r="S66" s="3"/>
    </row>
    <row r="67" spans="1:28" ht="33.75" customHeight="1" x14ac:dyDescent="0.25">
      <c r="A67" s="57" t="s">
        <v>13</v>
      </c>
      <c r="B67" s="355">
        <f t="shared" ref="B67:G67" si="20">((B65*B64)*7)/1000</f>
        <v>157.5</v>
      </c>
      <c r="C67" s="330">
        <f t="shared" si="20"/>
        <v>153.30000000000001</v>
      </c>
      <c r="D67" s="330">
        <f t="shared" si="20"/>
        <v>186.375</v>
      </c>
      <c r="E67" s="330">
        <f t="shared" si="20"/>
        <v>220.5</v>
      </c>
      <c r="F67" s="330">
        <f t="shared" si="20"/>
        <v>166.95</v>
      </c>
      <c r="G67" s="330">
        <f t="shared" si="20"/>
        <v>53.55</v>
      </c>
      <c r="H67" s="99"/>
      <c r="I67" s="29"/>
      <c r="J67" s="29"/>
      <c r="O67" s="33"/>
      <c r="P67" s="33"/>
      <c r="Q67" s="33"/>
      <c r="S67" s="3"/>
    </row>
    <row r="68" spans="1:28" ht="33.75" customHeight="1" thickBot="1" x14ac:dyDescent="0.3">
      <c r="A68" s="58" t="s">
        <v>14</v>
      </c>
      <c r="B68" s="51">
        <f t="shared" ref="B68:G68" si="21">+(B63/B65)/7*1000</f>
        <v>75</v>
      </c>
      <c r="C68" s="27">
        <f t="shared" si="21"/>
        <v>74.999999999999986</v>
      </c>
      <c r="D68" s="27">
        <f t="shared" si="21"/>
        <v>75.01006036217305</v>
      </c>
      <c r="E68" s="27">
        <f t="shared" si="21"/>
        <v>75</v>
      </c>
      <c r="F68" s="27">
        <f t="shared" si="21"/>
        <v>75.022461814914649</v>
      </c>
      <c r="G68" s="27">
        <f t="shared" si="21"/>
        <v>75.070028011204471</v>
      </c>
      <c r="H68" s="247"/>
      <c r="O68" s="3"/>
      <c r="P68" s="3"/>
      <c r="Q68" s="3"/>
      <c r="S68" s="3"/>
    </row>
    <row r="69" spans="1:28" ht="33.75" customHeight="1" x14ac:dyDescent="0.25">
      <c r="B69" s="366">
        <f t="shared" ref="B69:G69" si="22">B63-B67</f>
        <v>0</v>
      </c>
      <c r="C69" s="366">
        <f t="shared" si="22"/>
        <v>0</v>
      </c>
      <c r="D69" s="366">
        <f t="shared" si="22"/>
        <v>2.5000000000005684E-2</v>
      </c>
      <c r="E69" s="366">
        <f t="shared" si="22"/>
        <v>0</v>
      </c>
      <c r="F69" s="366">
        <f t="shared" si="22"/>
        <v>5.0000000000011369E-2</v>
      </c>
      <c r="G69" s="366">
        <f t="shared" si="22"/>
        <v>4.9999999999997158E-2</v>
      </c>
      <c r="N69" s="3"/>
      <c r="O69" s="3"/>
      <c r="P69" s="3"/>
      <c r="Z69" s="327"/>
      <c r="AA69" s="374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9">
      <selection activeCell="B63" sqref="B63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G53"/>
    <mergeCell ref="H53:H54"/>
    <mergeCell ref="Z15:Z16"/>
    <mergeCell ref="B34:H34"/>
    <mergeCell ref="I34:I35"/>
    <mergeCell ref="N34:Q34"/>
    <mergeCell ref="R34:R35"/>
    <mergeCell ref="K35:L35"/>
  </mergeCells>
  <pageMargins left="0.7" right="0.7" top="0.75" bottom="0.75" header="0.3" footer="0.3"/>
  <pageSetup paperSize="9" orientation="portrait"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1"/>
  <dimension ref="A1:AG237"/>
  <sheetViews>
    <sheetView topLeftCell="A22" zoomScale="30" zoomScaleNormal="30" workbookViewId="0">
      <selection activeCell="B65" sqref="B65:F65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70</v>
      </c>
      <c r="N11" s="1100"/>
      <c r="O11" s="6"/>
      <c r="P11" s="6"/>
      <c r="Q11" s="1"/>
      <c r="R11" s="1"/>
      <c r="S11" s="1" t="s">
        <v>5</v>
      </c>
      <c r="T11" s="69">
        <v>45490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4"/>
      <c r="I15" s="1104"/>
      <c r="J15" s="1104"/>
      <c r="K15" s="1104"/>
      <c r="L15" s="1142" t="s">
        <v>29</v>
      </c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3"/>
      <c r="W15" s="1143"/>
      <c r="X15" s="1143"/>
      <c r="Y15" s="1144"/>
      <c r="Z15" s="1147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9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46.3</v>
      </c>
      <c r="C19" s="14">
        <v>50.9</v>
      </c>
      <c r="D19" s="14">
        <v>51</v>
      </c>
      <c r="E19" s="14">
        <v>36.700000000000003</v>
      </c>
      <c r="F19" s="14">
        <v>28.8</v>
      </c>
      <c r="G19" s="14">
        <v>31.9</v>
      </c>
      <c r="H19" s="14">
        <v>52.8</v>
      </c>
      <c r="I19" s="14">
        <v>51.3</v>
      </c>
      <c r="J19" s="14">
        <v>30.2</v>
      </c>
      <c r="K19" s="98">
        <v>9</v>
      </c>
      <c r="L19" s="13">
        <v>27.2</v>
      </c>
      <c r="M19" s="14">
        <v>55.2</v>
      </c>
      <c r="N19" s="414">
        <v>57.1</v>
      </c>
      <c r="O19" s="98">
        <v>22.8</v>
      </c>
      <c r="P19" s="13">
        <v>25.8</v>
      </c>
      <c r="Q19" s="14">
        <v>45.2</v>
      </c>
      <c r="R19" s="14">
        <v>36</v>
      </c>
      <c r="S19" s="14">
        <v>36</v>
      </c>
      <c r="T19" s="14">
        <v>49.1</v>
      </c>
      <c r="U19" s="14">
        <v>30.5</v>
      </c>
      <c r="V19" s="14">
        <v>22.2</v>
      </c>
      <c r="W19" s="14">
        <v>46.1</v>
      </c>
      <c r="X19" s="14">
        <v>45.2</v>
      </c>
      <c r="Y19" s="252">
        <v>26.8</v>
      </c>
      <c r="Z19" s="242">
        <f t="shared" ref="Z19:Z24" si="0">SUM(B19:Y19)</f>
        <v>914.1</v>
      </c>
      <c r="AA19" s="356"/>
    </row>
    <row r="20" spans="1:33" ht="39.75" customHeight="1" x14ac:dyDescent="0.25">
      <c r="A20" s="148" t="s">
        <v>27</v>
      </c>
      <c r="B20" s="13">
        <v>47.4</v>
      </c>
      <c r="C20" s="14">
        <v>52.2</v>
      </c>
      <c r="D20" s="14">
        <v>52.3</v>
      </c>
      <c r="E20" s="14">
        <v>37.6</v>
      </c>
      <c r="F20" s="14">
        <v>29.5</v>
      </c>
      <c r="G20" s="14">
        <v>33.1</v>
      </c>
      <c r="H20" s="14">
        <v>54.5</v>
      </c>
      <c r="I20" s="14">
        <v>52.9</v>
      </c>
      <c r="J20" s="14">
        <v>30.9</v>
      </c>
      <c r="K20" s="98">
        <v>9.1999999999999993</v>
      </c>
      <c r="L20" s="13">
        <v>28.6</v>
      </c>
      <c r="M20" s="14">
        <v>57.5</v>
      </c>
      <c r="N20" s="14">
        <v>58.7</v>
      </c>
      <c r="O20" s="98">
        <v>23.4</v>
      </c>
      <c r="P20" s="13">
        <v>26.4</v>
      </c>
      <c r="Q20" s="14">
        <v>46.5</v>
      </c>
      <c r="R20" s="14">
        <v>36.9</v>
      </c>
      <c r="S20" s="14">
        <v>37.4</v>
      </c>
      <c r="T20" s="14">
        <v>51</v>
      </c>
      <c r="U20" s="14">
        <v>31.6</v>
      </c>
      <c r="V20" s="14">
        <v>23.2</v>
      </c>
      <c r="W20" s="14">
        <v>48.2</v>
      </c>
      <c r="X20" s="14">
        <v>47.1</v>
      </c>
      <c r="Y20" s="252">
        <v>27.4</v>
      </c>
      <c r="Z20" s="242">
        <f t="shared" si="0"/>
        <v>943.5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47.4</v>
      </c>
      <c r="C22" s="14">
        <v>52.2</v>
      </c>
      <c r="D22" s="14">
        <v>52.3</v>
      </c>
      <c r="E22" s="14">
        <v>37.700000000000003</v>
      </c>
      <c r="F22" s="14">
        <v>29.5</v>
      </c>
      <c r="G22" s="14">
        <v>33.1</v>
      </c>
      <c r="H22" s="14">
        <v>54.5</v>
      </c>
      <c r="I22" s="14">
        <v>52.9</v>
      </c>
      <c r="J22" s="14">
        <v>30.9</v>
      </c>
      <c r="K22" s="98">
        <v>9.3000000000000007</v>
      </c>
      <c r="L22" s="13">
        <v>28.6</v>
      </c>
      <c r="M22" s="14">
        <v>57.5</v>
      </c>
      <c r="N22" s="14">
        <v>58.8</v>
      </c>
      <c r="O22" s="98">
        <v>23.4</v>
      </c>
      <c r="P22" s="13">
        <v>26.4</v>
      </c>
      <c r="Q22" s="14">
        <v>46.5</v>
      </c>
      <c r="R22" s="14">
        <v>36.9</v>
      </c>
      <c r="S22" s="14">
        <v>37.4</v>
      </c>
      <c r="T22" s="14">
        <v>51</v>
      </c>
      <c r="U22" s="14">
        <v>31.7</v>
      </c>
      <c r="V22" s="14">
        <v>23.2</v>
      </c>
      <c r="W22" s="14">
        <v>48.3</v>
      </c>
      <c r="X22" s="14">
        <v>47.1</v>
      </c>
      <c r="Y22" s="252">
        <v>27.4</v>
      </c>
      <c r="Z22" s="242">
        <f t="shared" si="0"/>
        <v>943.99999999999989</v>
      </c>
      <c r="AA22" s="356"/>
    </row>
    <row r="23" spans="1:33" ht="39.950000000000003" customHeight="1" x14ac:dyDescent="0.25">
      <c r="A23" s="148" t="s">
        <v>22</v>
      </c>
      <c r="B23" s="13">
        <v>47.4</v>
      </c>
      <c r="C23" s="14">
        <v>52.2</v>
      </c>
      <c r="D23" s="14">
        <v>52.3</v>
      </c>
      <c r="E23" s="14">
        <v>37.700000000000003</v>
      </c>
      <c r="F23" s="14">
        <v>29.5</v>
      </c>
      <c r="G23" s="14">
        <v>33.200000000000003</v>
      </c>
      <c r="H23" s="14">
        <v>54.6</v>
      </c>
      <c r="I23" s="14">
        <v>52.9</v>
      </c>
      <c r="J23" s="14">
        <v>31</v>
      </c>
      <c r="K23" s="98">
        <v>9.3000000000000007</v>
      </c>
      <c r="L23" s="13">
        <v>28.6</v>
      </c>
      <c r="M23" s="14">
        <v>57.5</v>
      </c>
      <c r="N23" s="14">
        <v>58.8</v>
      </c>
      <c r="O23" s="98">
        <v>23.4</v>
      </c>
      <c r="P23" s="13">
        <v>26.4</v>
      </c>
      <c r="Q23" s="14">
        <v>46.5</v>
      </c>
      <c r="R23" s="14">
        <v>36.9</v>
      </c>
      <c r="S23" s="14">
        <v>37.4</v>
      </c>
      <c r="T23" s="14">
        <v>51</v>
      </c>
      <c r="U23" s="14">
        <v>31.7</v>
      </c>
      <c r="V23" s="14">
        <v>23.3</v>
      </c>
      <c r="W23" s="14">
        <v>48.3</v>
      </c>
      <c r="X23" s="14">
        <v>47.1</v>
      </c>
      <c r="Y23" s="252">
        <v>27.5</v>
      </c>
      <c r="Z23" s="242">
        <f t="shared" si="0"/>
        <v>944.49999999999989</v>
      </c>
      <c r="AA23" s="356"/>
    </row>
    <row r="24" spans="1:33" ht="39.950000000000003" customHeight="1" thickBot="1" x14ac:dyDescent="0.3">
      <c r="A24" s="196" t="s">
        <v>30</v>
      </c>
      <c r="B24" s="13">
        <v>47.4</v>
      </c>
      <c r="C24" s="14">
        <v>52.3</v>
      </c>
      <c r="D24" s="14">
        <v>52.4</v>
      </c>
      <c r="E24" s="14">
        <v>37.700000000000003</v>
      </c>
      <c r="F24" s="14">
        <v>29.5</v>
      </c>
      <c r="G24" s="14">
        <v>33.200000000000003</v>
      </c>
      <c r="H24" s="14">
        <v>54.6</v>
      </c>
      <c r="I24" s="14">
        <v>52.9</v>
      </c>
      <c r="J24" s="14">
        <v>31</v>
      </c>
      <c r="K24" s="98">
        <v>9.3000000000000007</v>
      </c>
      <c r="L24" s="13">
        <v>28.7</v>
      </c>
      <c r="M24" s="14">
        <v>57.5</v>
      </c>
      <c r="N24" s="14">
        <v>58.8</v>
      </c>
      <c r="O24" s="98">
        <v>23.4</v>
      </c>
      <c r="P24" s="13">
        <v>26.4</v>
      </c>
      <c r="Q24" s="14">
        <v>46.6</v>
      </c>
      <c r="R24" s="14">
        <v>36.9</v>
      </c>
      <c r="S24" s="14">
        <v>37.5</v>
      </c>
      <c r="T24" s="14">
        <v>51</v>
      </c>
      <c r="U24" s="14">
        <v>31.7</v>
      </c>
      <c r="V24" s="14">
        <v>23.3</v>
      </c>
      <c r="W24" s="14">
        <v>48.3</v>
      </c>
      <c r="X24" s="14">
        <v>47.2</v>
      </c>
      <c r="Y24" s="252">
        <v>27.5</v>
      </c>
      <c r="Z24" s="381">
        <f t="shared" si="0"/>
        <v>945.09999999999991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235.9</v>
      </c>
      <c r="C25" s="105">
        <f t="shared" si="1"/>
        <v>259.8</v>
      </c>
      <c r="D25" s="105">
        <f t="shared" si="1"/>
        <v>260.29999999999995</v>
      </c>
      <c r="E25" s="105">
        <f t="shared" si="1"/>
        <v>187.40000000000003</v>
      </c>
      <c r="F25" s="105">
        <f t="shared" si="1"/>
        <v>146.80000000000001</v>
      </c>
      <c r="G25" s="105">
        <f t="shared" si="1"/>
        <v>164.5</v>
      </c>
      <c r="H25" s="105">
        <f t="shared" si="1"/>
        <v>271</v>
      </c>
      <c r="I25" s="105">
        <f t="shared" si="1"/>
        <v>262.89999999999998</v>
      </c>
      <c r="J25" s="105">
        <f t="shared" si="1"/>
        <v>154</v>
      </c>
      <c r="K25" s="178">
        <f t="shared" si="1"/>
        <v>46.099999999999994</v>
      </c>
      <c r="L25" s="108">
        <f>SUM(L18:L24)</f>
        <v>141.69999999999999</v>
      </c>
      <c r="M25" s="105">
        <f>SUM(M18:M24)</f>
        <v>285.2</v>
      </c>
      <c r="N25" s="105">
        <f>SUM(N18:N24)</f>
        <v>292.20000000000005</v>
      </c>
      <c r="O25" s="178">
        <f>SUM(O18:O24)</f>
        <v>116.4</v>
      </c>
      <c r="P25" s="108">
        <f t="shared" ref="P25:Y25" si="2">SUM(P18:P24)</f>
        <v>131.4</v>
      </c>
      <c r="Q25" s="105">
        <f t="shared" si="2"/>
        <v>231.29999999999998</v>
      </c>
      <c r="R25" s="105">
        <f t="shared" si="2"/>
        <v>183.60000000000002</v>
      </c>
      <c r="S25" s="105">
        <f t="shared" si="2"/>
        <v>185.70000000000002</v>
      </c>
      <c r="T25" s="105">
        <f t="shared" si="2"/>
        <v>253.1</v>
      </c>
      <c r="U25" s="105">
        <f t="shared" si="2"/>
        <v>157.19999999999999</v>
      </c>
      <c r="V25" s="105">
        <f t="shared" si="2"/>
        <v>115.19999999999999</v>
      </c>
      <c r="W25" s="105">
        <f t="shared" si="2"/>
        <v>239.20000000000005</v>
      </c>
      <c r="X25" s="105">
        <f t="shared" si="2"/>
        <v>233.7</v>
      </c>
      <c r="Y25" s="106">
        <f t="shared" si="2"/>
        <v>136.6</v>
      </c>
      <c r="Z25" s="389">
        <f>SUM(B25:Y25)</f>
        <v>4691.1999999999989</v>
      </c>
    </row>
    <row r="26" spans="1:33" s="2" customFormat="1" ht="36.75" customHeight="1" x14ac:dyDescent="0.25">
      <c r="A26" s="162" t="s">
        <v>10</v>
      </c>
      <c r="B26" s="15">
        <v>54</v>
      </c>
      <c r="C26" s="16">
        <v>54.5</v>
      </c>
      <c r="D26" s="16">
        <v>55</v>
      </c>
      <c r="E26" s="16">
        <v>56</v>
      </c>
      <c r="F26" s="16">
        <v>57</v>
      </c>
      <c r="G26" s="16">
        <v>56.5</v>
      </c>
      <c r="H26" s="16">
        <v>55</v>
      </c>
      <c r="I26" s="16">
        <v>53.5</v>
      </c>
      <c r="J26" s="16">
        <v>52.5</v>
      </c>
      <c r="K26" s="186">
        <v>51</v>
      </c>
      <c r="L26" s="451">
        <v>58</v>
      </c>
      <c r="M26" s="452">
        <v>56.5</v>
      </c>
      <c r="N26" s="16">
        <v>55.5</v>
      </c>
      <c r="O26" s="186">
        <v>54.5</v>
      </c>
      <c r="P26" s="451">
        <v>53.5</v>
      </c>
      <c r="Q26" s="452">
        <v>54</v>
      </c>
      <c r="R26" s="453">
        <v>55</v>
      </c>
      <c r="S26" s="453">
        <v>55.5</v>
      </c>
      <c r="T26" s="453">
        <v>56.5</v>
      </c>
      <c r="U26" s="452">
        <v>57</v>
      </c>
      <c r="V26" s="452">
        <v>56</v>
      </c>
      <c r="W26" s="454">
        <v>54.5</v>
      </c>
      <c r="X26" s="454">
        <v>53.5</v>
      </c>
      <c r="Y26" s="455">
        <v>51.5</v>
      </c>
      <c r="Z26" s="243">
        <f>((Z25/Z27)/7)*1000</f>
        <v>54.932084309133472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681</v>
      </c>
      <c r="D27" s="19">
        <v>676</v>
      </c>
      <c r="E27" s="19">
        <v>478</v>
      </c>
      <c r="F27" s="19">
        <v>368</v>
      </c>
      <c r="G27" s="19">
        <v>416</v>
      </c>
      <c r="H27" s="19">
        <v>704</v>
      </c>
      <c r="I27" s="19">
        <v>702</v>
      </c>
      <c r="J27" s="19">
        <v>419</v>
      </c>
      <c r="K27" s="156">
        <v>129</v>
      </c>
      <c r="L27" s="18">
        <v>349</v>
      </c>
      <c r="M27" s="19">
        <v>721</v>
      </c>
      <c r="N27" s="19">
        <v>752</v>
      </c>
      <c r="O27" s="156">
        <v>305</v>
      </c>
      <c r="P27" s="18">
        <v>351</v>
      </c>
      <c r="Q27" s="19">
        <v>612</v>
      </c>
      <c r="R27" s="19">
        <v>477</v>
      </c>
      <c r="S27" s="19">
        <v>478</v>
      </c>
      <c r="T27" s="19">
        <v>640</v>
      </c>
      <c r="U27" s="19">
        <v>394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12200</v>
      </c>
    </row>
    <row r="28" spans="1:33" s="2" customFormat="1" ht="33" customHeight="1" x14ac:dyDescent="0.25">
      <c r="A28" s="164" t="s">
        <v>12</v>
      </c>
      <c r="B28" s="21">
        <f>((((B26*7)*B27)/1000)-B19)/4</f>
        <v>47.393000000000001</v>
      </c>
      <c r="C28" s="22">
        <f t="shared" ref="C28:K28" si="3">((((C26*7)*C27)/1000)-C19)/4</f>
        <v>52.225374999999993</v>
      </c>
      <c r="D28" s="22">
        <f t="shared" si="3"/>
        <v>52.314999999999998</v>
      </c>
      <c r="E28" s="22">
        <f t="shared" si="3"/>
        <v>37.668999999999997</v>
      </c>
      <c r="F28" s="22">
        <f t="shared" si="3"/>
        <v>29.507999999999999</v>
      </c>
      <c r="G28" s="22">
        <f t="shared" si="3"/>
        <v>33.156999999999996</v>
      </c>
      <c r="H28" s="22">
        <f t="shared" si="3"/>
        <v>54.56</v>
      </c>
      <c r="I28" s="22">
        <f t="shared" si="3"/>
        <v>52.899749999999997</v>
      </c>
      <c r="J28" s="22">
        <f t="shared" si="3"/>
        <v>30.945624999999996</v>
      </c>
      <c r="K28" s="135">
        <f t="shared" si="3"/>
        <v>9.2632499999999993</v>
      </c>
      <c r="L28" s="21">
        <f>((((L26*7)*L27)/1000)-L19)/4</f>
        <v>28.623499999999996</v>
      </c>
      <c r="M28" s="22">
        <f>((((M26*7)*M27)/1000)-M19)/4</f>
        <v>57.488875000000007</v>
      </c>
      <c r="N28" s="22">
        <f>((((N26*7)*N27)/1000)-N19)/4</f>
        <v>58.762999999999998</v>
      </c>
      <c r="O28" s="135">
        <f>((((O26*7)*O27)/1000)-O19)/4</f>
        <v>23.389375000000001</v>
      </c>
      <c r="P28" s="21">
        <f t="shared" ref="P28:Y28" si="4">((((P26*7)*P27)/1000)-P19)/4</f>
        <v>26.412375000000001</v>
      </c>
      <c r="Q28" s="22">
        <f t="shared" si="4"/>
        <v>46.534000000000006</v>
      </c>
      <c r="R28" s="22">
        <f t="shared" si="4"/>
        <v>36.911250000000003</v>
      </c>
      <c r="S28" s="22">
        <f t="shared" si="4"/>
        <v>37.425750000000001</v>
      </c>
      <c r="T28" s="22">
        <f t="shared" si="4"/>
        <v>51.005000000000003</v>
      </c>
      <c r="U28" s="22">
        <f t="shared" si="4"/>
        <v>31.676499999999997</v>
      </c>
      <c r="V28" s="22">
        <f t="shared" si="4"/>
        <v>23.262</v>
      </c>
      <c r="W28" s="22">
        <f t="shared" si="4"/>
        <v>48.275125000000003</v>
      </c>
      <c r="X28" s="22">
        <f t="shared" si="4"/>
        <v>47.122</v>
      </c>
      <c r="Y28" s="23">
        <f t="shared" si="4"/>
        <v>27.457375000000003</v>
      </c>
      <c r="Z28" s="425">
        <f>((Z25*1000)/Z27)/7</f>
        <v>54.932084309133479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235.87200000000001</v>
      </c>
      <c r="C29" s="330">
        <f t="shared" si="5"/>
        <v>259.80149999999998</v>
      </c>
      <c r="D29" s="330">
        <f t="shared" si="5"/>
        <v>260.26</v>
      </c>
      <c r="E29" s="330">
        <f t="shared" si="5"/>
        <v>187.376</v>
      </c>
      <c r="F29" s="330">
        <f t="shared" si="5"/>
        <v>146.83199999999999</v>
      </c>
      <c r="G29" s="330">
        <f t="shared" si="5"/>
        <v>164.52799999999999</v>
      </c>
      <c r="H29" s="330">
        <f t="shared" si="5"/>
        <v>271.04000000000002</v>
      </c>
      <c r="I29" s="330">
        <f t="shared" si="5"/>
        <v>262.899</v>
      </c>
      <c r="J29" s="330">
        <f t="shared" si="5"/>
        <v>153.98249999999999</v>
      </c>
      <c r="K29" s="344">
        <f t="shared" si="5"/>
        <v>46.052999999999997</v>
      </c>
      <c r="L29" s="329">
        <f>((L27*L26)*7)/1000</f>
        <v>141.69399999999999</v>
      </c>
      <c r="M29" s="330">
        <f>((M27*M26)*7)/1000</f>
        <v>285.15550000000002</v>
      </c>
      <c r="N29" s="330">
        <f>((N27*N26)*7)/1000</f>
        <v>292.15199999999999</v>
      </c>
      <c r="O29" s="344">
        <f>((O27*O26)*7)/1000</f>
        <v>116.3575</v>
      </c>
      <c r="P29" s="329">
        <f t="shared" ref="P29:Y29" si="6">((P27*P26)*7)/1000</f>
        <v>131.4495</v>
      </c>
      <c r="Q29" s="330">
        <f t="shared" si="6"/>
        <v>231.33600000000001</v>
      </c>
      <c r="R29" s="330">
        <f t="shared" si="6"/>
        <v>183.64500000000001</v>
      </c>
      <c r="S29" s="330">
        <f t="shared" si="6"/>
        <v>185.703</v>
      </c>
      <c r="T29" s="330">
        <f t="shared" si="6"/>
        <v>253.12</v>
      </c>
      <c r="U29" s="330">
        <f t="shared" si="6"/>
        <v>157.20599999999999</v>
      </c>
      <c r="V29" s="330">
        <f t="shared" si="6"/>
        <v>115.248</v>
      </c>
      <c r="W29" s="330">
        <f t="shared" si="6"/>
        <v>239.20050000000001</v>
      </c>
      <c r="X29" s="330">
        <f t="shared" si="6"/>
        <v>233.68799999999999</v>
      </c>
      <c r="Y29" s="331">
        <f t="shared" si="6"/>
        <v>136.62950000000001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54.006410256410248</v>
      </c>
      <c r="C30" s="27">
        <f t="shared" si="7"/>
        <v>54.499685336689744</v>
      </c>
      <c r="D30" s="27">
        <f t="shared" si="7"/>
        <v>55.008453085376154</v>
      </c>
      <c r="E30" s="27">
        <f t="shared" si="7"/>
        <v>56.007172743574422</v>
      </c>
      <c r="F30" s="27">
        <f t="shared" si="7"/>
        <v>56.987577639751557</v>
      </c>
      <c r="G30" s="27">
        <f t="shared" si="7"/>
        <v>56.490384615384613</v>
      </c>
      <c r="H30" s="27">
        <f t="shared" si="7"/>
        <v>54.991883116883116</v>
      </c>
      <c r="I30" s="27">
        <f t="shared" si="7"/>
        <v>53.500203500203497</v>
      </c>
      <c r="J30" s="27">
        <f t="shared" si="7"/>
        <v>52.505966587112169</v>
      </c>
      <c r="K30" s="180">
        <f t="shared" si="7"/>
        <v>51.052048726467326</v>
      </c>
      <c r="L30" s="26">
        <f>+(L25/L27)/7*1000</f>
        <v>58.002455996725331</v>
      </c>
      <c r="M30" s="27">
        <f>+(M25/M27)/7*1000</f>
        <v>56.508817119080639</v>
      </c>
      <c r="N30" s="27">
        <f>+(N25/N27)/7*1000</f>
        <v>55.509118541033445</v>
      </c>
      <c r="O30" s="180">
        <f>+(O25/O27)/7*1000</f>
        <v>54.519906323185019</v>
      </c>
      <c r="P30" s="26">
        <f t="shared" ref="P30:Y30" si="8">+(P25/P27)/7*1000</f>
        <v>53.479853479853475</v>
      </c>
      <c r="Q30" s="27">
        <f t="shared" si="8"/>
        <v>53.991596638655459</v>
      </c>
      <c r="R30" s="27">
        <f t="shared" si="8"/>
        <v>54.986522911051217</v>
      </c>
      <c r="S30" s="27">
        <f t="shared" si="8"/>
        <v>55.499103407053205</v>
      </c>
      <c r="T30" s="27">
        <f t="shared" si="8"/>
        <v>56.495535714285715</v>
      </c>
      <c r="U30" s="27">
        <f t="shared" si="8"/>
        <v>56.99782451051486</v>
      </c>
      <c r="V30" s="27">
        <f t="shared" si="8"/>
        <v>55.976676384839649</v>
      </c>
      <c r="W30" s="27">
        <f t="shared" si="8"/>
        <v>54.499886078833455</v>
      </c>
      <c r="X30" s="27">
        <f t="shared" si="8"/>
        <v>53.502747252747248</v>
      </c>
      <c r="Y30" s="28">
        <f t="shared" si="8"/>
        <v>51.488880512627212</v>
      </c>
      <c r="Z30" s="247"/>
    </row>
    <row r="31" spans="1:33" ht="33.75" customHeight="1" x14ac:dyDescent="0.25">
      <c r="A31" s="29"/>
      <c r="B31" s="30">
        <f t="shared" ref="B31:K31" si="9">B25-B29</f>
        <v>2.7999999999991587E-2</v>
      </c>
      <c r="C31" s="30">
        <f t="shared" si="9"/>
        <v>-1.4999999999645297E-3</v>
      </c>
      <c r="D31" s="30">
        <f t="shared" si="9"/>
        <v>3.999999999996362E-2</v>
      </c>
      <c r="E31" s="30">
        <f t="shared" si="9"/>
        <v>2.4000000000029331E-2</v>
      </c>
      <c r="F31" s="30">
        <f t="shared" si="9"/>
        <v>-3.1999999999982265E-2</v>
      </c>
      <c r="G31" s="30">
        <f t="shared" si="9"/>
        <v>-2.7999999999991587E-2</v>
      </c>
      <c r="H31" s="30">
        <f t="shared" si="9"/>
        <v>-4.0000000000020464E-2</v>
      </c>
      <c r="I31" s="30">
        <f t="shared" si="9"/>
        <v>9.9999999997635314E-4</v>
      </c>
      <c r="J31" s="30">
        <f t="shared" si="9"/>
        <v>1.7500000000012506E-2</v>
      </c>
      <c r="K31" s="30">
        <f t="shared" si="9"/>
        <v>4.6999999999997044E-2</v>
      </c>
      <c r="L31" s="30">
        <f>L25-L29</f>
        <v>6.0000000000002274E-3</v>
      </c>
      <c r="M31" s="30">
        <f>M25-M29</f>
        <v>4.4499999999970896E-2</v>
      </c>
      <c r="N31" s="30">
        <f>N25-N29</f>
        <v>4.8000000000058662E-2</v>
      </c>
      <c r="O31" s="30">
        <f>O25-O29</f>
        <v>4.2500000000003979E-2</v>
      </c>
      <c r="P31" s="30">
        <f t="shared" ref="P31:Y31" si="10">P25-P29</f>
        <v>-4.949999999999477E-2</v>
      </c>
      <c r="Q31" s="30">
        <f t="shared" si="10"/>
        <v>-3.6000000000029786E-2</v>
      </c>
      <c r="R31" s="30">
        <f t="shared" si="10"/>
        <v>-4.4999999999987494E-2</v>
      </c>
      <c r="S31" s="30">
        <f t="shared" si="10"/>
        <v>-2.9999999999859028E-3</v>
      </c>
      <c r="T31" s="30">
        <f t="shared" si="10"/>
        <v>-2.0000000000010232E-2</v>
      </c>
      <c r="U31" s="30">
        <f t="shared" si="10"/>
        <v>-6.0000000000002274E-3</v>
      </c>
      <c r="V31" s="30">
        <f t="shared" si="10"/>
        <v>-4.800000000001603E-2</v>
      </c>
      <c r="W31" s="30">
        <f t="shared" si="10"/>
        <v>-4.9999999995975486E-4</v>
      </c>
      <c r="X31" s="30">
        <f t="shared" si="10"/>
        <v>1.2000000000000455E-2</v>
      </c>
      <c r="Y31" s="30">
        <f t="shared" si="10"/>
        <v>-2.950000000001296E-2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4" t="s">
        <v>16</v>
      </c>
      <c r="C34" s="1151"/>
      <c r="D34" s="1151"/>
      <c r="E34" s="1151"/>
      <c r="F34" s="1151"/>
      <c r="G34" s="1151"/>
      <c r="H34" s="1151"/>
      <c r="I34" s="1147" t="s">
        <v>8</v>
      </c>
      <c r="L34" s="32"/>
      <c r="M34" s="62" t="s">
        <v>17</v>
      </c>
      <c r="N34" s="1094" t="s">
        <v>16</v>
      </c>
      <c r="O34" s="1095"/>
      <c r="P34" s="1145"/>
      <c r="Q34" s="1147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9"/>
      <c r="J35" s="35"/>
      <c r="K35" s="1106"/>
      <c r="L35" s="1106"/>
      <c r="M35" s="422" t="s">
        <v>31</v>
      </c>
      <c r="N35" s="432">
        <v>1</v>
      </c>
      <c r="O35" s="439">
        <v>2</v>
      </c>
      <c r="P35" s="440">
        <v>3</v>
      </c>
      <c r="Q35" s="1149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37.299999999999997</v>
      </c>
      <c r="C38" s="14">
        <v>61.9</v>
      </c>
      <c r="D38" s="14">
        <v>42.2</v>
      </c>
      <c r="E38" s="98">
        <v>18.100000000000001</v>
      </c>
      <c r="F38" s="13">
        <v>23</v>
      </c>
      <c r="G38" s="14">
        <v>61.5</v>
      </c>
      <c r="H38" s="252">
        <v>38.6</v>
      </c>
      <c r="I38" s="242">
        <f t="shared" si="11"/>
        <v>282.59999999999997</v>
      </c>
      <c r="J38" s="37"/>
      <c r="K38" s="375"/>
      <c r="L38" s="2"/>
      <c r="M38" s="148" t="s">
        <v>19</v>
      </c>
      <c r="N38" s="13">
        <v>6.4</v>
      </c>
      <c r="O38" s="14">
        <v>19.7</v>
      </c>
      <c r="P38" s="14">
        <v>18.899999999999999</v>
      </c>
      <c r="Q38" s="242">
        <f t="shared" si="12"/>
        <v>45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38.299999999999997</v>
      </c>
      <c r="C39" s="14">
        <v>64.3</v>
      </c>
      <c r="D39" s="14">
        <v>43.6</v>
      </c>
      <c r="E39" s="98">
        <v>18.899999999999999</v>
      </c>
      <c r="F39" s="13">
        <v>23.7</v>
      </c>
      <c r="G39" s="14">
        <v>64</v>
      </c>
      <c r="H39" s="252">
        <v>40.6</v>
      </c>
      <c r="I39" s="242">
        <f t="shared" si="11"/>
        <v>293.39999999999998</v>
      </c>
      <c r="J39" s="37"/>
      <c r="K39" s="375"/>
      <c r="L39" s="2"/>
      <c r="M39" s="148" t="s">
        <v>27</v>
      </c>
      <c r="N39" s="13">
        <v>6.5</v>
      </c>
      <c r="O39" s="14">
        <v>20.100000000000001</v>
      </c>
      <c r="P39" s="14">
        <v>19.5</v>
      </c>
      <c r="Q39" s="242">
        <f t="shared" si="12"/>
        <v>46.1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38.4</v>
      </c>
      <c r="C41" s="14">
        <v>64.400000000000006</v>
      </c>
      <c r="D41" s="14">
        <v>43.6</v>
      </c>
      <c r="E41" s="98">
        <v>18.899999999999999</v>
      </c>
      <c r="F41" s="13">
        <v>23.7</v>
      </c>
      <c r="G41" s="14">
        <v>64</v>
      </c>
      <c r="H41" s="252">
        <v>40.6</v>
      </c>
      <c r="I41" s="242">
        <f t="shared" si="11"/>
        <v>293.60000000000002</v>
      </c>
      <c r="J41" s="37"/>
      <c r="K41" s="375"/>
      <c r="L41" s="2"/>
      <c r="M41" s="148" t="s">
        <v>21</v>
      </c>
      <c r="N41" s="13">
        <v>6.5</v>
      </c>
      <c r="O41" s="14">
        <v>20.100000000000001</v>
      </c>
      <c r="P41" s="14">
        <v>19.5</v>
      </c>
      <c r="Q41" s="242">
        <f t="shared" si="12"/>
        <v>46.1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38.4</v>
      </c>
      <c r="C42" s="14">
        <v>64.400000000000006</v>
      </c>
      <c r="D42" s="14">
        <v>43.6</v>
      </c>
      <c r="E42" s="98">
        <v>19</v>
      </c>
      <c r="F42" s="13">
        <v>23.8</v>
      </c>
      <c r="G42" s="14">
        <v>64</v>
      </c>
      <c r="H42" s="252">
        <v>40.700000000000003</v>
      </c>
      <c r="I42" s="242">
        <f t="shared" si="11"/>
        <v>293.90000000000003</v>
      </c>
      <c r="J42" s="37"/>
      <c r="K42" s="375"/>
      <c r="L42" s="2"/>
      <c r="M42" s="148" t="s">
        <v>22</v>
      </c>
      <c r="N42" s="13">
        <v>6.6</v>
      </c>
      <c r="O42" s="14">
        <v>20.100000000000001</v>
      </c>
      <c r="P42" s="14">
        <v>19.5</v>
      </c>
      <c r="Q42" s="242">
        <f t="shared" si="12"/>
        <v>46.2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38.4</v>
      </c>
      <c r="C43" s="14">
        <v>64.400000000000006</v>
      </c>
      <c r="D43" s="14">
        <v>43.6</v>
      </c>
      <c r="E43" s="98">
        <v>19</v>
      </c>
      <c r="F43" s="107">
        <v>23.8</v>
      </c>
      <c r="G43" s="101">
        <v>64</v>
      </c>
      <c r="H43" s="303">
        <v>40.700000000000003</v>
      </c>
      <c r="I43" s="381">
        <f t="shared" si="11"/>
        <v>293.90000000000003</v>
      </c>
      <c r="J43" s="37"/>
      <c r="K43" s="375"/>
      <c r="L43" s="2"/>
      <c r="M43" s="196" t="s">
        <v>30</v>
      </c>
      <c r="N43" s="13">
        <v>6.6</v>
      </c>
      <c r="O43" s="14">
        <v>20.2</v>
      </c>
      <c r="P43" s="14">
        <v>19.5</v>
      </c>
      <c r="Q43" s="381">
        <f t="shared" si="12"/>
        <v>46.3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190.8</v>
      </c>
      <c r="C44" s="105">
        <f t="shared" si="13"/>
        <v>319.39999999999998</v>
      </c>
      <c r="D44" s="105">
        <f t="shared" si="13"/>
        <v>216.6</v>
      </c>
      <c r="E44" s="178">
        <f t="shared" si="13"/>
        <v>93.9</v>
      </c>
      <c r="F44" s="108">
        <f>SUM(F37:F43)</f>
        <v>118</v>
      </c>
      <c r="G44" s="105">
        <f t="shared" si="13"/>
        <v>317.5</v>
      </c>
      <c r="H44" s="106">
        <f>SUM(H37:H43)</f>
        <v>201.2</v>
      </c>
      <c r="I44" s="389">
        <f t="shared" si="11"/>
        <v>1457.3999999999999</v>
      </c>
      <c r="J44" s="37"/>
      <c r="K44" s="37"/>
      <c r="M44" s="302" t="s">
        <v>8</v>
      </c>
      <c r="N44" s="108">
        <f>SUM(N37:N43)</f>
        <v>32.6</v>
      </c>
      <c r="O44" s="105">
        <f>SUM(O37:O43)</f>
        <v>100.2</v>
      </c>
      <c r="P44" s="105">
        <f>SUM(P37:P43)</f>
        <v>96.9</v>
      </c>
      <c r="Q44" s="389">
        <f t="shared" si="12"/>
        <v>229.70000000000002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59.5</v>
      </c>
      <c r="C45" s="16">
        <v>61</v>
      </c>
      <c r="D45" s="16">
        <v>62</v>
      </c>
      <c r="E45" s="186">
        <v>63</v>
      </c>
      <c r="F45" s="15">
        <v>61.5</v>
      </c>
      <c r="G45" s="16">
        <v>60</v>
      </c>
      <c r="H45" s="17">
        <v>59.5</v>
      </c>
      <c r="I45" s="113">
        <f>+((I44/I46)/7)*1000</f>
        <v>60.682016904692503</v>
      </c>
      <c r="J45" s="38"/>
      <c r="K45" s="37"/>
      <c r="M45" s="423" t="s">
        <v>10</v>
      </c>
      <c r="N45" s="15">
        <v>68.5</v>
      </c>
      <c r="O45" s="16">
        <v>68.5</v>
      </c>
      <c r="P45" s="16">
        <v>68.5</v>
      </c>
      <c r="Q45" s="113">
        <f>+((Q44/Q46)/7)*1000</f>
        <v>68.505815687444084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458</v>
      </c>
      <c r="C46" s="19">
        <v>748</v>
      </c>
      <c r="D46" s="19">
        <v>499</v>
      </c>
      <c r="E46" s="156">
        <v>213</v>
      </c>
      <c r="F46" s="18">
        <v>274</v>
      </c>
      <c r="G46" s="19">
        <v>756</v>
      </c>
      <c r="H46" s="20">
        <v>483</v>
      </c>
      <c r="I46" s="114">
        <f>SUM(B46:H46)</f>
        <v>3431</v>
      </c>
      <c r="J46" s="166"/>
      <c r="K46" s="37"/>
      <c r="L46" s="39"/>
      <c r="M46" s="163" t="s">
        <v>11</v>
      </c>
      <c r="N46" s="210">
        <v>68</v>
      </c>
      <c r="O46" s="211">
        <v>209</v>
      </c>
      <c r="P46" s="211">
        <v>202</v>
      </c>
      <c r="Q46" s="424">
        <f>SUM(N46:P46)</f>
        <v>479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38.364249999999998</v>
      </c>
      <c r="C47" s="22">
        <f t="shared" si="14"/>
        <v>64.374000000000009</v>
      </c>
      <c r="D47" s="22">
        <f t="shared" si="14"/>
        <v>43.591499999999996</v>
      </c>
      <c r="E47" s="135">
        <f t="shared" si="14"/>
        <v>18.95825</v>
      </c>
      <c r="F47" s="21">
        <f t="shared" si="14"/>
        <v>23.739249999999998</v>
      </c>
      <c r="G47" s="22">
        <f t="shared" si="14"/>
        <v>64.004999999999995</v>
      </c>
      <c r="H47" s="23">
        <f t="shared" si="14"/>
        <v>40.642375000000001</v>
      </c>
      <c r="I47" s="115">
        <f>((I44*1000)/I46)/7</f>
        <v>60.682016904692496</v>
      </c>
      <c r="J47" s="167"/>
      <c r="K47" s="37"/>
      <c r="M47" s="164" t="s">
        <v>12</v>
      </c>
      <c r="N47" s="21">
        <f>((((N45*7)*N46)/1000)-N38)/4</f>
        <v>6.5515000000000008</v>
      </c>
      <c r="O47" s="22">
        <f>((((O45*7)*O46)/1000)-O38)/4</f>
        <v>20.128875000000001</v>
      </c>
      <c r="P47" s="22">
        <f>((((P45*7)*P46)/1000)-P38)/4</f>
        <v>19.489750000000001</v>
      </c>
      <c r="Q47" s="425">
        <f>((Q44*1000)/Q46)/7</f>
        <v>68.505815687444084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190.75700000000001</v>
      </c>
      <c r="C48" s="330">
        <f t="shared" si="15"/>
        <v>319.39600000000002</v>
      </c>
      <c r="D48" s="330">
        <f t="shared" si="15"/>
        <v>216.566</v>
      </c>
      <c r="E48" s="344">
        <f t="shared" si="15"/>
        <v>93.933000000000007</v>
      </c>
      <c r="F48" s="329">
        <f>((F46*F45)*7)/1000</f>
        <v>117.95699999999999</v>
      </c>
      <c r="G48" s="330">
        <f t="shared" si="15"/>
        <v>317.52</v>
      </c>
      <c r="H48" s="331">
        <f>((H46*H45)*7)/1000</f>
        <v>201.1695</v>
      </c>
      <c r="I48" s="99"/>
      <c r="J48" s="29"/>
      <c r="K48" s="37"/>
      <c r="M48" s="165" t="s">
        <v>13</v>
      </c>
      <c r="N48" s="329">
        <f>((N46*N45)*7)/1000</f>
        <v>32.606000000000002</v>
      </c>
      <c r="O48" s="330">
        <f>((O46*O45)*7)/1000</f>
        <v>100.21550000000001</v>
      </c>
      <c r="P48" s="330">
        <f>((P46*P45)*7)/1000</f>
        <v>96.858999999999995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59.513412351840309</v>
      </c>
      <c r="C49" s="27">
        <f t="shared" si="16"/>
        <v>61.000763941940413</v>
      </c>
      <c r="D49" s="27">
        <f t="shared" si="16"/>
        <v>62.009733753220729</v>
      </c>
      <c r="E49" s="180">
        <f t="shared" si="16"/>
        <v>62.977867203219326</v>
      </c>
      <c r="F49" s="26">
        <f>+(F44/F46)/7*1000</f>
        <v>61.522419186652755</v>
      </c>
      <c r="G49" s="27">
        <f t="shared" si="16"/>
        <v>59.996220710506428</v>
      </c>
      <c r="H49" s="28">
        <f>+(H44/H46)/7*1000</f>
        <v>59.509020999704227</v>
      </c>
      <c r="I49" s="116"/>
      <c r="J49" s="29"/>
      <c r="K49" s="37"/>
      <c r="L49" s="29"/>
      <c r="M49" s="213" t="s">
        <v>14</v>
      </c>
      <c r="N49" s="26">
        <f>+(N44/N46)/7*1000</f>
        <v>68.487394957983199</v>
      </c>
      <c r="O49" s="27">
        <f>+(O44/O46)/7*1000</f>
        <v>68.489405331510596</v>
      </c>
      <c r="P49" s="27">
        <f>+(P44/P46)/7*1000</f>
        <v>68.52899575671853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4.3000000000006366E-2</v>
      </c>
      <c r="C50" s="30">
        <f t="shared" si="17"/>
        <v>3.999999999962256E-3</v>
      </c>
      <c r="D50" s="30">
        <f t="shared" si="17"/>
        <v>3.3999999999991815E-2</v>
      </c>
      <c r="E50" s="30">
        <f t="shared" si="17"/>
        <v>-3.3000000000001251E-2</v>
      </c>
      <c r="F50" s="30">
        <f t="shared" si="17"/>
        <v>4.3000000000006366E-2</v>
      </c>
      <c r="G50" s="30">
        <f t="shared" si="17"/>
        <v>-1.999999999998181E-2</v>
      </c>
      <c r="H50" s="30">
        <f t="shared" si="17"/>
        <v>3.0499999999989313E-2</v>
      </c>
      <c r="I50" s="29"/>
      <c r="J50" s="29"/>
      <c r="K50" s="29"/>
      <c r="L50" s="29"/>
      <c r="M50" s="30"/>
      <c r="N50" s="30">
        <f>N44-N48</f>
        <v>-6.0000000000002274E-3</v>
      </c>
      <c r="O50" s="30">
        <f>O44-O48</f>
        <v>-1.5500000000002956E-2</v>
      </c>
      <c r="P50" s="30">
        <f>P44-P48</f>
        <v>4.1000000000011028E-2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94" t="s">
        <v>29</v>
      </c>
      <c r="C53" s="1095"/>
      <c r="D53" s="1095"/>
      <c r="E53" s="1095"/>
      <c r="F53" s="1145"/>
      <c r="G53" s="1147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52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31.7</v>
      </c>
      <c r="C57" s="14">
        <v>30.9</v>
      </c>
      <c r="D57" s="14">
        <v>37.5</v>
      </c>
      <c r="E57" s="14">
        <v>44.4</v>
      </c>
      <c r="F57" s="14">
        <v>33.6</v>
      </c>
      <c r="G57" s="242">
        <f t="shared" si="18"/>
        <v>178.1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31.9</v>
      </c>
      <c r="C58" s="14">
        <v>31.1</v>
      </c>
      <c r="D58" s="14">
        <v>37.799999999999997</v>
      </c>
      <c r="E58" s="14">
        <v>44.8</v>
      </c>
      <c r="F58" s="14">
        <v>33.9</v>
      </c>
      <c r="G58" s="242">
        <f t="shared" si="18"/>
        <v>179.5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32</v>
      </c>
      <c r="C60" s="14">
        <v>31.1</v>
      </c>
      <c r="D60" s="14">
        <v>37.799999999999997</v>
      </c>
      <c r="E60" s="14">
        <v>44.8</v>
      </c>
      <c r="F60" s="14">
        <v>33.9</v>
      </c>
      <c r="G60" s="242">
        <f t="shared" si="18"/>
        <v>179.6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32</v>
      </c>
      <c r="C61" s="14">
        <v>31.1</v>
      </c>
      <c r="D61" s="14">
        <v>37.9</v>
      </c>
      <c r="E61" s="14">
        <v>44.7</v>
      </c>
      <c r="F61" s="14">
        <v>33.9</v>
      </c>
      <c r="G61" s="242">
        <f t="shared" si="18"/>
        <v>179.6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32</v>
      </c>
      <c r="C62" s="14">
        <v>31.1</v>
      </c>
      <c r="D62" s="14">
        <v>37.9</v>
      </c>
      <c r="E62" s="14">
        <v>44.7</v>
      </c>
      <c r="F62" s="14">
        <v>33.9</v>
      </c>
      <c r="G62" s="381">
        <f t="shared" si="18"/>
        <v>179.6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159.6</v>
      </c>
      <c r="C63" s="105">
        <f>SUM(C56:C62)</f>
        <v>155.29999999999998</v>
      </c>
      <c r="D63" s="105">
        <f>SUM(D56:D62)</f>
        <v>188.9</v>
      </c>
      <c r="E63" s="105">
        <f>SUM(E56:E62)</f>
        <v>223.39999999999998</v>
      </c>
      <c r="F63" s="105">
        <f>SUM(F56:F62)</f>
        <v>169.20000000000002</v>
      </c>
      <c r="G63" s="389">
        <f t="shared" si="18"/>
        <v>896.4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76</v>
      </c>
      <c r="C64" s="16">
        <v>76</v>
      </c>
      <c r="D64" s="16">
        <v>76</v>
      </c>
      <c r="E64" s="16">
        <v>76</v>
      </c>
      <c r="F64" s="16">
        <v>76</v>
      </c>
      <c r="G64" s="113">
        <f>+((G63/G65)/7)*1000</f>
        <v>75.998304366256889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300</v>
      </c>
      <c r="C65" s="211">
        <v>292</v>
      </c>
      <c r="D65" s="211">
        <v>355</v>
      </c>
      <c r="E65" s="211">
        <v>420</v>
      </c>
      <c r="F65" s="211">
        <v>318</v>
      </c>
      <c r="G65" s="424">
        <f>SUM(B65:F65)</f>
        <v>1685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31.974999999999998</v>
      </c>
      <c r="C66" s="22">
        <f>((((C64*7)*C65)/1000)-C57)/4</f>
        <v>31.110999999999997</v>
      </c>
      <c r="D66" s="22">
        <f>((((D64*7)*D65)/1000)-D57)/4</f>
        <v>37.840000000000003</v>
      </c>
      <c r="E66" s="22">
        <f>((((E64*7)*E65)/1000)-E57)/4</f>
        <v>44.76</v>
      </c>
      <c r="F66" s="22">
        <f>((((F64*7)*F65)/1000)-F57)/4</f>
        <v>33.893999999999998</v>
      </c>
      <c r="G66" s="115">
        <f>((G63*1000)/G65)/7</f>
        <v>75.998304366256889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159.6</v>
      </c>
      <c r="C67" s="330">
        <f>((C65*C64)*7)/1000</f>
        <v>155.34399999999999</v>
      </c>
      <c r="D67" s="330">
        <f>((D65*D64)*7)/1000</f>
        <v>188.86</v>
      </c>
      <c r="E67" s="330">
        <f>((E65*E64)*7)/1000</f>
        <v>223.44</v>
      </c>
      <c r="F67" s="330">
        <f>((F65*F64)*7)/1000</f>
        <v>169.17599999999999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76</v>
      </c>
      <c r="C68" s="27">
        <f>+(C63/C65)/7*1000</f>
        <v>75.978473581213308</v>
      </c>
      <c r="D68" s="27">
        <f>+(D63/D65)/7*1000</f>
        <v>76.016096579476866</v>
      </c>
      <c r="E68" s="27">
        <f>+(E63/E65)/7*1000</f>
        <v>75.986394557823118</v>
      </c>
      <c r="F68" s="27">
        <f>+(F63/F65)/7*1000</f>
        <v>76.010781671159037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0</v>
      </c>
      <c r="C69" s="366">
        <f>C63-C67</f>
        <v>-4.4000000000011141E-2</v>
      </c>
      <c r="D69" s="366">
        <f>D63-D67</f>
        <v>3.9999999999992042E-2</v>
      </c>
      <c r="E69" s="366">
        <f>E63-E67</f>
        <v>-4.0000000000020464E-2</v>
      </c>
      <c r="F69" s="366">
        <f>F63-F67</f>
        <v>2.4000000000029331E-2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2">
      <selection activeCell="B65" sqref="B65:F65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G53:G54"/>
    <mergeCell ref="N34:P34"/>
    <mergeCell ref="B53:F53"/>
    <mergeCell ref="Z15:Z16"/>
    <mergeCell ref="B34:H34"/>
    <mergeCell ref="I34:I35"/>
    <mergeCell ref="Q34:Q35"/>
    <mergeCell ref="K35:L35"/>
  </mergeCells>
  <pageMargins left="0.7" right="0.7" top="0.75" bottom="0.75" header="0.3" footer="0.3"/>
  <pageSetup paperSize="9" orientation="portrait"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2"/>
  <dimension ref="A1:AG237"/>
  <sheetViews>
    <sheetView topLeftCell="A17" zoomScale="30" zoomScaleNormal="30" workbookViewId="0">
      <selection activeCell="V41" sqref="V41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71</v>
      </c>
      <c r="N11" s="1100"/>
      <c r="O11" s="6"/>
      <c r="P11" s="6"/>
      <c r="Q11" s="1"/>
      <c r="R11" s="1"/>
      <c r="S11" s="1" t="s">
        <v>5</v>
      </c>
      <c r="T11" s="69">
        <v>45505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4"/>
      <c r="I15" s="1104"/>
      <c r="J15" s="1104"/>
      <c r="K15" s="1104"/>
      <c r="L15" s="1142" t="s">
        <v>29</v>
      </c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3"/>
      <c r="W15" s="1143"/>
      <c r="X15" s="1143"/>
      <c r="Y15" s="1144"/>
      <c r="Z15" s="1147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9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47.4</v>
      </c>
      <c r="C19" s="14">
        <v>52.3</v>
      </c>
      <c r="D19" s="14">
        <v>52.4</v>
      </c>
      <c r="E19" s="14">
        <v>37.700000000000003</v>
      </c>
      <c r="F19" s="14">
        <v>29.5</v>
      </c>
      <c r="G19" s="14">
        <v>33.200000000000003</v>
      </c>
      <c r="H19" s="14">
        <v>54.6</v>
      </c>
      <c r="I19" s="14">
        <v>52.9</v>
      </c>
      <c r="J19" s="14">
        <v>31</v>
      </c>
      <c r="K19" s="98">
        <v>9.3000000000000007</v>
      </c>
      <c r="L19" s="13">
        <v>28.7</v>
      </c>
      <c r="M19" s="14">
        <v>57.5</v>
      </c>
      <c r="N19" s="414">
        <v>58.8</v>
      </c>
      <c r="O19" s="98">
        <v>23.4</v>
      </c>
      <c r="P19" s="13">
        <v>26.4</v>
      </c>
      <c r="Q19" s="14">
        <v>46.6</v>
      </c>
      <c r="R19" s="14">
        <v>36.9</v>
      </c>
      <c r="S19" s="14">
        <v>37.5</v>
      </c>
      <c r="T19" s="14">
        <v>51</v>
      </c>
      <c r="U19" s="14">
        <v>31.7</v>
      </c>
      <c r="V19" s="14">
        <v>23.3</v>
      </c>
      <c r="W19" s="14">
        <v>48.3</v>
      </c>
      <c r="X19" s="14">
        <v>47.2</v>
      </c>
      <c r="Y19" s="252">
        <v>27.5</v>
      </c>
      <c r="Z19" s="242">
        <f t="shared" ref="Z19:Z24" si="0">SUM(B19:Y19)</f>
        <v>945.09999999999991</v>
      </c>
      <c r="AA19" s="356"/>
    </row>
    <row r="20" spans="1:33" ht="39.75" customHeight="1" x14ac:dyDescent="0.25">
      <c r="A20" s="148" t="s">
        <v>27</v>
      </c>
      <c r="B20" s="13">
        <v>49.3</v>
      </c>
      <c r="C20" s="14">
        <v>53.5</v>
      </c>
      <c r="D20" s="14">
        <v>54.2</v>
      </c>
      <c r="E20" s="14">
        <v>38.6</v>
      </c>
      <c r="F20" s="14">
        <v>30.8</v>
      </c>
      <c r="G20" s="14">
        <v>33.9</v>
      </c>
      <c r="H20" s="14">
        <v>55.8</v>
      </c>
      <c r="I20" s="14">
        <v>54.8</v>
      </c>
      <c r="J20" s="14">
        <v>32.200000000000003</v>
      </c>
      <c r="K20" s="98">
        <v>9.6</v>
      </c>
      <c r="L20" s="13">
        <v>29.2</v>
      </c>
      <c r="M20" s="14">
        <v>59.4</v>
      </c>
      <c r="N20" s="14">
        <v>60.3</v>
      </c>
      <c r="O20" s="98">
        <v>24</v>
      </c>
      <c r="P20" s="13">
        <v>27.5</v>
      </c>
      <c r="Q20" s="14">
        <v>47.8</v>
      </c>
      <c r="R20" s="14">
        <v>38.5</v>
      </c>
      <c r="S20" s="14">
        <v>38.6</v>
      </c>
      <c r="T20" s="14">
        <v>52.7</v>
      </c>
      <c r="U20" s="14">
        <v>32.6</v>
      </c>
      <c r="V20" s="14">
        <v>24.2</v>
      </c>
      <c r="W20" s="14">
        <v>50.4</v>
      </c>
      <c r="X20" s="14">
        <v>48.8</v>
      </c>
      <c r="Y20" s="252">
        <v>28.6</v>
      </c>
      <c r="Z20" s="242">
        <f t="shared" si="0"/>
        <v>975.30000000000007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49.3</v>
      </c>
      <c r="C22" s="14">
        <v>53.6</v>
      </c>
      <c r="D22" s="14">
        <v>54.2</v>
      </c>
      <c r="E22" s="14">
        <v>38.700000000000003</v>
      </c>
      <c r="F22" s="14">
        <v>30.8</v>
      </c>
      <c r="G22" s="14">
        <v>33.9</v>
      </c>
      <c r="H22" s="14">
        <v>55.8</v>
      </c>
      <c r="I22" s="14">
        <v>54.8</v>
      </c>
      <c r="J22" s="14">
        <v>32.200000000000003</v>
      </c>
      <c r="K22" s="98">
        <v>9.6</v>
      </c>
      <c r="L22" s="13">
        <v>29.2</v>
      </c>
      <c r="M22" s="14">
        <v>59.4</v>
      </c>
      <c r="N22" s="14">
        <v>60.3</v>
      </c>
      <c r="O22" s="98">
        <v>24</v>
      </c>
      <c r="P22" s="13">
        <v>27.5</v>
      </c>
      <c r="Q22" s="14">
        <v>47.8</v>
      </c>
      <c r="R22" s="14">
        <v>38.6</v>
      </c>
      <c r="S22" s="14">
        <v>38.6</v>
      </c>
      <c r="T22" s="14">
        <v>52.8</v>
      </c>
      <c r="U22" s="14">
        <v>32.6</v>
      </c>
      <c r="V22" s="14">
        <v>24.3</v>
      </c>
      <c r="W22" s="14">
        <v>50.5</v>
      </c>
      <c r="X22" s="14">
        <v>48.8</v>
      </c>
      <c r="Y22" s="252">
        <v>28.6</v>
      </c>
      <c r="Z22" s="242">
        <f t="shared" si="0"/>
        <v>975.89999999999986</v>
      </c>
      <c r="AA22" s="356"/>
    </row>
    <row r="23" spans="1:33" ht="39.950000000000003" customHeight="1" x14ac:dyDescent="0.25">
      <c r="A23" s="148" t="s">
        <v>22</v>
      </c>
      <c r="B23" s="13">
        <v>49.3</v>
      </c>
      <c r="C23" s="14">
        <v>53.6</v>
      </c>
      <c r="D23" s="14">
        <v>54.2</v>
      </c>
      <c r="E23" s="14">
        <v>38.700000000000003</v>
      </c>
      <c r="F23" s="14">
        <v>30.9</v>
      </c>
      <c r="G23" s="14">
        <v>33.9</v>
      </c>
      <c r="H23" s="14">
        <v>55.9</v>
      </c>
      <c r="I23" s="14">
        <v>54.9</v>
      </c>
      <c r="J23" s="14">
        <v>32.200000000000003</v>
      </c>
      <c r="K23" s="98">
        <v>9.6999999999999993</v>
      </c>
      <c r="L23" s="13">
        <v>29.3</v>
      </c>
      <c r="M23" s="14">
        <v>59.4</v>
      </c>
      <c r="N23" s="14">
        <v>60.3</v>
      </c>
      <c r="O23" s="98">
        <v>24.1</v>
      </c>
      <c r="P23" s="13">
        <v>27.5</v>
      </c>
      <c r="Q23" s="14">
        <v>47.8</v>
      </c>
      <c r="R23" s="14">
        <v>38.6</v>
      </c>
      <c r="S23" s="14">
        <v>38.6</v>
      </c>
      <c r="T23" s="14">
        <v>52.8</v>
      </c>
      <c r="U23" s="14">
        <v>32.700000000000003</v>
      </c>
      <c r="V23" s="14">
        <v>24.3</v>
      </c>
      <c r="W23" s="14">
        <v>50.5</v>
      </c>
      <c r="X23" s="14">
        <v>48.8</v>
      </c>
      <c r="Y23" s="252">
        <v>28.6</v>
      </c>
      <c r="Z23" s="242">
        <f t="shared" si="0"/>
        <v>976.59999999999991</v>
      </c>
      <c r="AA23" s="356"/>
    </row>
    <row r="24" spans="1:33" ht="39.950000000000003" customHeight="1" thickBot="1" x14ac:dyDescent="0.3">
      <c r="A24" s="196" t="s">
        <v>30</v>
      </c>
      <c r="B24" s="13">
        <v>49.3</v>
      </c>
      <c r="C24" s="14">
        <v>53.6</v>
      </c>
      <c r="D24" s="14">
        <v>54.3</v>
      </c>
      <c r="E24" s="14">
        <v>38.700000000000003</v>
      </c>
      <c r="F24" s="14">
        <v>30.9</v>
      </c>
      <c r="G24" s="14">
        <v>34</v>
      </c>
      <c r="H24" s="14">
        <v>55.9</v>
      </c>
      <c r="I24" s="14">
        <v>54.9</v>
      </c>
      <c r="J24" s="14">
        <v>32.200000000000003</v>
      </c>
      <c r="K24" s="98">
        <v>9.6999999999999993</v>
      </c>
      <c r="L24" s="13">
        <v>29.3</v>
      </c>
      <c r="M24" s="14">
        <v>59.5</v>
      </c>
      <c r="N24" s="14">
        <v>60.3</v>
      </c>
      <c r="O24" s="98">
        <v>24.1</v>
      </c>
      <c r="P24" s="13">
        <v>27.5</v>
      </c>
      <c r="Q24" s="14">
        <v>47.8</v>
      </c>
      <c r="R24" s="14">
        <v>38.6</v>
      </c>
      <c r="S24" s="14">
        <v>38.700000000000003</v>
      </c>
      <c r="T24" s="14">
        <v>52.8</v>
      </c>
      <c r="U24" s="14">
        <v>32.700000000000003</v>
      </c>
      <c r="V24" s="14">
        <v>24.3</v>
      </c>
      <c r="W24" s="14">
        <v>50.5</v>
      </c>
      <c r="X24" s="14">
        <v>48.8</v>
      </c>
      <c r="Y24" s="252">
        <v>28.6</v>
      </c>
      <c r="Z24" s="381">
        <f t="shared" si="0"/>
        <v>976.99999999999989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244.60000000000002</v>
      </c>
      <c r="C25" s="105">
        <f t="shared" si="1"/>
        <v>266.60000000000002</v>
      </c>
      <c r="D25" s="105">
        <f t="shared" si="1"/>
        <v>269.3</v>
      </c>
      <c r="E25" s="105">
        <f t="shared" si="1"/>
        <v>192.40000000000003</v>
      </c>
      <c r="F25" s="105">
        <f t="shared" si="1"/>
        <v>152.9</v>
      </c>
      <c r="G25" s="105">
        <f t="shared" si="1"/>
        <v>168.9</v>
      </c>
      <c r="H25" s="105">
        <f t="shared" si="1"/>
        <v>278</v>
      </c>
      <c r="I25" s="105">
        <f t="shared" si="1"/>
        <v>272.3</v>
      </c>
      <c r="J25" s="105">
        <f t="shared" si="1"/>
        <v>159.80000000000001</v>
      </c>
      <c r="K25" s="178">
        <f t="shared" si="1"/>
        <v>47.900000000000006</v>
      </c>
      <c r="L25" s="108">
        <f>SUM(L18:L24)</f>
        <v>145.69999999999999</v>
      </c>
      <c r="M25" s="105">
        <f>SUM(M18:M24)</f>
        <v>295.20000000000005</v>
      </c>
      <c r="N25" s="105">
        <f>SUM(N18:N24)</f>
        <v>300</v>
      </c>
      <c r="O25" s="178">
        <f>SUM(O18:O24)</f>
        <v>119.6</v>
      </c>
      <c r="P25" s="108">
        <f t="shared" ref="P25:Y25" si="2">SUM(P18:P24)</f>
        <v>136.4</v>
      </c>
      <c r="Q25" s="105">
        <f t="shared" si="2"/>
        <v>237.8</v>
      </c>
      <c r="R25" s="105">
        <f t="shared" si="2"/>
        <v>191.2</v>
      </c>
      <c r="S25" s="105">
        <f t="shared" si="2"/>
        <v>192</v>
      </c>
      <c r="T25" s="105">
        <f t="shared" si="2"/>
        <v>262.10000000000002</v>
      </c>
      <c r="U25" s="105">
        <f t="shared" si="2"/>
        <v>162.30000000000001</v>
      </c>
      <c r="V25" s="105">
        <f t="shared" si="2"/>
        <v>120.39999999999999</v>
      </c>
      <c r="W25" s="105">
        <f t="shared" si="2"/>
        <v>250.2</v>
      </c>
      <c r="X25" s="105">
        <f t="shared" si="2"/>
        <v>242.40000000000003</v>
      </c>
      <c r="Y25" s="106">
        <f t="shared" si="2"/>
        <v>141.9</v>
      </c>
      <c r="Z25" s="389">
        <f>SUM(B25:Y25)</f>
        <v>4849.8999999999996</v>
      </c>
    </row>
    <row r="26" spans="1:33" s="2" customFormat="1" ht="36.75" customHeight="1" x14ac:dyDescent="0.25">
      <c r="A26" s="162" t="s">
        <v>10</v>
      </c>
      <c r="B26" s="15">
        <v>56</v>
      </c>
      <c r="C26" s="16">
        <v>56</v>
      </c>
      <c r="D26" s="16">
        <v>57</v>
      </c>
      <c r="E26" s="16">
        <v>57.5</v>
      </c>
      <c r="F26" s="16">
        <v>59.5</v>
      </c>
      <c r="G26" s="16">
        <v>58</v>
      </c>
      <c r="H26" s="16">
        <v>56.5</v>
      </c>
      <c r="I26" s="16">
        <v>55.5</v>
      </c>
      <c r="J26" s="16">
        <v>54.5</v>
      </c>
      <c r="K26" s="186">
        <v>53</v>
      </c>
      <c r="L26" s="451">
        <v>60</v>
      </c>
      <c r="M26" s="452">
        <v>58.5</v>
      </c>
      <c r="N26" s="16">
        <v>57</v>
      </c>
      <c r="O26" s="186">
        <v>56</v>
      </c>
      <c r="P26" s="451">
        <v>55.5</v>
      </c>
      <c r="Q26" s="452">
        <v>55.5</v>
      </c>
      <c r="R26" s="453">
        <v>57.5</v>
      </c>
      <c r="S26" s="453">
        <v>57.5</v>
      </c>
      <c r="T26" s="453">
        <v>58.5</v>
      </c>
      <c r="U26" s="452">
        <v>59</v>
      </c>
      <c r="V26" s="452">
        <v>58.5</v>
      </c>
      <c r="W26" s="454">
        <v>57</v>
      </c>
      <c r="X26" s="454">
        <v>55.5</v>
      </c>
      <c r="Y26" s="455">
        <v>53.5</v>
      </c>
      <c r="Z26" s="243">
        <f>((Z25/Z27)/7)*1000</f>
        <v>56.841648793408574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416</v>
      </c>
      <c r="H27" s="19">
        <v>703</v>
      </c>
      <c r="I27" s="19">
        <v>701</v>
      </c>
      <c r="J27" s="19">
        <v>419</v>
      </c>
      <c r="K27" s="156">
        <v>129</v>
      </c>
      <c r="L27" s="18">
        <v>347</v>
      </c>
      <c r="M27" s="19">
        <v>721</v>
      </c>
      <c r="N27" s="19">
        <v>752</v>
      </c>
      <c r="O27" s="156">
        <v>305</v>
      </c>
      <c r="P27" s="18">
        <v>351</v>
      </c>
      <c r="Q27" s="19">
        <v>612</v>
      </c>
      <c r="R27" s="19">
        <v>475</v>
      </c>
      <c r="S27" s="19">
        <v>477</v>
      </c>
      <c r="T27" s="19">
        <v>640</v>
      </c>
      <c r="U27" s="19">
        <v>393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12189</v>
      </c>
    </row>
    <row r="28" spans="1:33" s="2" customFormat="1" ht="33" customHeight="1" x14ac:dyDescent="0.25">
      <c r="A28" s="164" t="s">
        <v>12</v>
      </c>
      <c r="B28" s="21">
        <f>((((B26*7)*B27)/1000)-B19)/4</f>
        <v>49.302</v>
      </c>
      <c r="C28" s="22">
        <f t="shared" ref="C28:K28" si="3">((((C26*7)*C27)/1000)-C19)/4</f>
        <v>53.564999999999998</v>
      </c>
      <c r="D28" s="22">
        <f t="shared" si="3"/>
        <v>54.231249999999996</v>
      </c>
      <c r="E28" s="22">
        <f t="shared" si="3"/>
        <v>38.673749999999998</v>
      </c>
      <c r="F28" s="22">
        <f t="shared" si="3"/>
        <v>30.838875000000002</v>
      </c>
      <c r="G28" s="22">
        <f t="shared" si="3"/>
        <v>33.923999999999992</v>
      </c>
      <c r="H28" s="22">
        <f t="shared" si="3"/>
        <v>55.859124999999999</v>
      </c>
      <c r="I28" s="22">
        <f t="shared" si="3"/>
        <v>54.859625000000001</v>
      </c>
      <c r="J28" s="22">
        <f t="shared" si="3"/>
        <v>32.212125</v>
      </c>
      <c r="K28" s="135">
        <f t="shared" si="3"/>
        <v>9.6397499999999994</v>
      </c>
      <c r="L28" s="21">
        <f>((((L26*7)*L27)/1000)-L19)/4</f>
        <v>29.26</v>
      </c>
      <c r="M28" s="22">
        <f>((((M26*7)*M27)/1000)-M19)/4</f>
        <v>59.437375000000003</v>
      </c>
      <c r="N28" s="22">
        <f>((((N26*7)*N27)/1000)-N19)/4</f>
        <v>60.311999999999998</v>
      </c>
      <c r="O28" s="135">
        <f>((((O26*7)*O27)/1000)-O19)/4</f>
        <v>24.04</v>
      </c>
      <c r="P28" s="21">
        <f t="shared" ref="P28:Y28" si="4">((((P26*7)*P27)/1000)-P19)/4</f>
        <v>27.490874999999996</v>
      </c>
      <c r="Q28" s="22">
        <f t="shared" si="4"/>
        <v>47.790500000000002</v>
      </c>
      <c r="R28" s="22">
        <f t="shared" si="4"/>
        <v>38.571874999999999</v>
      </c>
      <c r="S28" s="22">
        <f t="shared" si="4"/>
        <v>38.623125000000002</v>
      </c>
      <c r="T28" s="22">
        <f t="shared" si="4"/>
        <v>52.769999999999996</v>
      </c>
      <c r="U28" s="22">
        <f t="shared" si="4"/>
        <v>32.652250000000002</v>
      </c>
      <c r="V28" s="22">
        <f t="shared" si="4"/>
        <v>24.273250000000001</v>
      </c>
      <c r="W28" s="22">
        <f t="shared" si="4"/>
        <v>50.468249999999998</v>
      </c>
      <c r="X28" s="22">
        <f t="shared" si="4"/>
        <v>48.805999999999997</v>
      </c>
      <c r="Y28" s="23">
        <f t="shared" si="4"/>
        <v>28.608874999999998</v>
      </c>
      <c r="Z28" s="425">
        <f>((Z25*1000)/Z27)/7</f>
        <v>56.841648793408581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244.608</v>
      </c>
      <c r="C29" s="330">
        <f t="shared" si="5"/>
        <v>266.56</v>
      </c>
      <c r="D29" s="330">
        <f t="shared" si="5"/>
        <v>269.32499999999999</v>
      </c>
      <c r="E29" s="330">
        <f t="shared" si="5"/>
        <v>192.39500000000001</v>
      </c>
      <c r="F29" s="330">
        <f t="shared" si="5"/>
        <v>152.85550000000001</v>
      </c>
      <c r="G29" s="330">
        <f t="shared" si="5"/>
        <v>168.89599999999999</v>
      </c>
      <c r="H29" s="330">
        <f t="shared" si="5"/>
        <v>278.03649999999999</v>
      </c>
      <c r="I29" s="330">
        <f t="shared" si="5"/>
        <v>272.33850000000001</v>
      </c>
      <c r="J29" s="330">
        <f t="shared" si="5"/>
        <v>159.8485</v>
      </c>
      <c r="K29" s="344">
        <f t="shared" si="5"/>
        <v>47.859000000000002</v>
      </c>
      <c r="L29" s="329">
        <f>((L27*L26)*7)/1000</f>
        <v>145.74</v>
      </c>
      <c r="M29" s="330">
        <f>((M27*M26)*7)/1000</f>
        <v>295.24950000000001</v>
      </c>
      <c r="N29" s="330">
        <f>((N27*N26)*7)/1000</f>
        <v>300.048</v>
      </c>
      <c r="O29" s="344">
        <f>((O27*O26)*7)/1000</f>
        <v>119.56</v>
      </c>
      <c r="P29" s="329">
        <f t="shared" ref="P29:Y29" si="6">((P27*P26)*7)/1000</f>
        <v>136.36349999999999</v>
      </c>
      <c r="Q29" s="330">
        <f t="shared" si="6"/>
        <v>237.762</v>
      </c>
      <c r="R29" s="330">
        <f t="shared" si="6"/>
        <v>191.1875</v>
      </c>
      <c r="S29" s="330">
        <f t="shared" si="6"/>
        <v>191.99250000000001</v>
      </c>
      <c r="T29" s="330">
        <f t="shared" si="6"/>
        <v>262.08</v>
      </c>
      <c r="U29" s="330">
        <f t="shared" si="6"/>
        <v>162.309</v>
      </c>
      <c r="V29" s="330">
        <f t="shared" si="6"/>
        <v>120.393</v>
      </c>
      <c r="W29" s="330">
        <f t="shared" si="6"/>
        <v>250.173</v>
      </c>
      <c r="X29" s="330">
        <f t="shared" si="6"/>
        <v>242.42400000000001</v>
      </c>
      <c r="Y29" s="331">
        <f t="shared" si="6"/>
        <v>141.93549999999999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55.998168498168511</v>
      </c>
      <c r="C30" s="27">
        <f t="shared" si="7"/>
        <v>56.008403361344541</v>
      </c>
      <c r="D30" s="27">
        <f t="shared" si="7"/>
        <v>56.994708994708994</v>
      </c>
      <c r="E30" s="27">
        <f t="shared" si="7"/>
        <v>57.501494321578015</v>
      </c>
      <c r="F30" s="27">
        <f t="shared" si="7"/>
        <v>59.517321915142077</v>
      </c>
      <c r="G30" s="27">
        <f t="shared" si="7"/>
        <v>58.001373626373628</v>
      </c>
      <c r="H30" s="27">
        <f t="shared" si="7"/>
        <v>56.492582808372276</v>
      </c>
      <c r="I30" s="27">
        <f t="shared" si="7"/>
        <v>55.492154065620539</v>
      </c>
      <c r="J30" s="27">
        <f t="shared" si="7"/>
        <v>54.483464030003411</v>
      </c>
      <c r="K30" s="180">
        <f t="shared" si="7"/>
        <v>53.045404208194917</v>
      </c>
      <c r="L30" s="26">
        <f>+(L25/L27)/7*1000</f>
        <v>59.983532317826267</v>
      </c>
      <c r="M30" s="27">
        <f>+(M25/M27)/7*1000</f>
        <v>58.490192193382214</v>
      </c>
      <c r="N30" s="27">
        <f>+(N25/N27)/7*1000</f>
        <v>56.99088145896657</v>
      </c>
      <c r="O30" s="180">
        <f>+(O25/O27)/7*1000</f>
        <v>56.01873536299766</v>
      </c>
      <c r="P30" s="26">
        <f t="shared" ref="P30:Y30" si="8">+(P25/P27)/7*1000</f>
        <v>55.514855514855512</v>
      </c>
      <c r="Q30" s="27">
        <f t="shared" si="8"/>
        <v>55.508870214752569</v>
      </c>
      <c r="R30" s="27">
        <f t="shared" si="8"/>
        <v>57.503759398496236</v>
      </c>
      <c r="S30" s="27">
        <f t="shared" si="8"/>
        <v>57.502246181491465</v>
      </c>
      <c r="T30" s="27">
        <f t="shared" si="8"/>
        <v>58.504464285714285</v>
      </c>
      <c r="U30" s="27">
        <f t="shared" si="8"/>
        <v>58.99672846237732</v>
      </c>
      <c r="V30" s="27">
        <f t="shared" si="8"/>
        <v>58.503401360544217</v>
      </c>
      <c r="W30" s="27">
        <f t="shared" si="8"/>
        <v>57.006151742993843</v>
      </c>
      <c r="X30" s="27">
        <f t="shared" si="8"/>
        <v>55.494505494505503</v>
      </c>
      <c r="Y30" s="28">
        <f t="shared" si="8"/>
        <v>53.486618921975129</v>
      </c>
      <c r="Z30" s="247"/>
    </row>
    <row r="31" spans="1:33" ht="33.75" customHeight="1" x14ac:dyDescent="0.25">
      <c r="A31" s="29"/>
      <c r="B31" s="30">
        <f t="shared" ref="B31:K31" si="9">B25-B29</f>
        <v>-7.9999999999813554E-3</v>
      </c>
      <c r="C31" s="30">
        <f t="shared" si="9"/>
        <v>4.0000000000020464E-2</v>
      </c>
      <c r="D31" s="30">
        <f t="shared" si="9"/>
        <v>-2.4999999999977263E-2</v>
      </c>
      <c r="E31" s="30">
        <f t="shared" si="9"/>
        <v>5.0000000000238742E-3</v>
      </c>
      <c r="F31" s="30">
        <f t="shared" si="9"/>
        <v>4.4499999999999318E-2</v>
      </c>
      <c r="G31" s="30">
        <f t="shared" si="9"/>
        <v>4.0000000000190994E-3</v>
      </c>
      <c r="H31" s="30">
        <f t="shared" si="9"/>
        <v>-3.6499999999989541E-2</v>
      </c>
      <c r="I31" s="30">
        <f t="shared" si="9"/>
        <v>-3.8499999999999091E-2</v>
      </c>
      <c r="J31" s="30">
        <f t="shared" si="9"/>
        <v>-4.8499999999989996E-2</v>
      </c>
      <c r="K31" s="30">
        <f t="shared" si="9"/>
        <v>4.1000000000003922E-2</v>
      </c>
      <c r="L31" s="30">
        <f>L25-L29</f>
        <v>-4.0000000000020464E-2</v>
      </c>
      <c r="M31" s="30">
        <f>M25-M29</f>
        <v>-4.9499999999966349E-2</v>
      </c>
      <c r="N31" s="30">
        <f>N25-N29</f>
        <v>-4.8000000000001819E-2</v>
      </c>
      <c r="O31" s="30">
        <f>O25-O29</f>
        <v>3.9999999999992042E-2</v>
      </c>
      <c r="P31" s="30">
        <f t="shared" ref="P31:Y31" si="10">P25-P29</f>
        <v>3.6500000000017963E-2</v>
      </c>
      <c r="Q31" s="30">
        <f t="shared" si="10"/>
        <v>3.8000000000010914E-2</v>
      </c>
      <c r="R31" s="30">
        <f t="shared" si="10"/>
        <v>1.2499999999988631E-2</v>
      </c>
      <c r="S31" s="30">
        <f t="shared" si="10"/>
        <v>7.4999999999931788E-3</v>
      </c>
      <c r="T31" s="30">
        <f t="shared" si="10"/>
        <v>2.0000000000038654E-2</v>
      </c>
      <c r="U31" s="30">
        <f t="shared" si="10"/>
        <v>-8.9999999999861302E-3</v>
      </c>
      <c r="V31" s="30">
        <f t="shared" si="10"/>
        <v>6.9999999999907914E-3</v>
      </c>
      <c r="W31" s="30">
        <f t="shared" si="10"/>
        <v>2.6999999999986812E-2</v>
      </c>
      <c r="X31" s="30">
        <f t="shared" si="10"/>
        <v>-2.3999999999972488E-2</v>
      </c>
      <c r="Y31" s="30">
        <f t="shared" si="10"/>
        <v>-3.5499999999984766E-2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4" t="s">
        <v>16</v>
      </c>
      <c r="C34" s="1151"/>
      <c r="D34" s="1151"/>
      <c r="E34" s="1151"/>
      <c r="F34" s="1151"/>
      <c r="G34" s="1151"/>
      <c r="H34" s="1151"/>
      <c r="I34" s="1147" t="s">
        <v>8</v>
      </c>
      <c r="L34" s="32"/>
      <c r="M34" s="62" t="s">
        <v>17</v>
      </c>
      <c r="N34" s="1094" t="s">
        <v>16</v>
      </c>
      <c r="O34" s="1095"/>
      <c r="P34" s="1145"/>
      <c r="Q34" s="1147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9"/>
      <c r="J35" s="35"/>
      <c r="K35" s="1106"/>
      <c r="L35" s="1106"/>
      <c r="M35" s="422" t="s">
        <v>31</v>
      </c>
      <c r="N35" s="432">
        <v>1</v>
      </c>
      <c r="O35" s="439">
        <v>2</v>
      </c>
      <c r="P35" s="440">
        <v>3</v>
      </c>
      <c r="Q35" s="1149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38.4</v>
      </c>
      <c r="C38" s="14">
        <v>64.400000000000006</v>
      </c>
      <c r="D38" s="14">
        <v>43.6</v>
      </c>
      <c r="E38" s="98">
        <v>19</v>
      </c>
      <c r="F38" s="13">
        <v>23.8</v>
      </c>
      <c r="G38" s="14">
        <v>64</v>
      </c>
      <c r="H38" s="252">
        <v>40.700000000000003</v>
      </c>
      <c r="I38" s="242">
        <f t="shared" si="11"/>
        <v>293.90000000000003</v>
      </c>
      <c r="J38" s="37"/>
      <c r="K38" s="375"/>
      <c r="L38" s="2"/>
      <c r="M38" s="148" t="s">
        <v>19</v>
      </c>
      <c r="N38" s="13">
        <v>6.6</v>
      </c>
      <c r="O38" s="14">
        <v>20.2</v>
      </c>
      <c r="P38" s="14">
        <v>19.5</v>
      </c>
      <c r="Q38" s="242">
        <f t="shared" si="12"/>
        <v>46.3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39.5</v>
      </c>
      <c r="C39" s="14">
        <v>66.3</v>
      </c>
      <c r="D39" s="14">
        <v>45</v>
      </c>
      <c r="E39" s="98">
        <v>19.600000000000001</v>
      </c>
      <c r="F39" s="13">
        <v>24.5</v>
      </c>
      <c r="G39" s="14">
        <v>66</v>
      </c>
      <c r="H39" s="252">
        <v>41.8</v>
      </c>
      <c r="I39" s="242">
        <f t="shared" si="11"/>
        <v>302.7</v>
      </c>
      <c r="J39" s="37"/>
      <c r="K39" s="375"/>
      <c r="L39" s="2"/>
      <c r="M39" s="148" t="s">
        <v>27</v>
      </c>
      <c r="N39" s="13">
        <v>6.6</v>
      </c>
      <c r="O39" s="14">
        <v>20.7</v>
      </c>
      <c r="P39" s="14">
        <v>20</v>
      </c>
      <c r="Q39" s="242">
        <f t="shared" si="12"/>
        <v>47.3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39.6</v>
      </c>
      <c r="C41" s="14">
        <v>66.400000000000006</v>
      </c>
      <c r="D41" s="14">
        <v>45</v>
      </c>
      <c r="E41" s="98">
        <v>19.7</v>
      </c>
      <c r="F41" s="13">
        <v>24.5</v>
      </c>
      <c r="G41" s="14">
        <v>66</v>
      </c>
      <c r="H41" s="252">
        <v>41.8</v>
      </c>
      <c r="I41" s="242">
        <f t="shared" si="11"/>
        <v>303</v>
      </c>
      <c r="J41" s="37"/>
      <c r="K41" s="375"/>
      <c r="L41" s="2"/>
      <c r="M41" s="148" t="s">
        <v>21</v>
      </c>
      <c r="N41" s="13">
        <v>6.6</v>
      </c>
      <c r="O41" s="14">
        <v>20.7</v>
      </c>
      <c r="P41" s="14">
        <v>20</v>
      </c>
      <c r="Q41" s="242">
        <f t="shared" si="12"/>
        <v>47.3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39.6</v>
      </c>
      <c r="C42" s="14">
        <v>66.400000000000006</v>
      </c>
      <c r="D42" s="14">
        <v>45</v>
      </c>
      <c r="E42" s="98">
        <v>19.7</v>
      </c>
      <c r="F42" s="13">
        <v>24.5</v>
      </c>
      <c r="G42" s="14">
        <v>66</v>
      </c>
      <c r="H42" s="252">
        <v>41.8</v>
      </c>
      <c r="I42" s="242">
        <f t="shared" si="11"/>
        <v>303</v>
      </c>
      <c r="J42" s="37"/>
      <c r="K42" s="375"/>
      <c r="L42" s="2"/>
      <c r="M42" s="148" t="s">
        <v>22</v>
      </c>
      <c r="N42" s="13">
        <v>6.6</v>
      </c>
      <c r="O42" s="14">
        <v>20.7</v>
      </c>
      <c r="P42" s="14">
        <v>20.100000000000001</v>
      </c>
      <c r="Q42" s="242">
        <f t="shared" si="12"/>
        <v>47.4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39.6</v>
      </c>
      <c r="C43" s="14">
        <v>66.400000000000006</v>
      </c>
      <c r="D43" s="14">
        <v>45</v>
      </c>
      <c r="E43" s="98">
        <v>19.7</v>
      </c>
      <c r="F43" s="13">
        <v>24.5</v>
      </c>
      <c r="G43" s="14">
        <v>66.099999999999994</v>
      </c>
      <c r="H43" s="252">
        <v>41.8</v>
      </c>
      <c r="I43" s="381">
        <f t="shared" si="11"/>
        <v>303.09999999999997</v>
      </c>
      <c r="J43" s="37"/>
      <c r="K43" s="375"/>
      <c r="L43" s="2"/>
      <c r="M43" s="196" t="s">
        <v>30</v>
      </c>
      <c r="N43" s="13">
        <v>6.7</v>
      </c>
      <c r="O43" s="14">
        <v>20.8</v>
      </c>
      <c r="P43" s="14">
        <v>20.100000000000001</v>
      </c>
      <c r="Q43" s="381">
        <f t="shared" si="12"/>
        <v>47.6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196.7</v>
      </c>
      <c r="C44" s="105">
        <f t="shared" si="13"/>
        <v>329.9</v>
      </c>
      <c r="D44" s="105">
        <f t="shared" si="13"/>
        <v>223.6</v>
      </c>
      <c r="E44" s="178">
        <f t="shared" si="13"/>
        <v>97.7</v>
      </c>
      <c r="F44" s="108">
        <f>SUM(F37:F43)</f>
        <v>121.8</v>
      </c>
      <c r="G44" s="105">
        <f t="shared" si="13"/>
        <v>328.1</v>
      </c>
      <c r="H44" s="106">
        <f>SUM(H37:H43)</f>
        <v>207.89999999999998</v>
      </c>
      <c r="I44" s="389">
        <f t="shared" si="11"/>
        <v>1505.6999999999998</v>
      </c>
      <c r="J44" s="37"/>
      <c r="K44" s="37"/>
      <c r="M44" s="302" t="s">
        <v>8</v>
      </c>
      <c r="N44" s="108">
        <f>SUM(N37:N43)</f>
        <v>33.1</v>
      </c>
      <c r="O44" s="105">
        <f>SUM(O37:O43)</f>
        <v>103.1</v>
      </c>
      <c r="P44" s="105">
        <f>SUM(P37:P43)</f>
        <v>99.699999999999989</v>
      </c>
      <c r="Q44" s="389">
        <f t="shared" si="12"/>
        <v>235.89999999999998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61.5</v>
      </c>
      <c r="C45" s="16">
        <v>63</v>
      </c>
      <c r="D45" s="16">
        <v>64</v>
      </c>
      <c r="E45" s="186">
        <v>65.5</v>
      </c>
      <c r="F45" s="15">
        <v>63.5</v>
      </c>
      <c r="G45" s="16">
        <v>62</v>
      </c>
      <c r="H45" s="17">
        <v>61.5</v>
      </c>
      <c r="I45" s="113">
        <f>+((I44/I46)/7)*1000</f>
        <v>62.711370262390666</v>
      </c>
      <c r="J45" s="38"/>
      <c r="K45" s="37"/>
      <c r="M45" s="423" t="s">
        <v>10</v>
      </c>
      <c r="N45" s="15">
        <v>70.5</v>
      </c>
      <c r="O45" s="16">
        <v>70.5</v>
      </c>
      <c r="P45" s="16">
        <v>70.5</v>
      </c>
      <c r="Q45" s="113">
        <f>+((Q44/Q46)/7)*1000</f>
        <v>70.5020920502092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457</v>
      </c>
      <c r="C46" s="19">
        <v>748</v>
      </c>
      <c r="D46" s="19">
        <v>499</v>
      </c>
      <c r="E46" s="156">
        <v>213</v>
      </c>
      <c r="F46" s="18">
        <v>274</v>
      </c>
      <c r="G46" s="19">
        <v>756</v>
      </c>
      <c r="H46" s="20">
        <v>483</v>
      </c>
      <c r="I46" s="114">
        <f>SUM(B46:H46)</f>
        <v>3430</v>
      </c>
      <c r="J46" s="166"/>
      <c r="K46" s="37"/>
      <c r="L46" s="39"/>
      <c r="M46" s="163" t="s">
        <v>11</v>
      </c>
      <c r="N46" s="210">
        <v>67</v>
      </c>
      <c r="O46" s="211">
        <v>209</v>
      </c>
      <c r="P46" s="211">
        <v>202</v>
      </c>
      <c r="Q46" s="424">
        <f>SUM(N46:P46)</f>
        <v>478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39.584624999999996</v>
      </c>
      <c r="C47" s="22">
        <f t="shared" si="14"/>
        <v>66.36699999999999</v>
      </c>
      <c r="D47" s="22">
        <f t="shared" si="14"/>
        <v>44.988</v>
      </c>
      <c r="E47" s="135">
        <f t="shared" si="14"/>
        <v>19.665125</v>
      </c>
      <c r="F47" s="21">
        <f t="shared" si="14"/>
        <v>24.498250000000002</v>
      </c>
      <c r="G47" s="22">
        <f t="shared" si="14"/>
        <v>66.025999999999996</v>
      </c>
      <c r="H47" s="23">
        <f t="shared" si="14"/>
        <v>41.807874999999996</v>
      </c>
      <c r="I47" s="115">
        <f>((I44*1000)/I46)/7</f>
        <v>62.711370262390666</v>
      </c>
      <c r="J47" s="167"/>
      <c r="K47" s="37"/>
      <c r="M47" s="164" t="s">
        <v>12</v>
      </c>
      <c r="N47" s="21">
        <f>((((N45*7)*N46)/1000)-N38)/4</f>
        <v>6.6161250000000003</v>
      </c>
      <c r="O47" s="22">
        <f>((((O45*7)*O46)/1000)-O38)/4</f>
        <v>20.735374999999998</v>
      </c>
      <c r="P47" s="22">
        <f>((((P45*7)*P46)/1000)-P38)/4</f>
        <v>20.046749999999999</v>
      </c>
      <c r="Q47" s="425">
        <f>((Q44*1000)/Q46)/7</f>
        <v>70.5020920502092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196.73849999999999</v>
      </c>
      <c r="C48" s="330">
        <f t="shared" si="15"/>
        <v>329.86799999999999</v>
      </c>
      <c r="D48" s="330">
        <f t="shared" si="15"/>
        <v>223.55199999999999</v>
      </c>
      <c r="E48" s="344">
        <f t="shared" si="15"/>
        <v>97.660499999999999</v>
      </c>
      <c r="F48" s="329">
        <f>((F46*F45)*7)/1000</f>
        <v>121.79300000000001</v>
      </c>
      <c r="G48" s="330">
        <f t="shared" si="15"/>
        <v>328.10399999999998</v>
      </c>
      <c r="H48" s="331">
        <f>((H46*H45)*7)/1000</f>
        <v>207.9315</v>
      </c>
      <c r="I48" s="99"/>
      <c r="J48" s="29"/>
      <c r="K48" s="37"/>
      <c r="M48" s="165" t="s">
        <v>13</v>
      </c>
      <c r="N48" s="329">
        <f>((N46*N45)*7)/1000</f>
        <v>33.064500000000002</v>
      </c>
      <c r="O48" s="330">
        <f>((O46*O45)*7)/1000</f>
        <v>103.14149999999999</v>
      </c>
      <c r="P48" s="330">
        <f>((P46*P45)*7)/1000</f>
        <v>99.686999999999998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61.48796498905908</v>
      </c>
      <c r="C49" s="27">
        <f t="shared" si="16"/>
        <v>63.006111535523296</v>
      </c>
      <c r="D49" s="27">
        <f t="shared" si="16"/>
        <v>64.013741769252803</v>
      </c>
      <c r="E49" s="180">
        <f t="shared" si="16"/>
        <v>65.526492287055675</v>
      </c>
      <c r="F49" s="26">
        <f>+(F44/F46)/7*1000</f>
        <v>63.503649635036489</v>
      </c>
      <c r="G49" s="27">
        <f t="shared" si="16"/>
        <v>61.99924414210129</v>
      </c>
      <c r="H49" s="28">
        <f>+(H44/H46)/7*1000</f>
        <v>61.490683229813655</v>
      </c>
      <c r="I49" s="116"/>
      <c r="J49" s="29"/>
      <c r="K49" s="37"/>
      <c r="L49" s="29"/>
      <c r="M49" s="213" t="s">
        <v>14</v>
      </c>
      <c r="N49" s="26">
        <f>+(N44/N46)/7*1000</f>
        <v>70.575692963752672</v>
      </c>
      <c r="O49" s="27">
        <f>+(O44/O46)/7*1000</f>
        <v>70.47163362952837</v>
      </c>
      <c r="P49" s="27">
        <f>+(P44/P46)/7*1000</f>
        <v>70.509193776520505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-3.8499999999999091E-2</v>
      </c>
      <c r="C50" s="30">
        <f t="shared" si="17"/>
        <v>3.1999999999982265E-2</v>
      </c>
      <c r="D50" s="30">
        <f t="shared" si="17"/>
        <v>4.8000000000001819E-2</v>
      </c>
      <c r="E50" s="30">
        <f t="shared" si="17"/>
        <v>3.9500000000003865E-2</v>
      </c>
      <c r="F50" s="30">
        <f t="shared" si="17"/>
        <v>6.9999999999907914E-3</v>
      </c>
      <c r="G50" s="30">
        <f t="shared" si="17"/>
        <v>-3.999999999962256E-3</v>
      </c>
      <c r="H50" s="30">
        <f t="shared" si="17"/>
        <v>-3.150000000002251E-2</v>
      </c>
      <c r="I50" s="29"/>
      <c r="J50" s="29"/>
      <c r="K50" s="29"/>
      <c r="L50" s="29"/>
      <c r="M50" s="30"/>
      <c r="N50" s="30">
        <f>N44-N48</f>
        <v>3.5499999999998977E-2</v>
      </c>
      <c r="O50" s="30">
        <f>O44-O48</f>
        <v>-4.1499999999999204E-2</v>
      </c>
      <c r="P50" s="30">
        <f>P44-P48</f>
        <v>1.2999999999991019E-2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94" t="s">
        <v>29</v>
      </c>
      <c r="C53" s="1095"/>
      <c r="D53" s="1095"/>
      <c r="E53" s="1095"/>
      <c r="F53" s="1145"/>
      <c r="G53" s="1147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52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32</v>
      </c>
      <c r="C57" s="14">
        <v>31.1</v>
      </c>
      <c r="D57" s="14">
        <v>37.9</v>
      </c>
      <c r="E57" s="14">
        <v>44.7</v>
      </c>
      <c r="F57" s="14">
        <v>33.9</v>
      </c>
      <c r="G57" s="242">
        <f t="shared" si="18"/>
        <v>179.6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32.4</v>
      </c>
      <c r="C58" s="14">
        <v>31.5</v>
      </c>
      <c r="D58" s="14">
        <v>38.299999999999997</v>
      </c>
      <c r="E58" s="14">
        <v>45.4</v>
      </c>
      <c r="F58" s="14">
        <v>34.299999999999997</v>
      </c>
      <c r="G58" s="242">
        <f t="shared" si="18"/>
        <v>181.89999999999998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32.4</v>
      </c>
      <c r="C60" s="14">
        <v>31.6</v>
      </c>
      <c r="D60" s="14">
        <v>38.299999999999997</v>
      </c>
      <c r="E60" s="14">
        <v>45.4</v>
      </c>
      <c r="F60" s="14">
        <v>34.4</v>
      </c>
      <c r="G60" s="242">
        <f t="shared" si="18"/>
        <v>182.1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32.4</v>
      </c>
      <c r="C61" s="14">
        <v>31.6</v>
      </c>
      <c r="D61" s="14">
        <v>38.4</v>
      </c>
      <c r="E61" s="14">
        <v>45.4</v>
      </c>
      <c r="F61" s="14">
        <v>34.4</v>
      </c>
      <c r="G61" s="242">
        <f t="shared" si="18"/>
        <v>182.20000000000002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32.5</v>
      </c>
      <c r="C62" s="14">
        <v>31.6</v>
      </c>
      <c r="D62" s="14">
        <v>38.4</v>
      </c>
      <c r="E62" s="14">
        <v>45.5</v>
      </c>
      <c r="F62" s="14">
        <v>34.4</v>
      </c>
      <c r="G62" s="381">
        <f t="shared" si="18"/>
        <v>182.4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161.70000000000002</v>
      </c>
      <c r="C63" s="105">
        <f>SUM(C56:C62)</f>
        <v>157.4</v>
      </c>
      <c r="D63" s="105">
        <f>SUM(D56:D62)</f>
        <v>191.29999999999998</v>
      </c>
      <c r="E63" s="105">
        <f>SUM(E56:E62)</f>
        <v>226.4</v>
      </c>
      <c r="F63" s="105">
        <f>SUM(F56:F62)</f>
        <v>171.4</v>
      </c>
      <c r="G63" s="389">
        <f t="shared" si="18"/>
        <v>908.19999999999993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77</v>
      </c>
      <c r="C64" s="16">
        <v>77</v>
      </c>
      <c r="D64" s="16">
        <v>77</v>
      </c>
      <c r="E64" s="16">
        <v>77</v>
      </c>
      <c r="F64" s="16">
        <v>77</v>
      </c>
      <c r="G64" s="113">
        <f>+((G63/G65)/7)*1000</f>
        <v>76.998728274692667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300</v>
      </c>
      <c r="C65" s="211">
        <v>292</v>
      </c>
      <c r="D65" s="211">
        <v>355</v>
      </c>
      <c r="E65" s="211">
        <v>420</v>
      </c>
      <c r="F65" s="211">
        <v>318</v>
      </c>
      <c r="G65" s="424">
        <f>SUM(B65:F65)</f>
        <v>1685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32.424999999999997</v>
      </c>
      <c r="C66" s="22">
        <f>((((C64*7)*C65)/1000)-C57)/4</f>
        <v>31.572000000000003</v>
      </c>
      <c r="D66" s="22">
        <f>((((D64*7)*D65)/1000)-D57)/4</f>
        <v>38.361249999999998</v>
      </c>
      <c r="E66" s="22">
        <f>((((E64*7)*E65)/1000)-E57)/4</f>
        <v>45.42</v>
      </c>
      <c r="F66" s="22">
        <f>((((F64*7)*F65)/1000)-F57)/4</f>
        <v>34.375499999999995</v>
      </c>
      <c r="G66" s="115">
        <f>((G63*1000)/G65)/7</f>
        <v>76.998728274692652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161.69999999999999</v>
      </c>
      <c r="C67" s="330">
        <f>((C65*C64)*7)/1000</f>
        <v>157.38800000000001</v>
      </c>
      <c r="D67" s="330">
        <f>((D65*D64)*7)/1000</f>
        <v>191.345</v>
      </c>
      <c r="E67" s="330">
        <f>((E65*E64)*7)/1000</f>
        <v>226.38</v>
      </c>
      <c r="F67" s="330">
        <f>((F65*F64)*7)/1000</f>
        <v>171.40199999999999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77</v>
      </c>
      <c r="C68" s="27">
        <f>+(C63/C65)/7*1000</f>
        <v>77.00587084148728</v>
      </c>
      <c r="D68" s="27">
        <f>+(D63/D65)/7*1000</f>
        <v>76.981891348088524</v>
      </c>
      <c r="E68" s="27">
        <f>+(E63/E65)/7*1000</f>
        <v>77.006802721088434</v>
      </c>
      <c r="F68" s="27">
        <f>+(F63/F65)/7*1000</f>
        <v>76.999101527403411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0</v>
      </c>
      <c r="C69" s="366">
        <f>C63-C67</f>
        <v>1.2000000000000455E-2</v>
      </c>
      <c r="D69" s="366">
        <f>D63-D67</f>
        <v>-4.5000000000015916E-2</v>
      </c>
      <c r="E69" s="366">
        <f>E63-E67</f>
        <v>2.0000000000010232E-2</v>
      </c>
      <c r="F69" s="366">
        <f>F63-F67</f>
        <v>-1.999999999981128E-3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7">
      <selection activeCell="V41" sqref="V41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4"/>
    <mergeCell ref="Z15:Z16"/>
    <mergeCell ref="B34:H34"/>
    <mergeCell ref="I34:I35"/>
    <mergeCell ref="N34:P34"/>
    <mergeCell ref="Q34:Q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3"/>
  <dimension ref="A1:AG237"/>
  <sheetViews>
    <sheetView topLeftCell="A45" zoomScale="30" zoomScaleNormal="30" workbookViewId="0">
      <selection activeCell="B65" sqref="B65:F65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72</v>
      </c>
      <c r="N11" s="1100"/>
      <c r="O11" s="6"/>
      <c r="P11" s="6"/>
      <c r="Q11" s="1"/>
      <c r="R11" s="1"/>
      <c r="S11" s="1" t="s">
        <v>5</v>
      </c>
      <c r="T11" s="69">
        <v>45512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4"/>
      <c r="I15" s="1104"/>
      <c r="J15" s="1104"/>
      <c r="K15" s="1104"/>
      <c r="L15" s="1142" t="s">
        <v>29</v>
      </c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3"/>
      <c r="W15" s="1143"/>
      <c r="X15" s="1143"/>
      <c r="Y15" s="1144"/>
      <c r="Z15" s="1147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9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49.3</v>
      </c>
      <c r="C19" s="14">
        <v>53.6</v>
      </c>
      <c r="D19" s="14">
        <v>54.3</v>
      </c>
      <c r="E19" s="14">
        <v>38.700000000000003</v>
      </c>
      <c r="F19" s="14">
        <v>30.9</v>
      </c>
      <c r="G19" s="14">
        <v>34</v>
      </c>
      <c r="H19" s="14">
        <v>55.9</v>
      </c>
      <c r="I19" s="14">
        <v>54.9</v>
      </c>
      <c r="J19" s="14">
        <v>32.200000000000003</v>
      </c>
      <c r="K19" s="98">
        <v>9.6999999999999993</v>
      </c>
      <c r="L19" s="13">
        <v>29.3</v>
      </c>
      <c r="M19" s="14">
        <v>59.5</v>
      </c>
      <c r="N19" s="414">
        <v>60.3</v>
      </c>
      <c r="O19" s="98">
        <v>24.1</v>
      </c>
      <c r="P19" s="13">
        <v>27.5</v>
      </c>
      <c r="Q19" s="14">
        <v>47.8</v>
      </c>
      <c r="R19" s="14">
        <v>38.6</v>
      </c>
      <c r="S19" s="14">
        <v>38.700000000000003</v>
      </c>
      <c r="T19" s="14">
        <v>52.8</v>
      </c>
      <c r="U19" s="14">
        <v>32.700000000000003</v>
      </c>
      <c r="V19" s="14">
        <v>24.3</v>
      </c>
      <c r="W19" s="14">
        <v>50.5</v>
      </c>
      <c r="X19" s="14">
        <v>48.8</v>
      </c>
      <c r="Y19" s="252">
        <v>28.6</v>
      </c>
      <c r="Z19" s="242">
        <f t="shared" ref="Z19:Z24" si="0">SUM(B19:Y19)</f>
        <v>976.99999999999989</v>
      </c>
      <c r="AA19" s="356"/>
    </row>
    <row r="20" spans="1:33" ht="39.75" customHeight="1" x14ac:dyDescent="0.25">
      <c r="A20" s="148" t="s">
        <v>27</v>
      </c>
      <c r="B20" s="13">
        <v>52.1</v>
      </c>
      <c r="C20" s="14">
        <v>56.8</v>
      </c>
      <c r="D20" s="14">
        <v>57.3</v>
      </c>
      <c r="E20" s="14">
        <v>40.9</v>
      </c>
      <c r="F20" s="14">
        <v>32.700000000000003</v>
      </c>
      <c r="G20" s="14">
        <v>36</v>
      </c>
      <c r="H20" s="14">
        <v>59.8</v>
      </c>
      <c r="I20" s="14">
        <v>58.6</v>
      </c>
      <c r="J20" s="14">
        <v>34.1</v>
      </c>
      <c r="K20" s="98">
        <v>10.199999999999999</v>
      </c>
      <c r="L20" s="13">
        <v>30.5</v>
      </c>
      <c r="M20" s="14">
        <v>63.2</v>
      </c>
      <c r="N20" s="14">
        <v>63.7</v>
      </c>
      <c r="O20" s="98">
        <v>25.3</v>
      </c>
      <c r="P20" s="13">
        <v>29</v>
      </c>
      <c r="Q20" s="14">
        <v>51.2</v>
      </c>
      <c r="R20" s="14">
        <v>41</v>
      </c>
      <c r="S20" s="14">
        <v>40.700000000000003</v>
      </c>
      <c r="T20" s="14">
        <v>56.2</v>
      </c>
      <c r="U20" s="14">
        <v>34.799999999999997</v>
      </c>
      <c r="V20" s="14">
        <v>25.4</v>
      </c>
      <c r="W20" s="14">
        <v>53.7</v>
      </c>
      <c r="X20" s="14">
        <v>52.2</v>
      </c>
      <c r="Y20" s="252">
        <v>30.3</v>
      </c>
      <c r="Z20" s="242">
        <f t="shared" si="0"/>
        <v>1035.7000000000003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52.1</v>
      </c>
      <c r="C22" s="14">
        <v>56.8</v>
      </c>
      <c r="D22" s="14">
        <v>57.3</v>
      </c>
      <c r="E22" s="14">
        <v>40.9</v>
      </c>
      <c r="F22" s="14">
        <v>32.700000000000003</v>
      </c>
      <c r="G22" s="14">
        <v>36</v>
      </c>
      <c r="H22" s="14">
        <v>59.8</v>
      </c>
      <c r="I22" s="14">
        <v>58.6</v>
      </c>
      <c r="J22" s="14">
        <v>34.1</v>
      </c>
      <c r="K22" s="98">
        <v>10.199999999999999</v>
      </c>
      <c r="L22" s="13">
        <v>30.5</v>
      </c>
      <c r="M22" s="14">
        <v>63.2</v>
      </c>
      <c r="N22" s="14">
        <v>63.8</v>
      </c>
      <c r="O22" s="98">
        <v>25.4</v>
      </c>
      <c r="P22" s="13">
        <v>29</v>
      </c>
      <c r="Q22" s="14">
        <v>51.2</v>
      </c>
      <c r="R22" s="14">
        <v>41</v>
      </c>
      <c r="S22" s="14">
        <v>40.700000000000003</v>
      </c>
      <c r="T22" s="14">
        <v>56.2</v>
      </c>
      <c r="U22" s="14">
        <v>34.799999999999997</v>
      </c>
      <c r="V22" s="14">
        <v>25.4</v>
      </c>
      <c r="W22" s="14">
        <v>53.7</v>
      </c>
      <c r="X22" s="14">
        <v>52.2</v>
      </c>
      <c r="Y22" s="252">
        <v>30.3</v>
      </c>
      <c r="Z22" s="242">
        <f t="shared" si="0"/>
        <v>1035.9000000000001</v>
      </c>
      <c r="AA22" s="356"/>
    </row>
    <row r="23" spans="1:33" ht="39.950000000000003" customHeight="1" x14ac:dyDescent="0.25">
      <c r="A23" s="148" t="s">
        <v>22</v>
      </c>
      <c r="B23" s="13">
        <v>52.1</v>
      </c>
      <c r="C23" s="14">
        <v>56.8</v>
      </c>
      <c r="D23" s="14">
        <v>57.3</v>
      </c>
      <c r="E23" s="14">
        <v>40.9</v>
      </c>
      <c r="F23" s="14">
        <v>32.700000000000003</v>
      </c>
      <c r="G23" s="14">
        <v>36.1</v>
      </c>
      <c r="H23" s="14">
        <v>59.9</v>
      </c>
      <c r="I23" s="14">
        <v>58.7</v>
      </c>
      <c r="J23" s="14">
        <v>34.1</v>
      </c>
      <c r="K23" s="98">
        <v>10.199999999999999</v>
      </c>
      <c r="L23" s="13">
        <v>30.5</v>
      </c>
      <c r="M23" s="14">
        <v>63.3</v>
      </c>
      <c r="N23" s="14">
        <v>63.8</v>
      </c>
      <c r="O23" s="98">
        <v>25.4</v>
      </c>
      <c r="P23" s="13">
        <v>29.1</v>
      </c>
      <c r="Q23" s="14">
        <v>51.3</v>
      </c>
      <c r="R23" s="14">
        <v>41.1</v>
      </c>
      <c r="S23" s="14">
        <v>40.700000000000003</v>
      </c>
      <c r="T23" s="14">
        <v>56.3</v>
      </c>
      <c r="U23" s="14">
        <v>34.799999999999997</v>
      </c>
      <c r="V23" s="14">
        <v>25.5</v>
      </c>
      <c r="W23" s="14">
        <v>53.8</v>
      </c>
      <c r="X23" s="14">
        <v>52.2</v>
      </c>
      <c r="Y23" s="252">
        <v>30.3</v>
      </c>
      <c r="Z23" s="242">
        <f t="shared" si="0"/>
        <v>1036.8999999999999</v>
      </c>
      <c r="AA23" s="356"/>
    </row>
    <row r="24" spans="1:33" ht="39.950000000000003" customHeight="1" thickBot="1" x14ac:dyDescent="0.3">
      <c r="A24" s="196" t="s">
        <v>30</v>
      </c>
      <c r="B24" s="13">
        <v>52.1</v>
      </c>
      <c r="C24" s="14">
        <v>56.8</v>
      </c>
      <c r="D24" s="14">
        <v>57.3</v>
      </c>
      <c r="E24" s="14">
        <v>41</v>
      </c>
      <c r="F24" s="14">
        <v>32.799999999999997</v>
      </c>
      <c r="G24" s="14">
        <v>36.1</v>
      </c>
      <c r="H24" s="14">
        <v>59.9</v>
      </c>
      <c r="I24" s="14">
        <v>58.7</v>
      </c>
      <c r="J24" s="14">
        <v>34.1</v>
      </c>
      <c r="K24" s="98">
        <v>10.3</v>
      </c>
      <c r="L24" s="13">
        <v>30.5</v>
      </c>
      <c r="M24" s="14">
        <v>63.3</v>
      </c>
      <c r="N24" s="14">
        <v>63.8</v>
      </c>
      <c r="O24" s="98">
        <v>25.4</v>
      </c>
      <c r="P24" s="13">
        <v>29.1</v>
      </c>
      <c r="Q24" s="14">
        <v>51.3</v>
      </c>
      <c r="R24" s="14">
        <v>41.1</v>
      </c>
      <c r="S24" s="14">
        <v>40.799999999999997</v>
      </c>
      <c r="T24" s="14">
        <v>56.3</v>
      </c>
      <c r="U24" s="14">
        <v>34.799999999999997</v>
      </c>
      <c r="V24" s="14">
        <v>25.5</v>
      </c>
      <c r="W24" s="14">
        <v>53.8</v>
      </c>
      <c r="X24" s="14">
        <v>52.3</v>
      </c>
      <c r="Y24" s="252">
        <v>30.4</v>
      </c>
      <c r="Z24" s="381">
        <f t="shared" si="0"/>
        <v>1037.4999999999998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257.7</v>
      </c>
      <c r="C25" s="105">
        <f t="shared" si="1"/>
        <v>280.8</v>
      </c>
      <c r="D25" s="105">
        <f t="shared" si="1"/>
        <v>283.5</v>
      </c>
      <c r="E25" s="105">
        <f t="shared" si="1"/>
        <v>202.4</v>
      </c>
      <c r="F25" s="105">
        <f t="shared" si="1"/>
        <v>161.80000000000001</v>
      </c>
      <c r="G25" s="105">
        <f t="shared" si="1"/>
        <v>178.2</v>
      </c>
      <c r="H25" s="105">
        <f t="shared" si="1"/>
        <v>295.3</v>
      </c>
      <c r="I25" s="105">
        <f t="shared" si="1"/>
        <v>289.5</v>
      </c>
      <c r="J25" s="105">
        <f t="shared" si="1"/>
        <v>168.6</v>
      </c>
      <c r="K25" s="178">
        <f t="shared" si="1"/>
        <v>50.599999999999994</v>
      </c>
      <c r="L25" s="108">
        <f>SUM(L18:L24)</f>
        <v>151.30000000000001</v>
      </c>
      <c r="M25" s="105">
        <f>SUM(M18:M24)</f>
        <v>312.5</v>
      </c>
      <c r="N25" s="105">
        <f>SUM(N18:N24)</f>
        <v>315.40000000000003</v>
      </c>
      <c r="O25" s="178">
        <f>SUM(O18:O24)</f>
        <v>125.60000000000002</v>
      </c>
      <c r="P25" s="108">
        <f t="shared" ref="P25:Y25" si="2">SUM(P18:P24)</f>
        <v>143.69999999999999</v>
      </c>
      <c r="Q25" s="105">
        <f t="shared" si="2"/>
        <v>252.8</v>
      </c>
      <c r="R25" s="105">
        <f t="shared" si="2"/>
        <v>202.79999999999998</v>
      </c>
      <c r="S25" s="105">
        <f t="shared" si="2"/>
        <v>201.60000000000002</v>
      </c>
      <c r="T25" s="105">
        <f t="shared" si="2"/>
        <v>277.8</v>
      </c>
      <c r="U25" s="105">
        <f t="shared" si="2"/>
        <v>171.89999999999998</v>
      </c>
      <c r="V25" s="105">
        <f t="shared" si="2"/>
        <v>126.1</v>
      </c>
      <c r="W25" s="105">
        <f t="shared" si="2"/>
        <v>265.5</v>
      </c>
      <c r="X25" s="105">
        <f t="shared" si="2"/>
        <v>257.7</v>
      </c>
      <c r="Y25" s="106">
        <f t="shared" si="2"/>
        <v>149.9</v>
      </c>
      <c r="Z25" s="389">
        <f>SUM(B25:Y25)</f>
        <v>5123</v>
      </c>
    </row>
    <row r="26" spans="1:33" s="2" customFormat="1" ht="36.75" customHeight="1" x14ac:dyDescent="0.25">
      <c r="A26" s="162" t="s">
        <v>10</v>
      </c>
      <c r="B26" s="15">
        <v>59</v>
      </c>
      <c r="C26" s="16">
        <v>59</v>
      </c>
      <c r="D26" s="16">
        <v>60</v>
      </c>
      <c r="E26" s="16">
        <v>60.5</v>
      </c>
      <c r="F26" s="16">
        <v>63</v>
      </c>
      <c r="G26" s="16">
        <v>61.5</v>
      </c>
      <c r="H26" s="16">
        <v>60</v>
      </c>
      <c r="I26" s="16">
        <v>59</v>
      </c>
      <c r="J26" s="16">
        <v>57.5</v>
      </c>
      <c r="K26" s="186">
        <v>56</v>
      </c>
      <c r="L26" s="451">
        <v>63</v>
      </c>
      <c r="M26" s="452">
        <v>62</v>
      </c>
      <c r="N26" s="16">
        <v>60</v>
      </c>
      <c r="O26" s="186">
        <v>59</v>
      </c>
      <c r="P26" s="451">
        <v>58.5</v>
      </c>
      <c r="Q26" s="452">
        <v>59</v>
      </c>
      <c r="R26" s="453">
        <v>61</v>
      </c>
      <c r="S26" s="453">
        <v>60.5</v>
      </c>
      <c r="T26" s="453">
        <v>62</v>
      </c>
      <c r="U26" s="452">
        <v>62.5</v>
      </c>
      <c r="V26" s="452">
        <v>61.5</v>
      </c>
      <c r="W26" s="454">
        <v>60.5</v>
      </c>
      <c r="X26" s="454">
        <v>59</v>
      </c>
      <c r="Y26" s="455">
        <v>56.5</v>
      </c>
      <c r="Z26" s="243">
        <f>((Z25/Z27)/7)*1000</f>
        <v>60.096661426929117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414</v>
      </c>
      <c r="H27" s="19">
        <v>703</v>
      </c>
      <c r="I27" s="19">
        <v>701</v>
      </c>
      <c r="J27" s="19">
        <v>419</v>
      </c>
      <c r="K27" s="156">
        <v>129</v>
      </c>
      <c r="L27" s="18">
        <v>343</v>
      </c>
      <c r="M27" s="19">
        <v>720</v>
      </c>
      <c r="N27" s="19">
        <v>751</v>
      </c>
      <c r="O27" s="156">
        <v>304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12178</v>
      </c>
    </row>
    <row r="28" spans="1:33" s="2" customFormat="1" ht="33" customHeight="1" x14ac:dyDescent="0.25">
      <c r="A28" s="164" t="s">
        <v>12</v>
      </c>
      <c r="B28" s="21">
        <f>((((B26*7)*B27)/1000)-B19)/4</f>
        <v>52.102999999999994</v>
      </c>
      <c r="C28" s="22">
        <f t="shared" ref="C28:K28" si="3">((((C26*7)*C27)/1000)-C19)/4</f>
        <v>56.809999999999995</v>
      </c>
      <c r="D28" s="22">
        <f t="shared" si="3"/>
        <v>57.3</v>
      </c>
      <c r="E28" s="22">
        <f t="shared" si="3"/>
        <v>40.933250000000001</v>
      </c>
      <c r="F28" s="22">
        <f t="shared" si="3"/>
        <v>32.736750000000001</v>
      </c>
      <c r="G28" s="22">
        <f t="shared" si="3"/>
        <v>36.056750000000001</v>
      </c>
      <c r="H28" s="22">
        <f t="shared" si="3"/>
        <v>59.839999999999996</v>
      </c>
      <c r="I28" s="22">
        <f t="shared" si="3"/>
        <v>58.653249999999993</v>
      </c>
      <c r="J28" s="22">
        <f t="shared" si="3"/>
        <v>34.111874999999998</v>
      </c>
      <c r="K28" s="135">
        <f t="shared" si="3"/>
        <v>10.216999999999999</v>
      </c>
      <c r="L28" s="21">
        <f>((((L26*7)*L27)/1000)-L19)/4</f>
        <v>30.490750000000002</v>
      </c>
      <c r="M28" s="22">
        <f>((((M26*7)*M27)/1000)-M19)/4</f>
        <v>63.245000000000005</v>
      </c>
      <c r="N28" s="22">
        <f>((((N26*7)*N27)/1000)-N19)/4</f>
        <v>63.78</v>
      </c>
      <c r="O28" s="135">
        <f>((((O26*7)*O27)/1000)-O19)/4</f>
        <v>25.363</v>
      </c>
      <c r="P28" s="21">
        <f t="shared" ref="P28:Y28" si="4">((((P26*7)*P27)/1000)-P19)/4</f>
        <v>29.058624999999999</v>
      </c>
      <c r="Q28" s="22">
        <f t="shared" si="4"/>
        <v>51.239000000000004</v>
      </c>
      <c r="R28" s="22">
        <f t="shared" si="4"/>
        <v>41.056249999999999</v>
      </c>
      <c r="S28" s="22">
        <f t="shared" si="4"/>
        <v>40.721500000000006</v>
      </c>
      <c r="T28" s="22">
        <f t="shared" si="4"/>
        <v>56.239999999999995</v>
      </c>
      <c r="U28" s="22">
        <f t="shared" si="4"/>
        <v>34.809375000000003</v>
      </c>
      <c r="V28" s="22">
        <f t="shared" si="4"/>
        <v>25.459125</v>
      </c>
      <c r="W28" s="22">
        <f t="shared" si="4"/>
        <v>53.758624999999995</v>
      </c>
      <c r="X28" s="22">
        <f t="shared" si="4"/>
        <v>52.227999999999994</v>
      </c>
      <c r="Y28" s="23">
        <f t="shared" si="4"/>
        <v>30.323625</v>
      </c>
      <c r="Z28" s="425">
        <f>((Z25*1000)/Z27)/7</f>
        <v>60.096661426929124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257.71199999999999</v>
      </c>
      <c r="C29" s="330">
        <f t="shared" si="5"/>
        <v>280.83999999999997</v>
      </c>
      <c r="D29" s="330">
        <f t="shared" si="5"/>
        <v>283.5</v>
      </c>
      <c r="E29" s="330">
        <f t="shared" si="5"/>
        <v>202.43299999999999</v>
      </c>
      <c r="F29" s="330">
        <f t="shared" si="5"/>
        <v>161.84700000000001</v>
      </c>
      <c r="G29" s="330">
        <f t="shared" si="5"/>
        <v>178.227</v>
      </c>
      <c r="H29" s="330">
        <f t="shared" si="5"/>
        <v>295.26</v>
      </c>
      <c r="I29" s="330">
        <f t="shared" si="5"/>
        <v>289.51299999999998</v>
      </c>
      <c r="J29" s="330">
        <f t="shared" si="5"/>
        <v>168.64750000000001</v>
      </c>
      <c r="K29" s="344">
        <f t="shared" si="5"/>
        <v>50.567999999999998</v>
      </c>
      <c r="L29" s="329">
        <f>((L27*L26)*7)/1000</f>
        <v>151.26300000000001</v>
      </c>
      <c r="M29" s="330">
        <f>((M27*M26)*7)/1000</f>
        <v>312.48</v>
      </c>
      <c r="N29" s="330">
        <f>((N27*N26)*7)/1000</f>
        <v>315.42</v>
      </c>
      <c r="O29" s="344">
        <f>((O27*O26)*7)/1000</f>
        <v>125.55200000000001</v>
      </c>
      <c r="P29" s="329">
        <f t="shared" ref="P29:Y29" si="6">((P27*P26)*7)/1000</f>
        <v>143.7345</v>
      </c>
      <c r="Q29" s="330">
        <f t="shared" si="6"/>
        <v>252.756</v>
      </c>
      <c r="R29" s="330">
        <f t="shared" si="6"/>
        <v>202.82499999999999</v>
      </c>
      <c r="S29" s="330">
        <f t="shared" si="6"/>
        <v>201.58600000000001</v>
      </c>
      <c r="T29" s="330">
        <f t="shared" si="6"/>
        <v>277.76</v>
      </c>
      <c r="U29" s="330">
        <f t="shared" si="6"/>
        <v>171.9375</v>
      </c>
      <c r="V29" s="330">
        <f t="shared" si="6"/>
        <v>126.1365</v>
      </c>
      <c r="W29" s="330">
        <f t="shared" si="6"/>
        <v>265.53449999999998</v>
      </c>
      <c r="X29" s="330">
        <f t="shared" si="6"/>
        <v>257.71199999999999</v>
      </c>
      <c r="Y29" s="331">
        <f t="shared" si="6"/>
        <v>149.89449999999999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58.997252747252745</v>
      </c>
      <c r="C30" s="27">
        <f t="shared" si="7"/>
        <v>58.991596638655459</v>
      </c>
      <c r="D30" s="27">
        <f t="shared" si="7"/>
        <v>60</v>
      </c>
      <c r="E30" s="27">
        <f t="shared" si="7"/>
        <v>60.490137477585179</v>
      </c>
      <c r="F30" s="27">
        <f t="shared" si="7"/>
        <v>62.981704943557801</v>
      </c>
      <c r="G30" s="27">
        <f t="shared" si="7"/>
        <v>61.490683229813655</v>
      </c>
      <c r="H30" s="27">
        <f t="shared" si="7"/>
        <v>60.008128429181063</v>
      </c>
      <c r="I30" s="27">
        <f t="shared" si="7"/>
        <v>58.997350723456293</v>
      </c>
      <c r="J30" s="27">
        <f t="shared" si="7"/>
        <v>57.483804977838389</v>
      </c>
      <c r="K30" s="180">
        <f t="shared" si="7"/>
        <v>56.03543743078626</v>
      </c>
      <c r="L30" s="26">
        <f>+(L25/L27)/7*1000</f>
        <v>63.015410245730955</v>
      </c>
      <c r="M30" s="27">
        <f>+(M25/M27)/7*1000</f>
        <v>62.003968253968253</v>
      </c>
      <c r="N30" s="27">
        <f>+(N25/N27)/7*1000</f>
        <v>59.996195548792087</v>
      </c>
      <c r="O30" s="180">
        <f>+(O25/O27)/7*1000</f>
        <v>59.022556390977456</v>
      </c>
      <c r="P30" s="26">
        <f t="shared" ref="P30:Y30" si="8">+(P25/P27)/7*1000</f>
        <v>58.485958485958484</v>
      </c>
      <c r="Q30" s="27">
        <f t="shared" si="8"/>
        <v>59.010270774976661</v>
      </c>
      <c r="R30" s="27">
        <f t="shared" si="8"/>
        <v>60.992481203007507</v>
      </c>
      <c r="S30" s="27">
        <f t="shared" si="8"/>
        <v>60.504201680672274</v>
      </c>
      <c r="T30" s="27">
        <f t="shared" si="8"/>
        <v>62.008928571428577</v>
      </c>
      <c r="U30" s="27">
        <f t="shared" si="8"/>
        <v>62.486368593238815</v>
      </c>
      <c r="V30" s="27">
        <f t="shared" si="8"/>
        <v>61.482203803022919</v>
      </c>
      <c r="W30" s="27">
        <f t="shared" si="8"/>
        <v>60.492139439507859</v>
      </c>
      <c r="X30" s="27">
        <f t="shared" si="8"/>
        <v>58.997252747252745</v>
      </c>
      <c r="Y30" s="28">
        <f t="shared" si="8"/>
        <v>56.502073124764422</v>
      </c>
      <c r="Z30" s="247"/>
    </row>
    <row r="31" spans="1:33" ht="33.75" customHeight="1" x14ac:dyDescent="0.25">
      <c r="A31" s="29"/>
      <c r="B31" s="30">
        <f t="shared" ref="B31:K31" si="9">B25-B29</f>
        <v>-1.2000000000000455E-2</v>
      </c>
      <c r="C31" s="30">
        <f t="shared" si="9"/>
        <v>-3.999999999996362E-2</v>
      </c>
      <c r="D31" s="30">
        <f t="shared" si="9"/>
        <v>0</v>
      </c>
      <c r="E31" s="30">
        <f t="shared" si="9"/>
        <v>-3.299999999998704E-2</v>
      </c>
      <c r="F31" s="30">
        <f t="shared" si="9"/>
        <v>-4.6999999999997044E-2</v>
      </c>
      <c r="G31" s="30">
        <f t="shared" si="9"/>
        <v>-2.7000000000015234E-2</v>
      </c>
      <c r="H31" s="30">
        <f t="shared" si="9"/>
        <v>4.0000000000020464E-2</v>
      </c>
      <c r="I31" s="30">
        <f t="shared" si="9"/>
        <v>-1.2999999999976808E-2</v>
      </c>
      <c r="J31" s="30">
        <f t="shared" si="9"/>
        <v>-4.7500000000013642E-2</v>
      </c>
      <c r="K31" s="30">
        <f t="shared" si="9"/>
        <v>3.1999999999996476E-2</v>
      </c>
      <c r="L31" s="30">
        <f>L25-L29</f>
        <v>3.7000000000006139E-2</v>
      </c>
      <c r="M31" s="30">
        <f>M25-M29</f>
        <v>1.999999999998181E-2</v>
      </c>
      <c r="N31" s="30">
        <f>N25-N29</f>
        <v>-1.999999999998181E-2</v>
      </c>
      <c r="O31" s="30">
        <f>O25-O29</f>
        <v>4.800000000001603E-2</v>
      </c>
      <c r="P31" s="30">
        <f t="shared" ref="P31:Y31" si="10">P25-P29</f>
        <v>-3.4500000000008413E-2</v>
      </c>
      <c r="Q31" s="30">
        <f t="shared" si="10"/>
        <v>4.4000000000011141E-2</v>
      </c>
      <c r="R31" s="30">
        <f t="shared" si="10"/>
        <v>-2.5000000000005684E-2</v>
      </c>
      <c r="S31" s="30">
        <f t="shared" si="10"/>
        <v>1.4000000000010004E-2</v>
      </c>
      <c r="T31" s="30">
        <f t="shared" si="10"/>
        <v>4.0000000000020464E-2</v>
      </c>
      <c r="U31" s="30">
        <f t="shared" si="10"/>
        <v>-3.7500000000022737E-2</v>
      </c>
      <c r="V31" s="30">
        <f t="shared" si="10"/>
        <v>-3.6500000000003752E-2</v>
      </c>
      <c r="W31" s="30">
        <f t="shared" si="10"/>
        <v>-3.4499999999979991E-2</v>
      </c>
      <c r="X31" s="30">
        <f t="shared" si="10"/>
        <v>-1.2000000000000455E-2</v>
      </c>
      <c r="Y31" s="30">
        <f t="shared" si="10"/>
        <v>5.5000000000120508E-3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4" t="s">
        <v>16</v>
      </c>
      <c r="C34" s="1151"/>
      <c r="D34" s="1151"/>
      <c r="E34" s="1151"/>
      <c r="F34" s="1151"/>
      <c r="G34" s="1151"/>
      <c r="H34" s="1151"/>
      <c r="I34" s="1147" t="s">
        <v>8</v>
      </c>
      <c r="L34" s="32"/>
      <c r="M34" s="62" t="s">
        <v>17</v>
      </c>
      <c r="N34" s="1094" t="s">
        <v>16</v>
      </c>
      <c r="O34" s="1095"/>
      <c r="P34" s="1145"/>
      <c r="Q34" s="1147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9"/>
      <c r="J35" s="35"/>
      <c r="K35" s="1106"/>
      <c r="L35" s="1106"/>
      <c r="M35" s="422" t="s">
        <v>31</v>
      </c>
      <c r="N35" s="432">
        <v>1</v>
      </c>
      <c r="O35" s="439">
        <v>2</v>
      </c>
      <c r="P35" s="440">
        <v>3</v>
      </c>
      <c r="Q35" s="1149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39.6</v>
      </c>
      <c r="C38" s="14">
        <v>66.400000000000006</v>
      </c>
      <c r="D38" s="14">
        <v>45</v>
      </c>
      <c r="E38" s="98">
        <v>19.7</v>
      </c>
      <c r="F38" s="13">
        <v>24.5</v>
      </c>
      <c r="G38" s="14">
        <v>66.099999999999994</v>
      </c>
      <c r="H38" s="252">
        <v>41.8</v>
      </c>
      <c r="I38" s="242">
        <f t="shared" si="11"/>
        <v>303.09999999999997</v>
      </c>
      <c r="J38" s="37"/>
      <c r="K38" s="375"/>
      <c r="L38" s="2"/>
      <c r="M38" s="148" t="s">
        <v>19</v>
      </c>
      <c r="N38" s="13">
        <v>6.7</v>
      </c>
      <c r="O38" s="14">
        <v>20.8</v>
      </c>
      <c r="P38" s="14">
        <v>20.100000000000001</v>
      </c>
      <c r="Q38" s="242">
        <f t="shared" si="12"/>
        <v>47.6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40.4</v>
      </c>
      <c r="C39" s="14">
        <v>68.400000000000006</v>
      </c>
      <c r="D39" s="14">
        <v>46.3</v>
      </c>
      <c r="E39" s="98">
        <v>19.899999999999999</v>
      </c>
      <c r="F39" s="13">
        <v>24.7</v>
      </c>
      <c r="G39" s="14">
        <v>67.900000000000006</v>
      </c>
      <c r="H39" s="252">
        <v>42.8</v>
      </c>
      <c r="I39" s="242">
        <f t="shared" si="11"/>
        <v>310.40000000000003</v>
      </c>
      <c r="J39" s="37"/>
      <c r="K39" s="375"/>
      <c r="L39" s="2"/>
      <c r="M39" s="148" t="s">
        <v>27</v>
      </c>
      <c r="N39" s="13">
        <v>6.8</v>
      </c>
      <c r="O39" s="14">
        <v>21.2</v>
      </c>
      <c r="P39" s="14">
        <v>20.7</v>
      </c>
      <c r="Q39" s="242">
        <f t="shared" si="12"/>
        <v>48.7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40.5</v>
      </c>
      <c r="C41" s="14">
        <v>68.5</v>
      </c>
      <c r="D41" s="14">
        <v>46.4</v>
      </c>
      <c r="E41" s="98">
        <v>19.899999999999999</v>
      </c>
      <c r="F41" s="13">
        <v>24.7</v>
      </c>
      <c r="G41" s="14">
        <v>67.900000000000006</v>
      </c>
      <c r="H41" s="252">
        <v>42.8</v>
      </c>
      <c r="I41" s="242">
        <f t="shared" si="11"/>
        <v>310.7</v>
      </c>
      <c r="J41" s="37"/>
      <c r="K41" s="375"/>
      <c r="L41" s="2"/>
      <c r="M41" s="148" t="s">
        <v>21</v>
      </c>
      <c r="N41" s="13">
        <v>6.9</v>
      </c>
      <c r="O41" s="14">
        <v>21.2</v>
      </c>
      <c r="P41" s="14">
        <v>20.8</v>
      </c>
      <c r="Q41" s="242">
        <f t="shared" si="12"/>
        <v>48.900000000000006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40.5</v>
      </c>
      <c r="C42" s="14">
        <v>68.5</v>
      </c>
      <c r="D42" s="14">
        <v>46.4</v>
      </c>
      <c r="E42" s="98">
        <v>20</v>
      </c>
      <c r="F42" s="13">
        <v>24.7</v>
      </c>
      <c r="G42" s="14">
        <v>67.900000000000006</v>
      </c>
      <c r="H42" s="252">
        <v>42.8</v>
      </c>
      <c r="I42" s="242">
        <f t="shared" si="11"/>
        <v>310.8</v>
      </c>
      <c r="J42" s="37"/>
      <c r="K42" s="375"/>
      <c r="L42" s="2"/>
      <c r="M42" s="148" t="s">
        <v>22</v>
      </c>
      <c r="N42" s="13">
        <v>6.9</v>
      </c>
      <c r="O42" s="14">
        <v>21.3</v>
      </c>
      <c r="P42" s="14">
        <v>20.8</v>
      </c>
      <c r="Q42" s="242">
        <f t="shared" si="12"/>
        <v>49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40.5</v>
      </c>
      <c r="C43" s="14">
        <v>68.5</v>
      </c>
      <c r="D43" s="14">
        <v>46.4</v>
      </c>
      <c r="E43" s="98">
        <v>20</v>
      </c>
      <c r="F43" s="13">
        <v>24.7</v>
      </c>
      <c r="G43" s="14">
        <v>68</v>
      </c>
      <c r="H43" s="252">
        <v>42.8</v>
      </c>
      <c r="I43" s="381">
        <f t="shared" si="11"/>
        <v>310.90000000000003</v>
      </c>
      <c r="J43" s="37"/>
      <c r="K43" s="375"/>
      <c r="L43" s="2"/>
      <c r="M43" s="196" t="s">
        <v>30</v>
      </c>
      <c r="N43" s="13">
        <v>6.9</v>
      </c>
      <c r="O43" s="14">
        <v>21.3</v>
      </c>
      <c r="P43" s="14">
        <v>20.8</v>
      </c>
      <c r="Q43" s="381">
        <f t="shared" si="12"/>
        <v>49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201.5</v>
      </c>
      <c r="C44" s="105">
        <f t="shared" si="13"/>
        <v>340.3</v>
      </c>
      <c r="D44" s="105">
        <f t="shared" si="13"/>
        <v>230.5</v>
      </c>
      <c r="E44" s="178">
        <f t="shared" si="13"/>
        <v>99.5</v>
      </c>
      <c r="F44" s="108">
        <f>SUM(F37:F43)</f>
        <v>123.30000000000001</v>
      </c>
      <c r="G44" s="105">
        <f t="shared" si="13"/>
        <v>337.8</v>
      </c>
      <c r="H44" s="106">
        <f>SUM(H37:H43)</f>
        <v>213</v>
      </c>
      <c r="I44" s="389">
        <f t="shared" si="11"/>
        <v>1545.8999999999999</v>
      </c>
      <c r="J44" s="37"/>
      <c r="K44" s="37"/>
      <c r="M44" s="302" t="s">
        <v>8</v>
      </c>
      <c r="N44" s="108">
        <f>SUM(N37:N43)</f>
        <v>34.199999999999996</v>
      </c>
      <c r="O44" s="105">
        <f>SUM(O37:O43)</f>
        <v>105.8</v>
      </c>
      <c r="P44" s="105">
        <f>SUM(P37:P43)</f>
        <v>103.19999999999999</v>
      </c>
      <c r="Q44" s="389">
        <f t="shared" si="12"/>
        <v>243.2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63</v>
      </c>
      <c r="C45" s="16">
        <v>65</v>
      </c>
      <c r="D45" s="16">
        <v>66</v>
      </c>
      <c r="E45" s="186">
        <v>68</v>
      </c>
      <c r="F45" s="15">
        <v>65.5</v>
      </c>
      <c r="G45" s="16">
        <v>64</v>
      </c>
      <c r="H45" s="17">
        <v>63</v>
      </c>
      <c r="I45" s="113">
        <f>+((I44/I46)/7)*1000</f>
        <v>64.592821627042156</v>
      </c>
      <c r="J45" s="38"/>
      <c r="K45" s="37"/>
      <c r="M45" s="423" t="s">
        <v>10</v>
      </c>
      <c r="N45" s="15">
        <v>73</v>
      </c>
      <c r="O45" s="16">
        <v>73</v>
      </c>
      <c r="P45" s="16">
        <v>73</v>
      </c>
      <c r="Q45" s="113">
        <f>+((Q44/Q46)/7)*1000</f>
        <v>72.989195678271301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457</v>
      </c>
      <c r="C46" s="19">
        <v>748</v>
      </c>
      <c r="D46" s="19">
        <v>499</v>
      </c>
      <c r="E46" s="156">
        <v>209</v>
      </c>
      <c r="F46" s="18">
        <v>269</v>
      </c>
      <c r="G46" s="19">
        <v>754</v>
      </c>
      <c r="H46" s="20">
        <v>483</v>
      </c>
      <c r="I46" s="114">
        <f>SUM(B46:H46)</f>
        <v>3419</v>
      </c>
      <c r="J46" s="166"/>
      <c r="K46" s="37"/>
      <c r="L46" s="39"/>
      <c r="M46" s="163" t="s">
        <v>11</v>
      </c>
      <c r="N46" s="210">
        <v>67</v>
      </c>
      <c r="O46" s="211">
        <v>207</v>
      </c>
      <c r="P46" s="211">
        <v>202</v>
      </c>
      <c r="Q46" s="424">
        <f>SUM(N46:P46)</f>
        <v>476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40.484250000000003</v>
      </c>
      <c r="C47" s="22">
        <f t="shared" si="14"/>
        <v>68.484999999999985</v>
      </c>
      <c r="D47" s="22">
        <f t="shared" si="14"/>
        <v>46.384500000000003</v>
      </c>
      <c r="E47" s="135">
        <f t="shared" si="14"/>
        <v>19.945999999999998</v>
      </c>
      <c r="F47" s="21">
        <f t="shared" si="14"/>
        <v>24.709125</v>
      </c>
      <c r="G47" s="22">
        <f t="shared" si="14"/>
        <v>67.923000000000002</v>
      </c>
      <c r="H47" s="23">
        <f t="shared" si="14"/>
        <v>42.800749999999994</v>
      </c>
      <c r="I47" s="115">
        <f>((I44*1000)/I46)/7</f>
        <v>64.592821627042142</v>
      </c>
      <c r="J47" s="167"/>
      <c r="K47" s="37"/>
      <c r="M47" s="164" t="s">
        <v>12</v>
      </c>
      <c r="N47" s="21">
        <f>((((N45*7)*N46)/1000)-N38)/4</f>
        <v>6.8842500000000006</v>
      </c>
      <c r="O47" s="22">
        <f>((((O45*7)*O46)/1000)-O38)/4</f>
        <v>21.244250000000001</v>
      </c>
      <c r="P47" s="22">
        <f>((((P45*7)*P46)/1000)-P38)/4</f>
        <v>20.780499999999996</v>
      </c>
      <c r="Q47" s="425">
        <f>((Q44*1000)/Q46)/7</f>
        <v>72.989195678271315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201.53700000000001</v>
      </c>
      <c r="C48" s="330">
        <f t="shared" si="15"/>
        <v>340.34</v>
      </c>
      <c r="D48" s="330">
        <f t="shared" si="15"/>
        <v>230.53800000000001</v>
      </c>
      <c r="E48" s="344">
        <f t="shared" si="15"/>
        <v>99.483999999999995</v>
      </c>
      <c r="F48" s="329">
        <f>((F46*F45)*7)/1000</f>
        <v>123.3365</v>
      </c>
      <c r="G48" s="330">
        <f t="shared" si="15"/>
        <v>337.79199999999997</v>
      </c>
      <c r="H48" s="331">
        <f>((H46*H45)*7)/1000</f>
        <v>213.00299999999999</v>
      </c>
      <c r="I48" s="99"/>
      <c r="J48" s="29"/>
      <c r="K48" s="37"/>
      <c r="M48" s="165" t="s">
        <v>13</v>
      </c>
      <c r="N48" s="329">
        <f>((N46*N45)*7)/1000</f>
        <v>34.237000000000002</v>
      </c>
      <c r="O48" s="330">
        <f>((O46*O45)*7)/1000</f>
        <v>105.777</v>
      </c>
      <c r="P48" s="330">
        <f>((P46*P45)*7)/1000</f>
        <v>103.22199999999999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62.988433885589252</v>
      </c>
      <c r="C49" s="27">
        <f t="shared" si="16"/>
        <v>64.992360580595872</v>
      </c>
      <c r="D49" s="27">
        <f t="shared" si="16"/>
        <v>65.989121099341546</v>
      </c>
      <c r="E49" s="180">
        <f t="shared" si="16"/>
        <v>68.010936431989066</v>
      </c>
      <c r="F49" s="26">
        <f>+(F44/F46)/7*1000</f>
        <v>65.48061603823686</v>
      </c>
      <c r="G49" s="27">
        <f t="shared" si="16"/>
        <v>64.001515725653661</v>
      </c>
      <c r="H49" s="28">
        <f>+(H44/H46)/7*1000</f>
        <v>62.99911268855368</v>
      </c>
      <c r="I49" s="116"/>
      <c r="J49" s="29"/>
      <c r="K49" s="37"/>
      <c r="L49" s="29"/>
      <c r="M49" s="213" t="s">
        <v>14</v>
      </c>
      <c r="N49" s="26">
        <f>+(N44/N46)/7*1000</f>
        <v>72.921108742004265</v>
      </c>
      <c r="O49" s="27">
        <f>+(O44/O46)/7*1000</f>
        <v>73.015873015873012</v>
      </c>
      <c r="P49" s="27">
        <f>+(P44/P46)/7*1000</f>
        <v>72.98444130127298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-3.7000000000006139E-2</v>
      </c>
      <c r="C50" s="30">
        <f t="shared" si="17"/>
        <v>-3.999999999996362E-2</v>
      </c>
      <c r="D50" s="30">
        <f t="shared" si="17"/>
        <v>-3.8000000000010914E-2</v>
      </c>
      <c r="E50" s="30">
        <f t="shared" si="17"/>
        <v>1.6000000000005343E-2</v>
      </c>
      <c r="F50" s="30">
        <f t="shared" si="17"/>
        <v>-3.6499999999989541E-2</v>
      </c>
      <c r="G50" s="30">
        <f t="shared" si="17"/>
        <v>8.0000000000381988E-3</v>
      </c>
      <c r="H50" s="30">
        <f t="shared" si="17"/>
        <v>-2.9999999999859028E-3</v>
      </c>
      <c r="I50" s="29"/>
      <c r="J50" s="29"/>
      <c r="K50" s="29"/>
      <c r="L50" s="29"/>
      <c r="M50" s="30"/>
      <c r="N50" s="30">
        <f>N44-N48</f>
        <v>-3.7000000000006139E-2</v>
      </c>
      <c r="O50" s="30">
        <f>O44-O48</f>
        <v>2.2999999999996135E-2</v>
      </c>
      <c r="P50" s="30">
        <f>P44-P48</f>
        <v>-2.2000000000005571E-2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94" t="s">
        <v>29</v>
      </c>
      <c r="C53" s="1095"/>
      <c r="D53" s="1095"/>
      <c r="E53" s="1095"/>
      <c r="F53" s="1145"/>
      <c r="G53" s="1147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52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32.5</v>
      </c>
      <c r="C57" s="14">
        <v>31.6</v>
      </c>
      <c r="D57" s="14">
        <v>38.4</v>
      </c>
      <c r="E57" s="14">
        <v>45.5</v>
      </c>
      <c r="F57" s="14">
        <v>34.4</v>
      </c>
      <c r="G57" s="242">
        <f t="shared" si="18"/>
        <v>182.4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33.4</v>
      </c>
      <c r="C58" s="14">
        <v>32.5</v>
      </c>
      <c r="D58" s="14">
        <v>39.6</v>
      </c>
      <c r="E58" s="14">
        <v>47</v>
      </c>
      <c r="F58" s="14">
        <v>35.6</v>
      </c>
      <c r="G58" s="242">
        <f t="shared" si="18"/>
        <v>188.1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33.5</v>
      </c>
      <c r="C60" s="14">
        <v>32.6</v>
      </c>
      <c r="D60" s="14">
        <v>39.6</v>
      </c>
      <c r="E60" s="14">
        <v>47</v>
      </c>
      <c r="F60" s="14">
        <v>35.6</v>
      </c>
      <c r="G60" s="242">
        <f t="shared" si="18"/>
        <v>188.29999999999998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33.5</v>
      </c>
      <c r="C61" s="14">
        <v>32.6</v>
      </c>
      <c r="D61" s="14">
        <v>39.700000000000003</v>
      </c>
      <c r="E61" s="14">
        <v>47.1</v>
      </c>
      <c r="F61" s="14">
        <v>35.700000000000003</v>
      </c>
      <c r="G61" s="242">
        <f t="shared" si="18"/>
        <v>188.60000000000002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33.5</v>
      </c>
      <c r="C62" s="14">
        <v>32.6</v>
      </c>
      <c r="D62" s="14">
        <v>39.700000000000003</v>
      </c>
      <c r="E62" s="14">
        <v>47.1</v>
      </c>
      <c r="F62" s="14">
        <v>35.700000000000003</v>
      </c>
      <c r="G62" s="381">
        <f t="shared" si="18"/>
        <v>188.60000000000002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166.4</v>
      </c>
      <c r="C63" s="105">
        <f>SUM(C56:C62)</f>
        <v>161.89999999999998</v>
      </c>
      <c r="D63" s="105">
        <f>SUM(D56:D62)</f>
        <v>197</v>
      </c>
      <c r="E63" s="105">
        <f>SUM(E56:E62)</f>
        <v>233.7</v>
      </c>
      <c r="F63" s="105">
        <f>SUM(F56:F62)</f>
        <v>177</v>
      </c>
      <c r="G63" s="389">
        <f t="shared" si="18"/>
        <v>936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79.5</v>
      </c>
      <c r="C64" s="16">
        <v>79.5</v>
      </c>
      <c r="D64" s="16">
        <v>79.5</v>
      </c>
      <c r="E64" s="16">
        <v>79.5</v>
      </c>
      <c r="F64" s="16">
        <v>79.5</v>
      </c>
      <c r="G64" s="113">
        <f>+((G63/G65)/7)*1000</f>
        <v>79.497197214200781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420</v>
      </c>
      <c r="F65" s="211">
        <v>318</v>
      </c>
      <c r="G65" s="424">
        <f>SUM(B65:F65)</f>
        <v>1682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33.473374999999997</v>
      </c>
      <c r="C66" s="22">
        <f>((((C64*7)*C65)/1000)-C57)/4</f>
        <v>32.585374999999999</v>
      </c>
      <c r="D66" s="22">
        <f>((((D64*7)*D65)/1000)-D57)/4</f>
        <v>39.65025</v>
      </c>
      <c r="E66" s="22">
        <f>((((E64*7)*E65)/1000)-E57)/4</f>
        <v>47.057499999999997</v>
      </c>
      <c r="F66" s="22">
        <f>((((F64*7)*F65)/1000)-F57)/4</f>
        <v>35.641750000000002</v>
      </c>
      <c r="G66" s="115">
        <f>((G63*1000)/G65)/7</f>
        <v>79.497197214200781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166.39349999999999</v>
      </c>
      <c r="C67" s="330">
        <f>((C65*C64)*7)/1000</f>
        <v>161.94149999999999</v>
      </c>
      <c r="D67" s="330">
        <f>((D65*D64)*7)/1000</f>
        <v>197.001</v>
      </c>
      <c r="E67" s="330">
        <f>((E65*E64)*7)/1000</f>
        <v>233.73</v>
      </c>
      <c r="F67" s="330">
        <f>((F65*F64)*7)/1000</f>
        <v>176.96700000000001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79.50310559006212</v>
      </c>
      <c r="C68" s="27">
        <f>+(C63/C65)/7*1000</f>
        <v>79.479626902307302</v>
      </c>
      <c r="D68" s="27">
        <f>+(D63/D65)/7*1000</f>
        <v>79.499596448749003</v>
      </c>
      <c r="E68" s="27">
        <f>+(E63/E65)/7*1000</f>
        <v>79.489795918367349</v>
      </c>
      <c r="F68" s="27">
        <f>+(F63/F65)/7*1000</f>
        <v>79.514824797843659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6.5000000000168257E-3</v>
      </c>
      <c r="C69" s="366">
        <f>C63-C67</f>
        <v>-4.1500000000013415E-2</v>
      </c>
      <c r="D69" s="366">
        <f>D63-D67</f>
        <v>-1.0000000000047748E-3</v>
      </c>
      <c r="E69" s="366">
        <f>E63-E67</f>
        <v>-3.0000000000001137E-2</v>
      </c>
      <c r="F69" s="366">
        <f>F63-F67</f>
        <v>3.299999999998704E-2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5">
      <selection activeCell="B65" sqref="B65:F65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4"/>
    <mergeCell ref="Z15:Z16"/>
    <mergeCell ref="B34:H34"/>
    <mergeCell ref="I34:I35"/>
    <mergeCell ref="N34:P34"/>
    <mergeCell ref="Q34:Q35"/>
    <mergeCell ref="K35:L35"/>
  </mergeCells>
  <pageMargins left="0.7" right="0.7" top="0.75" bottom="0.75" header="0.3" footer="0.3"/>
  <pageSetup paperSize="9" orientation="portrait"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4"/>
  <dimension ref="A1:AG237"/>
  <sheetViews>
    <sheetView topLeftCell="A42" zoomScale="30" zoomScaleNormal="30" workbookViewId="0">
      <selection activeCell="S40" sqref="S40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73</v>
      </c>
      <c r="N11" s="1100"/>
      <c r="O11" s="6"/>
      <c r="P11" s="6"/>
      <c r="Q11" s="1"/>
      <c r="R11" s="1"/>
      <c r="S11" s="1" t="s">
        <v>5</v>
      </c>
      <c r="T11" s="69">
        <v>45519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4"/>
      <c r="I15" s="1104"/>
      <c r="J15" s="1104"/>
      <c r="K15" s="1104"/>
      <c r="L15" s="1142" t="s">
        <v>29</v>
      </c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3"/>
      <c r="W15" s="1143"/>
      <c r="X15" s="1143"/>
      <c r="Y15" s="1144"/>
      <c r="Z15" s="1147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9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ref="Z19:Z24" si="0">SUM(B19:Y19)</f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32.299999999999997</v>
      </c>
      <c r="M20" s="14">
        <v>66.7</v>
      </c>
      <c r="N20" s="14">
        <v>67.5</v>
      </c>
      <c r="O20" s="98">
        <v>26.9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32.299999999999997</v>
      </c>
      <c r="M22" s="14">
        <v>66.7</v>
      </c>
      <c r="N22" s="14">
        <v>67.5</v>
      </c>
      <c r="O22" s="98">
        <v>26.9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55.2</v>
      </c>
      <c r="C23" s="14">
        <v>60.2</v>
      </c>
      <c r="D23" s="14">
        <v>61.3</v>
      </c>
      <c r="E23" s="14">
        <v>43.7</v>
      </c>
      <c r="F23" s="14">
        <v>34.799999999999997</v>
      </c>
      <c r="G23" s="14">
        <v>38</v>
      </c>
      <c r="H23" s="14">
        <v>63.2</v>
      </c>
      <c r="I23" s="14">
        <v>62</v>
      </c>
      <c r="J23" s="14">
        <v>36.6</v>
      </c>
      <c r="K23" s="98">
        <v>11</v>
      </c>
      <c r="L23" s="13">
        <v>32.4</v>
      </c>
      <c r="M23" s="14">
        <v>66.7</v>
      </c>
      <c r="N23" s="14">
        <v>67.5</v>
      </c>
      <c r="O23" s="98">
        <v>26.9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1098.5999999999999</v>
      </c>
      <c r="AA23" s="356"/>
    </row>
    <row r="24" spans="1:33" ht="39.950000000000003" customHeight="1" thickBot="1" x14ac:dyDescent="0.3">
      <c r="A24" s="196" t="s">
        <v>30</v>
      </c>
      <c r="B24" s="13">
        <v>55.3</v>
      </c>
      <c r="C24" s="14">
        <v>60.2</v>
      </c>
      <c r="D24" s="14">
        <v>61.3</v>
      </c>
      <c r="E24" s="14">
        <v>43.7</v>
      </c>
      <c r="F24" s="14">
        <v>34.9</v>
      </c>
      <c r="G24" s="14">
        <v>38</v>
      </c>
      <c r="H24" s="14">
        <v>63.2</v>
      </c>
      <c r="I24" s="14">
        <v>62</v>
      </c>
      <c r="J24" s="14">
        <v>36.6</v>
      </c>
      <c r="K24" s="98">
        <v>11</v>
      </c>
      <c r="L24" s="13">
        <v>32.4</v>
      </c>
      <c r="M24" s="14">
        <v>66.7</v>
      </c>
      <c r="N24" s="14">
        <v>67.5</v>
      </c>
      <c r="O24" s="98">
        <v>26.9</v>
      </c>
      <c r="P24" s="13">
        <v>30.8</v>
      </c>
      <c r="Q24" s="14">
        <v>54.1</v>
      </c>
      <c r="R24" s="14">
        <v>43.4</v>
      </c>
      <c r="S24" s="14">
        <v>43.1</v>
      </c>
      <c r="T24" s="14">
        <v>59.3</v>
      </c>
      <c r="U24" s="14">
        <v>37.1</v>
      </c>
      <c r="V24" s="14">
        <v>27.2</v>
      </c>
      <c r="W24" s="14">
        <v>56.8</v>
      </c>
      <c r="X24" s="14">
        <v>55.2</v>
      </c>
      <c r="Y24" s="252">
        <v>32.200000000000003</v>
      </c>
      <c r="Z24" s="381">
        <f t="shared" si="0"/>
        <v>1098.8999999999999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273</v>
      </c>
      <c r="C25" s="105">
        <f t="shared" si="1"/>
        <v>297.5</v>
      </c>
      <c r="D25" s="105">
        <f t="shared" si="1"/>
        <v>302.40000000000003</v>
      </c>
      <c r="E25" s="105">
        <f t="shared" si="1"/>
        <v>215.8</v>
      </c>
      <c r="F25" s="105">
        <f t="shared" si="1"/>
        <v>172.1</v>
      </c>
      <c r="G25" s="105">
        <f t="shared" si="1"/>
        <v>187.9</v>
      </c>
      <c r="H25" s="105">
        <f t="shared" si="1"/>
        <v>312.5</v>
      </c>
      <c r="I25" s="105">
        <f t="shared" si="1"/>
        <v>306.7</v>
      </c>
      <c r="J25" s="105">
        <f t="shared" si="1"/>
        <v>180.39999999999998</v>
      </c>
      <c r="K25" s="178">
        <f t="shared" si="1"/>
        <v>54.2</v>
      </c>
      <c r="L25" s="108">
        <f>SUM(L18:L24)</f>
        <v>159.9</v>
      </c>
      <c r="M25" s="105">
        <f>SUM(M18:M24)</f>
        <v>330.09999999999997</v>
      </c>
      <c r="N25" s="105">
        <f>SUM(N18:N24)</f>
        <v>333.8</v>
      </c>
      <c r="O25" s="178">
        <f>SUM(O18:O24)</f>
        <v>133</v>
      </c>
      <c r="P25" s="108">
        <f t="shared" ref="P25:Y25" si="2">SUM(P18:P24)</f>
        <v>152.30000000000001</v>
      </c>
      <c r="Q25" s="105">
        <f t="shared" si="2"/>
        <v>267.7</v>
      </c>
      <c r="R25" s="105">
        <f t="shared" si="2"/>
        <v>214.5</v>
      </c>
      <c r="S25" s="105">
        <f t="shared" si="2"/>
        <v>213.2</v>
      </c>
      <c r="T25" s="105">
        <f t="shared" si="2"/>
        <v>293.40000000000003</v>
      </c>
      <c r="U25" s="105">
        <f t="shared" si="2"/>
        <v>182.9</v>
      </c>
      <c r="V25" s="105">
        <f t="shared" si="2"/>
        <v>134.30000000000001</v>
      </c>
      <c r="W25" s="105">
        <f t="shared" si="2"/>
        <v>280.90000000000003</v>
      </c>
      <c r="X25" s="105">
        <f t="shared" si="2"/>
        <v>273</v>
      </c>
      <c r="Y25" s="106">
        <f t="shared" si="2"/>
        <v>159.20000000000002</v>
      </c>
      <c r="Z25" s="389">
        <f>SUM(B25:Y25)</f>
        <v>5430.6999999999989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63.72191258433557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413</v>
      </c>
      <c r="H27" s="19">
        <v>703</v>
      </c>
      <c r="I27" s="19">
        <v>701</v>
      </c>
      <c r="J27" s="19">
        <v>419</v>
      </c>
      <c r="K27" s="156">
        <v>129</v>
      </c>
      <c r="L27" s="18">
        <v>341</v>
      </c>
      <c r="M27" s="19">
        <v>720</v>
      </c>
      <c r="N27" s="19">
        <v>751</v>
      </c>
      <c r="O27" s="156">
        <v>304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12175</v>
      </c>
    </row>
    <row r="28" spans="1:33" s="2" customFormat="1" ht="33" customHeight="1" x14ac:dyDescent="0.25">
      <c r="A28" s="164" t="s">
        <v>12</v>
      </c>
      <c r="B28" s="21">
        <f>((((B26*7)*B27)/1000)-B19)/4</f>
        <v>55.225000000000001</v>
      </c>
      <c r="C28" s="22">
        <f t="shared" ref="C28:K28" si="3">((((C26*7)*C27)/1000)-C19)/4</f>
        <v>60.174999999999997</v>
      </c>
      <c r="D28" s="22">
        <f t="shared" si="3"/>
        <v>61.274999999999991</v>
      </c>
      <c r="E28" s="22">
        <f t="shared" si="3"/>
        <v>43.704250000000002</v>
      </c>
      <c r="F28" s="22">
        <f t="shared" si="3"/>
        <v>34.830749999999995</v>
      </c>
      <c r="G28" s="22">
        <f t="shared" si="3"/>
        <v>37.953749999999999</v>
      </c>
      <c r="H28" s="22">
        <f t="shared" si="3"/>
        <v>63.145874999999997</v>
      </c>
      <c r="I28" s="22">
        <f t="shared" si="3"/>
        <v>61.996875000000003</v>
      </c>
      <c r="J28" s="22">
        <f t="shared" si="3"/>
        <v>36.569875000000003</v>
      </c>
      <c r="K28" s="135">
        <f t="shared" si="3"/>
        <v>10.969999999999999</v>
      </c>
      <c r="L28" s="21">
        <f>((((L26*7)*L27)/1000)-L19)/4</f>
        <v>32.357250000000001</v>
      </c>
      <c r="M28" s="22">
        <f>((((M26*7)*M27)/1000)-M19)/4</f>
        <v>66.704999999999998</v>
      </c>
      <c r="N28" s="22">
        <f>((((N26*7)*N27)/1000)-N19)/4</f>
        <v>67.504874999999998</v>
      </c>
      <c r="O28" s="135">
        <f>((((O26*7)*O27)/1000)-O19)/4</f>
        <v>26.9</v>
      </c>
      <c r="P28" s="21">
        <f t="shared" ref="P28:Y28" si="4">((((P26*7)*P27)/1000)-P19)/4</f>
        <v>30.808500000000002</v>
      </c>
      <c r="Q28" s="22">
        <f t="shared" si="4"/>
        <v>54.112499999999997</v>
      </c>
      <c r="R28" s="22">
        <f t="shared" si="4"/>
        <v>43.340625000000003</v>
      </c>
      <c r="S28" s="22">
        <f t="shared" si="4"/>
        <v>43.111999999999995</v>
      </c>
      <c r="T28" s="22">
        <f t="shared" si="4"/>
        <v>59.284999999999997</v>
      </c>
      <c r="U28" s="22">
        <f t="shared" si="4"/>
        <v>37.035375000000002</v>
      </c>
      <c r="V28" s="22">
        <f t="shared" si="4"/>
        <v>27.210124999999998</v>
      </c>
      <c r="W28" s="22">
        <f t="shared" si="4"/>
        <v>56.774000000000001</v>
      </c>
      <c r="X28" s="22">
        <f t="shared" si="4"/>
        <v>55.174999999999997</v>
      </c>
      <c r="Y28" s="23">
        <f t="shared" si="4"/>
        <v>32.195</v>
      </c>
      <c r="Z28" s="425">
        <f>((Z25*1000)/Z27)/7</f>
        <v>63.721912584335577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273</v>
      </c>
      <c r="C29" s="330">
        <f t="shared" si="5"/>
        <v>297.5</v>
      </c>
      <c r="D29" s="330">
        <f t="shared" si="5"/>
        <v>302.39999999999998</v>
      </c>
      <c r="E29" s="330">
        <f t="shared" si="5"/>
        <v>215.81700000000001</v>
      </c>
      <c r="F29" s="330">
        <f t="shared" si="5"/>
        <v>172.12299999999999</v>
      </c>
      <c r="G29" s="330">
        <f t="shared" si="5"/>
        <v>187.91499999999999</v>
      </c>
      <c r="H29" s="330">
        <f t="shared" si="5"/>
        <v>312.48349999999999</v>
      </c>
      <c r="I29" s="330">
        <f t="shared" si="5"/>
        <v>306.6875</v>
      </c>
      <c r="J29" s="330">
        <f t="shared" si="5"/>
        <v>180.37950000000001</v>
      </c>
      <c r="K29" s="344">
        <f t="shared" si="5"/>
        <v>54.18</v>
      </c>
      <c r="L29" s="329">
        <f>((L27*L26)*7)/1000</f>
        <v>159.929</v>
      </c>
      <c r="M29" s="330">
        <f>((M27*M26)*7)/1000</f>
        <v>330.12</v>
      </c>
      <c r="N29" s="330">
        <f>((N27*N26)*7)/1000</f>
        <v>333.81950000000001</v>
      </c>
      <c r="O29" s="344">
        <f>((O27*O26)*7)/1000</f>
        <v>133</v>
      </c>
      <c r="P29" s="329">
        <f t="shared" ref="P29:Y29" si="6">((P27*P26)*7)/1000</f>
        <v>152.334</v>
      </c>
      <c r="Q29" s="330">
        <f t="shared" si="6"/>
        <v>267.75</v>
      </c>
      <c r="R29" s="330">
        <f t="shared" si="6"/>
        <v>214.46250000000001</v>
      </c>
      <c r="S29" s="330">
        <f t="shared" si="6"/>
        <v>213.24799999999999</v>
      </c>
      <c r="T29" s="330">
        <f t="shared" si="6"/>
        <v>293.44</v>
      </c>
      <c r="U29" s="330">
        <f t="shared" si="6"/>
        <v>182.94149999999999</v>
      </c>
      <c r="V29" s="330">
        <f t="shared" si="6"/>
        <v>134.34049999999999</v>
      </c>
      <c r="W29" s="330">
        <f t="shared" si="6"/>
        <v>280.89600000000002</v>
      </c>
      <c r="X29" s="330">
        <f t="shared" si="6"/>
        <v>273</v>
      </c>
      <c r="Y29" s="331">
        <f t="shared" si="6"/>
        <v>159.18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62.5</v>
      </c>
      <c r="C30" s="27">
        <f t="shared" si="7"/>
        <v>62.5</v>
      </c>
      <c r="D30" s="27">
        <f t="shared" si="7"/>
        <v>64.000000000000014</v>
      </c>
      <c r="E30" s="27">
        <f t="shared" si="7"/>
        <v>64.494919306634785</v>
      </c>
      <c r="F30" s="27">
        <f t="shared" si="7"/>
        <v>66.991047100038926</v>
      </c>
      <c r="G30" s="27">
        <f t="shared" si="7"/>
        <v>64.994811483915598</v>
      </c>
      <c r="H30" s="27">
        <f t="shared" si="7"/>
        <v>63.503352977037189</v>
      </c>
      <c r="I30" s="27">
        <f t="shared" si="7"/>
        <v>62.502547381292032</v>
      </c>
      <c r="J30" s="27">
        <f t="shared" si="7"/>
        <v>61.506989430617111</v>
      </c>
      <c r="K30" s="180">
        <f t="shared" si="7"/>
        <v>60.02214839424142</v>
      </c>
      <c r="L30" s="26">
        <f>+(L25/L27)/7*1000</f>
        <v>66.987850858818604</v>
      </c>
      <c r="M30" s="27">
        <f>+(M25/M27)/7*1000</f>
        <v>65.496031746031733</v>
      </c>
      <c r="N30" s="27">
        <f>+(N25/N27)/7*1000</f>
        <v>63.496290660072283</v>
      </c>
      <c r="O30" s="180">
        <f>+(O25/O27)/7*1000</f>
        <v>62.5</v>
      </c>
      <c r="P30" s="26">
        <f t="shared" ref="P30:Y30" si="8">+(P25/P27)/7*1000</f>
        <v>61.986161986161989</v>
      </c>
      <c r="Q30" s="27">
        <f t="shared" si="8"/>
        <v>62.488328664799255</v>
      </c>
      <c r="R30" s="27">
        <f t="shared" si="8"/>
        <v>64.511278195488728</v>
      </c>
      <c r="S30" s="27">
        <f t="shared" si="8"/>
        <v>63.985594237695082</v>
      </c>
      <c r="T30" s="27">
        <f t="shared" si="8"/>
        <v>65.491071428571445</v>
      </c>
      <c r="U30" s="27">
        <f t="shared" si="8"/>
        <v>66.484914576517625</v>
      </c>
      <c r="V30" s="27">
        <f t="shared" si="8"/>
        <v>65.480253534861049</v>
      </c>
      <c r="W30" s="27">
        <f t="shared" si="8"/>
        <v>64.000911369332428</v>
      </c>
      <c r="X30" s="27">
        <f t="shared" si="8"/>
        <v>62.5</v>
      </c>
      <c r="Y30" s="28">
        <f t="shared" si="8"/>
        <v>60.00753863550699</v>
      </c>
      <c r="Z30" s="247"/>
    </row>
    <row r="31" spans="1:33" ht="33.75" customHeight="1" x14ac:dyDescent="0.25">
      <c r="A31" s="29"/>
      <c r="B31" s="30">
        <f t="shared" ref="B31:K31" si="9">B25-B29</f>
        <v>0</v>
      </c>
      <c r="C31" s="30">
        <f t="shared" si="9"/>
        <v>0</v>
      </c>
      <c r="D31" s="30">
        <f t="shared" si="9"/>
        <v>0</v>
      </c>
      <c r="E31" s="30">
        <f t="shared" si="9"/>
        <v>-1.6999999999995907E-2</v>
      </c>
      <c r="F31" s="30">
        <f t="shared" si="9"/>
        <v>-2.2999999999996135E-2</v>
      </c>
      <c r="G31" s="30">
        <f t="shared" si="9"/>
        <v>-1.4999999999986358E-2</v>
      </c>
      <c r="H31" s="30">
        <f t="shared" si="9"/>
        <v>1.6500000000007731E-2</v>
      </c>
      <c r="I31" s="30">
        <f t="shared" si="9"/>
        <v>1.2499999999988631E-2</v>
      </c>
      <c r="J31" s="30">
        <f t="shared" si="9"/>
        <v>2.0499999999969987E-2</v>
      </c>
      <c r="K31" s="30">
        <f t="shared" si="9"/>
        <v>2.0000000000003126E-2</v>
      </c>
      <c r="L31" s="30">
        <f>L25-L29</f>
        <v>-2.8999999999996362E-2</v>
      </c>
      <c r="M31" s="30">
        <f>M25-M29</f>
        <v>-2.0000000000038654E-2</v>
      </c>
      <c r="N31" s="30">
        <f>N25-N29</f>
        <v>-1.9499999999993634E-2</v>
      </c>
      <c r="O31" s="30">
        <f>O25-O29</f>
        <v>0</v>
      </c>
      <c r="P31" s="30">
        <f t="shared" ref="P31:Y31" si="10">P25-P29</f>
        <v>-3.3999999999991815E-2</v>
      </c>
      <c r="Q31" s="30">
        <f t="shared" si="10"/>
        <v>-5.0000000000011369E-2</v>
      </c>
      <c r="R31" s="30">
        <f t="shared" si="10"/>
        <v>3.7499999999994316E-2</v>
      </c>
      <c r="S31" s="30">
        <f t="shared" si="10"/>
        <v>-4.8000000000001819E-2</v>
      </c>
      <c r="T31" s="30">
        <f t="shared" si="10"/>
        <v>-3.999999999996362E-2</v>
      </c>
      <c r="U31" s="30">
        <f t="shared" si="10"/>
        <v>-4.1499999999984993E-2</v>
      </c>
      <c r="V31" s="30">
        <f t="shared" si="10"/>
        <v>-4.0499999999980218E-2</v>
      </c>
      <c r="W31" s="30">
        <f t="shared" si="10"/>
        <v>4.0000000000190994E-3</v>
      </c>
      <c r="X31" s="30">
        <f t="shared" si="10"/>
        <v>0</v>
      </c>
      <c r="Y31" s="30">
        <f t="shared" si="10"/>
        <v>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4" t="s">
        <v>16</v>
      </c>
      <c r="C34" s="1151"/>
      <c r="D34" s="1151"/>
      <c r="E34" s="1151"/>
      <c r="F34" s="1151"/>
      <c r="G34" s="1151"/>
      <c r="H34" s="1151"/>
      <c r="I34" s="1147" t="s">
        <v>8</v>
      </c>
      <c r="L34" s="32"/>
      <c r="M34" s="62" t="s">
        <v>17</v>
      </c>
      <c r="N34" s="1094" t="s">
        <v>16</v>
      </c>
      <c r="O34" s="1095"/>
      <c r="P34" s="1145"/>
      <c r="Q34" s="1147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9"/>
      <c r="J35" s="35"/>
      <c r="K35" s="1106"/>
      <c r="L35" s="1106"/>
      <c r="M35" s="422" t="s">
        <v>31</v>
      </c>
      <c r="N35" s="432">
        <v>1</v>
      </c>
      <c r="O35" s="439">
        <v>2</v>
      </c>
      <c r="P35" s="440">
        <v>3</v>
      </c>
      <c r="Q35" s="1149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11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42">
        <f t="shared" si="12"/>
        <v>49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41.8</v>
      </c>
      <c r="C39" s="14">
        <v>70.5</v>
      </c>
      <c r="D39" s="14">
        <v>48.2</v>
      </c>
      <c r="E39" s="98">
        <v>20.9</v>
      </c>
      <c r="F39" s="13">
        <v>25.8</v>
      </c>
      <c r="G39" s="14">
        <v>70.7</v>
      </c>
      <c r="H39" s="252">
        <v>44.2</v>
      </c>
      <c r="I39" s="242">
        <f t="shared" si="11"/>
        <v>322.10000000000002</v>
      </c>
      <c r="J39" s="37"/>
      <c r="K39" s="375"/>
      <c r="L39" s="2"/>
      <c r="M39" s="148" t="s">
        <v>27</v>
      </c>
      <c r="N39" s="13">
        <v>7.1</v>
      </c>
      <c r="O39" s="14">
        <v>22</v>
      </c>
      <c r="P39" s="14">
        <v>21.5</v>
      </c>
      <c r="Q39" s="242">
        <f t="shared" si="12"/>
        <v>50.6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41.8</v>
      </c>
      <c r="C41" s="14">
        <v>70.599999999999994</v>
      </c>
      <c r="D41" s="14">
        <v>48.2</v>
      </c>
      <c r="E41" s="98">
        <v>21</v>
      </c>
      <c r="F41" s="13">
        <v>25.8</v>
      </c>
      <c r="G41" s="14">
        <v>70.7</v>
      </c>
      <c r="H41" s="252">
        <v>44.2</v>
      </c>
      <c r="I41" s="242">
        <f t="shared" si="11"/>
        <v>322.3</v>
      </c>
      <c r="J41" s="37"/>
      <c r="K41" s="375"/>
      <c r="L41" s="2"/>
      <c r="M41" s="148" t="s">
        <v>21</v>
      </c>
      <c r="N41" s="13">
        <v>7.1</v>
      </c>
      <c r="O41" s="14">
        <v>22</v>
      </c>
      <c r="P41" s="14">
        <v>21.5</v>
      </c>
      <c r="Q41" s="242">
        <f t="shared" si="12"/>
        <v>50.6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41.9</v>
      </c>
      <c r="C42" s="14">
        <v>70.599999999999994</v>
      </c>
      <c r="D42" s="14">
        <v>48.2</v>
      </c>
      <c r="E42" s="98">
        <v>21</v>
      </c>
      <c r="F42" s="13">
        <v>25.8</v>
      </c>
      <c r="G42" s="14">
        <v>70.8</v>
      </c>
      <c r="H42" s="252">
        <v>44.3</v>
      </c>
      <c r="I42" s="242">
        <f t="shared" si="11"/>
        <v>322.60000000000002</v>
      </c>
      <c r="J42" s="37"/>
      <c r="K42" s="375"/>
      <c r="L42" s="2"/>
      <c r="M42" s="148" t="s">
        <v>22</v>
      </c>
      <c r="N42" s="13">
        <v>7.1</v>
      </c>
      <c r="O42" s="14">
        <v>22</v>
      </c>
      <c r="P42" s="14">
        <v>21.5</v>
      </c>
      <c r="Q42" s="242">
        <f t="shared" si="12"/>
        <v>50.6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41.9</v>
      </c>
      <c r="C43" s="14">
        <v>70.599999999999994</v>
      </c>
      <c r="D43" s="14">
        <v>48.3</v>
      </c>
      <c r="E43" s="98">
        <v>21</v>
      </c>
      <c r="F43" s="13">
        <v>25.9</v>
      </c>
      <c r="G43" s="14">
        <v>70.8</v>
      </c>
      <c r="H43" s="252">
        <v>44.3</v>
      </c>
      <c r="I43" s="381">
        <f t="shared" si="11"/>
        <v>322.8</v>
      </c>
      <c r="J43" s="37"/>
      <c r="K43" s="375"/>
      <c r="L43" s="2"/>
      <c r="M43" s="196" t="s">
        <v>30</v>
      </c>
      <c r="N43" s="13">
        <v>7.2</v>
      </c>
      <c r="O43" s="14">
        <v>22.1</v>
      </c>
      <c r="P43" s="14">
        <v>21.5</v>
      </c>
      <c r="Q43" s="381">
        <f t="shared" si="12"/>
        <v>50.8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207.9</v>
      </c>
      <c r="C44" s="105">
        <f t="shared" si="13"/>
        <v>350.79999999999995</v>
      </c>
      <c r="D44" s="105">
        <f t="shared" si="13"/>
        <v>239.3</v>
      </c>
      <c r="E44" s="178">
        <f t="shared" si="13"/>
        <v>103.9</v>
      </c>
      <c r="F44" s="108">
        <f>SUM(F37:F43)</f>
        <v>128</v>
      </c>
      <c r="G44" s="105">
        <f t="shared" si="13"/>
        <v>351</v>
      </c>
      <c r="H44" s="106">
        <f>SUM(H37:H43)</f>
        <v>219.8</v>
      </c>
      <c r="I44" s="389">
        <f t="shared" si="11"/>
        <v>1600.7</v>
      </c>
      <c r="J44" s="37"/>
      <c r="K44" s="37"/>
      <c r="M44" s="302" t="s">
        <v>8</v>
      </c>
      <c r="N44" s="108">
        <f>SUM(N37:N43)</f>
        <v>35.400000000000006</v>
      </c>
      <c r="O44" s="105">
        <f>SUM(O37:O43)</f>
        <v>109.4</v>
      </c>
      <c r="P44" s="105">
        <f>SUM(P37:P43)</f>
        <v>106.8</v>
      </c>
      <c r="Q44" s="389">
        <f t="shared" si="12"/>
        <v>251.60000000000002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66.882547110683987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13">
        <f>+((Q44/Q46)/7)*1000</f>
        <v>75.510204081632651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457</v>
      </c>
      <c r="C46" s="19">
        <v>748</v>
      </c>
      <c r="D46" s="19">
        <v>499</v>
      </c>
      <c r="E46" s="156">
        <v>209</v>
      </c>
      <c r="F46" s="18">
        <v>269</v>
      </c>
      <c r="G46" s="19">
        <v>754</v>
      </c>
      <c r="H46" s="20">
        <v>483</v>
      </c>
      <c r="I46" s="114">
        <f>SUM(B46:H46)</f>
        <v>3419</v>
      </c>
      <c r="J46" s="166"/>
      <c r="K46" s="37"/>
      <c r="L46" s="39"/>
      <c r="M46" s="163" t="s">
        <v>11</v>
      </c>
      <c r="N46" s="210">
        <v>67</v>
      </c>
      <c r="O46" s="211">
        <v>207</v>
      </c>
      <c r="P46" s="211">
        <v>202</v>
      </c>
      <c r="Q46" s="424">
        <f>SUM(N46:P46)</f>
        <v>476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41.858750000000001</v>
      </c>
      <c r="C47" s="22">
        <f t="shared" si="14"/>
        <v>70.578000000000003</v>
      </c>
      <c r="D47" s="22">
        <f t="shared" si="14"/>
        <v>48.217624999999998</v>
      </c>
      <c r="E47" s="135">
        <f t="shared" si="14"/>
        <v>20.968250000000001</v>
      </c>
      <c r="F47" s="21">
        <f t="shared" si="14"/>
        <v>25.836000000000002</v>
      </c>
      <c r="G47" s="22">
        <f t="shared" si="14"/>
        <v>70.746750000000006</v>
      </c>
      <c r="H47" s="23">
        <f t="shared" si="14"/>
        <v>44.241249999999994</v>
      </c>
      <c r="I47" s="115">
        <f>((I44*1000)/I46)/7</f>
        <v>66.882547110683987</v>
      </c>
      <c r="J47" s="167"/>
      <c r="K47" s="37"/>
      <c r="M47" s="164" t="s">
        <v>12</v>
      </c>
      <c r="N47" s="21">
        <f>((((N45*7)*N46)/1000)-N38)/4</f>
        <v>7.1273750000000007</v>
      </c>
      <c r="O47" s="22">
        <f>((((O45*7)*O46)/1000)-O38)/4</f>
        <v>22.024875000000002</v>
      </c>
      <c r="P47" s="22">
        <f>((((P45*7)*P46)/1000)-P38)/4</f>
        <v>21.489250000000002</v>
      </c>
      <c r="Q47" s="425">
        <f>((Q44*1000)/Q46)/7</f>
        <v>75.510204081632665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207.935</v>
      </c>
      <c r="C48" s="330">
        <f t="shared" si="15"/>
        <v>350.81200000000001</v>
      </c>
      <c r="D48" s="330">
        <f t="shared" si="15"/>
        <v>239.2705</v>
      </c>
      <c r="E48" s="344">
        <f t="shared" si="15"/>
        <v>103.873</v>
      </c>
      <c r="F48" s="329">
        <f>((F46*F45)*7)/1000</f>
        <v>128.04400000000001</v>
      </c>
      <c r="G48" s="330">
        <f t="shared" si="15"/>
        <v>350.98700000000002</v>
      </c>
      <c r="H48" s="331">
        <f>((H46*H45)*7)/1000</f>
        <v>219.76499999999999</v>
      </c>
      <c r="I48" s="99"/>
      <c r="J48" s="29"/>
      <c r="K48" s="37"/>
      <c r="M48" s="165" t="s">
        <v>13</v>
      </c>
      <c r="N48" s="329">
        <f>((N46*N45)*7)/1000</f>
        <v>35.409500000000001</v>
      </c>
      <c r="O48" s="330">
        <f>((O46*O45)*7)/1000</f>
        <v>109.3995</v>
      </c>
      <c r="P48" s="330">
        <f>((P46*P45)*7)/1000</f>
        <v>106.75700000000001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64.989059080962789</v>
      </c>
      <c r="C49" s="27">
        <f t="shared" si="16"/>
        <v>66.997708174178754</v>
      </c>
      <c r="D49" s="27">
        <f t="shared" si="16"/>
        <v>68.508445462353279</v>
      </c>
      <c r="E49" s="180">
        <f t="shared" si="16"/>
        <v>71.018455228981551</v>
      </c>
      <c r="F49" s="26">
        <f>+(F44/F46)/7*1000</f>
        <v>67.976633032395114</v>
      </c>
      <c r="G49" s="27">
        <f t="shared" si="16"/>
        <v>66.502463054187189</v>
      </c>
      <c r="H49" s="28">
        <f>+(H44/H46)/7*1000</f>
        <v>65.010351966873699</v>
      </c>
      <c r="I49" s="116"/>
      <c r="J49" s="29"/>
      <c r="K49" s="37"/>
      <c r="L49" s="29"/>
      <c r="M49" s="213" t="s">
        <v>14</v>
      </c>
      <c r="N49" s="26">
        <f>+(N44/N46)/7*1000</f>
        <v>75.479744136460567</v>
      </c>
      <c r="O49" s="27">
        <f>+(O44/O46)/7*1000</f>
        <v>75.50034506556247</v>
      </c>
      <c r="P49" s="27">
        <f>+(P44/P46)/7*1000</f>
        <v>75.530410183875532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-3.4999999999996589E-2</v>
      </c>
      <c r="C50" s="30">
        <f t="shared" si="17"/>
        <v>-1.2000000000057298E-2</v>
      </c>
      <c r="D50" s="30">
        <f t="shared" si="17"/>
        <v>2.950000000001296E-2</v>
      </c>
      <c r="E50" s="30">
        <f t="shared" si="17"/>
        <v>2.7000000000001023E-2</v>
      </c>
      <c r="F50" s="30">
        <f t="shared" si="17"/>
        <v>-4.4000000000011141E-2</v>
      </c>
      <c r="G50" s="30">
        <f t="shared" si="17"/>
        <v>1.2999999999976808E-2</v>
      </c>
      <c r="H50" s="30">
        <f t="shared" si="17"/>
        <v>3.5000000000025011E-2</v>
      </c>
      <c r="I50" s="29"/>
      <c r="J50" s="29"/>
      <c r="K50" s="29"/>
      <c r="L50" s="29"/>
      <c r="M50" s="30"/>
      <c r="N50" s="30">
        <f>N44-N48</f>
        <v>-9.4999999999956231E-3</v>
      </c>
      <c r="O50" s="30">
        <f>O44-O48</f>
        <v>5.0000000000238742E-4</v>
      </c>
      <c r="P50" s="30">
        <f>P44-P48</f>
        <v>4.2999999999992156E-2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2"/>
      <c r="C51" s="462"/>
      <c r="D51" s="462"/>
      <c r="E51" s="462"/>
      <c r="F51" s="462"/>
      <c r="G51" s="462"/>
      <c r="H51" s="462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94" t="s">
        <v>29</v>
      </c>
      <c r="C53" s="1095"/>
      <c r="D53" s="1095"/>
      <c r="E53" s="1095"/>
      <c r="F53" s="1145"/>
      <c r="G53" s="1147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52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8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8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8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8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8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8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2">
      <selection activeCell="S40" sqref="S40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4"/>
    <mergeCell ref="Z15:Z16"/>
    <mergeCell ref="B34:H34"/>
    <mergeCell ref="I34:I35"/>
    <mergeCell ref="N34:P34"/>
    <mergeCell ref="Q34:Q35"/>
    <mergeCell ref="K35:L35"/>
  </mergeCells>
  <pageMargins left="0.7" right="0.7" top="0.75" bottom="0.75" header="0.3" footer="0.3"/>
  <pageSetup paperSize="9" orientation="portrait"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5"/>
  <dimension ref="A1:AG237"/>
  <sheetViews>
    <sheetView topLeftCell="D40" zoomScale="30" zoomScaleNormal="30" workbookViewId="0">
      <selection activeCell="L23" sqref="L23:O2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73</v>
      </c>
      <c r="N11" s="1100"/>
      <c r="O11" s="6"/>
      <c r="P11" s="6"/>
      <c r="Q11" s="1"/>
      <c r="R11" s="1"/>
      <c r="S11" s="1" t="s">
        <v>5</v>
      </c>
      <c r="T11" s="69">
        <v>45519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4"/>
      <c r="I15" s="1104"/>
      <c r="J15" s="1104"/>
      <c r="K15" s="1104"/>
      <c r="L15" s="1142" t="s">
        <v>29</v>
      </c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3"/>
      <c r="W15" s="1143"/>
      <c r="X15" s="1143"/>
      <c r="Y15" s="1144"/>
      <c r="Z15" s="1147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9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ref="Z19:Z24" si="0">SUM(B19:Y19)</f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32.299999999999997</v>
      </c>
      <c r="M20" s="14">
        <v>66.7</v>
      </c>
      <c r="N20" s="14">
        <v>67.5</v>
      </c>
      <c r="O20" s="98">
        <v>26.9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32.299999999999997</v>
      </c>
      <c r="M22" s="14">
        <v>66.7</v>
      </c>
      <c r="N22" s="14">
        <v>67.5</v>
      </c>
      <c r="O22" s="98">
        <v>26.9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55.2</v>
      </c>
      <c r="C23" s="14">
        <v>60.2</v>
      </c>
      <c r="D23" s="14">
        <v>61.3</v>
      </c>
      <c r="E23" s="14">
        <v>43.7</v>
      </c>
      <c r="F23" s="14">
        <v>34.799999999999997</v>
      </c>
      <c r="G23" s="14">
        <v>38</v>
      </c>
      <c r="H23" s="14">
        <v>63.2</v>
      </c>
      <c r="I23" s="14">
        <v>62</v>
      </c>
      <c r="J23" s="14">
        <v>36.6</v>
      </c>
      <c r="K23" s="98">
        <v>11</v>
      </c>
      <c r="L23" s="13">
        <v>32.4</v>
      </c>
      <c r="M23" s="14">
        <v>66.7</v>
      </c>
      <c r="N23" s="14">
        <v>67.5</v>
      </c>
      <c r="O23" s="98">
        <v>26.9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1098.5999999999999</v>
      </c>
      <c r="AA23" s="356"/>
    </row>
    <row r="24" spans="1:33" ht="39.950000000000003" customHeight="1" thickBot="1" x14ac:dyDescent="0.3">
      <c r="A24" s="196" t="s">
        <v>30</v>
      </c>
      <c r="B24" s="13">
        <v>55.3</v>
      </c>
      <c r="C24" s="14">
        <v>60.2</v>
      </c>
      <c r="D24" s="14">
        <v>61.3</v>
      </c>
      <c r="E24" s="14">
        <v>43.7</v>
      </c>
      <c r="F24" s="14">
        <v>34.9</v>
      </c>
      <c r="G24" s="14">
        <v>38</v>
      </c>
      <c r="H24" s="14">
        <v>63.2</v>
      </c>
      <c r="I24" s="14">
        <v>62</v>
      </c>
      <c r="J24" s="14">
        <v>36.6</v>
      </c>
      <c r="K24" s="98">
        <v>11</v>
      </c>
      <c r="L24" s="13">
        <v>32.4</v>
      </c>
      <c r="M24" s="14">
        <v>66.7</v>
      </c>
      <c r="N24" s="14">
        <v>67.5</v>
      </c>
      <c r="O24" s="98">
        <v>26.9</v>
      </c>
      <c r="P24" s="13">
        <v>30.8</v>
      </c>
      <c r="Q24" s="14">
        <v>54.1</v>
      </c>
      <c r="R24" s="14">
        <v>43.4</v>
      </c>
      <c r="S24" s="14">
        <v>43.1</v>
      </c>
      <c r="T24" s="14">
        <v>59.3</v>
      </c>
      <c r="U24" s="14">
        <v>37.1</v>
      </c>
      <c r="V24" s="14">
        <v>27.2</v>
      </c>
      <c r="W24" s="14">
        <v>56.8</v>
      </c>
      <c r="X24" s="14">
        <v>55.2</v>
      </c>
      <c r="Y24" s="252">
        <v>32.200000000000003</v>
      </c>
      <c r="Z24" s="381">
        <f t="shared" si="0"/>
        <v>1098.8999999999999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273</v>
      </c>
      <c r="C25" s="105">
        <f t="shared" si="1"/>
        <v>297.5</v>
      </c>
      <c r="D25" s="105">
        <f t="shared" si="1"/>
        <v>302.40000000000003</v>
      </c>
      <c r="E25" s="105">
        <f t="shared" si="1"/>
        <v>215.8</v>
      </c>
      <c r="F25" s="105">
        <f t="shared" si="1"/>
        <v>172.1</v>
      </c>
      <c r="G25" s="105">
        <f t="shared" si="1"/>
        <v>187.9</v>
      </c>
      <c r="H25" s="105">
        <f t="shared" si="1"/>
        <v>312.5</v>
      </c>
      <c r="I25" s="105">
        <f t="shared" si="1"/>
        <v>306.7</v>
      </c>
      <c r="J25" s="105">
        <f t="shared" si="1"/>
        <v>180.39999999999998</v>
      </c>
      <c r="K25" s="178">
        <f t="shared" si="1"/>
        <v>54.2</v>
      </c>
      <c r="L25" s="108">
        <f>SUM(L18:L24)</f>
        <v>159.9</v>
      </c>
      <c r="M25" s="105">
        <f>SUM(M18:M24)</f>
        <v>330.09999999999997</v>
      </c>
      <c r="N25" s="105">
        <f>SUM(N18:N24)</f>
        <v>333.8</v>
      </c>
      <c r="O25" s="178">
        <f>SUM(O18:O24)</f>
        <v>133</v>
      </c>
      <c r="P25" s="108">
        <f t="shared" ref="P25:Y25" si="2">SUM(P18:P24)</f>
        <v>152.30000000000001</v>
      </c>
      <c r="Q25" s="105">
        <f t="shared" si="2"/>
        <v>267.7</v>
      </c>
      <c r="R25" s="105">
        <f t="shared" si="2"/>
        <v>214.5</v>
      </c>
      <c r="S25" s="105">
        <f t="shared" si="2"/>
        <v>213.2</v>
      </c>
      <c r="T25" s="105">
        <f t="shared" si="2"/>
        <v>293.40000000000003</v>
      </c>
      <c r="U25" s="105">
        <f t="shared" si="2"/>
        <v>182.9</v>
      </c>
      <c r="V25" s="105">
        <f t="shared" si="2"/>
        <v>134.30000000000001</v>
      </c>
      <c r="W25" s="105">
        <f t="shared" si="2"/>
        <v>280.90000000000003</v>
      </c>
      <c r="X25" s="105">
        <f t="shared" si="2"/>
        <v>273</v>
      </c>
      <c r="Y25" s="106">
        <f t="shared" si="2"/>
        <v>159.20000000000002</v>
      </c>
      <c r="Z25" s="389">
        <f>SUM(B25:Y25)</f>
        <v>5430.6999999999989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63.72191258433557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413</v>
      </c>
      <c r="H27" s="19">
        <v>703</v>
      </c>
      <c r="I27" s="19">
        <v>701</v>
      </c>
      <c r="J27" s="19">
        <v>419</v>
      </c>
      <c r="K27" s="156">
        <v>129</v>
      </c>
      <c r="L27" s="18">
        <v>341</v>
      </c>
      <c r="M27" s="19">
        <v>720</v>
      </c>
      <c r="N27" s="19">
        <v>751</v>
      </c>
      <c r="O27" s="156">
        <v>304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12175</v>
      </c>
    </row>
    <row r="28" spans="1:33" s="2" customFormat="1" ht="33" customHeight="1" x14ac:dyDescent="0.25">
      <c r="A28" s="164" t="s">
        <v>12</v>
      </c>
      <c r="B28" s="21">
        <f>((((B26*7)*B27)/1000)-B19)/4</f>
        <v>55.225000000000001</v>
      </c>
      <c r="C28" s="22">
        <f t="shared" ref="C28:K28" si="3">((((C26*7)*C27)/1000)-C19)/4</f>
        <v>60.174999999999997</v>
      </c>
      <c r="D28" s="22">
        <f t="shared" si="3"/>
        <v>61.274999999999991</v>
      </c>
      <c r="E28" s="22">
        <f t="shared" si="3"/>
        <v>43.704250000000002</v>
      </c>
      <c r="F28" s="22">
        <f t="shared" si="3"/>
        <v>34.830749999999995</v>
      </c>
      <c r="G28" s="22">
        <f t="shared" si="3"/>
        <v>37.953749999999999</v>
      </c>
      <c r="H28" s="22">
        <f t="shared" si="3"/>
        <v>63.145874999999997</v>
      </c>
      <c r="I28" s="22">
        <f t="shared" si="3"/>
        <v>61.996875000000003</v>
      </c>
      <c r="J28" s="22">
        <f t="shared" si="3"/>
        <v>36.569875000000003</v>
      </c>
      <c r="K28" s="135">
        <f t="shared" si="3"/>
        <v>10.969999999999999</v>
      </c>
      <c r="L28" s="21">
        <f>((((L26*7)*L27)/1000)-L19)/4</f>
        <v>32.357250000000001</v>
      </c>
      <c r="M28" s="22">
        <f>((((M26*7)*M27)/1000)-M19)/4</f>
        <v>66.704999999999998</v>
      </c>
      <c r="N28" s="22">
        <f>((((N26*7)*N27)/1000)-N19)/4</f>
        <v>67.504874999999998</v>
      </c>
      <c r="O28" s="135">
        <f>((((O26*7)*O27)/1000)-O19)/4</f>
        <v>26.9</v>
      </c>
      <c r="P28" s="21">
        <f t="shared" ref="P28:Y28" si="4">((((P26*7)*P27)/1000)-P19)/4</f>
        <v>30.808500000000002</v>
      </c>
      <c r="Q28" s="22">
        <f t="shared" si="4"/>
        <v>54.112499999999997</v>
      </c>
      <c r="R28" s="22">
        <f t="shared" si="4"/>
        <v>43.340625000000003</v>
      </c>
      <c r="S28" s="22">
        <f t="shared" si="4"/>
        <v>43.111999999999995</v>
      </c>
      <c r="T28" s="22">
        <f t="shared" si="4"/>
        <v>59.284999999999997</v>
      </c>
      <c r="U28" s="22">
        <f t="shared" si="4"/>
        <v>37.035375000000002</v>
      </c>
      <c r="V28" s="22">
        <f t="shared" si="4"/>
        <v>27.210124999999998</v>
      </c>
      <c r="W28" s="22">
        <f t="shared" si="4"/>
        <v>56.774000000000001</v>
      </c>
      <c r="X28" s="22">
        <f t="shared" si="4"/>
        <v>55.174999999999997</v>
      </c>
      <c r="Y28" s="23">
        <f t="shared" si="4"/>
        <v>32.195</v>
      </c>
      <c r="Z28" s="425">
        <f>((Z25*1000)/Z27)/7</f>
        <v>63.721912584335577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273</v>
      </c>
      <c r="C29" s="330">
        <f t="shared" si="5"/>
        <v>297.5</v>
      </c>
      <c r="D29" s="330">
        <f t="shared" si="5"/>
        <v>302.39999999999998</v>
      </c>
      <c r="E29" s="330">
        <f t="shared" si="5"/>
        <v>215.81700000000001</v>
      </c>
      <c r="F29" s="330">
        <f t="shared" si="5"/>
        <v>172.12299999999999</v>
      </c>
      <c r="G29" s="330">
        <f t="shared" si="5"/>
        <v>187.91499999999999</v>
      </c>
      <c r="H29" s="330">
        <f t="shared" si="5"/>
        <v>312.48349999999999</v>
      </c>
      <c r="I29" s="330">
        <f t="shared" si="5"/>
        <v>306.6875</v>
      </c>
      <c r="J29" s="330">
        <f t="shared" si="5"/>
        <v>180.37950000000001</v>
      </c>
      <c r="K29" s="344">
        <f t="shared" si="5"/>
        <v>54.18</v>
      </c>
      <c r="L29" s="329">
        <f>((L27*L26)*7)/1000</f>
        <v>159.929</v>
      </c>
      <c r="M29" s="330">
        <f>((M27*M26)*7)/1000</f>
        <v>330.12</v>
      </c>
      <c r="N29" s="330">
        <f>((N27*N26)*7)/1000</f>
        <v>333.81950000000001</v>
      </c>
      <c r="O29" s="344">
        <f>((O27*O26)*7)/1000</f>
        <v>133</v>
      </c>
      <c r="P29" s="329">
        <f t="shared" ref="P29:Y29" si="6">((P27*P26)*7)/1000</f>
        <v>152.334</v>
      </c>
      <c r="Q29" s="330">
        <f t="shared" si="6"/>
        <v>267.75</v>
      </c>
      <c r="R29" s="330">
        <f t="shared" si="6"/>
        <v>214.46250000000001</v>
      </c>
      <c r="S29" s="330">
        <f t="shared" si="6"/>
        <v>213.24799999999999</v>
      </c>
      <c r="T29" s="330">
        <f t="shared" si="6"/>
        <v>293.44</v>
      </c>
      <c r="U29" s="330">
        <f t="shared" si="6"/>
        <v>182.94149999999999</v>
      </c>
      <c r="V29" s="330">
        <f t="shared" si="6"/>
        <v>134.34049999999999</v>
      </c>
      <c r="W29" s="330">
        <f t="shared" si="6"/>
        <v>280.89600000000002</v>
      </c>
      <c r="X29" s="330">
        <f t="shared" si="6"/>
        <v>273</v>
      </c>
      <c r="Y29" s="331">
        <f t="shared" si="6"/>
        <v>159.18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62.5</v>
      </c>
      <c r="C30" s="27">
        <f t="shared" si="7"/>
        <v>62.5</v>
      </c>
      <c r="D30" s="27">
        <f t="shared" si="7"/>
        <v>64.000000000000014</v>
      </c>
      <c r="E30" s="27">
        <f t="shared" si="7"/>
        <v>64.494919306634785</v>
      </c>
      <c r="F30" s="27">
        <f t="shared" si="7"/>
        <v>66.991047100038926</v>
      </c>
      <c r="G30" s="27">
        <f t="shared" si="7"/>
        <v>64.994811483915598</v>
      </c>
      <c r="H30" s="27">
        <f t="shared" si="7"/>
        <v>63.503352977037189</v>
      </c>
      <c r="I30" s="27">
        <f t="shared" si="7"/>
        <v>62.502547381292032</v>
      </c>
      <c r="J30" s="27">
        <f t="shared" si="7"/>
        <v>61.506989430617111</v>
      </c>
      <c r="K30" s="180">
        <f t="shared" si="7"/>
        <v>60.02214839424142</v>
      </c>
      <c r="L30" s="26">
        <f>+(L25/L27)/7*1000</f>
        <v>66.987850858818604</v>
      </c>
      <c r="M30" s="27">
        <f>+(M25/M27)/7*1000</f>
        <v>65.496031746031733</v>
      </c>
      <c r="N30" s="27">
        <f>+(N25/N27)/7*1000</f>
        <v>63.496290660072283</v>
      </c>
      <c r="O30" s="180">
        <f>+(O25/O27)/7*1000</f>
        <v>62.5</v>
      </c>
      <c r="P30" s="26">
        <f t="shared" ref="P30:Y30" si="8">+(P25/P27)/7*1000</f>
        <v>61.986161986161989</v>
      </c>
      <c r="Q30" s="27">
        <f t="shared" si="8"/>
        <v>62.488328664799255</v>
      </c>
      <c r="R30" s="27">
        <f t="shared" si="8"/>
        <v>64.511278195488728</v>
      </c>
      <c r="S30" s="27">
        <f t="shared" si="8"/>
        <v>63.985594237695082</v>
      </c>
      <c r="T30" s="27">
        <f t="shared" si="8"/>
        <v>65.491071428571445</v>
      </c>
      <c r="U30" s="27">
        <f t="shared" si="8"/>
        <v>66.484914576517625</v>
      </c>
      <c r="V30" s="27">
        <f t="shared" si="8"/>
        <v>65.480253534861049</v>
      </c>
      <c r="W30" s="27">
        <f t="shared" si="8"/>
        <v>64.000911369332428</v>
      </c>
      <c r="X30" s="27">
        <f t="shared" si="8"/>
        <v>62.5</v>
      </c>
      <c r="Y30" s="28">
        <f t="shared" si="8"/>
        <v>60.00753863550699</v>
      </c>
      <c r="Z30" s="247"/>
    </row>
    <row r="31" spans="1:33" ht="33.75" customHeight="1" x14ac:dyDescent="0.25">
      <c r="A31" s="29"/>
      <c r="B31" s="30">
        <f t="shared" ref="B31:K31" si="9">B25-B29</f>
        <v>0</v>
      </c>
      <c r="C31" s="30">
        <f t="shared" si="9"/>
        <v>0</v>
      </c>
      <c r="D31" s="30">
        <f t="shared" si="9"/>
        <v>0</v>
      </c>
      <c r="E31" s="30">
        <f t="shared" si="9"/>
        <v>-1.6999999999995907E-2</v>
      </c>
      <c r="F31" s="30">
        <f t="shared" si="9"/>
        <v>-2.2999999999996135E-2</v>
      </c>
      <c r="G31" s="30">
        <f t="shared" si="9"/>
        <v>-1.4999999999986358E-2</v>
      </c>
      <c r="H31" s="30">
        <f t="shared" si="9"/>
        <v>1.6500000000007731E-2</v>
      </c>
      <c r="I31" s="30">
        <f t="shared" si="9"/>
        <v>1.2499999999988631E-2</v>
      </c>
      <c r="J31" s="30">
        <f t="shared" si="9"/>
        <v>2.0499999999969987E-2</v>
      </c>
      <c r="K31" s="30">
        <f t="shared" si="9"/>
        <v>2.0000000000003126E-2</v>
      </c>
      <c r="L31" s="30">
        <f>L25-L29</f>
        <v>-2.8999999999996362E-2</v>
      </c>
      <c r="M31" s="30">
        <f>M25-M29</f>
        <v>-2.0000000000038654E-2</v>
      </c>
      <c r="N31" s="30">
        <f>N25-N29</f>
        <v>-1.9499999999993634E-2</v>
      </c>
      <c r="O31" s="30">
        <f>O25-O29</f>
        <v>0</v>
      </c>
      <c r="P31" s="30">
        <f t="shared" ref="P31:Y31" si="10">P25-P29</f>
        <v>-3.3999999999991815E-2</v>
      </c>
      <c r="Q31" s="30">
        <f t="shared" si="10"/>
        <v>-5.0000000000011369E-2</v>
      </c>
      <c r="R31" s="30">
        <f t="shared" si="10"/>
        <v>3.7499999999994316E-2</v>
      </c>
      <c r="S31" s="30">
        <f t="shared" si="10"/>
        <v>-4.8000000000001819E-2</v>
      </c>
      <c r="T31" s="30">
        <f t="shared" si="10"/>
        <v>-3.999999999996362E-2</v>
      </c>
      <c r="U31" s="30">
        <f t="shared" si="10"/>
        <v>-4.1499999999984993E-2</v>
      </c>
      <c r="V31" s="30">
        <f t="shared" si="10"/>
        <v>-4.0499999999980218E-2</v>
      </c>
      <c r="W31" s="30">
        <f t="shared" si="10"/>
        <v>4.0000000000190994E-3</v>
      </c>
      <c r="X31" s="30">
        <f t="shared" si="10"/>
        <v>0</v>
      </c>
      <c r="Y31" s="30">
        <f t="shared" si="10"/>
        <v>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4" t="s">
        <v>16</v>
      </c>
      <c r="C34" s="1151"/>
      <c r="D34" s="1151"/>
      <c r="E34" s="1151"/>
      <c r="F34" s="1151"/>
      <c r="G34" s="1151"/>
      <c r="H34" s="1151"/>
      <c r="I34" s="1147" t="s">
        <v>8</v>
      </c>
      <c r="L34" s="32"/>
      <c r="M34" s="62" t="s">
        <v>17</v>
      </c>
      <c r="N34" s="1094" t="s">
        <v>16</v>
      </c>
      <c r="O34" s="1095"/>
      <c r="P34" s="1145"/>
      <c r="Q34" s="1147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9"/>
      <c r="J35" s="35"/>
      <c r="K35" s="1106"/>
      <c r="L35" s="1106"/>
      <c r="M35" s="422" t="s">
        <v>31</v>
      </c>
      <c r="N35" s="432">
        <v>1</v>
      </c>
      <c r="O35" s="439">
        <v>2</v>
      </c>
      <c r="P35" s="440">
        <v>3</v>
      </c>
      <c r="Q35" s="1149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11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42">
        <f t="shared" si="12"/>
        <v>49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32.799999999999997</v>
      </c>
      <c r="C39" s="14">
        <v>71.3</v>
      </c>
      <c r="D39" s="14">
        <v>46.5</v>
      </c>
      <c r="E39" s="98">
        <v>24.9</v>
      </c>
      <c r="F39" s="13">
        <v>22.5</v>
      </c>
      <c r="G39" s="14">
        <v>67.2</v>
      </c>
      <c r="H39" s="252">
        <v>46</v>
      </c>
      <c r="I39" s="242">
        <f t="shared" si="11"/>
        <v>311.2</v>
      </c>
      <c r="J39" s="464"/>
      <c r="K39" s="375"/>
      <c r="L39" s="2"/>
      <c r="M39" s="148" t="s">
        <v>27</v>
      </c>
      <c r="N39" s="13">
        <v>7.1</v>
      </c>
      <c r="O39" s="14">
        <v>22</v>
      </c>
      <c r="P39" s="14">
        <v>21.5</v>
      </c>
      <c r="Q39" s="242">
        <f t="shared" si="12"/>
        <v>50.6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34.299999999999997</v>
      </c>
      <c r="C41" s="14">
        <v>74.2</v>
      </c>
      <c r="D41" s="14">
        <v>48.9</v>
      </c>
      <c r="E41" s="98">
        <v>26.2</v>
      </c>
      <c r="F41" s="13">
        <v>23.8</v>
      </c>
      <c r="G41" s="14">
        <v>70.8</v>
      </c>
      <c r="H41" s="252">
        <v>48</v>
      </c>
      <c r="I41" s="242">
        <f t="shared" si="11"/>
        <v>326.2</v>
      </c>
      <c r="J41" s="37"/>
      <c r="K41" s="375"/>
      <c r="L41" s="2"/>
      <c r="M41" s="148" t="s">
        <v>21</v>
      </c>
      <c r="N41" s="13">
        <v>7.1</v>
      </c>
      <c r="O41" s="14">
        <v>22</v>
      </c>
      <c r="P41" s="14">
        <v>21.5</v>
      </c>
      <c r="Q41" s="242">
        <f t="shared" si="12"/>
        <v>50.6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34.299999999999997</v>
      </c>
      <c r="C42" s="14">
        <v>74.2</v>
      </c>
      <c r="D42" s="14">
        <v>48.9</v>
      </c>
      <c r="E42" s="98">
        <v>26.2</v>
      </c>
      <c r="F42" s="13">
        <v>23.8</v>
      </c>
      <c r="G42" s="14">
        <v>70.8</v>
      </c>
      <c r="H42" s="252">
        <v>48</v>
      </c>
      <c r="I42" s="242">
        <f t="shared" si="11"/>
        <v>326.2</v>
      </c>
      <c r="J42" s="37"/>
      <c r="K42" s="375"/>
      <c r="L42" s="2"/>
      <c r="M42" s="148" t="s">
        <v>22</v>
      </c>
      <c r="N42" s="13">
        <v>7.1</v>
      </c>
      <c r="O42" s="14">
        <v>22</v>
      </c>
      <c r="P42" s="14">
        <v>21.5</v>
      </c>
      <c r="Q42" s="242">
        <f t="shared" si="12"/>
        <v>50.6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34.299999999999997</v>
      </c>
      <c r="C43" s="14">
        <v>74.3</v>
      </c>
      <c r="D43" s="14">
        <v>48.9</v>
      </c>
      <c r="E43" s="98">
        <v>26.3</v>
      </c>
      <c r="F43" s="13">
        <v>23.8</v>
      </c>
      <c r="G43" s="14">
        <v>70.8</v>
      </c>
      <c r="H43" s="252">
        <v>48</v>
      </c>
      <c r="I43" s="381">
        <f t="shared" si="11"/>
        <v>326.40000000000003</v>
      </c>
      <c r="J43" s="37"/>
      <c r="K43" s="375"/>
      <c r="L43" s="2"/>
      <c r="M43" s="196" t="s">
        <v>30</v>
      </c>
      <c r="N43" s="13">
        <v>7.2</v>
      </c>
      <c r="O43" s="14">
        <v>22.1</v>
      </c>
      <c r="P43" s="14">
        <v>21.5</v>
      </c>
      <c r="Q43" s="381">
        <f t="shared" si="12"/>
        <v>50.8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176.2</v>
      </c>
      <c r="C44" s="105">
        <f t="shared" si="13"/>
        <v>362.5</v>
      </c>
      <c r="D44" s="105">
        <f t="shared" si="13"/>
        <v>239.60000000000002</v>
      </c>
      <c r="E44" s="178">
        <f t="shared" si="13"/>
        <v>123.6</v>
      </c>
      <c r="F44" s="108">
        <f>SUM(F37:F43)</f>
        <v>118.6</v>
      </c>
      <c r="G44" s="105">
        <f t="shared" si="13"/>
        <v>347.6</v>
      </c>
      <c r="H44" s="106">
        <f>SUM(H37:H43)</f>
        <v>232.8</v>
      </c>
      <c r="I44" s="389">
        <f t="shared" si="11"/>
        <v>1600.9</v>
      </c>
      <c r="J44" s="37"/>
      <c r="K44" s="37"/>
      <c r="M44" s="302" t="s">
        <v>8</v>
      </c>
      <c r="N44" s="108">
        <f>SUM(N37:N43)</f>
        <v>35.400000000000006</v>
      </c>
      <c r="O44" s="105">
        <f>SUM(O37:O43)</f>
        <v>109.4</v>
      </c>
      <c r="P44" s="105">
        <f>SUM(P37:P43)</f>
        <v>106.8</v>
      </c>
      <c r="Q44" s="389">
        <f t="shared" si="12"/>
        <v>251.60000000000002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66.949648711943794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13">
        <f>+((Q44/Q46)/7)*1000</f>
        <v>75.510204081632651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258</v>
      </c>
      <c r="F46" s="18">
        <v>245</v>
      </c>
      <c r="G46" s="19">
        <v>745</v>
      </c>
      <c r="H46" s="20">
        <v>519</v>
      </c>
      <c r="I46" s="114">
        <f>SUM(B46:H46)</f>
        <v>3416</v>
      </c>
      <c r="J46" s="166"/>
      <c r="K46" s="37"/>
      <c r="L46" s="39"/>
      <c r="M46" s="163" t="s">
        <v>11</v>
      </c>
      <c r="N46" s="210">
        <v>67</v>
      </c>
      <c r="O46" s="211">
        <v>207</v>
      </c>
      <c r="P46" s="211">
        <v>202</v>
      </c>
      <c r="Q46" s="424">
        <f>SUM(N46:P46)</f>
        <v>476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31.962499999999999</v>
      </c>
      <c r="C47" s="22">
        <f t="shared" si="14"/>
        <v>74.21275</v>
      </c>
      <c r="D47" s="22">
        <f t="shared" si="14"/>
        <v>48.337499999999999</v>
      </c>
      <c r="E47" s="135">
        <f t="shared" si="14"/>
        <v>27.0565</v>
      </c>
      <c r="F47" s="21">
        <f t="shared" si="14"/>
        <v>22.98</v>
      </c>
      <c r="G47" s="22">
        <f t="shared" si="14"/>
        <v>69.699375000000003</v>
      </c>
      <c r="H47" s="23">
        <f t="shared" si="14"/>
        <v>48.336250000000007</v>
      </c>
      <c r="I47" s="115">
        <f>((I44*1000)/I46)/7</f>
        <v>66.949648711943794</v>
      </c>
      <c r="J47" s="167"/>
      <c r="K47" s="37"/>
      <c r="M47" s="164" t="s">
        <v>12</v>
      </c>
      <c r="N47" s="21">
        <f>((((N45*7)*N46)/1000)-N38)/4</f>
        <v>7.1273750000000007</v>
      </c>
      <c r="O47" s="22">
        <f>((((O45*7)*O46)/1000)-O38)/4</f>
        <v>22.024875000000002</v>
      </c>
      <c r="P47" s="22">
        <f>((((P45*7)*P46)/1000)-P38)/4</f>
        <v>21.489250000000002</v>
      </c>
      <c r="Q47" s="425">
        <f>((Q44*1000)/Q46)/7</f>
        <v>75.510204081632665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168.35</v>
      </c>
      <c r="C48" s="330">
        <f t="shared" si="15"/>
        <v>365.351</v>
      </c>
      <c r="D48" s="330">
        <f t="shared" si="15"/>
        <v>239.75</v>
      </c>
      <c r="E48" s="344">
        <f t="shared" si="15"/>
        <v>128.226</v>
      </c>
      <c r="F48" s="329">
        <f>((F46*F45)*7)/1000</f>
        <v>116.62</v>
      </c>
      <c r="G48" s="330">
        <f t="shared" si="15"/>
        <v>346.79750000000001</v>
      </c>
      <c r="H48" s="331">
        <f>((H46*H45)*7)/1000</f>
        <v>236.14500000000001</v>
      </c>
      <c r="I48" s="99"/>
      <c r="J48" s="29"/>
      <c r="K48" s="37"/>
      <c r="M48" s="165" t="s">
        <v>13</v>
      </c>
      <c r="N48" s="329">
        <f>((N46*N45)*7)/1000</f>
        <v>35.409500000000001</v>
      </c>
      <c r="O48" s="330">
        <f>((O46*O45)*7)/1000</f>
        <v>109.3995</v>
      </c>
      <c r="P48" s="330">
        <f>((P46*P45)*7)/1000</f>
        <v>106.75700000000001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68.030888030888022</v>
      </c>
      <c r="C49" s="27">
        <f t="shared" si="16"/>
        <v>66.477168531083805</v>
      </c>
      <c r="D49" s="27">
        <f t="shared" si="16"/>
        <v>68.45714285714287</v>
      </c>
      <c r="E49" s="180">
        <f t="shared" si="16"/>
        <v>68.438538205980066</v>
      </c>
      <c r="F49" s="26">
        <f>+(F44/F46)/7*1000</f>
        <v>69.154518950437307</v>
      </c>
      <c r="G49" s="27">
        <f t="shared" si="16"/>
        <v>66.653883029721953</v>
      </c>
      <c r="H49" s="28">
        <f>+(H44/H46)/7*1000</f>
        <v>64.079273327828247</v>
      </c>
      <c r="I49" s="116"/>
      <c r="J49" s="29"/>
      <c r="K49" s="37"/>
      <c r="L49" s="29"/>
      <c r="M49" s="213" t="s">
        <v>14</v>
      </c>
      <c r="N49" s="26">
        <f>+(N44/N46)/7*1000</f>
        <v>75.479744136460567</v>
      </c>
      <c r="O49" s="27">
        <f>+(O44/O46)/7*1000</f>
        <v>75.50034506556247</v>
      </c>
      <c r="P49" s="27">
        <f>+(P44/P46)/7*1000</f>
        <v>75.530410183875532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7.8499999999999943</v>
      </c>
      <c r="C50" s="30">
        <f t="shared" si="17"/>
        <v>-2.8509999999999991</v>
      </c>
      <c r="D50" s="30">
        <f t="shared" si="17"/>
        <v>-0.14999999999997726</v>
      </c>
      <c r="E50" s="30">
        <f t="shared" si="17"/>
        <v>-4.6260000000000048</v>
      </c>
      <c r="F50" s="30">
        <f t="shared" si="17"/>
        <v>1.9799999999999898</v>
      </c>
      <c r="G50" s="30">
        <f t="shared" si="17"/>
        <v>0.80250000000000909</v>
      </c>
      <c r="H50" s="30">
        <f t="shared" si="17"/>
        <v>-3.3449999999999989</v>
      </c>
      <c r="I50" s="29"/>
      <c r="J50" s="29"/>
      <c r="K50" s="29"/>
      <c r="L50" s="29"/>
      <c r="M50" s="30"/>
      <c r="N50" s="30">
        <f>N44-N48</f>
        <v>-9.4999999999956231E-3</v>
      </c>
      <c r="O50" s="30">
        <f>O44-O48</f>
        <v>5.0000000000238742E-4</v>
      </c>
      <c r="P50" s="30">
        <f>P44-P48</f>
        <v>4.2999999999992156E-2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94" t="s">
        <v>29</v>
      </c>
      <c r="C53" s="1095"/>
      <c r="D53" s="1095"/>
      <c r="E53" s="1095"/>
      <c r="F53" s="1145"/>
      <c r="G53" s="1147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52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8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8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8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8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8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8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D40">
      <selection activeCell="L23" sqref="L23:O23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4"/>
    <mergeCell ref="Z15:Z16"/>
    <mergeCell ref="B34:H34"/>
    <mergeCell ref="I34:I35"/>
    <mergeCell ref="N34:P34"/>
    <mergeCell ref="Q34:Q35"/>
    <mergeCell ref="K35:L35"/>
  </mergeCells>
  <pageMargins left="0.7" right="0.7" top="0.75" bottom="0.75" header="0.3" footer="0.3"/>
  <pageSetup paperSize="9" orientation="portrait"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6"/>
  <dimension ref="A1:AG237"/>
  <sheetViews>
    <sheetView topLeftCell="A12" zoomScale="30" zoomScaleNormal="30" workbookViewId="0">
      <selection activeCell="K23" sqref="B23:K2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73</v>
      </c>
      <c r="N11" s="1100"/>
      <c r="O11" s="6"/>
      <c r="P11" s="6"/>
      <c r="Q11" s="1"/>
      <c r="R11" s="1"/>
      <c r="S11" s="1" t="s">
        <v>5</v>
      </c>
      <c r="T11" s="69">
        <v>45519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4"/>
      <c r="I15" s="1104"/>
      <c r="J15" s="1104"/>
      <c r="K15" s="1104"/>
      <c r="L15" s="1142" t="s">
        <v>29</v>
      </c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3"/>
      <c r="W15" s="1143"/>
      <c r="X15" s="1143"/>
      <c r="Y15" s="1144"/>
      <c r="Z15" s="1147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9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ref="Z19:Z24" si="0">SUM(B19:Y19)</f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34.1</v>
      </c>
      <c r="M20" s="14">
        <v>61</v>
      </c>
      <c r="N20" s="14">
        <v>52.8</v>
      </c>
      <c r="O20" s="98">
        <v>45.5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33.9</v>
      </c>
      <c r="M22" s="14">
        <v>61</v>
      </c>
      <c r="N22" s="14">
        <v>52.9</v>
      </c>
      <c r="O22" s="98">
        <v>45.6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55.2</v>
      </c>
      <c r="C23" s="14">
        <v>60.2</v>
      </c>
      <c r="D23" s="14">
        <v>61.3</v>
      </c>
      <c r="E23" s="14">
        <v>43.7</v>
      </c>
      <c r="F23" s="14">
        <v>34.799999999999997</v>
      </c>
      <c r="G23" s="14">
        <v>38</v>
      </c>
      <c r="H23" s="14">
        <v>63.2</v>
      </c>
      <c r="I23" s="14">
        <v>62</v>
      </c>
      <c r="J23" s="14">
        <v>36.6</v>
      </c>
      <c r="K23" s="98">
        <v>11</v>
      </c>
      <c r="L23" s="13">
        <v>34</v>
      </c>
      <c r="M23" s="14">
        <v>61</v>
      </c>
      <c r="N23" s="14">
        <v>52.9</v>
      </c>
      <c r="O23" s="98">
        <v>45.6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1098.5999999999999</v>
      </c>
      <c r="AA23" s="356"/>
    </row>
    <row r="24" spans="1:33" ht="39.950000000000003" customHeight="1" thickBot="1" x14ac:dyDescent="0.3">
      <c r="A24" s="196" t="s">
        <v>30</v>
      </c>
      <c r="B24" s="13">
        <v>55.3</v>
      </c>
      <c r="C24" s="14">
        <v>60.2</v>
      </c>
      <c r="D24" s="14">
        <v>61.3</v>
      </c>
      <c r="E24" s="14">
        <v>43.7</v>
      </c>
      <c r="F24" s="14">
        <v>34.9</v>
      </c>
      <c r="G24" s="14">
        <v>38</v>
      </c>
      <c r="H24" s="14">
        <v>63.2</v>
      </c>
      <c r="I24" s="14">
        <v>62</v>
      </c>
      <c r="J24" s="14">
        <v>36.6</v>
      </c>
      <c r="K24" s="98">
        <v>11</v>
      </c>
      <c r="L24" s="13">
        <v>34</v>
      </c>
      <c r="M24" s="14">
        <v>61</v>
      </c>
      <c r="N24" s="14">
        <v>52.9</v>
      </c>
      <c r="O24" s="98">
        <v>45.6</v>
      </c>
      <c r="P24" s="13">
        <v>30.8</v>
      </c>
      <c r="Q24" s="14">
        <v>54.1</v>
      </c>
      <c r="R24" s="14">
        <v>43.4</v>
      </c>
      <c r="S24" s="14">
        <v>43.1</v>
      </c>
      <c r="T24" s="14">
        <v>59.3</v>
      </c>
      <c r="U24" s="14">
        <v>37.1</v>
      </c>
      <c r="V24" s="14">
        <v>27.2</v>
      </c>
      <c r="W24" s="14">
        <v>56.8</v>
      </c>
      <c r="X24" s="14">
        <v>55.2</v>
      </c>
      <c r="Y24" s="252">
        <v>32.200000000000003</v>
      </c>
      <c r="Z24" s="381">
        <f t="shared" si="0"/>
        <v>1098.9000000000001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273</v>
      </c>
      <c r="C25" s="105">
        <f t="shared" si="1"/>
        <v>297.5</v>
      </c>
      <c r="D25" s="105">
        <f t="shared" si="1"/>
        <v>302.40000000000003</v>
      </c>
      <c r="E25" s="105">
        <f t="shared" si="1"/>
        <v>215.8</v>
      </c>
      <c r="F25" s="105">
        <f t="shared" si="1"/>
        <v>172.1</v>
      </c>
      <c r="G25" s="105">
        <f t="shared" si="1"/>
        <v>187.9</v>
      </c>
      <c r="H25" s="105">
        <f t="shared" si="1"/>
        <v>312.5</v>
      </c>
      <c r="I25" s="105">
        <f t="shared" si="1"/>
        <v>306.7</v>
      </c>
      <c r="J25" s="105">
        <f t="shared" si="1"/>
        <v>180.39999999999998</v>
      </c>
      <c r="K25" s="178">
        <f t="shared" si="1"/>
        <v>54.2</v>
      </c>
      <c r="L25" s="108">
        <f>SUM(L18:L24)</f>
        <v>166.5</v>
      </c>
      <c r="M25" s="105">
        <f>SUM(M18:M24)</f>
        <v>307.3</v>
      </c>
      <c r="N25" s="105">
        <f>SUM(N18:N24)</f>
        <v>275.3</v>
      </c>
      <c r="O25" s="178">
        <f>SUM(O18:O24)</f>
        <v>207.7</v>
      </c>
      <c r="P25" s="108">
        <f t="shared" ref="P25:Y25" si="2">SUM(P18:P24)</f>
        <v>152.30000000000001</v>
      </c>
      <c r="Q25" s="105">
        <f t="shared" si="2"/>
        <v>267.7</v>
      </c>
      <c r="R25" s="105">
        <f t="shared" si="2"/>
        <v>214.5</v>
      </c>
      <c r="S25" s="105">
        <f t="shared" si="2"/>
        <v>213.2</v>
      </c>
      <c r="T25" s="105">
        <f t="shared" si="2"/>
        <v>293.40000000000003</v>
      </c>
      <c r="U25" s="105">
        <f t="shared" si="2"/>
        <v>182.9</v>
      </c>
      <c r="V25" s="105">
        <f t="shared" si="2"/>
        <v>134.30000000000001</v>
      </c>
      <c r="W25" s="105">
        <f t="shared" si="2"/>
        <v>280.90000000000003</v>
      </c>
      <c r="X25" s="105">
        <f t="shared" si="2"/>
        <v>273</v>
      </c>
      <c r="Y25" s="106">
        <f t="shared" si="2"/>
        <v>159.20000000000002</v>
      </c>
      <c r="Z25" s="389">
        <f>SUM(B25:Y25)</f>
        <v>5430.6999999999989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63.72191258433557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413</v>
      </c>
      <c r="H27" s="19">
        <v>703</v>
      </c>
      <c r="I27" s="19">
        <v>701</v>
      </c>
      <c r="J27" s="19">
        <v>419</v>
      </c>
      <c r="K27" s="156">
        <v>129</v>
      </c>
      <c r="L27" s="18">
        <v>358</v>
      </c>
      <c r="M27" s="19">
        <v>657</v>
      </c>
      <c r="N27" s="19">
        <v>587</v>
      </c>
      <c r="O27" s="156">
        <v>514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12175</v>
      </c>
    </row>
    <row r="28" spans="1:33" s="2" customFormat="1" ht="33" customHeight="1" x14ac:dyDescent="0.25">
      <c r="A28" s="164" t="s">
        <v>12</v>
      </c>
      <c r="B28" s="21">
        <f>((((B26*7)*B27)/1000)-B19)/4</f>
        <v>55.225000000000001</v>
      </c>
      <c r="C28" s="22">
        <f t="shared" ref="C28:K28" si="3">((((C26*7)*C27)/1000)-C19)/4</f>
        <v>60.174999999999997</v>
      </c>
      <c r="D28" s="22">
        <f t="shared" si="3"/>
        <v>61.274999999999991</v>
      </c>
      <c r="E28" s="22">
        <f t="shared" si="3"/>
        <v>43.704250000000002</v>
      </c>
      <c r="F28" s="22">
        <f t="shared" si="3"/>
        <v>34.830749999999995</v>
      </c>
      <c r="G28" s="22">
        <f t="shared" si="3"/>
        <v>37.953749999999999</v>
      </c>
      <c r="H28" s="22">
        <f t="shared" si="3"/>
        <v>63.145874999999997</v>
      </c>
      <c r="I28" s="22">
        <f t="shared" si="3"/>
        <v>61.996875000000003</v>
      </c>
      <c r="J28" s="22">
        <f t="shared" si="3"/>
        <v>36.569875000000003</v>
      </c>
      <c r="K28" s="135">
        <f t="shared" si="3"/>
        <v>10.969999999999999</v>
      </c>
      <c r="L28" s="21">
        <f>((((L26*7)*L27)/1000)-L19)/4</f>
        <v>34.350499999999997</v>
      </c>
      <c r="M28" s="22">
        <f>((((M26*7)*M27)/1000)-M19)/4</f>
        <v>59.483625000000004</v>
      </c>
      <c r="N28" s="22">
        <f>((((N26*7)*N27)/1000)-N19)/4</f>
        <v>49.280374999999992</v>
      </c>
      <c r="O28" s="135">
        <f>((((O26*7)*O27)/1000)-O19)/4</f>
        <v>49.868749999999999</v>
      </c>
      <c r="P28" s="21">
        <f t="shared" ref="P28:Y28" si="4">((((P26*7)*P27)/1000)-P19)/4</f>
        <v>30.808500000000002</v>
      </c>
      <c r="Q28" s="22">
        <f t="shared" si="4"/>
        <v>54.112499999999997</v>
      </c>
      <c r="R28" s="22">
        <f t="shared" si="4"/>
        <v>43.340625000000003</v>
      </c>
      <c r="S28" s="22">
        <f t="shared" si="4"/>
        <v>43.111999999999995</v>
      </c>
      <c r="T28" s="22">
        <f t="shared" si="4"/>
        <v>59.284999999999997</v>
      </c>
      <c r="U28" s="22">
        <f t="shared" si="4"/>
        <v>37.035375000000002</v>
      </c>
      <c r="V28" s="22">
        <f t="shared" si="4"/>
        <v>27.210124999999998</v>
      </c>
      <c r="W28" s="22">
        <f t="shared" si="4"/>
        <v>56.774000000000001</v>
      </c>
      <c r="X28" s="22">
        <f t="shared" si="4"/>
        <v>55.174999999999997</v>
      </c>
      <c r="Y28" s="23">
        <f t="shared" si="4"/>
        <v>32.195</v>
      </c>
      <c r="Z28" s="425">
        <f>((Z25*1000)/Z27)/7</f>
        <v>63.721912584335577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273</v>
      </c>
      <c r="C29" s="330">
        <f t="shared" si="5"/>
        <v>297.5</v>
      </c>
      <c r="D29" s="330">
        <f t="shared" si="5"/>
        <v>302.39999999999998</v>
      </c>
      <c r="E29" s="330">
        <f t="shared" si="5"/>
        <v>215.81700000000001</v>
      </c>
      <c r="F29" s="330">
        <f t="shared" si="5"/>
        <v>172.12299999999999</v>
      </c>
      <c r="G29" s="330">
        <f t="shared" si="5"/>
        <v>187.91499999999999</v>
      </c>
      <c r="H29" s="330">
        <f t="shared" si="5"/>
        <v>312.48349999999999</v>
      </c>
      <c r="I29" s="330">
        <f t="shared" si="5"/>
        <v>306.6875</v>
      </c>
      <c r="J29" s="330">
        <f t="shared" si="5"/>
        <v>180.37950000000001</v>
      </c>
      <c r="K29" s="344">
        <f t="shared" si="5"/>
        <v>54.18</v>
      </c>
      <c r="L29" s="329">
        <f>((L27*L26)*7)/1000</f>
        <v>167.90199999999999</v>
      </c>
      <c r="M29" s="330">
        <f>((M27*M26)*7)/1000</f>
        <v>301.23450000000003</v>
      </c>
      <c r="N29" s="330">
        <f>((N27*N26)*7)/1000</f>
        <v>260.92149999999998</v>
      </c>
      <c r="O29" s="344">
        <f>((O27*O26)*7)/1000</f>
        <v>224.875</v>
      </c>
      <c r="P29" s="329">
        <f t="shared" ref="P29:Y29" si="6">((P27*P26)*7)/1000</f>
        <v>152.334</v>
      </c>
      <c r="Q29" s="330">
        <f t="shared" si="6"/>
        <v>267.75</v>
      </c>
      <c r="R29" s="330">
        <f t="shared" si="6"/>
        <v>214.46250000000001</v>
      </c>
      <c r="S29" s="330">
        <f t="shared" si="6"/>
        <v>213.24799999999999</v>
      </c>
      <c r="T29" s="330">
        <f t="shared" si="6"/>
        <v>293.44</v>
      </c>
      <c r="U29" s="330">
        <f t="shared" si="6"/>
        <v>182.94149999999999</v>
      </c>
      <c r="V29" s="330">
        <f t="shared" si="6"/>
        <v>134.34049999999999</v>
      </c>
      <c r="W29" s="330">
        <f t="shared" si="6"/>
        <v>280.89600000000002</v>
      </c>
      <c r="X29" s="330">
        <f t="shared" si="6"/>
        <v>273</v>
      </c>
      <c r="Y29" s="331">
        <f t="shared" si="6"/>
        <v>159.18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62.5</v>
      </c>
      <c r="C30" s="27">
        <f t="shared" si="7"/>
        <v>62.5</v>
      </c>
      <c r="D30" s="27">
        <f t="shared" si="7"/>
        <v>64.000000000000014</v>
      </c>
      <c r="E30" s="27">
        <f t="shared" si="7"/>
        <v>64.494919306634785</v>
      </c>
      <c r="F30" s="27">
        <f t="shared" si="7"/>
        <v>66.991047100038926</v>
      </c>
      <c r="G30" s="27">
        <f t="shared" si="7"/>
        <v>64.994811483915598</v>
      </c>
      <c r="H30" s="27">
        <f t="shared" si="7"/>
        <v>63.503352977037189</v>
      </c>
      <c r="I30" s="27">
        <f t="shared" si="7"/>
        <v>62.502547381292032</v>
      </c>
      <c r="J30" s="27">
        <f t="shared" si="7"/>
        <v>61.506989430617111</v>
      </c>
      <c r="K30" s="180">
        <f t="shared" si="7"/>
        <v>60.02214839424142</v>
      </c>
      <c r="L30" s="26">
        <f>+(L25/L27)/7*1000</f>
        <v>66.440542697525942</v>
      </c>
      <c r="M30" s="27">
        <f>+(M25/M27)/7*1000</f>
        <v>66.818873668188743</v>
      </c>
      <c r="N30" s="27">
        <f>+(N25/N27)/7*1000</f>
        <v>66.999269895351674</v>
      </c>
      <c r="O30" s="180">
        <f>+(O25/O27)/7*1000</f>
        <v>57.726514730405775</v>
      </c>
      <c r="P30" s="26">
        <f t="shared" ref="P30:Y30" si="8">+(P25/P27)/7*1000</f>
        <v>61.986161986161989</v>
      </c>
      <c r="Q30" s="27">
        <f t="shared" si="8"/>
        <v>62.488328664799255</v>
      </c>
      <c r="R30" s="27">
        <f t="shared" si="8"/>
        <v>64.511278195488728</v>
      </c>
      <c r="S30" s="27">
        <f t="shared" si="8"/>
        <v>63.985594237695082</v>
      </c>
      <c r="T30" s="27">
        <f t="shared" si="8"/>
        <v>65.491071428571445</v>
      </c>
      <c r="U30" s="27">
        <f t="shared" si="8"/>
        <v>66.484914576517625</v>
      </c>
      <c r="V30" s="27">
        <f t="shared" si="8"/>
        <v>65.480253534861049</v>
      </c>
      <c r="W30" s="27">
        <f t="shared" si="8"/>
        <v>64.000911369332428</v>
      </c>
      <c r="X30" s="27">
        <f t="shared" si="8"/>
        <v>62.5</v>
      </c>
      <c r="Y30" s="28">
        <f t="shared" si="8"/>
        <v>60.00753863550699</v>
      </c>
      <c r="Z30" s="247"/>
    </row>
    <row r="31" spans="1:33" ht="33.75" customHeight="1" x14ac:dyDescent="0.25">
      <c r="A31" s="29"/>
      <c r="B31" s="30">
        <f t="shared" ref="B31:K31" si="9">B25-B29</f>
        <v>0</v>
      </c>
      <c r="C31" s="30">
        <f t="shared" si="9"/>
        <v>0</v>
      </c>
      <c r="D31" s="30">
        <f t="shared" si="9"/>
        <v>0</v>
      </c>
      <c r="E31" s="30">
        <f t="shared" si="9"/>
        <v>-1.6999999999995907E-2</v>
      </c>
      <c r="F31" s="30">
        <f t="shared" si="9"/>
        <v>-2.2999999999996135E-2</v>
      </c>
      <c r="G31" s="30">
        <f t="shared" si="9"/>
        <v>-1.4999999999986358E-2</v>
      </c>
      <c r="H31" s="30">
        <f t="shared" si="9"/>
        <v>1.6500000000007731E-2</v>
      </c>
      <c r="I31" s="30">
        <f t="shared" si="9"/>
        <v>1.2499999999988631E-2</v>
      </c>
      <c r="J31" s="30">
        <f t="shared" si="9"/>
        <v>2.0499999999969987E-2</v>
      </c>
      <c r="K31" s="30">
        <f t="shared" si="9"/>
        <v>2.0000000000003126E-2</v>
      </c>
      <c r="L31" s="30">
        <f>L25-L29</f>
        <v>-1.4019999999999868</v>
      </c>
      <c r="M31" s="30">
        <f>M25-M29</f>
        <v>6.0654999999999859</v>
      </c>
      <c r="N31" s="30">
        <f>N25-N29</f>
        <v>14.378500000000031</v>
      </c>
      <c r="O31" s="30">
        <f>O25-O29</f>
        <v>-17.175000000000011</v>
      </c>
      <c r="P31" s="30">
        <f t="shared" ref="P31:Y31" si="10">P25-P29</f>
        <v>-3.3999999999991815E-2</v>
      </c>
      <c r="Q31" s="30">
        <f t="shared" si="10"/>
        <v>-5.0000000000011369E-2</v>
      </c>
      <c r="R31" s="30">
        <f t="shared" si="10"/>
        <v>3.7499999999994316E-2</v>
      </c>
      <c r="S31" s="30">
        <f t="shared" si="10"/>
        <v>-4.8000000000001819E-2</v>
      </c>
      <c r="T31" s="30">
        <f t="shared" si="10"/>
        <v>-3.999999999996362E-2</v>
      </c>
      <c r="U31" s="30">
        <f t="shared" si="10"/>
        <v>-4.1499999999984993E-2</v>
      </c>
      <c r="V31" s="30">
        <f t="shared" si="10"/>
        <v>-4.0499999999980218E-2</v>
      </c>
      <c r="W31" s="30">
        <f t="shared" si="10"/>
        <v>4.0000000000190994E-3</v>
      </c>
      <c r="X31" s="30">
        <f t="shared" si="10"/>
        <v>0</v>
      </c>
      <c r="Y31" s="30">
        <f t="shared" si="10"/>
        <v>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4" t="s">
        <v>16</v>
      </c>
      <c r="C34" s="1151"/>
      <c r="D34" s="1151"/>
      <c r="E34" s="1151"/>
      <c r="F34" s="1151"/>
      <c r="G34" s="1151"/>
      <c r="H34" s="1151"/>
      <c r="I34" s="1147" t="s">
        <v>8</v>
      </c>
      <c r="L34" s="32"/>
      <c r="M34" s="62" t="s">
        <v>17</v>
      </c>
      <c r="N34" s="1154" t="s">
        <v>16</v>
      </c>
      <c r="O34" s="1151"/>
      <c r="P34" s="1151"/>
      <c r="Q34" s="1153"/>
      <c r="R34" s="1147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9"/>
      <c r="J35" s="35"/>
      <c r="K35" s="1106"/>
      <c r="L35" s="1106"/>
      <c r="M35" s="422" t="s">
        <v>31</v>
      </c>
      <c r="N35" s="432">
        <v>1</v>
      </c>
      <c r="O35" s="465">
        <v>2</v>
      </c>
      <c r="P35" s="466">
        <v>3</v>
      </c>
      <c r="Q35" s="467" t="s">
        <v>74</v>
      </c>
      <c r="R35" s="1149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/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SUM(N37:Q37)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11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52"/>
      <c r="R38" s="242">
        <f t="shared" ref="R38:R43" si="12">SUM(N38:Q38)</f>
        <v>49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32.799999999999997</v>
      </c>
      <c r="C39" s="14">
        <v>71.3</v>
      </c>
      <c r="D39" s="14">
        <v>46.5</v>
      </c>
      <c r="E39" s="98">
        <v>24.9</v>
      </c>
      <c r="F39" s="13">
        <v>22.5</v>
      </c>
      <c r="G39" s="14">
        <v>67.2</v>
      </c>
      <c r="H39" s="252">
        <v>46</v>
      </c>
      <c r="I39" s="242">
        <f t="shared" si="11"/>
        <v>311.2</v>
      </c>
      <c r="J39" s="464"/>
      <c r="K39" s="375"/>
      <c r="L39" s="2"/>
      <c r="M39" s="148" t="s">
        <v>27</v>
      </c>
      <c r="N39" s="13">
        <v>11.5</v>
      </c>
      <c r="O39" s="14">
        <v>21.6</v>
      </c>
      <c r="P39" s="14">
        <v>13.9</v>
      </c>
      <c r="Q39" s="252">
        <v>3.6</v>
      </c>
      <c r="R39" s="242">
        <f t="shared" si="12"/>
        <v>50.6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 t="shared" si="12"/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34.299999999999997</v>
      </c>
      <c r="C41" s="14">
        <v>74.2</v>
      </c>
      <c r="D41" s="14">
        <v>48.9</v>
      </c>
      <c r="E41" s="98">
        <v>26.2</v>
      </c>
      <c r="F41" s="13">
        <v>23.8</v>
      </c>
      <c r="G41" s="14">
        <v>70.8</v>
      </c>
      <c r="H41" s="252">
        <v>48</v>
      </c>
      <c r="I41" s="242">
        <f t="shared" si="11"/>
        <v>326.2</v>
      </c>
      <c r="J41" s="37"/>
      <c r="K41" s="375"/>
      <c r="L41" s="2"/>
      <c r="M41" s="148" t="s">
        <v>21</v>
      </c>
      <c r="N41" s="13">
        <v>11.5</v>
      </c>
      <c r="O41" s="14">
        <v>21.6</v>
      </c>
      <c r="P41" s="14">
        <v>13.9</v>
      </c>
      <c r="Q41" s="252">
        <v>3.6</v>
      </c>
      <c r="R41" s="242">
        <f t="shared" si="12"/>
        <v>50.6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34.299999999999997</v>
      </c>
      <c r="C42" s="14">
        <v>74.2</v>
      </c>
      <c r="D42" s="14">
        <v>48.9</v>
      </c>
      <c r="E42" s="98">
        <v>26.2</v>
      </c>
      <c r="F42" s="13">
        <v>23.8</v>
      </c>
      <c r="G42" s="14">
        <v>70.8</v>
      </c>
      <c r="H42" s="252">
        <v>48</v>
      </c>
      <c r="I42" s="242">
        <f t="shared" si="11"/>
        <v>326.2</v>
      </c>
      <c r="J42" s="37"/>
      <c r="K42" s="375"/>
      <c r="L42" s="2"/>
      <c r="M42" s="148" t="s">
        <v>22</v>
      </c>
      <c r="N42" s="13">
        <v>11.5</v>
      </c>
      <c r="O42" s="14">
        <v>21.6</v>
      </c>
      <c r="P42" s="14">
        <v>13.9</v>
      </c>
      <c r="Q42" s="252">
        <v>3.6</v>
      </c>
      <c r="R42" s="242">
        <f t="shared" si="12"/>
        <v>50.6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34.299999999999997</v>
      </c>
      <c r="C43" s="14">
        <v>74.3</v>
      </c>
      <c r="D43" s="14">
        <v>48.9</v>
      </c>
      <c r="E43" s="98">
        <v>26.3</v>
      </c>
      <c r="F43" s="13">
        <v>23.8</v>
      </c>
      <c r="G43" s="14">
        <v>70.8</v>
      </c>
      <c r="H43" s="252">
        <v>48</v>
      </c>
      <c r="I43" s="381">
        <f t="shared" si="11"/>
        <v>326.40000000000003</v>
      </c>
      <c r="J43" s="37"/>
      <c r="K43" s="375"/>
      <c r="L43" s="2"/>
      <c r="M43" s="196" t="s">
        <v>30</v>
      </c>
      <c r="N43" s="13">
        <v>11.6</v>
      </c>
      <c r="O43" s="14">
        <v>21.6</v>
      </c>
      <c r="P43" s="14">
        <v>14</v>
      </c>
      <c r="Q43" s="252">
        <v>3.6</v>
      </c>
      <c r="R43" s="381">
        <f t="shared" si="12"/>
        <v>50.800000000000004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176.2</v>
      </c>
      <c r="C44" s="105">
        <f t="shared" si="13"/>
        <v>362.5</v>
      </c>
      <c r="D44" s="105">
        <f t="shared" si="13"/>
        <v>239.60000000000002</v>
      </c>
      <c r="E44" s="178">
        <f t="shared" si="13"/>
        <v>123.6</v>
      </c>
      <c r="F44" s="108">
        <f>SUM(F37:F43)</f>
        <v>118.6</v>
      </c>
      <c r="G44" s="105">
        <f t="shared" si="13"/>
        <v>347.6</v>
      </c>
      <c r="H44" s="106">
        <f>SUM(H37:H43)</f>
        <v>232.8</v>
      </c>
      <c r="I44" s="389">
        <f t="shared" si="11"/>
        <v>1600.9</v>
      </c>
      <c r="J44" s="37"/>
      <c r="K44" s="37"/>
      <c r="M44" s="302" t="s">
        <v>8</v>
      </c>
      <c r="N44" s="108">
        <f>SUM(N37:N43)</f>
        <v>53</v>
      </c>
      <c r="O44" s="105">
        <f>SUM(O37:O43)</f>
        <v>107.69999999999999</v>
      </c>
      <c r="P44" s="105">
        <f>SUM(P37:P43)</f>
        <v>76.5</v>
      </c>
      <c r="Q44" s="105">
        <f>SUM(Q37:Q43)</f>
        <v>14.4</v>
      </c>
      <c r="R44" s="389">
        <f>SUM(N44:Q44)</f>
        <v>251.6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66.949648711943794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6">
        <v>75.5</v>
      </c>
      <c r="R45" s="113">
        <f>+((R44/R46)/7)*1000</f>
        <v>75.510204081632651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258</v>
      </c>
      <c r="F46" s="18">
        <v>245</v>
      </c>
      <c r="G46" s="19">
        <v>745</v>
      </c>
      <c r="H46" s="20">
        <v>519</v>
      </c>
      <c r="I46" s="114">
        <f>SUM(B46:H46)</f>
        <v>3416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211">
        <v>34</v>
      </c>
      <c r="R46" s="424">
        <f>SUM(N46:Q46)</f>
        <v>476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31.962499999999999</v>
      </c>
      <c r="C47" s="22">
        <f t="shared" si="14"/>
        <v>74.21275</v>
      </c>
      <c r="D47" s="22">
        <f t="shared" si="14"/>
        <v>48.337499999999999</v>
      </c>
      <c r="E47" s="135">
        <f t="shared" si="14"/>
        <v>27.0565</v>
      </c>
      <c r="F47" s="21">
        <f t="shared" si="14"/>
        <v>22.98</v>
      </c>
      <c r="G47" s="22">
        <f t="shared" si="14"/>
        <v>69.699375000000003</v>
      </c>
      <c r="H47" s="23">
        <f t="shared" si="14"/>
        <v>48.336250000000007</v>
      </c>
      <c r="I47" s="115">
        <f>((I44*1000)/I46)/7</f>
        <v>66.949648711943794</v>
      </c>
      <c r="J47" s="167"/>
      <c r="K47" s="37"/>
      <c r="M47" s="164" t="s">
        <v>12</v>
      </c>
      <c r="N47" s="21">
        <f>((((N45*7)*N46)/1000)-N38)/4</f>
        <v>12.544500000000001</v>
      </c>
      <c r="O47" s="22">
        <f>((((O45*7)*O46)/1000)-O38)/4</f>
        <v>21.496375</v>
      </c>
      <c r="P47" s="22">
        <f>((((P45*7)*P46)/1000)-P38)/4</f>
        <v>12.108375000000002</v>
      </c>
      <c r="Q47" s="22">
        <f>((((Q45*7)*Q46)/1000)-Q38)/4</f>
        <v>4.4922500000000003</v>
      </c>
      <c r="R47" s="425">
        <f>((R44*1000)/R46)/7</f>
        <v>75.510204081632651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168.35</v>
      </c>
      <c r="C48" s="330">
        <f t="shared" si="15"/>
        <v>365.351</v>
      </c>
      <c r="D48" s="330">
        <f t="shared" si="15"/>
        <v>239.75</v>
      </c>
      <c r="E48" s="344">
        <f t="shared" si="15"/>
        <v>128.226</v>
      </c>
      <c r="F48" s="329">
        <f>((F46*F45)*7)/1000</f>
        <v>116.62</v>
      </c>
      <c r="G48" s="330">
        <f t="shared" si="15"/>
        <v>346.79750000000001</v>
      </c>
      <c r="H48" s="331">
        <f>((H46*H45)*7)/1000</f>
        <v>236.14500000000001</v>
      </c>
      <c r="I48" s="99"/>
      <c r="J48" s="29"/>
      <c r="K48" s="37"/>
      <c r="M48" s="165" t="s">
        <v>13</v>
      </c>
      <c r="N48" s="329">
        <f>((N46*N45)*7)/1000</f>
        <v>57.078000000000003</v>
      </c>
      <c r="O48" s="330">
        <f>((O46*O45)*7)/1000</f>
        <v>107.2855</v>
      </c>
      <c r="P48" s="330">
        <f>((P46*P45)*7)/1000</f>
        <v>69.233500000000006</v>
      </c>
      <c r="Q48" s="330">
        <f>((Q46*Q45)*7)/1000</f>
        <v>17.969000000000001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68.030888030888022</v>
      </c>
      <c r="C49" s="27">
        <f t="shared" si="16"/>
        <v>66.477168531083805</v>
      </c>
      <c r="D49" s="27">
        <f t="shared" si="16"/>
        <v>68.45714285714287</v>
      </c>
      <c r="E49" s="180">
        <f t="shared" si="16"/>
        <v>68.438538205980066</v>
      </c>
      <c r="F49" s="26">
        <f>+(F44/F46)/7*1000</f>
        <v>69.154518950437307</v>
      </c>
      <c r="G49" s="27">
        <f t="shared" si="16"/>
        <v>66.653883029721953</v>
      </c>
      <c r="H49" s="28">
        <f>+(H44/H46)/7*1000</f>
        <v>64.079273327828247</v>
      </c>
      <c r="I49" s="116"/>
      <c r="J49" s="29"/>
      <c r="K49" s="37"/>
      <c r="L49" s="29"/>
      <c r="M49" s="213" t="s">
        <v>14</v>
      </c>
      <c r="N49" s="26">
        <f>+(N44/N46)/7*1000</f>
        <v>70.105820105820101</v>
      </c>
      <c r="O49" s="27">
        <f>+(O44/O46)/7*1000</f>
        <v>75.791695988740315</v>
      </c>
      <c r="P49" s="27">
        <f>+(P44/P46)/7*1000</f>
        <v>83.424209378407866</v>
      </c>
      <c r="Q49" s="27">
        <f>+(Q44/Q46)/7*1000</f>
        <v>60.504201680672267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7">B44-B48</f>
        <v>7.8499999999999943</v>
      </c>
      <c r="C50" s="30">
        <f t="shared" si="17"/>
        <v>-2.8509999999999991</v>
      </c>
      <c r="D50" s="30">
        <f t="shared" si="17"/>
        <v>-0.14999999999997726</v>
      </c>
      <c r="E50" s="30">
        <f t="shared" si="17"/>
        <v>-4.6260000000000048</v>
      </c>
      <c r="F50" s="30">
        <f t="shared" si="17"/>
        <v>1.9799999999999898</v>
      </c>
      <c r="G50" s="30">
        <f t="shared" si="17"/>
        <v>0.80250000000000909</v>
      </c>
      <c r="H50" s="30">
        <f t="shared" si="17"/>
        <v>-3.3449999999999989</v>
      </c>
      <c r="I50" s="29"/>
      <c r="J50" s="29"/>
      <c r="K50" s="29"/>
      <c r="L50" s="29"/>
      <c r="M50" s="30"/>
      <c r="N50" s="30">
        <f>N44-N48</f>
        <v>-4.078000000000003</v>
      </c>
      <c r="O50" s="30">
        <f>O44-O48</f>
        <v>0.41449999999998965</v>
      </c>
      <c r="P50" s="30">
        <f>P44-P48</f>
        <v>7.2664999999999935</v>
      </c>
      <c r="Q50" s="30">
        <f>Q44-Q48</f>
        <v>-3.5690000000000008</v>
      </c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94" t="s">
        <v>29</v>
      </c>
      <c r="C53" s="1095"/>
      <c r="D53" s="1095"/>
      <c r="E53" s="1095"/>
      <c r="F53" s="1145"/>
      <c r="G53" s="1147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52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8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8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8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8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8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8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2">
      <selection activeCell="K23" sqref="B23:K23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4"/>
    <mergeCell ref="N34:Q34"/>
    <mergeCell ref="Z15:Z16"/>
    <mergeCell ref="B34:H34"/>
    <mergeCell ref="I34:I35"/>
    <mergeCell ref="R34:R35"/>
    <mergeCell ref="K35:L35"/>
  </mergeCells>
  <pageMargins left="0.7" right="0.7" top="0.75" bottom="0.75" header="0.3" footer="0.3"/>
  <pageSetup paperSize="9" orientation="portrait"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7"/>
  <dimension ref="A1:AG237"/>
  <sheetViews>
    <sheetView topLeftCell="A7" zoomScale="30" zoomScaleNormal="30" workbookViewId="0">
      <selection activeCell="Q32" sqref="Q32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73</v>
      </c>
      <c r="N11" s="1100"/>
      <c r="O11" s="6"/>
      <c r="P11" s="6"/>
      <c r="Q11" s="1"/>
      <c r="R11" s="1"/>
      <c r="S11" s="1" t="s">
        <v>5</v>
      </c>
      <c r="T11" s="69">
        <v>45519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4"/>
      <c r="I15" s="1104"/>
      <c r="J15" s="1104"/>
      <c r="K15" s="1104"/>
      <c r="L15" s="1142" t="s">
        <v>29</v>
      </c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3"/>
      <c r="W15" s="1143"/>
      <c r="X15" s="1143"/>
      <c r="Y15" s="1144"/>
      <c r="Z15" s="1147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9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 t="shared" ref="Z18:Z25" si="0"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si="0"/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34.1</v>
      </c>
      <c r="M20" s="14">
        <v>61</v>
      </c>
      <c r="N20" s="14">
        <v>52.8</v>
      </c>
      <c r="O20" s="98">
        <v>45.5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33.9</v>
      </c>
      <c r="M22" s="14">
        <v>61</v>
      </c>
      <c r="N22" s="14">
        <v>52.9</v>
      </c>
      <c r="O22" s="98">
        <v>45.6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58.7</v>
      </c>
      <c r="C23" s="14">
        <v>62.5</v>
      </c>
      <c r="D23" s="14">
        <v>60.8</v>
      </c>
      <c r="E23" s="14">
        <v>37.9</v>
      </c>
      <c r="F23" s="14">
        <v>35.700000000000003</v>
      </c>
      <c r="G23" s="14">
        <v>29.9</v>
      </c>
      <c r="H23" s="14">
        <v>48.1</v>
      </c>
      <c r="I23" s="14">
        <v>52.6</v>
      </c>
      <c r="J23" s="14">
        <v>39.6</v>
      </c>
      <c r="K23" s="98">
        <v>39.5</v>
      </c>
      <c r="L23" s="13">
        <v>34</v>
      </c>
      <c r="M23" s="14">
        <v>61</v>
      </c>
      <c r="N23" s="14">
        <v>52.9</v>
      </c>
      <c r="O23" s="98">
        <v>45.6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1097.9000000000001</v>
      </c>
      <c r="AA23" s="356"/>
    </row>
    <row r="24" spans="1:33" ht="39.950000000000003" customHeight="1" thickBot="1" x14ac:dyDescent="0.3">
      <c r="A24" s="196" t="s">
        <v>30</v>
      </c>
      <c r="B24" s="13">
        <v>58.7</v>
      </c>
      <c r="C24" s="14">
        <v>62.5</v>
      </c>
      <c r="D24" s="14">
        <v>60.8</v>
      </c>
      <c r="E24" s="14">
        <v>37.6</v>
      </c>
      <c r="F24" s="14">
        <v>35.4</v>
      </c>
      <c r="G24" s="14">
        <v>29.8</v>
      </c>
      <c r="H24" s="14">
        <v>48.1</v>
      </c>
      <c r="I24" s="14">
        <v>53.1</v>
      </c>
      <c r="J24" s="14">
        <v>40</v>
      </c>
      <c r="K24" s="98">
        <v>39.799999999999997</v>
      </c>
      <c r="L24" s="13">
        <v>34</v>
      </c>
      <c r="M24" s="14">
        <v>61</v>
      </c>
      <c r="N24" s="14">
        <v>52.9</v>
      </c>
      <c r="O24" s="98">
        <v>45.6</v>
      </c>
      <c r="P24" s="13">
        <v>30.8</v>
      </c>
      <c r="Q24" s="14">
        <v>54.1</v>
      </c>
      <c r="R24" s="14">
        <v>43.4</v>
      </c>
      <c r="S24" s="14">
        <v>43.1</v>
      </c>
      <c r="T24" s="14">
        <v>59.3</v>
      </c>
      <c r="U24" s="14">
        <v>37.1</v>
      </c>
      <c r="V24" s="14">
        <v>27.2</v>
      </c>
      <c r="W24" s="14">
        <v>56.8</v>
      </c>
      <c r="X24" s="14">
        <v>55.2</v>
      </c>
      <c r="Y24" s="252">
        <v>32.200000000000003</v>
      </c>
      <c r="Z24" s="381">
        <f t="shared" si="0"/>
        <v>1098.5</v>
      </c>
      <c r="AA24" s="356"/>
    </row>
    <row r="25" spans="1:33" ht="41.45" customHeight="1" x14ac:dyDescent="0.25">
      <c r="A25" s="197" t="s">
        <v>8</v>
      </c>
      <c r="B25" s="108">
        <f t="shared" ref="B25:Y25" si="1">SUM(B18:B24)</f>
        <v>279.89999999999998</v>
      </c>
      <c r="C25" s="105">
        <f t="shared" si="1"/>
        <v>302.10000000000002</v>
      </c>
      <c r="D25" s="105">
        <f t="shared" si="1"/>
        <v>301.40000000000003</v>
      </c>
      <c r="E25" s="105">
        <f t="shared" si="1"/>
        <v>203.9</v>
      </c>
      <c r="F25" s="105">
        <f t="shared" si="1"/>
        <v>173.5</v>
      </c>
      <c r="G25" s="105">
        <f t="shared" si="1"/>
        <v>171.60000000000002</v>
      </c>
      <c r="H25" s="105">
        <f t="shared" si="1"/>
        <v>282.3</v>
      </c>
      <c r="I25" s="105">
        <f t="shared" si="1"/>
        <v>288.39999999999998</v>
      </c>
      <c r="J25" s="105">
        <f t="shared" si="1"/>
        <v>186.79999999999998</v>
      </c>
      <c r="K25" s="178">
        <f t="shared" si="1"/>
        <v>111.5</v>
      </c>
      <c r="L25" s="108">
        <f t="shared" si="1"/>
        <v>166.5</v>
      </c>
      <c r="M25" s="105">
        <f t="shared" si="1"/>
        <v>307.3</v>
      </c>
      <c r="N25" s="105">
        <f t="shared" si="1"/>
        <v>275.3</v>
      </c>
      <c r="O25" s="178">
        <f t="shared" si="1"/>
        <v>207.7</v>
      </c>
      <c r="P25" s="108">
        <f t="shared" si="1"/>
        <v>152.30000000000001</v>
      </c>
      <c r="Q25" s="105">
        <f t="shared" si="1"/>
        <v>267.7</v>
      </c>
      <c r="R25" s="105">
        <f t="shared" si="1"/>
        <v>214.5</v>
      </c>
      <c r="S25" s="105">
        <f t="shared" si="1"/>
        <v>213.2</v>
      </c>
      <c r="T25" s="105">
        <f t="shared" si="1"/>
        <v>293.40000000000003</v>
      </c>
      <c r="U25" s="105">
        <f t="shared" si="1"/>
        <v>182.9</v>
      </c>
      <c r="V25" s="105">
        <f t="shared" si="1"/>
        <v>134.30000000000001</v>
      </c>
      <c r="W25" s="105">
        <f t="shared" si="1"/>
        <v>280.90000000000003</v>
      </c>
      <c r="X25" s="105">
        <f t="shared" si="1"/>
        <v>273</v>
      </c>
      <c r="Y25" s="106">
        <f t="shared" si="1"/>
        <v>159.20000000000002</v>
      </c>
      <c r="Z25" s="389">
        <f t="shared" si="0"/>
        <v>5429.5999999999995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63.719472838013864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706</v>
      </c>
      <c r="D27" s="19">
        <v>670</v>
      </c>
      <c r="E27" s="19">
        <v>411</v>
      </c>
      <c r="F27" s="19">
        <v>373</v>
      </c>
      <c r="G27" s="19">
        <v>321</v>
      </c>
      <c r="H27" s="19">
        <v>531</v>
      </c>
      <c r="I27" s="19">
        <v>595</v>
      </c>
      <c r="J27" s="19">
        <v>453</v>
      </c>
      <c r="K27" s="156">
        <v>463</v>
      </c>
      <c r="L27" s="18">
        <v>358</v>
      </c>
      <c r="M27" s="19">
        <v>657</v>
      </c>
      <c r="N27" s="19">
        <v>587</v>
      </c>
      <c r="O27" s="156">
        <v>514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12173</v>
      </c>
    </row>
    <row r="28" spans="1:33" s="2" customFormat="1" ht="33" customHeight="1" x14ac:dyDescent="0.25">
      <c r="A28" s="164" t="s">
        <v>12</v>
      </c>
      <c r="B28" s="21">
        <f t="shared" ref="B28:Y28" si="2">((((B26*7)*B27)/1000)-B19)/4</f>
        <v>59.6</v>
      </c>
      <c r="C28" s="22">
        <f t="shared" si="2"/>
        <v>63.018749999999997</v>
      </c>
      <c r="D28" s="22">
        <f t="shared" si="2"/>
        <v>60.715000000000003</v>
      </c>
      <c r="E28" s="22">
        <f t="shared" si="2"/>
        <v>36.141624999999998</v>
      </c>
      <c r="F28" s="22">
        <f t="shared" si="2"/>
        <v>35.53425</v>
      </c>
      <c r="G28" s="22">
        <f t="shared" si="2"/>
        <v>27.488750000000003</v>
      </c>
      <c r="H28" s="22">
        <f t="shared" si="2"/>
        <v>44.032375000000002</v>
      </c>
      <c r="I28" s="22">
        <f t="shared" si="2"/>
        <v>50.403125000000003</v>
      </c>
      <c r="J28" s="22">
        <f t="shared" si="2"/>
        <v>40.229125000000003</v>
      </c>
      <c r="K28" s="135">
        <f t="shared" si="2"/>
        <v>46.04</v>
      </c>
      <c r="L28" s="21">
        <f t="shared" si="2"/>
        <v>34.350499999999997</v>
      </c>
      <c r="M28" s="22">
        <f t="shared" si="2"/>
        <v>59.483625000000004</v>
      </c>
      <c r="N28" s="22">
        <f t="shared" si="2"/>
        <v>49.280374999999992</v>
      </c>
      <c r="O28" s="135">
        <f t="shared" si="2"/>
        <v>49.868749999999999</v>
      </c>
      <c r="P28" s="21">
        <f t="shared" si="2"/>
        <v>30.808500000000002</v>
      </c>
      <c r="Q28" s="22">
        <f t="shared" si="2"/>
        <v>54.112499999999997</v>
      </c>
      <c r="R28" s="22">
        <f t="shared" si="2"/>
        <v>43.340625000000003</v>
      </c>
      <c r="S28" s="22">
        <f t="shared" si="2"/>
        <v>43.111999999999995</v>
      </c>
      <c r="T28" s="22">
        <f t="shared" si="2"/>
        <v>59.284999999999997</v>
      </c>
      <c r="U28" s="22">
        <f t="shared" si="2"/>
        <v>37.035375000000002</v>
      </c>
      <c r="V28" s="22">
        <f t="shared" si="2"/>
        <v>27.210124999999998</v>
      </c>
      <c r="W28" s="22">
        <f t="shared" si="2"/>
        <v>56.774000000000001</v>
      </c>
      <c r="X28" s="22">
        <f t="shared" si="2"/>
        <v>55.174999999999997</v>
      </c>
      <c r="Y28" s="23">
        <f t="shared" si="2"/>
        <v>32.195</v>
      </c>
      <c r="Z28" s="425">
        <f>((Z25*1000)/Z27)/7</f>
        <v>63.719472838013864</v>
      </c>
      <c r="AA28" s="36"/>
    </row>
    <row r="29" spans="1:33" ht="33.75" customHeight="1" x14ac:dyDescent="0.25">
      <c r="A29" s="157" t="s">
        <v>13</v>
      </c>
      <c r="B29" s="329">
        <f t="shared" ref="B29:Y29" si="3">((B27*B26)*7)/1000</f>
        <v>290.5</v>
      </c>
      <c r="C29" s="330">
        <f t="shared" si="3"/>
        <v>308.875</v>
      </c>
      <c r="D29" s="330">
        <f t="shared" si="3"/>
        <v>300.16000000000003</v>
      </c>
      <c r="E29" s="330">
        <f t="shared" si="3"/>
        <v>185.56649999999999</v>
      </c>
      <c r="F29" s="330">
        <f t="shared" si="3"/>
        <v>174.93700000000001</v>
      </c>
      <c r="G29" s="330">
        <f t="shared" si="3"/>
        <v>146.05500000000001</v>
      </c>
      <c r="H29" s="330">
        <f t="shared" si="3"/>
        <v>236.02950000000001</v>
      </c>
      <c r="I29" s="330">
        <f t="shared" si="3"/>
        <v>260.3125</v>
      </c>
      <c r="J29" s="330">
        <f t="shared" si="3"/>
        <v>195.01650000000001</v>
      </c>
      <c r="K29" s="344">
        <f t="shared" si="3"/>
        <v>194.46</v>
      </c>
      <c r="L29" s="329">
        <f t="shared" si="3"/>
        <v>167.90199999999999</v>
      </c>
      <c r="M29" s="330">
        <f t="shared" si="3"/>
        <v>301.23450000000003</v>
      </c>
      <c r="N29" s="330">
        <f t="shared" si="3"/>
        <v>260.92149999999998</v>
      </c>
      <c r="O29" s="344">
        <f t="shared" si="3"/>
        <v>224.875</v>
      </c>
      <c r="P29" s="329">
        <f t="shared" si="3"/>
        <v>152.334</v>
      </c>
      <c r="Q29" s="330">
        <f t="shared" si="3"/>
        <v>267.75</v>
      </c>
      <c r="R29" s="330">
        <f t="shared" si="3"/>
        <v>214.46250000000001</v>
      </c>
      <c r="S29" s="330">
        <f t="shared" si="3"/>
        <v>213.24799999999999</v>
      </c>
      <c r="T29" s="330">
        <f t="shared" si="3"/>
        <v>293.44</v>
      </c>
      <c r="U29" s="330">
        <f t="shared" si="3"/>
        <v>182.94149999999999</v>
      </c>
      <c r="V29" s="330">
        <f t="shared" si="3"/>
        <v>134.34049999999999</v>
      </c>
      <c r="W29" s="330">
        <f t="shared" si="3"/>
        <v>280.89600000000002</v>
      </c>
      <c r="X29" s="330">
        <f t="shared" si="3"/>
        <v>273</v>
      </c>
      <c r="Y29" s="331">
        <f t="shared" si="3"/>
        <v>159.18</v>
      </c>
      <c r="Z29" s="246"/>
    </row>
    <row r="30" spans="1:33" ht="33.75" customHeight="1" thickBot="1" x14ac:dyDescent="0.3">
      <c r="A30" s="165" t="s">
        <v>14</v>
      </c>
      <c r="B30" s="26">
        <f t="shared" ref="B30:Y30" si="4">+(B25/B27)/7*1000</f>
        <v>60.219449225473319</v>
      </c>
      <c r="C30" s="27">
        <f t="shared" si="4"/>
        <v>61.129097531363819</v>
      </c>
      <c r="D30" s="27">
        <f t="shared" si="4"/>
        <v>64.264392324093819</v>
      </c>
      <c r="E30" s="27">
        <f t="shared" si="4"/>
        <v>70.872436565867218</v>
      </c>
      <c r="F30" s="27">
        <f t="shared" si="4"/>
        <v>66.449636154729987</v>
      </c>
      <c r="G30" s="27">
        <f t="shared" si="4"/>
        <v>76.368491321762363</v>
      </c>
      <c r="H30" s="27">
        <f t="shared" si="4"/>
        <v>75.948345439870863</v>
      </c>
      <c r="I30" s="27">
        <f t="shared" si="4"/>
        <v>69.243697478991592</v>
      </c>
      <c r="J30" s="27">
        <f t="shared" si="4"/>
        <v>58.908861557868178</v>
      </c>
      <c r="K30" s="180">
        <f t="shared" si="4"/>
        <v>34.402962048750389</v>
      </c>
      <c r="L30" s="26">
        <f t="shared" si="4"/>
        <v>66.440542697525942</v>
      </c>
      <c r="M30" s="27">
        <f t="shared" si="4"/>
        <v>66.818873668188743</v>
      </c>
      <c r="N30" s="27">
        <f t="shared" si="4"/>
        <v>66.999269895351674</v>
      </c>
      <c r="O30" s="180">
        <f t="shared" si="4"/>
        <v>57.726514730405775</v>
      </c>
      <c r="P30" s="26">
        <f t="shared" si="4"/>
        <v>61.986161986161989</v>
      </c>
      <c r="Q30" s="27">
        <f t="shared" si="4"/>
        <v>62.488328664799255</v>
      </c>
      <c r="R30" s="27">
        <f t="shared" si="4"/>
        <v>64.511278195488728</v>
      </c>
      <c r="S30" s="27">
        <f t="shared" si="4"/>
        <v>63.985594237695082</v>
      </c>
      <c r="T30" s="27">
        <f t="shared" si="4"/>
        <v>65.491071428571445</v>
      </c>
      <c r="U30" s="27">
        <f t="shared" si="4"/>
        <v>66.484914576517625</v>
      </c>
      <c r="V30" s="27">
        <f t="shared" si="4"/>
        <v>65.480253534861049</v>
      </c>
      <c r="W30" s="27">
        <f t="shared" si="4"/>
        <v>64.000911369332428</v>
      </c>
      <c r="X30" s="27">
        <f t="shared" si="4"/>
        <v>62.5</v>
      </c>
      <c r="Y30" s="28">
        <f t="shared" si="4"/>
        <v>60.00753863550699</v>
      </c>
      <c r="Z30" s="247"/>
    </row>
    <row r="31" spans="1:33" ht="33.75" customHeight="1" x14ac:dyDescent="0.25">
      <c r="A31" s="29"/>
      <c r="B31" s="30">
        <f t="shared" ref="B31:Y31" si="5">B25-B29</f>
        <v>-10.600000000000023</v>
      </c>
      <c r="C31" s="30">
        <f t="shared" si="5"/>
        <v>-6.7749999999999773</v>
      </c>
      <c r="D31" s="30">
        <f t="shared" si="5"/>
        <v>1.2400000000000091</v>
      </c>
      <c r="E31" s="30">
        <f t="shared" si="5"/>
        <v>18.333500000000015</v>
      </c>
      <c r="F31" s="30">
        <f t="shared" si="5"/>
        <v>-1.4370000000000118</v>
      </c>
      <c r="G31" s="30">
        <f t="shared" si="5"/>
        <v>25.545000000000016</v>
      </c>
      <c r="H31" s="30">
        <f t="shared" si="5"/>
        <v>46.270499999999998</v>
      </c>
      <c r="I31" s="30">
        <f t="shared" si="5"/>
        <v>28.087499999999977</v>
      </c>
      <c r="J31" s="30">
        <f t="shared" si="5"/>
        <v>-8.2165000000000248</v>
      </c>
      <c r="K31" s="30">
        <f t="shared" si="5"/>
        <v>-82.960000000000008</v>
      </c>
      <c r="L31" s="30">
        <f t="shared" si="5"/>
        <v>-1.4019999999999868</v>
      </c>
      <c r="M31" s="30">
        <f t="shared" si="5"/>
        <v>6.0654999999999859</v>
      </c>
      <c r="N31" s="30">
        <f t="shared" si="5"/>
        <v>14.378500000000031</v>
      </c>
      <c r="O31" s="30">
        <f t="shared" si="5"/>
        <v>-17.175000000000011</v>
      </c>
      <c r="P31" s="30">
        <f t="shared" si="5"/>
        <v>-3.3999999999991815E-2</v>
      </c>
      <c r="Q31" s="30">
        <f t="shared" si="5"/>
        <v>-5.0000000000011369E-2</v>
      </c>
      <c r="R31" s="30">
        <f t="shared" si="5"/>
        <v>3.7499999999994316E-2</v>
      </c>
      <c r="S31" s="30">
        <f t="shared" si="5"/>
        <v>-4.8000000000001819E-2</v>
      </c>
      <c r="T31" s="30">
        <f t="shared" si="5"/>
        <v>-3.999999999996362E-2</v>
      </c>
      <c r="U31" s="30">
        <f t="shared" si="5"/>
        <v>-4.1499999999984993E-2</v>
      </c>
      <c r="V31" s="30">
        <f t="shared" si="5"/>
        <v>-4.0499999999980218E-2</v>
      </c>
      <c r="W31" s="30">
        <f t="shared" si="5"/>
        <v>4.0000000000190994E-3</v>
      </c>
      <c r="X31" s="30">
        <f t="shared" si="5"/>
        <v>0</v>
      </c>
      <c r="Y31" s="30">
        <f t="shared" si="5"/>
        <v>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4" t="s">
        <v>16</v>
      </c>
      <c r="C34" s="1151"/>
      <c r="D34" s="1151"/>
      <c r="E34" s="1151"/>
      <c r="F34" s="1151"/>
      <c r="G34" s="1151"/>
      <c r="H34" s="1151"/>
      <c r="I34" s="1147" t="s">
        <v>8</v>
      </c>
      <c r="L34" s="32"/>
      <c r="M34" s="62" t="s">
        <v>17</v>
      </c>
      <c r="N34" s="1154" t="s">
        <v>16</v>
      </c>
      <c r="O34" s="1151"/>
      <c r="P34" s="1151"/>
      <c r="Q34" s="1153"/>
      <c r="R34" s="1147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9"/>
      <c r="J35" s="35"/>
      <c r="K35" s="1106"/>
      <c r="L35" s="1106"/>
      <c r="M35" s="422" t="s">
        <v>31</v>
      </c>
      <c r="N35" s="432">
        <v>1</v>
      </c>
      <c r="O35" s="465">
        <v>2</v>
      </c>
      <c r="P35" s="466">
        <v>3</v>
      </c>
      <c r="Q35" s="467" t="s">
        <v>74</v>
      </c>
      <c r="R35" s="1149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/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6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SUM(N37:Q37)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6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52"/>
      <c r="R38" s="242">
        <f t="shared" ref="R38:R43" si="7">SUM(N38:Q38)</f>
        <v>49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32.799999999999997</v>
      </c>
      <c r="C39" s="14">
        <v>71.3</v>
      </c>
      <c r="D39" s="14">
        <v>46.5</v>
      </c>
      <c r="E39" s="98">
        <v>24.9</v>
      </c>
      <c r="F39" s="13">
        <v>22.5</v>
      </c>
      <c r="G39" s="14">
        <v>67.2</v>
      </c>
      <c r="H39" s="252">
        <v>46</v>
      </c>
      <c r="I39" s="242">
        <f t="shared" si="6"/>
        <v>311.2</v>
      </c>
      <c r="J39" s="464"/>
      <c r="K39" s="375"/>
      <c r="L39" s="2"/>
      <c r="M39" s="148" t="s">
        <v>27</v>
      </c>
      <c r="N39" s="13">
        <v>11.5</v>
      </c>
      <c r="O39" s="14">
        <v>21.6</v>
      </c>
      <c r="P39" s="14">
        <v>13.9</v>
      </c>
      <c r="Q39" s="252">
        <v>3.6</v>
      </c>
      <c r="R39" s="242">
        <f t="shared" si="7"/>
        <v>50.6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6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 t="shared" si="7"/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34.299999999999997</v>
      </c>
      <c r="C41" s="14">
        <v>74.2</v>
      </c>
      <c r="D41" s="14">
        <v>48.9</v>
      </c>
      <c r="E41" s="98">
        <v>26.2</v>
      </c>
      <c r="F41" s="13">
        <v>23.8</v>
      </c>
      <c r="G41" s="14">
        <v>70.8</v>
      </c>
      <c r="H41" s="252">
        <v>48</v>
      </c>
      <c r="I41" s="242">
        <f t="shared" si="6"/>
        <v>326.2</v>
      </c>
      <c r="J41" s="37"/>
      <c r="K41" s="375"/>
      <c r="L41" s="2"/>
      <c r="M41" s="148" t="s">
        <v>21</v>
      </c>
      <c r="N41" s="13">
        <v>11.5</v>
      </c>
      <c r="O41" s="14">
        <v>21.6</v>
      </c>
      <c r="P41" s="14">
        <v>13.9</v>
      </c>
      <c r="Q41" s="252">
        <v>3.6</v>
      </c>
      <c r="R41" s="242">
        <f t="shared" si="7"/>
        <v>50.6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34.299999999999997</v>
      </c>
      <c r="C42" s="14">
        <v>74.2</v>
      </c>
      <c r="D42" s="14">
        <v>48.9</v>
      </c>
      <c r="E42" s="98">
        <v>26.2</v>
      </c>
      <c r="F42" s="13">
        <v>23.8</v>
      </c>
      <c r="G42" s="14">
        <v>70.8</v>
      </c>
      <c r="H42" s="252">
        <v>48</v>
      </c>
      <c r="I42" s="242">
        <f t="shared" si="6"/>
        <v>326.2</v>
      </c>
      <c r="J42" s="37"/>
      <c r="K42" s="375"/>
      <c r="L42" s="2"/>
      <c r="M42" s="148" t="s">
        <v>22</v>
      </c>
      <c r="N42" s="13">
        <v>11.5</v>
      </c>
      <c r="O42" s="14">
        <v>21.6</v>
      </c>
      <c r="P42" s="14">
        <v>13.9</v>
      </c>
      <c r="Q42" s="252">
        <v>3.6</v>
      </c>
      <c r="R42" s="242">
        <f t="shared" si="7"/>
        <v>50.6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34.299999999999997</v>
      </c>
      <c r="C43" s="14">
        <v>74.3</v>
      </c>
      <c r="D43" s="14">
        <v>48.9</v>
      </c>
      <c r="E43" s="98">
        <v>26.3</v>
      </c>
      <c r="F43" s="13">
        <v>23.8</v>
      </c>
      <c r="G43" s="14">
        <v>70.8</v>
      </c>
      <c r="H43" s="252">
        <v>48</v>
      </c>
      <c r="I43" s="381">
        <f t="shared" si="6"/>
        <v>326.40000000000003</v>
      </c>
      <c r="J43" s="37"/>
      <c r="K43" s="375"/>
      <c r="L43" s="2"/>
      <c r="M43" s="196" t="s">
        <v>30</v>
      </c>
      <c r="N43" s="13">
        <v>11.6</v>
      </c>
      <c r="O43" s="14">
        <v>21.6</v>
      </c>
      <c r="P43" s="14">
        <v>14</v>
      </c>
      <c r="Q43" s="252">
        <v>3.6</v>
      </c>
      <c r="R43" s="381">
        <f t="shared" si="7"/>
        <v>50.800000000000004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8">SUM(B37:B43)</f>
        <v>176.2</v>
      </c>
      <c r="C44" s="105">
        <f t="shared" si="8"/>
        <v>362.5</v>
      </c>
      <c r="D44" s="105">
        <f t="shared" si="8"/>
        <v>239.60000000000002</v>
      </c>
      <c r="E44" s="178">
        <f t="shared" si="8"/>
        <v>123.6</v>
      </c>
      <c r="F44" s="108">
        <f>SUM(F37:F43)</f>
        <v>118.6</v>
      </c>
      <c r="G44" s="105">
        <f t="shared" si="8"/>
        <v>347.6</v>
      </c>
      <c r="H44" s="106">
        <f>SUM(H37:H43)</f>
        <v>232.8</v>
      </c>
      <c r="I44" s="389">
        <f t="shared" si="6"/>
        <v>1600.9</v>
      </c>
      <c r="J44" s="37"/>
      <c r="K44" s="37"/>
      <c r="M44" s="302" t="s">
        <v>8</v>
      </c>
      <c r="N44" s="108">
        <f>SUM(N37:N43)</f>
        <v>53</v>
      </c>
      <c r="O44" s="105">
        <f>SUM(O37:O43)</f>
        <v>107.69999999999999</v>
      </c>
      <c r="P44" s="105">
        <f>SUM(P37:P43)</f>
        <v>76.5</v>
      </c>
      <c r="Q44" s="105">
        <f>SUM(Q37:Q43)</f>
        <v>14.4</v>
      </c>
      <c r="R44" s="389">
        <f>SUM(N44:Q44)</f>
        <v>251.6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66.949648711943794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6">
        <v>75.5</v>
      </c>
      <c r="R45" s="113">
        <f>+((R44/R46)/7)*1000</f>
        <v>75.510204081632651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258</v>
      </c>
      <c r="F46" s="18">
        <v>245</v>
      </c>
      <c r="G46" s="19">
        <v>745</v>
      </c>
      <c r="H46" s="20">
        <v>519</v>
      </c>
      <c r="I46" s="114">
        <f>SUM(B46:H46)</f>
        <v>3416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211">
        <v>34</v>
      </c>
      <c r="R46" s="424">
        <f>SUM(N46:Q46)</f>
        <v>476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9">((((B45*7)*B46)/1000)-B38)/4</f>
        <v>31.962499999999999</v>
      </c>
      <c r="C47" s="22">
        <f t="shared" si="9"/>
        <v>74.21275</v>
      </c>
      <c r="D47" s="22">
        <f t="shared" si="9"/>
        <v>48.337499999999999</v>
      </c>
      <c r="E47" s="135">
        <f t="shared" si="9"/>
        <v>27.0565</v>
      </c>
      <c r="F47" s="21">
        <f t="shared" si="9"/>
        <v>22.98</v>
      </c>
      <c r="G47" s="22">
        <f t="shared" si="9"/>
        <v>69.699375000000003</v>
      </c>
      <c r="H47" s="23">
        <f t="shared" si="9"/>
        <v>48.336250000000007</v>
      </c>
      <c r="I47" s="115">
        <f>((I44*1000)/I46)/7</f>
        <v>66.949648711943794</v>
      </c>
      <c r="J47" s="167"/>
      <c r="K47" s="37"/>
      <c r="M47" s="164" t="s">
        <v>12</v>
      </c>
      <c r="N47" s="21">
        <f>((((N45*7)*N46)/1000)-N38)/4</f>
        <v>12.544500000000001</v>
      </c>
      <c r="O47" s="22">
        <f>((((O45*7)*O46)/1000)-O38)/4</f>
        <v>21.496375</v>
      </c>
      <c r="P47" s="22">
        <f>((((P45*7)*P46)/1000)-P38)/4</f>
        <v>12.108375000000002</v>
      </c>
      <c r="Q47" s="22">
        <f>((((Q45*7)*Q46)/1000)-Q38)/4</f>
        <v>4.4922500000000003</v>
      </c>
      <c r="R47" s="425">
        <f>((R44*1000)/R46)/7</f>
        <v>75.510204081632651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0">((B46*B45)*7)/1000</f>
        <v>168.35</v>
      </c>
      <c r="C48" s="330">
        <f t="shared" si="10"/>
        <v>365.351</v>
      </c>
      <c r="D48" s="330">
        <f t="shared" si="10"/>
        <v>239.75</v>
      </c>
      <c r="E48" s="344">
        <f t="shared" si="10"/>
        <v>128.226</v>
      </c>
      <c r="F48" s="329">
        <f>((F46*F45)*7)/1000</f>
        <v>116.62</v>
      </c>
      <c r="G48" s="330">
        <f t="shared" si="10"/>
        <v>346.79750000000001</v>
      </c>
      <c r="H48" s="331">
        <f>((H46*H45)*7)/1000</f>
        <v>236.14500000000001</v>
      </c>
      <c r="I48" s="99"/>
      <c r="J48" s="29"/>
      <c r="K48" s="37"/>
      <c r="M48" s="165" t="s">
        <v>13</v>
      </c>
      <c r="N48" s="329">
        <f>((N46*N45)*7)/1000</f>
        <v>57.078000000000003</v>
      </c>
      <c r="O48" s="330">
        <f>((O46*O45)*7)/1000</f>
        <v>107.2855</v>
      </c>
      <c r="P48" s="330">
        <f>((P46*P45)*7)/1000</f>
        <v>69.233500000000006</v>
      </c>
      <c r="Q48" s="330">
        <f>((Q46*Q45)*7)/1000</f>
        <v>17.969000000000001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1">+(B44/B46)/7*1000</f>
        <v>68.030888030888022</v>
      </c>
      <c r="C49" s="27">
        <f t="shared" si="11"/>
        <v>66.477168531083805</v>
      </c>
      <c r="D49" s="27">
        <f t="shared" si="11"/>
        <v>68.45714285714287</v>
      </c>
      <c r="E49" s="180">
        <f t="shared" si="11"/>
        <v>68.438538205980066</v>
      </c>
      <c r="F49" s="26">
        <f>+(F44/F46)/7*1000</f>
        <v>69.154518950437307</v>
      </c>
      <c r="G49" s="27">
        <f t="shared" si="11"/>
        <v>66.653883029721953</v>
      </c>
      <c r="H49" s="28">
        <f>+(H44/H46)/7*1000</f>
        <v>64.079273327828247</v>
      </c>
      <c r="I49" s="116"/>
      <c r="J49" s="29"/>
      <c r="K49" s="37"/>
      <c r="L49" s="29"/>
      <c r="M49" s="213" t="s">
        <v>14</v>
      </c>
      <c r="N49" s="26">
        <f>+(N44/N46)/7*1000</f>
        <v>70.105820105820101</v>
      </c>
      <c r="O49" s="27">
        <f>+(O44/O46)/7*1000</f>
        <v>75.791695988740315</v>
      </c>
      <c r="P49" s="27">
        <f>+(P44/P46)/7*1000</f>
        <v>83.424209378407866</v>
      </c>
      <c r="Q49" s="27">
        <f>+(Q44/Q46)/7*1000</f>
        <v>60.504201680672267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2">B44-B48</f>
        <v>7.8499999999999943</v>
      </c>
      <c r="C50" s="30">
        <f t="shared" si="12"/>
        <v>-2.8509999999999991</v>
      </c>
      <c r="D50" s="30">
        <f t="shared" si="12"/>
        <v>-0.14999999999997726</v>
      </c>
      <c r="E50" s="30">
        <f t="shared" si="12"/>
        <v>-4.6260000000000048</v>
      </c>
      <c r="F50" s="30">
        <f t="shared" si="12"/>
        <v>1.9799999999999898</v>
      </c>
      <c r="G50" s="30">
        <f t="shared" si="12"/>
        <v>0.80250000000000909</v>
      </c>
      <c r="H50" s="30">
        <f t="shared" si="12"/>
        <v>-3.3449999999999989</v>
      </c>
      <c r="I50" s="29"/>
      <c r="J50" s="29"/>
      <c r="K50" s="29"/>
      <c r="L50" s="29"/>
      <c r="M50" s="30"/>
      <c r="N50" s="30">
        <f>N44-N48</f>
        <v>-4.078000000000003</v>
      </c>
      <c r="O50" s="30">
        <f>O44-O48</f>
        <v>0.41449999999998965</v>
      </c>
      <c r="P50" s="30">
        <f>P44-P48</f>
        <v>7.2664999999999935</v>
      </c>
      <c r="Q50" s="30">
        <f>Q44-Q48</f>
        <v>-3.5690000000000008</v>
      </c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94" t="s">
        <v>29</v>
      </c>
      <c r="C53" s="1095"/>
      <c r="D53" s="1095"/>
      <c r="E53" s="1095"/>
      <c r="F53" s="1145"/>
      <c r="G53" s="1147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52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3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3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3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3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3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3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3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3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7">
      <selection activeCell="Q32" sqref="Q32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4"/>
    <mergeCell ref="Z15:Z16"/>
    <mergeCell ref="B34:H34"/>
    <mergeCell ref="I34:I35"/>
    <mergeCell ref="N34:Q34"/>
    <mergeCell ref="R34:R35"/>
    <mergeCell ref="K35:L35"/>
  </mergeCells>
  <pageMargins left="0.7" right="0.7" top="0.75" bottom="0.75" header="0.3" footer="0.3"/>
  <pageSetup paperSize="9" orientation="portrait"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8"/>
  <dimension ref="A1:AG237"/>
  <sheetViews>
    <sheetView topLeftCell="K22" zoomScale="30" zoomScaleNormal="30" workbookViewId="0">
      <selection activeCell="B64" sqref="B64:F64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73</v>
      </c>
      <c r="N11" s="1100"/>
      <c r="O11" s="6"/>
      <c r="P11" s="6"/>
      <c r="Q11" s="1"/>
      <c r="R11" s="1"/>
      <c r="S11" s="1" t="s">
        <v>5</v>
      </c>
      <c r="T11" s="69">
        <v>45525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4"/>
      <c r="I15" s="1104"/>
      <c r="J15" s="1104"/>
      <c r="K15" s="1104"/>
      <c r="L15" s="1142" t="s">
        <v>29</v>
      </c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3"/>
      <c r="W15" s="1143"/>
      <c r="X15" s="1143"/>
      <c r="Y15" s="1144"/>
      <c r="Z15" s="1147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9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ref="Z19:Z24" si="0">SUM(B19:Y19)</f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34.1</v>
      </c>
      <c r="M20" s="14">
        <v>61</v>
      </c>
      <c r="N20" s="14">
        <v>52.8</v>
      </c>
      <c r="O20" s="98">
        <v>45.5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33.9</v>
      </c>
      <c r="M22" s="14">
        <v>61</v>
      </c>
      <c r="N22" s="14">
        <v>52.9</v>
      </c>
      <c r="O22" s="98">
        <v>45.6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58.7</v>
      </c>
      <c r="C23" s="14">
        <v>62.5</v>
      </c>
      <c r="D23" s="14">
        <v>60.8</v>
      </c>
      <c r="E23" s="14">
        <v>37.9</v>
      </c>
      <c r="F23" s="14">
        <v>35.700000000000003</v>
      </c>
      <c r="G23" s="14">
        <v>29.9</v>
      </c>
      <c r="H23" s="14">
        <v>48.1</v>
      </c>
      <c r="I23" s="14">
        <v>52.6</v>
      </c>
      <c r="J23" s="14">
        <v>39.6</v>
      </c>
      <c r="K23" s="98">
        <v>39.5</v>
      </c>
      <c r="L23" s="13">
        <v>34</v>
      </c>
      <c r="M23" s="14">
        <v>61</v>
      </c>
      <c r="N23" s="14">
        <v>52.9</v>
      </c>
      <c r="O23" s="98">
        <v>45.6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1097.9000000000001</v>
      </c>
      <c r="AA23" s="356"/>
    </row>
    <row r="24" spans="1:33" ht="39.950000000000003" customHeight="1" thickBot="1" x14ac:dyDescent="0.3">
      <c r="A24" s="196" t="s">
        <v>30</v>
      </c>
      <c r="B24" s="13">
        <v>58.7</v>
      </c>
      <c r="C24" s="14">
        <v>62.5</v>
      </c>
      <c r="D24" s="14">
        <v>60.8</v>
      </c>
      <c r="E24" s="14">
        <v>37.6</v>
      </c>
      <c r="F24" s="14">
        <v>35.4</v>
      </c>
      <c r="G24" s="14">
        <v>29.8</v>
      </c>
      <c r="H24" s="14">
        <v>48.1</v>
      </c>
      <c r="I24" s="14">
        <v>53.1</v>
      </c>
      <c r="J24" s="14">
        <v>40</v>
      </c>
      <c r="K24" s="98">
        <v>39.799999999999997</v>
      </c>
      <c r="L24" s="13">
        <v>34</v>
      </c>
      <c r="M24" s="14">
        <v>61</v>
      </c>
      <c r="N24" s="14">
        <v>52.9</v>
      </c>
      <c r="O24" s="98">
        <v>45.6</v>
      </c>
      <c r="P24" s="13">
        <v>26.5</v>
      </c>
      <c r="Q24" s="14">
        <v>47.1</v>
      </c>
      <c r="R24" s="14">
        <v>53.2</v>
      </c>
      <c r="S24" s="14">
        <v>58.2</v>
      </c>
      <c r="T24" s="14">
        <v>44.8</v>
      </c>
      <c r="U24" s="14">
        <v>37.9</v>
      </c>
      <c r="V24" s="14">
        <v>32.9</v>
      </c>
      <c r="W24" s="14">
        <v>49</v>
      </c>
      <c r="X24" s="14">
        <v>56.3</v>
      </c>
      <c r="Y24" s="252">
        <v>33.299999999999997</v>
      </c>
      <c r="Z24" s="381">
        <f t="shared" si="0"/>
        <v>1098.5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279.89999999999998</v>
      </c>
      <c r="C25" s="105">
        <f t="shared" si="1"/>
        <v>302.10000000000002</v>
      </c>
      <c r="D25" s="105">
        <f t="shared" si="1"/>
        <v>301.40000000000003</v>
      </c>
      <c r="E25" s="105">
        <f t="shared" si="1"/>
        <v>203.9</v>
      </c>
      <c r="F25" s="105">
        <f t="shared" si="1"/>
        <v>173.5</v>
      </c>
      <c r="G25" s="105">
        <f t="shared" si="1"/>
        <v>171.60000000000002</v>
      </c>
      <c r="H25" s="105">
        <f t="shared" si="1"/>
        <v>282.3</v>
      </c>
      <c r="I25" s="105">
        <f t="shared" si="1"/>
        <v>288.39999999999998</v>
      </c>
      <c r="J25" s="105">
        <f t="shared" si="1"/>
        <v>186.79999999999998</v>
      </c>
      <c r="K25" s="178">
        <f t="shared" si="1"/>
        <v>111.5</v>
      </c>
      <c r="L25" s="108">
        <f>SUM(L18:L24)</f>
        <v>166.5</v>
      </c>
      <c r="M25" s="105">
        <f>SUM(M18:M24)</f>
        <v>307.3</v>
      </c>
      <c r="N25" s="105">
        <f>SUM(N18:N24)</f>
        <v>275.3</v>
      </c>
      <c r="O25" s="178">
        <f>SUM(O18:O24)</f>
        <v>207.7</v>
      </c>
      <c r="P25" s="108">
        <f t="shared" ref="P25:Y25" si="2">SUM(P18:P24)</f>
        <v>148</v>
      </c>
      <c r="Q25" s="105">
        <f t="shared" si="2"/>
        <v>260.7</v>
      </c>
      <c r="R25" s="105">
        <f t="shared" si="2"/>
        <v>224.3</v>
      </c>
      <c r="S25" s="105">
        <f t="shared" si="2"/>
        <v>228.3</v>
      </c>
      <c r="T25" s="105">
        <f t="shared" si="2"/>
        <v>278.90000000000003</v>
      </c>
      <c r="U25" s="105">
        <f t="shared" si="2"/>
        <v>183.70000000000002</v>
      </c>
      <c r="V25" s="105">
        <f t="shared" si="2"/>
        <v>140</v>
      </c>
      <c r="W25" s="105">
        <f t="shared" si="2"/>
        <v>273.10000000000002</v>
      </c>
      <c r="X25" s="105">
        <f t="shared" si="2"/>
        <v>274.10000000000002</v>
      </c>
      <c r="Y25" s="106">
        <f t="shared" si="2"/>
        <v>160.30000000000001</v>
      </c>
      <c r="Z25" s="389">
        <f>SUM(B25:Y25)</f>
        <v>5429.6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63.766618123737487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706</v>
      </c>
      <c r="D27" s="19">
        <v>670</v>
      </c>
      <c r="E27" s="19">
        <v>411</v>
      </c>
      <c r="F27" s="19">
        <v>373</v>
      </c>
      <c r="G27" s="19">
        <v>321</v>
      </c>
      <c r="H27" s="19">
        <v>531</v>
      </c>
      <c r="I27" s="19">
        <v>595</v>
      </c>
      <c r="J27" s="19">
        <v>453</v>
      </c>
      <c r="K27" s="156">
        <v>463</v>
      </c>
      <c r="L27" s="18">
        <v>358</v>
      </c>
      <c r="M27" s="19">
        <v>657</v>
      </c>
      <c r="N27" s="19">
        <v>587</v>
      </c>
      <c r="O27" s="156">
        <v>514</v>
      </c>
      <c r="P27" s="18">
        <v>302</v>
      </c>
      <c r="Q27" s="19">
        <v>533</v>
      </c>
      <c r="R27" s="19">
        <v>588</v>
      </c>
      <c r="S27" s="19">
        <v>636</v>
      </c>
      <c r="T27" s="19">
        <v>481</v>
      </c>
      <c r="U27" s="19">
        <v>399</v>
      </c>
      <c r="V27" s="19">
        <v>353</v>
      </c>
      <c r="W27" s="19">
        <v>540</v>
      </c>
      <c r="X27" s="19">
        <v>637</v>
      </c>
      <c r="Y27" s="20">
        <v>392</v>
      </c>
      <c r="Z27" s="244">
        <f>SUM(B27:Y27)</f>
        <v>12164</v>
      </c>
    </row>
    <row r="28" spans="1:33" s="2" customFormat="1" ht="33" customHeight="1" x14ac:dyDescent="0.25">
      <c r="A28" s="164" t="s">
        <v>12</v>
      </c>
      <c r="B28" s="21">
        <f>((((B26*7)*B27)/1000)-B19)/4</f>
        <v>59.6</v>
      </c>
      <c r="C28" s="22">
        <f t="shared" ref="C28:K28" si="3">((((C26*7)*C27)/1000)-C19)/4</f>
        <v>63.018749999999997</v>
      </c>
      <c r="D28" s="22">
        <f t="shared" si="3"/>
        <v>60.715000000000003</v>
      </c>
      <c r="E28" s="22">
        <f t="shared" si="3"/>
        <v>36.141624999999998</v>
      </c>
      <c r="F28" s="22">
        <f t="shared" si="3"/>
        <v>35.53425</v>
      </c>
      <c r="G28" s="22">
        <f t="shared" si="3"/>
        <v>27.488750000000003</v>
      </c>
      <c r="H28" s="22">
        <f t="shared" si="3"/>
        <v>44.032375000000002</v>
      </c>
      <c r="I28" s="22">
        <f t="shared" si="3"/>
        <v>50.403125000000003</v>
      </c>
      <c r="J28" s="22">
        <f t="shared" si="3"/>
        <v>40.229125000000003</v>
      </c>
      <c r="K28" s="135">
        <f t="shared" si="3"/>
        <v>46.04</v>
      </c>
      <c r="L28" s="21">
        <f>((((L26*7)*L27)/1000)-L19)/4</f>
        <v>34.350499999999997</v>
      </c>
      <c r="M28" s="22">
        <f>((((M26*7)*M27)/1000)-M19)/4</f>
        <v>59.483625000000004</v>
      </c>
      <c r="N28" s="22">
        <f>((((N26*7)*N27)/1000)-N19)/4</f>
        <v>49.280374999999992</v>
      </c>
      <c r="O28" s="135">
        <f>((((O26*7)*O27)/1000)-O19)/4</f>
        <v>49.868749999999999</v>
      </c>
      <c r="P28" s="21">
        <f t="shared" ref="P28:Y28" si="4">((((P26*7)*P27)/1000)-P19)/4</f>
        <v>25.492000000000004</v>
      </c>
      <c r="Q28" s="22">
        <f t="shared" si="4"/>
        <v>45.471874999999997</v>
      </c>
      <c r="R28" s="22">
        <f t="shared" si="4"/>
        <v>56.095500000000008</v>
      </c>
      <c r="S28" s="22">
        <f t="shared" si="4"/>
        <v>61.031999999999996</v>
      </c>
      <c r="T28" s="22">
        <f t="shared" si="4"/>
        <v>41.059624999999997</v>
      </c>
      <c r="U28" s="22">
        <f t="shared" si="4"/>
        <v>37.733625000000004</v>
      </c>
      <c r="V28" s="22">
        <f t="shared" si="4"/>
        <v>34.087625000000003</v>
      </c>
      <c r="W28" s="22">
        <f t="shared" si="4"/>
        <v>47.03</v>
      </c>
      <c r="X28" s="22">
        <f t="shared" si="4"/>
        <v>56.596874999999997</v>
      </c>
      <c r="Y28" s="23">
        <f t="shared" si="4"/>
        <v>33.559999999999995</v>
      </c>
      <c r="Z28" s="425">
        <f>((Z25*1000)/Z27)/7</f>
        <v>63.766618123737494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290.5</v>
      </c>
      <c r="C29" s="330">
        <f t="shared" si="5"/>
        <v>308.875</v>
      </c>
      <c r="D29" s="330">
        <f t="shared" si="5"/>
        <v>300.16000000000003</v>
      </c>
      <c r="E29" s="330">
        <f t="shared" si="5"/>
        <v>185.56649999999999</v>
      </c>
      <c r="F29" s="330">
        <f t="shared" si="5"/>
        <v>174.93700000000001</v>
      </c>
      <c r="G29" s="330">
        <f t="shared" si="5"/>
        <v>146.05500000000001</v>
      </c>
      <c r="H29" s="330">
        <f t="shared" si="5"/>
        <v>236.02950000000001</v>
      </c>
      <c r="I29" s="330">
        <f t="shared" si="5"/>
        <v>260.3125</v>
      </c>
      <c r="J29" s="330">
        <f t="shared" si="5"/>
        <v>195.01650000000001</v>
      </c>
      <c r="K29" s="344">
        <f t="shared" si="5"/>
        <v>194.46</v>
      </c>
      <c r="L29" s="329">
        <f>((L27*L26)*7)/1000</f>
        <v>167.90199999999999</v>
      </c>
      <c r="M29" s="330">
        <f>((M27*M26)*7)/1000</f>
        <v>301.23450000000003</v>
      </c>
      <c r="N29" s="330">
        <f>((N27*N26)*7)/1000</f>
        <v>260.92149999999998</v>
      </c>
      <c r="O29" s="344">
        <f>((O27*O26)*7)/1000</f>
        <v>224.875</v>
      </c>
      <c r="P29" s="329">
        <f t="shared" ref="P29:Y29" si="6">((P27*P26)*7)/1000</f>
        <v>131.06800000000001</v>
      </c>
      <c r="Q29" s="330">
        <f t="shared" si="6"/>
        <v>233.1875</v>
      </c>
      <c r="R29" s="330">
        <f t="shared" si="6"/>
        <v>265.48200000000003</v>
      </c>
      <c r="S29" s="330">
        <f t="shared" si="6"/>
        <v>284.928</v>
      </c>
      <c r="T29" s="330">
        <f t="shared" si="6"/>
        <v>220.5385</v>
      </c>
      <c r="U29" s="330">
        <f t="shared" si="6"/>
        <v>185.7345</v>
      </c>
      <c r="V29" s="330">
        <f t="shared" si="6"/>
        <v>161.85050000000001</v>
      </c>
      <c r="W29" s="330">
        <f t="shared" si="6"/>
        <v>241.92</v>
      </c>
      <c r="X29" s="330">
        <f t="shared" si="6"/>
        <v>278.6875</v>
      </c>
      <c r="Y29" s="331">
        <f t="shared" si="6"/>
        <v>164.64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60.219449225473319</v>
      </c>
      <c r="C30" s="27">
        <f t="shared" si="7"/>
        <v>61.129097531363819</v>
      </c>
      <c r="D30" s="27">
        <f t="shared" si="7"/>
        <v>64.264392324093819</v>
      </c>
      <c r="E30" s="27">
        <f t="shared" si="7"/>
        <v>70.872436565867218</v>
      </c>
      <c r="F30" s="27">
        <f t="shared" si="7"/>
        <v>66.449636154729987</v>
      </c>
      <c r="G30" s="27">
        <f t="shared" si="7"/>
        <v>76.368491321762363</v>
      </c>
      <c r="H30" s="27">
        <f t="shared" si="7"/>
        <v>75.948345439870863</v>
      </c>
      <c r="I30" s="27">
        <f t="shared" si="7"/>
        <v>69.243697478991592</v>
      </c>
      <c r="J30" s="27">
        <f t="shared" si="7"/>
        <v>58.908861557868178</v>
      </c>
      <c r="K30" s="180">
        <f t="shared" si="7"/>
        <v>34.402962048750389</v>
      </c>
      <c r="L30" s="26">
        <f>+(L25/L27)/7*1000</f>
        <v>66.440542697525942</v>
      </c>
      <c r="M30" s="27">
        <f>+(M25/M27)/7*1000</f>
        <v>66.818873668188743</v>
      </c>
      <c r="N30" s="27">
        <f>+(N25/N27)/7*1000</f>
        <v>66.999269895351674</v>
      </c>
      <c r="O30" s="180">
        <f>+(O25/O27)/7*1000</f>
        <v>57.726514730405775</v>
      </c>
      <c r="P30" s="26">
        <f t="shared" ref="P30:Y30" si="8">+(P25/P27)/7*1000</f>
        <v>70.009460737937559</v>
      </c>
      <c r="Q30" s="27">
        <f t="shared" si="8"/>
        <v>69.874028410613775</v>
      </c>
      <c r="R30" s="27">
        <f t="shared" si="8"/>
        <v>54.494655004859098</v>
      </c>
      <c r="S30" s="27">
        <f t="shared" si="8"/>
        <v>51.280323450134773</v>
      </c>
      <c r="T30" s="27">
        <f t="shared" si="8"/>
        <v>82.833382833382842</v>
      </c>
      <c r="U30" s="27">
        <f t="shared" si="8"/>
        <v>65.771571786609385</v>
      </c>
      <c r="V30" s="27">
        <f t="shared" si="8"/>
        <v>56.657223796033996</v>
      </c>
      <c r="W30" s="27">
        <f t="shared" si="8"/>
        <v>72.248677248677254</v>
      </c>
      <c r="X30" s="27">
        <f t="shared" si="8"/>
        <v>61.471181879345146</v>
      </c>
      <c r="Y30" s="28">
        <f t="shared" si="8"/>
        <v>58.41836734693878</v>
      </c>
      <c r="Z30" s="247"/>
    </row>
    <row r="31" spans="1:33" ht="33.75" customHeight="1" x14ac:dyDescent="0.25">
      <c r="A31" s="29"/>
      <c r="B31" s="30">
        <f t="shared" ref="B31:K31" si="9">B25-B29</f>
        <v>-10.600000000000023</v>
      </c>
      <c r="C31" s="30">
        <f t="shared" si="9"/>
        <v>-6.7749999999999773</v>
      </c>
      <c r="D31" s="30">
        <f t="shared" si="9"/>
        <v>1.2400000000000091</v>
      </c>
      <c r="E31" s="30">
        <f t="shared" si="9"/>
        <v>18.333500000000015</v>
      </c>
      <c r="F31" s="30">
        <f t="shared" si="9"/>
        <v>-1.4370000000000118</v>
      </c>
      <c r="G31" s="30">
        <f t="shared" si="9"/>
        <v>25.545000000000016</v>
      </c>
      <c r="H31" s="30">
        <f t="shared" si="9"/>
        <v>46.270499999999998</v>
      </c>
      <c r="I31" s="30">
        <f t="shared" si="9"/>
        <v>28.087499999999977</v>
      </c>
      <c r="J31" s="30">
        <f t="shared" si="9"/>
        <v>-8.2165000000000248</v>
      </c>
      <c r="K31" s="30">
        <f t="shared" si="9"/>
        <v>-82.960000000000008</v>
      </c>
      <c r="L31" s="30">
        <f>L25-L29</f>
        <v>-1.4019999999999868</v>
      </c>
      <c r="M31" s="30">
        <f>M25-M29</f>
        <v>6.0654999999999859</v>
      </c>
      <c r="N31" s="30">
        <f>N25-N29</f>
        <v>14.378500000000031</v>
      </c>
      <c r="O31" s="30">
        <f>O25-O29</f>
        <v>-17.175000000000011</v>
      </c>
      <c r="P31" s="30">
        <f t="shared" ref="P31:Y31" si="10">P25-P29</f>
        <v>16.931999999999988</v>
      </c>
      <c r="Q31" s="30">
        <f t="shared" si="10"/>
        <v>27.512499999999989</v>
      </c>
      <c r="R31" s="30">
        <f t="shared" si="10"/>
        <v>-41.182000000000016</v>
      </c>
      <c r="S31" s="30">
        <f t="shared" si="10"/>
        <v>-56.627999999999986</v>
      </c>
      <c r="T31" s="30">
        <f t="shared" si="10"/>
        <v>58.361500000000035</v>
      </c>
      <c r="U31" s="30">
        <f t="shared" si="10"/>
        <v>-2.03449999999998</v>
      </c>
      <c r="V31" s="30">
        <f t="shared" si="10"/>
        <v>-21.850500000000011</v>
      </c>
      <c r="W31" s="30">
        <f t="shared" si="10"/>
        <v>31.180000000000035</v>
      </c>
      <c r="X31" s="30">
        <f t="shared" si="10"/>
        <v>-4.5874999999999773</v>
      </c>
      <c r="Y31" s="30">
        <f t="shared" si="10"/>
        <v>-4.339999999999975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0"/>
      <c r="AA32" s="31"/>
      <c r="AB32" s="376"/>
      <c r="AC32" s="30"/>
      <c r="AD32" s="30"/>
      <c r="AE32" s="30"/>
      <c r="AF32" s="30"/>
      <c r="AG32" s="29"/>
    </row>
    <row r="33" spans="1:33" ht="33.75" customHeight="1" thickBot="1" x14ac:dyDescent="0.3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0"/>
      <c r="AA33" s="31"/>
      <c r="AB33" s="376"/>
      <c r="AC33" s="30"/>
      <c r="AD33" s="30"/>
      <c r="AE33" s="30"/>
      <c r="AF33" s="30"/>
      <c r="AG33" s="29"/>
    </row>
    <row r="34" spans="1:33" ht="33.75" customHeight="1" thickBot="1" x14ac:dyDescent="0.3">
      <c r="A34" s="53" t="s">
        <v>15</v>
      </c>
      <c r="B34" s="1154" t="s">
        <v>16</v>
      </c>
      <c r="C34" s="1151"/>
      <c r="D34" s="1151"/>
      <c r="E34" s="1151"/>
      <c r="F34" s="1151"/>
      <c r="G34" s="1151"/>
      <c r="H34" s="1151"/>
      <c r="I34" s="1147" t="s">
        <v>8</v>
      </c>
      <c r="L34" s="32"/>
      <c r="M34" s="62" t="s">
        <v>17</v>
      </c>
      <c r="N34" s="1154" t="s">
        <v>16</v>
      </c>
      <c r="O34" s="1151"/>
      <c r="P34" s="1151"/>
      <c r="Q34" s="1153"/>
      <c r="R34" s="1147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3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9"/>
      <c r="J35" s="35"/>
      <c r="K35" s="1106"/>
      <c r="L35" s="1106"/>
      <c r="M35" s="422" t="s">
        <v>31</v>
      </c>
      <c r="N35" s="432">
        <v>1</v>
      </c>
      <c r="O35" s="465">
        <v>2</v>
      </c>
      <c r="P35" s="466">
        <v>3</v>
      </c>
      <c r="Q35" s="467" t="s">
        <v>74</v>
      </c>
      <c r="R35" s="1149"/>
      <c r="S35" s="35"/>
      <c r="T35" s="3"/>
      <c r="U35" s="34"/>
      <c r="V35" s="3"/>
      <c r="W35" s="33"/>
      <c r="X35" s="33"/>
      <c r="Y35" s="33"/>
      <c r="Z35" s="33"/>
    </row>
    <row r="36" spans="1:33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/>
      <c r="R36" s="10"/>
      <c r="S36" s="35"/>
      <c r="T36" s="36"/>
      <c r="U36" s="36"/>
      <c r="V36" s="2"/>
      <c r="W36" s="2"/>
      <c r="X36" s="2"/>
      <c r="Y36" s="2"/>
      <c r="Z36" s="2"/>
    </row>
    <row r="37" spans="1:33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SUM(N37:Q37)</f>
        <v>0</v>
      </c>
      <c r="S37" s="2"/>
      <c r="T37" s="36"/>
      <c r="U37" s="36"/>
      <c r="V37" s="2"/>
      <c r="W37" s="2"/>
      <c r="Z37" s="2"/>
    </row>
    <row r="38" spans="1:33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11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52"/>
      <c r="R38" s="242">
        <f t="shared" ref="R38:R43" si="12">SUM(N38:Q38)</f>
        <v>49</v>
      </c>
      <c r="S38" s="2"/>
      <c r="T38" s="36"/>
      <c r="U38" s="36"/>
      <c r="V38" s="2"/>
      <c r="W38" s="2"/>
      <c r="Z38" s="2"/>
    </row>
    <row r="39" spans="1:33" ht="33.75" customHeight="1" x14ac:dyDescent="0.25">
      <c r="A39" s="148" t="s">
        <v>27</v>
      </c>
      <c r="B39" s="13">
        <v>32.799999999999997</v>
      </c>
      <c r="C39" s="14">
        <v>71.3</v>
      </c>
      <c r="D39" s="14">
        <v>46.5</v>
      </c>
      <c r="E39" s="98">
        <v>24.9</v>
      </c>
      <c r="F39" s="13">
        <v>22.5</v>
      </c>
      <c r="G39" s="14">
        <v>67.2</v>
      </c>
      <c r="H39" s="252">
        <v>46</v>
      </c>
      <c r="I39" s="242">
        <f t="shared" si="11"/>
        <v>311.2</v>
      </c>
      <c r="J39" s="464"/>
      <c r="K39" s="375"/>
      <c r="L39" s="2"/>
      <c r="M39" s="148" t="s">
        <v>27</v>
      </c>
      <c r="N39" s="13">
        <v>11.5</v>
      </c>
      <c r="O39" s="14">
        <v>21.6</v>
      </c>
      <c r="P39" s="14">
        <v>13.9</v>
      </c>
      <c r="Q39" s="252">
        <v>3.6</v>
      </c>
      <c r="R39" s="242">
        <f t="shared" si="12"/>
        <v>50.6</v>
      </c>
      <c r="S39" s="2"/>
      <c r="T39" s="36"/>
      <c r="U39" s="36"/>
      <c r="V39" s="2"/>
      <c r="W39" s="2"/>
      <c r="AA39" s="11"/>
      <c r="AB39" s="11"/>
    </row>
    <row r="40" spans="1:33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 t="shared" si="12"/>
        <v>0</v>
      </c>
      <c r="S40" s="2"/>
      <c r="T40" s="36"/>
      <c r="U40" s="36"/>
      <c r="V40" s="2"/>
      <c r="W40" s="2"/>
      <c r="AA40" s="11"/>
      <c r="AB40" s="11"/>
    </row>
    <row r="41" spans="1:33" ht="33.75" customHeight="1" x14ac:dyDescent="0.25">
      <c r="A41" s="147" t="s">
        <v>21</v>
      </c>
      <c r="B41" s="13">
        <v>34.299999999999997</v>
      </c>
      <c r="C41" s="14">
        <v>74.2</v>
      </c>
      <c r="D41" s="14">
        <v>48.9</v>
      </c>
      <c r="E41" s="98">
        <v>26.2</v>
      </c>
      <c r="F41" s="13">
        <v>23.8</v>
      </c>
      <c r="G41" s="14">
        <v>70.8</v>
      </c>
      <c r="H41" s="252">
        <v>48</v>
      </c>
      <c r="I41" s="242">
        <f t="shared" si="11"/>
        <v>326.2</v>
      </c>
      <c r="J41" s="37"/>
      <c r="K41" s="375"/>
      <c r="L41" s="2"/>
      <c r="M41" s="148" t="s">
        <v>21</v>
      </c>
      <c r="N41" s="13">
        <v>11.5</v>
      </c>
      <c r="O41" s="14">
        <v>21.6</v>
      </c>
      <c r="P41" s="14">
        <v>13.9</v>
      </c>
      <c r="Q41" s="252">
        <v>3.6</v>
      </c>
      <c r="R41" s="242">
        <f t="shared" si="12"/>
        <v>50.6</v>
      </c>
      <c r="S41" s="2"/>
      <c r="T41" s="36"/>
      <c r="U41" s="36"/>
      <c r="V41" s="2"/>
      <c r="W41" s="2"/>
      <c r="AA41" s="11"/>
      <c r="AB41" s="11"/>
    </row>
    <row r="42" spans="1:33" ht="33.75" customHeight="1" x14ac:dyDescent="0.25">
      <c r="A42" s="148" t="s">
        <v>22</v>
      </c>
      <c r="B42" s="13">
        <v>34.299999999999997</v>
      </c>
      <c r="C42" s="14">
        <v>74.2</v>
      </c>
      <c r="D42" s="14">
        <v>48.9</v>
      </c>
      <c r="E42" s="98">
        <v>26.2</v>
      </c>
      <c r="F42" s="13">
        <v>23.8</v>
      </c>
      <c r="G42" s="14">
        <v>70.8</v>
      </c>
      <c r="H42" s="252">
        <v>48</v>
      </c>
      <c r="I42" s="242">
        <f t="shared" si="11"/>
        <v>326.2</v>
      </c>
      <c r="J42" s="37"/>
      <c r="K42" s="375"/>
      <c r="L42" s="2"/>
      <c r="M42" s="148" t="s">
        <v>22</v>
      </c>
      <c r="N42" s="13">
        <v>11.5</v>
      </c>
      <c r="O42" s="14">
        <v>21.6</v>
      </c>
      <c r="P42" s="14">
        <v>13.9</v>
      </c>
      <c r="Q42" s="252">
        <v>3.6</v>
      </c>
      <c r="R42" s="242">
        <f t="shared" si="12"/>
        <v>50.6</v>
      </c>
      <c r="S42" s="2"/>
      <c r="T42" s="36"/>
      <c r="U42" s="36"/>
      <c r="V42" s="2"/>
      <c r="W42" s="2"/>
      <c r="AA42" s="11"/>
      <c r="AB42" s="11"/>
    </row>
    <row r="43" spans="1:33" ht="33.75" customHeight="1" thickBot="1" x14ac:dyDescent="0.3">
      <c r="A43" s="196" t="s">
        <v>30</v>
      </c>
      <c r="B43" s="13">
        <v>34.299999999999997</v>
      </c>
      <c r="C43" s="14">
        <v>74.3</v>
      </c>
      <c r="D43" s="14">
        <v>48.9</v>
      </c>
      <c r="E43" s="98">
        <v>26.3</v>
      </c>
      <c r="F43" s="13">
        <v>23.8</v>
      </c>
      <c r="G43" s="14">
        <v>70.8</v>
      </c>
      <c r="H43" s="252">
        <v>48</v>
      </c>
      <c r="I43" s="381">
        <f t="shared" si="11"/>
        <v>326.40000000000003</v>
      </c>
      <c r="J43" s="37"/>
      <c r="K43" s="375"/>
      <c r="L43" s="2"/>
      <c r="M43" s="196" t="s">
        <v>30</v>
      </c>
      <c r="N43" s="13">
        <v>11.6</v>
      </c>
      <c r="O43" s="14">
        <v>21.6</v>
      </c>
      <c r="P43" s="14">
        <v>14</v>
      </c>
      <c r="Q43" s="252">
        <v>3.6</v>
      </c>
      <c r="R43" s="381">
        <f t="shared" si="12"/>
        <v>50.800000000000004</v>
      </c>
      <c r="S43" s="2"/>
      <c r="T43" s="36"/>
      <c r="U43" s="36"/>
      <c r="V43" s="36"/>
      <c r="W43" s="36"/>
      <c r="AA43" s="11"/>
      <c r="AB43" s="11"/>
    </row>
    <row r="44" spans="1:33" ht="33.75" customHeight="1" x14ac:dyDescent="0.25">
      <c r="A44" s="302" t="s">
        <v>8</v>
      </c>
      <c r="B44" s="108">
        <f t="shared" ref="B44:G44" si="13">SUM(B37:B43)</f>
        <v>176.2</v>
      </c>
      <c r="C44" s="105">
        <f t="shared" si="13"/>
        <v>362.5</v>
      </c>
      <c r="D44" s="105">
        <f t="shared" si="13"/>
        <v>239.60000000000002</v>
      </c>
      <c r="E44" s="178">
        <f t="shared" si="13"/>
        <v>123.6</v>
      </c>
      <c r="F44" s="108">
        <f>SUM(F37:F43)</f>
        <v>118.6</v>
      </c>
      <c r="G44" s="105">
        <f t="shared" si="13"/>
        <v>347.6</v>
      </c>
      <c r="H44" s="106">
        <f>SUM(H37:H43)</f>
        <v>232.8</v>
      </c>
      <c r="I44" s="389">
        <f t="shared" si="11"/>
        <v>1600.9</v>
      </c>
      <c r="J44" s="37"/>
      <c r="K44" s="37"/>
      <c r="M44" s="302" t="s">
        <v>8</v>
      </c>
      <c r="N44" s="108">
        <f>SUM(N37:N43)</f>
        <v>53</v>
      </c>
      <c r="O44" s="105">
        <f>SUM(O37:O43)</f>
        <v>107.69999999999999</v>
      </c>
      <c r="P44" s="105">
        <f>SUM(P37:P43)</f>
        <v>76.5</v>
      </c>
      <c r="Q44" s="105">
        <f>SUM(Q37:Q43)</f>
        <v>14.4</v>
      </c>
      <c r="R44" s="389">
        <f>SUM(N44:Q44)</f>
        <v>251.6</v>
      </c>
      <c r="S44" s="37"/>
      <c r="T44" s="364"/>
      <c r="U44" s="2"/>
      <c r="V44" s="2"/>
      <c r="W44" s="2"/>
      <c r="AA44" s="11"/>
      <c r="AB44" s="11"/>
    </row>
    <row r="45" spans="1:33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66.949648711943794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6">
        <v>75.5</v>
      </c>
      <c r="R45" s="113">
        <f>+((R44/R46)/7)*1000</f>
        <v>75.510204081632651</v>
      </c>
      <c r="S45" s="38"/>
      <c r="AA45" s="11"/>
      <c r="AB45" s="11"/>
    </row>
    <row r="46" spans="1:33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258</v>
      </c>
      <c r="F46" s="18">
        <v>245</v>
      </c>
      <c r="G46" s="19">
        <v>745</v>
      </c>
      <c r="H46" s="20">
        <v>519</v>
      </c>
      <c r="I46" s="114">
        <f>SUM(B46:H46)</f>
        <v>3416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211">
        <v>34</v>
      </c>
      <c r="R46" s="424">
        <f>SUM(N46:Q46)</f>
        <v>476</v>
      </c>
      <c r="S46" s="40"/>
      <c r="AA46" s="11"/>
      <c r="AB46" s="11"/>
    </row>
    <row r="47" spans="1:33" ht="33.75" customHeight="1" x14ac:dyDescent="0.25">
      <c r="A47" s="164" t="s">
        <v>12</v>
      </c>
      <c r="B47" s="21">
        <f t="shared" ref="B47:H47" si="14">((((B45*7)*B46)/1000)-B38)/4</f>
        <v>31.962499999999999</v>
      </c>
      <c r="C47" s="22">
        <f t="shared" si="14"/>
        <v>74.21275</v>
      </c>
      <c r="D47" s="22">
        <f t="shared" si="14"/>
        <v>48.337499999999999</v>
      </c>
      <c r="E47" s="135">
        <f t="shared" si="14"/>
        <v>27.0565</v>
      </c>
      <c r="F47" s="21">
        <f t="shared" si="14"/>
        <v>22.98</v>
      </c>
      <c r="G47" s="22">
        <f t="shared" si="14"/>
        <v>69.699375000000003</v>
      </c>
      <c r="H47" s="23">
        <f t="shared" si="14"/>
        <v>48.336250000000007</v>
      </c>
      <c r="I47" s="115">
        <f>((I44*1000)/I46)/7</f>
        <v>66.949648711943794</v>
      </c>
      <c r="J47" s="167"/>
      <c r="K47" s="37"/>
      <c r="M47" s="164" t="s">
        <v>12</v>
      </c>
      <c r="N47" s="21">
        <f>((((N45*7)*N46)/1000)-N38)/4</f>
        <v>12.544500000000001</v>
      </c>
      <c r="O47" s="22">
        <f>((((O45*7)*O46)/1000)-O38)/4</f>
        <v>21.496375</v>
      </c>
      <c r="P47" s="22">
        <f>((((P45*7)*P46)/1000)-P38)/4</f>
        <v>12.108375000000002</v>
      </c>
      <c r="Q47" s="22">
        <f>((((Q45*7)*Q46)/1000)-Q38)/4</f>
        <v>4.4922500000000003</v>
      </c>
      <c r="R47" s="425">
        <f>((R44*1000)/R46)/7</f>
        <v>75.510204081632651</v>
      </c>
      <c r="S47" s="40"/>
      <c r="AA47" s="11"/>
      <c r="AB47" s="11"/>
    </row>
    <row r="48" spans="1:33" ht="33.75" customHeight="1" thickBot="1" x14ac:dyDescent="0.3">
      <c r="A48" s="157" t="s">
        <v>13</v>
      </c>
      <c r="B48" s="329">
        <f t="shared" ref="B48:G48" si="15">((B46*B45)*7)/1000</f>
        <v>168.35</v>
      </c>
      <c r="C48" s="330">
        <f t="shared" si="15"/>
        <v>365.351</v>
      </c>
      <c r="D48" s="330">
        <f t="shared" si="15"/>
        <v>239.75</v>
      </c>
      <c r="E48" s="344">
        <f t="shared" si="15"/>
        <v>128.226</v>
      </c>
      <c r="F48" s="329">
        <f>((F46*F45)*7)/1000</f>
        <v>116.62</v>
      </c>
      <c r="G48" s="330">
        <f t="shared" si="15"/>
        <v>346.79750000000001</v>
      </c>
      <c r="H48" s="331">
        <f>((H46*H45)*7)/1000</f>
        <v>236.14500000000001</v>
      </c>
      <c r="I48" s="99"/>
      <c r="J48" s="29"/>
      <c r="K48" s="37"/>
      <c r="M48" s="165" t="s">
        <v>13</v>
      </c>
      <c r="N48" s="329">
        <f>((N46*N45)*7)/1000</f>
        <v>57.078000000000003</v>
      </c>
      <c r="O48" s="330">
        <f>((O46*O45)*7)/1000</f>
        <v>107.2855</v>
      </c>
      <c r="P48" s="330">
        <f>((P46*P45)*7)/1000</f>
        <v>69.233500000000006</v>
      </c>
      <c r="Q48" s="330">
        <f>((Q46*Q45)*7)/1000</f>
        <v>17.969000000000001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68.030888030888022</v>
      </c>
      <c r="C49" s="27">
        <f t="shared" si="16"/>
        <v>66.477168531083805</v>
      </c>
      <c r="D49" s="27">
        <f t="shared" si="16"/>
        <v>68.45714285714287</v>
      </c>
      <c r="E49" s="180">
        <f t="shared" si="16"/>
        <v>68.438538205980066</v>
      </c>
      <c r="F49" s="26">
        <f>+(F44/F46)/7*1000</f>
        <v>69.154518950437307</v>
      </c>
      <c r="G49" s="27">
        <f t="shared" si="16"/>
        <v>66.653883029721953</v>
      </c>
      <c r="H49" s="28">
        <f>+(H44/H46)/7*1000</f>
        <v>64.079273327828247</v>
      </c>
      <c r="I49" s="116"/>
      <c r="J49" s="29"/>
      <c r="K49" s="37"/>
      <c r="L49" s="29"/>
      <c r="M49" s="213" t="s">
        <v>14</v>
      </c>
      <c r="N49" s="26">
        <f>+(N44/N46)/7*1000</f>
        <v>70.105820105820101</v>
      </c>
      <c r="O49" s="27">
        <f>+(O44/O46)/7*1000</f>
        <v>75.791695988740315</v>
      </c>
      <c r="P49" s="27">
        <f>+(P44/P46)/7*1000</f>
        <v>83.424209378407866</v>
      </c>
      <c r="Q49" s="27">
        <f>+(Q44/Q46)/7*1000</f>
        <v>60.504201680672267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7">B44-B48</f>
        <v>7.8499999999999943</v>
      </c>
      <c r="C50" s="30">
        <f t="shared" si="17"/>
        <v>-2.8509999999999991</v>
      </c>
      <c r="D50" s="30">
        <f t="shared" si="17"/>
        <v>-0.14999999999997726</v>
      </c>
      <c r="E50" s="30">
        <f t="shared" si="17"/>
        <v>-4.6260000000000048</v>
      </c>
      <c r="F50" s="30">
        <f t="shared" si="17"/>
        <v>1.9799999999999898</v>
      </c>
      <c r="G50" s="30">
        <f t="shared" si="17"/>
        <v>0.80250000000000909</v>
      </c>
      <c r="H50" s="30">
        <f t="shared" si="17"/>
        <v>-3.3449999999999989</v>
      </c>
      <c r="I50" s="29"/>
      <c r="J50" s="29"/>
      <c r="K50" s="29"/>
      <c r="L50" s="29"/>
      <c r="M50" s="30"/>
      <c r="N50" s="30">
        <f>N44-N48</f>
        <v>-4.078000000000003</v>
      </c>
      <c r="O50" s="30">
        <f>O44-O48</f>
        <v>0.41449999999998965</v>
      </c>
      <c r="P50" s="30">
        <f>P44-P48</f>
        <v>7.2664999999999935</v>
      </c>
      <c r="Q50" s="30">
        <f>Q44-Q48</f>
        <v>-3.5690000000000008</v>
      </c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94" t="s">
        <v>29</v>
      </c>
      <c r="C53" s="1095"/>
      <c r="D53" s="1095"/>
      <c r="E53" s="1095"/>
      <c r="F53" s="1145"/>
      <c r="G53" s="1147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52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8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8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8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8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8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8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K22">
      <selection activeCell="B64" sqref="B64:F64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4"/>
    <mergeCell ref="Z15:Z16"/>
    <mergeCell ref="B34:H34"/>
    <mergeCell ref="I34:I35"/>
    <mergeCell ref="N34:Q34"/>
    <mergeCell ref="R34:R35"/>
    <mergeCell ref="K35:L35"/>
  </mergeCells>
  <pageMargins left="0.7" right="0.7" top="0.75" bottom="0.75" header="0.3" footer="0.3"/>
  <pageSetup paperSize="9" orientation="portrait"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9"/>
  <dimension ref="A1:AG237"/>
  <sheetViews>
    <sheetView topLeftCell="A22" zoomScale="30" zoomScaleNormal="30" workbookViewId="0">
      <selection activeCell="B65" sqref="B65:G65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0.85546875" style="11"/>
    <col min="36" max="36" width="14.85546875" style="11" bestFit="1" customWidth="1"/>
    <col min="37" max="261" width="10.8554687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0.85546875" style="11"/>
    <col min="292" max="292" width="14.85546875" style="11" bestFit="1" customWidth="1"/>
    <col min="293" max="517" width="10.8554687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0.85546875" style="11"/>
    <col min="548" max="548" width="14.85546875" style="11" bestFit="1" customWidth="1"/>
    <col min="549" max="773" width="10.8554687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0.85546875" style="11"/>
    <col min="804" max="804" width="14.85546875" style="11" bestFit="1" customWidth="1"/>
    <col min="805" max="1029" width="10.8554687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0.85546875" style="11"/>
    <col min="1060" max="1060" width="14.85546875" style="11" bestFit="1" customWidth="1"/>
    <col min="1061" max="1285" width="10.8554687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0.85546875" style="11"/>
    <col min="1316" max="1316" width="14.85546875" style="11" bestFit="1" customWidth="1"/>
    <col min="1317" max="1541" width="10.8554687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0.85546875" style="11"/>
    <col min="1572" max="1572" width="14.85546875" style="11" bestFit="1" customWidth="1"/>
    <col min="1573" max="1797" width="10.8554687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0.85546875" style="11"/>
    <col min="1828" max="1828" width="14.85546875" style="11" bestFit="1" customWidth="1"/>
    <col min="1829" max="2053" width="10.8554687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0.85546875" style="11"/>
    <col min="2084" max="2084" width="14.85546875" style="11" bestFit="1" customWidth="1"/>
    <col min="2085" max="2309" width="10.8554687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0.85546875" style="11"/>
    <col min="2340" max="2340" width="14.85546875" style="11" bestFit="1" customWidth="1"/>
    <col min="2341" max="2565" width="10.8554687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0.85546875" style="11"/>
    <col min="2596" max="2596" width="14.85546875" style="11" bestFit="1" customWidth="1"/>
    <col min="2597" max="2821" width="10.8554687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0.85546875" style="11"/>
    <col min="2852" max="2852" width="14.85546875" style="11" bestFit="1" customWidth="1"/>
    <col min="2853" max="3077" width="10.8554687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0.85546875" style="11"/>
    <col min="3108" max="3108" width="14.85546875" style="11" bestFit="1" customWidth="1"/>
    <col min="3109" max="3333" width="10.8554687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0.85546875" style="11"/>
    <col min="3364" max="3364" width="14.85546875" style="11" bestFit="1" customWidth="1"/>
    <col min="3365" max="3589" width="10.8554687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0.85546875" style="11"/>
    <col min="3620" max="3620" width="14.85546875" style="11" bestFit="1" customWidth="1"/>
    <col min="3621" max="3845" width="10.8554687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0.85546875" style="11"/>
    <col min="3876" max="3876" width="14.85546875" style="11" bestFit="1" customWidth="1"/>
    <col min="3877" max="4101" width="10.8554687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0.85546875" style="11"/>
    <col min="4132" max="4132" width="14.85546875" style="11" bestFit="1" customWidth="1"/>
    <col min="4133" max="4357" width="10.8554687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0.85546875" style="11"/>
    <col min="4388" max="4388" width="14.85546875" style="11" bestFit="1" customWidth="1"/>
    <col min="4389" max="4613" width="10.8554687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0.85546875" style="11"/>
    <col min="4644" max="4644" width="14.85546875" style="11" bestFit="1" customWidth="1"/>
    <col min="4645" max="4869" width="10.8554687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0.85546875" style="11"/>
    <col min="4900" max="4900" width="14.85546875" style="11" bestFit="1" customWidth="1"/>
    <col min="4901" max="5125" width="10.8554687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0.85546875" style="11"/>
    <col min="5156" max="5156" width="14.85546875" style="11" bestFit="1" customWidth="1"/>
    <col min="5157" max="5381" width="10.8554687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0.85546875" style="11"/>
    <col min="5412" max="5412" width="14.85546875" style="11" bestFit="1" customWidth="1"/>
    <col min="5413" max="5637" width="10.8554687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0.85546875" style="11"/>
    <col min="5668" max="5668" width="14.85546875" style="11" bestFit="1" customWidth="1"/>
    <col min="5669" max="5893" width="10.8554687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0.85546875" style="11"/>
    <col min="5924" max="5924" width="14.85546875" style="11" bestFit="1" customWidth="1"/>
    <col min="5925" max="6149" width="10.8554687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0.85546875" style="11"/>
    <col min="6180" max="6180" width="14.85546875" style="11" bestFit="1" customWidth="1"/>
    <col min="6181" max="6405" width="10.8554687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0.85546875" style="11"/>
    <col min="6436" max="6436" width="14.85546875" style="11" bestFit="1" customWidth="1"/>
    <col min="6437" max="6661" width="10.8554687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0.85546875" style="11"/>
    <col min="6692" max="6692" width="14.85546875" style="11" bestFit="1" customWidth="1"/>
    <col min="6693" max="6917" width="10.8554687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0.85546875" style="11"/>
    <col min="6948" max="6948" width="14.85546875" style="11" bestFit="1" customWidth="1"/>
    <col min="6949" max="7173" width="10.8554687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0.85546875" style="11"/>
    <col min="7204" max="7204" width="14.85546875" style="11" bestFit="1" customWidth="1"/>
    <col min="7205" max="7429" width="10.8554687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0.85546875" style="11"/>
    <col min="7460" max="7460" width="14.85546875" style="11" bestFit="1" customWidth="1"/>
    <col min="7461" max="7685" width="10.8554687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0.85546875" style="11"/>
    <col min="7716" max="7716" width="14.85546875" style="11" bestFit="1" customWidth="1"/>
    <col min="7717" max="7941" width="10.8554687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0.85546875" style="11"/>
    <col min="7972" max="7972" width="14.85546875" style="11" bestFit="1" customWidth="1"/>
    <col min="7973" max="8197" width="10.8554687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0.85546875" style="11"/>
    <col min="8228" max="8228" width="14.85546875" style="11" bestFit="1" customWidth="1"/>
    <col min="8229" max="8453" width="10.8554687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0.85546875" style="11"/>
    <col min="8484" max="8484" width="14.85546875" style="11" bestFit="1" customWidth="1"/>
    <col min="8485" max="8709" width="10.8554687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0.85546875" style="11"/>
    <col min="8740" max="8740" width="14.85546875" style="11" bestFit="1" customWidth="1"/>
    <col min="8741" max="8965" width="10.8554687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0.85546875" style="11"/>
    <col min="8996" max="8996" width="14.85546875" style="11" bestFit="1" customWidth="1"/>
    <col min="8997" max="9221" width="10.8554687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0.85546875" style="11"/>
    <col min="9252" max="9252" width="14.85546875" style="11" bestFit="1" customWidth="1"/>
    <col min="9253" max="9477" width="10.8554687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0.85546875" style="11"/>
    <col min="9508" max="9508" width="14.85546875" style="11" bestFit="1" customWidth="1"/>
    <col min="9509" max="9733" width="10.8554687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0.85546875" style="11"/>
    <col min="9764" max="9764" width="14.85546875" style="11" bestFit="1" customWidth="1"/>
    <col min="9765" max="9989" width="10.8554687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0.85546875" style="11"/>
    <col min="10020" max="10020" width="14.85546875" style="11" bestFit="1" customWidth="1"/>
    <col min="10021" max="10245" width="10.8554687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0.85546875" style="11"/>
    <col min="10276" max="10276" width="14.85546875" style="11" bestFit="1" customWidth="1"/>
    <col min="10277" max="10501" width="10.8554687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0.85546875" style="11"/>
    <col min="10532" max="10532" width="14.85546875" style="11" bestFit="1" customWidth="1"/>
    <col min="10533" max="10757" width="10.8554687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0.85546875" style="11"/>
    <col min="10788" max="10788" width="14.85546875" style="11" bestFit="1" customWidth="1"/>
    <col min="10789" max="11013" width="10.8554687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0.85546875" style="11"/>
    <col min="11044" max="11044" width="14.85546875" style="11" bestFit="1" customWidth="1"/>
    <col min="11045" max="11269" width="10.8554687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0.85546875" style="11"/>
    <col min="11300" max="11300" width="14.85546875" style="11" bestFit="1" customWidth="1"/>
    <col min="11301" max="11525" width="10.8554687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0.85546875" style="11"/>
    <col min="11556" max="11556" width="14.85546875" style="11" bestFit="1" customWidth="1"/>
    <col min="11557" max="11781" width="10.8554687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0.85546875" style="11"/>
    <col min="11812" max="11812" width="14.85546875" style="11" bestFit="1" customWidth="1"/>
    <col min="11813" max="12037" width="10.8554687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0.85546875" style="11"/>
    <col min="12068" max="12068" width="14.85546875" style="11" bestFit="1" customWidth="1"/>
    <col min="12069" max="12293" width="10.8554687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0.85546875" style="11"/>
    <col min="12324" max="12324" width="14.85546875" style="11" bestFit="1" customWidth="1"/>
    <col min="12325" max="12549" width="10.8554687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0.85546875" style="11"/>
    <col min="12580" max="12580" width="14.85546875" style="11" bestFit="1" customWidth="1"/>
    <col min="12581" max="12805" width="10.8554687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0.85546875" style="11"/>
    <col min="12836" max="12836" width="14.85546875" style="11" bestFit="1" customWidth="1"/>
    <col min="12837" max="13061" width="10.8554687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0.85546875" style="11"/>
    <col min="13092" max="13092" width="14.85546875" style="11" bestFit="1" customWidth="1"/>
    <col min="13093" max="13317" width="10.8554687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0.85546875" style="11"/>
    <col min="13348" max="13348" width="14.85546875" style="11" bestFit="1" customWidth="1"/>
    <col min="13349" max="13573" width="10.8554687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0.85546875" style="11"/>
    <col min="13604" max="13604" width="14.85546875" style="11" bestFit="1" customWidth="1"/>
    <col min="13605" max="13829" width="10.8554687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0.85546875" style="11"/>
    <col min="13860" max="13860" width="14.85546875" style="11" bestFit="1" customWidth="1"/>
    <col min="13861" max="14085" width="10.8554687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0.85546875" style="11"/>
    <col min="14116" max="14116" width="14.85546875" style="11" bestFit="1" customWidth="1"/>
    <col min="14117" max="14341" width="10.8554687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0.85546875" style="11"/>
    <col min="14372" max="14372" width="14.85546875" style="11" bestFit="1" customWidth="1"/>
    <col min="14373" max="14597" width="10.8554687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0.85546875" style="11"/>
    <col min="14628" max="14628" width="14.85546875" style="11" bestFit="1" customWidth="1"/>
    <col min="14629" max="14853" width="10.8554687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0.85546875" style="11"/>
    <col min="14884" max="14884" width="14.85546875" style="11" bestFit="1" customWidth="1"/>
    <col min="14885" max="15109" width="10.8554687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0.85546875" style="11"/>
    <col min="15140" max="15140" width="14.85546875" style="11" bestFit="1" customWidth="1"/>
    <col min="15141" max="15365" width="10.8554687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0.85546875" style="11"/>
    <col min="15396" max="15396" width="14.85546875" style="11" bestFit="1" customWidth="1"/>
    <col min="15397" max="15621" width="10.8554687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0.85546875" style="11"/>
    <col min="15652" max="15652" width="14.85546875" style="11" bestFit="1" customWidth="1"/>
    <col min="15653" max="15877" width="10.8554687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0.85546875" style="11"/>
    <col min="15908" max="15908" width="14.85546875" style="11" bestFit="1" customWidth="1"/>
    <col min="15909" max="16133" width="10.8554687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0.85546875" style="11"/>
    <col min="16164" max="16164" width="14.85546875" style="11" bestFit="1" customWidth="1"/>
    <col min="16165" max="16384" width="10.8554687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75</v>
      </c>
      <c r="N11" s="1100"/>
      <c r="O11" s="6"/>
      <c r="P11" s="6"/>
      <c r="Q11" s="1"/>
      <c r="R11" s="1"/>
      <c r="S11" s="1" t="s">
        <v>5</v>
      </c>
      <c r="T11" s="69">
        <v>45526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4"/>
      <c r="I15" s="1104"/>
      <c r="J15" s="1104"/>
      <c r="K15" s="1104"/>
      <c r="L15" s="1142" t="s">
        <v>29</v>
      </c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3"/>
      <c r="W15" s="1143"/>
      <c r="X15" s="1143"/>
      <c r="Y15" s="1144"/>
      <c r="Z15" s="1147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9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58.7</v>
      </c>
      <c r="C19" s="14">
        <v>62.5</v>
      </c>
      <c r="D19" s="14">
        <v>60.8</v>
      </c>
      <c r="E19" s="14">
        <v>37.6</v>
      </c>
      <c r="F19" s="14">
        <v>35.4</v>
      </c>
      <c r="G19" s="14">
        <v>29.8</v>
      </c>
      <c r="H19" s="14">
        <v>48.1</v>
      </c>
      <c r="I19" s="14">
        <v>53.1</v>
      </c>
      <c r="J19" s="14">
        <v>40</v>
      </c>
      <c r="K19" s="98">
        <v>39.799999999999997</v>
      </c>
      <c r="L19" s="13">
        <v>34</v>
      </c>
      <c r="M19" s="14">
        <v>61</v>
      </c>
      <c r="N19" s="414">
        <v>52.9</v>
      </c>
      <c r="O19" s="98">
        <v>45.6</v>
      </c>
      <c r="P19" s="13">
        <v>28.6</v>
      </c>
      <c r="Q19" s="14">
        <v>49.5</v>
      </c>
      <c r="R19" s="14">
        <v>53.8</v>
      </c>
      <c r="S19" s="14">
        <v>57.7</v>
      </c>
      <c r="T19" s="14">
        <v>42.6</v>
      </c>
      <c r="U19" s="14">
        <v>35.1</v>
      </c>
      <c r="V19" s="14">
        <v>33</v>
      </c>
      <c r="W19" s="14">
        <v>49</v>
      </c>
      <c r="X19" s="14">
        <v>56.5</v>
      </c>
      <c r="Y19" s="252">
        <v>33.4</v>
      </c>
      <c r="Z19" s="242">
        <f t="shared" ref="Z19:Z24" si="0">SUM(B19:Y19)</f>
        <v>1098.5000000000002</v>
      </c>
      <c r="AA19" s="356"/>
    </row>
    <row r="20" spans="1:33" ht="39.75" customHeight="1" x14ac:dyDescent="0.25">
      <c r="A20" s="148" t="s">
        <v>27</v>
      </c>
      <c r="B20" s="13">
        <v>63.1</v>
      </c>
      <c r="C20" s="14">
        <v>68.400000000000006</v>
      </c>
      <c r="D20" s="14">
        <v>66.3</v>
      </c>
      <c r="E20" s="14">
        <v>40.9</v>
      </c>
      <c r="F20" s="14">
        <v>38.799999999999997</v>
      </c>
      <c r="G20" s="14">
        <v>32.1</v>
      </c>
      <c r="H20" s="14">
        <v>52.1</v>
      </c>
      <c r="I20" s="14">
        <v>57.5</v>
      </c>
      <c r="J20" s="14">
        <v>42.7</v>
      </c>
      <c r="K20" s="98">
        <v>42.3</v>
      </c>
      <c r="L20" s="13">
        <v>36.6</v>
      </c>
      <c r="M20" s="14">
        <v>66.3</v>
      </c>
      <c r="N20" s="14">
        <v>57.6</v>
      </c>
      <c r="O20" s="98">
        <v>48.8</v>
      </c>
      <c r="P20" s="13">
        <v>28</v>
      </c>
      <c r="Q20" s="14">
        <v>50.5</v>
      </c>
      <c r="R20" s="14">
        <v>57.5</v>
      </c>
      <c r="S20" s="14">
        <v>63.4</v>
      </c>
      <c r="T20" s="14">
        <v>49.1</v>
      </c>
      <c r="U20" s="14">
        <v>41.8</v>
      </c>
      <c r="V20" s="14">
        <v>35.9</v>
      </c>
      <c r="W20" s="14">
        <v>53.4</v>
      </c>
      <c r="X20" s="14">
        <v>61.6</v>
      </c>
      <c r="Y20" s="252">
        <v>36.200000000000003</v>
      </c>
      <c r="Z20" s="242">
        <f t="shared" si="0"/>
        <v>1190.9000000000001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63.2</v>
      </c>
      <c r="C22" s="14">
        <v>68.400000000000006</v>
      </c>
      <c r="D22" s="14">
        <v>66.3</v>
      </c>
      <c r="E22" s="14">
        <v>40.9</v>
      </c>
      <c r="F22" s="14">
        <v>38.799999999999997</v>
      </c>
      <c r="G22" s="14">
        <v>32.1</v>
      </c>
      <c r="H22" s="14">
        <v>52.1</v>
      </c>
      <c r="I22" s="14">
        <v>57.5</v>
      </c>
      <c r="J22" s="14">
        <v>42.7</v>
      </c>
      <c r="K22" s="98">
        <v>42.3</v>
      </c>
      <c r="L22" s="13">
        <v>36.6</v>
      </c>
      <c r="M22" s="14">
        <v>66.400000000000006</v>
      </c>
      <c r="N22" s="14">
        <v>57.6</v>
      </c>
      <c r="O22" s="98">
        <v>48.9</v>
      </c>
      <c r="P22" s="13">
        <v>28</v>
      </c>
      <c r="Q22" s="14">
        <v>50.6</v>
      </c>
      <c r="R22" s="14">
        <v>57.5</v>
      </c>
      <c r="S22" s="14">
        <v>63.5</v>
      </c>
      <c r="T22" s="14">
        <v>49.1</v>
      </c>
      <c r="U22" s="14">
        <v>41.8</v>
      </c>
      <c r="V22" s="14">
        <v>35.9</v>
      </c>
      <c r="W22" s="14">
        <v>53.4</v>
      </c>
      <c r="X22" s="14">
        <v>61.7</v>
      </c>
      <c r="Y22" s="252">
        <v>36.200000000000003</v>
      </c>
      <c r="Z22" s="242">
        <f t="shared" si="0"/>
        <v>1191.5000000000002</v>
      </c>
      <c r="AA22" s="356"/>
    </row>
    <row r="23" spans="1:33" ht="39.950000000000003" customHeight="1" x14ac:dyDescent="0.25">
      <c r="A23" s="148" t="s">
        <v>22</v>
      </c>
      <c r="B23" s="13">
        <v>63.2</v>
      </c>
      <c r="C23" s="14">
        <v>68.400000000000006</v>
      </c>
      <c r="D23" s="14">
        <v>66.3</v>
      </c>
      <c r="E23" s="14">
        <v>41</v>
      </c>
      <c r="F23" s="14">
        <v>38.799999999999997</v>
      </c>
      <c r="G23" s="14">
        <v>32.200000000000003</v>
      </c>
      <c r="H23" s="14">
        <v>52.1</v>
      </c>
      <c r="I23" s="14">
        <v>57.5</v>
      </c>
      <c r="J23" s="14">
        <v>42.7</v>
      </c>
      <c r="K23" s="98">
        <v>42.3</v>
      </c>
      <c r="L23" s="13">
        <v>36.6</v>
      </c>
      <c r="M23" s="14">
        <v>66.400000000000006</v>
      </c>
      <c r="N23" s="14">
        <v>57.7</v>
      </c>
      <c r="O23" s="98">
        <v>48.9</v>
      </c>
      <c r="P23" s="13">
        <v>28</v>
      </c>
      <c r="Q23" s="14">
        <v>50.6</v>
      </c>
      <c r="R23" s="14">
        <v>57.6</v>
      </c>
      <c r="S23" s="14">
        <v>63.5</v>
      </c>
      <c r="T23" s="14">
        <v>49.1</v>
      </c>
      <c r="U23" s="14">
        <v>41.9</v>
      </c>
      <c r="V23" s="14">
        <v>35.9</v>
      </c>
      <c r="W23" s="14">
        <v>53.4</v>
      </c>
      <c r="X23" s="14">
        <v>61.7</v>
      </c>
      <c r="Y23" s="252">
        <v>36.299999999999997</v>
      </c>
      <c r="Z23" s="242">
        <f t="shared" si="0"/>
        <v>1192.1000000000001</v>
      </c>
      <c r="AA23" s="356"/>
    </row>
    <row r="24" spans="1:33" ht="39.950000000000003" customHeight="1" thickBot="1" x14ac:dyDescent="0.3">
      <c r="A24" s="196" t="s">
        <v>30</v>
      </c>
      <c r="B24" s="13">
        <v>63.2</v>
      </c>
      <c r="C24" s="14">
        <v>68.400000000000006</v>
      </c>
      <c r="D24" s="14">
        <v>66.3</v>
      </c>
      <c r="E24" s="14">
        <v>41</v>
      </c>
      <c r="F24" s="14">
        <v>38.799999999999997</v>
      </c>
      <c r="G24" s="14">
        <v>32.200000000000003</v>
      </c>
      <c r="H24" s="14">
        <v>52.1</v>
      </c>
      <c r="I24" s="14">
        <v>57.6</v>
      </c>
      <c r="J24" s="14">
        <v>42.8</v>
      </c>
      <c r="K24" s="98">
        <v>42.3</v>
      </c>
      <c r="L24" s="13">
        <v>36.6</v>
      </c>
      <c r="M24" s="14">
        <v>66.400000000000006</v>
      </c>
      <c r="N24" s="14">
        <v>57.7</v>
      </c>
      <c r="O24" s="98">
        <v>48.9</v>
      </c>
      <c r="P24" s="13">
        <v>28</v>
      </c>
      <c r="Q24" s="14">
        <v>50.6</v>
      </c>
      <c r="R24" s="14">
        <v>57.6</v>
      </c>
      <c r="S24" s="14">
        <v>63.5</v>
      </c>
      <c r="T24" s="14">
        <v>49.2</v>
      </c>
      <c r="U24" s="14">
        <v>41.9</v>
      </c>
      <c r="V24" s="14">
        <v>36</v>
      </c>
      <c r="W24" s="14">
        <v>53.5</v>
      </c>
      <c r="X24" s="14">
        <v>61.7</v>
      </c>
      <c r="Y24" s="252">
        <v>36.299999999999997</v>
      </c>
      <c r="Z24" s="381">
        <f t="shared" si="0"/>
        <v>1192.6000000000001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311.39999999999998</v>
      </c>
      <c r="C25" s="105">
        <f t="shared" si="1"/>
        <v>336.1</v>
      </c>
      <c r="D25" s="105">
        <f t="shared" si="1"/>
        <v>326</v>
      </c>
      <c r="E25" s="105">
        <f t="shared" si="1"/>
        <v>201.4</v>
      </c>
      <c r="F25" s="105">
        <f t="shared" si="1"/>
        <v>190.59999999999997</v>
      </c>
      <c r="G25" s="105">
        <f t="shared" si="1"/>
        <v>158.4</v>
      </c>
      <c r="H25" s="105">
        <f t="shared" si="1"/>
        <v>256.5</v>
      </c>
      <c r="I25" s="105">
        <f t="shared" si="1"/>
        <v>283.2</v>
      </c>
      <c r="J25" s="105">
        <f t="shared" si="1"/>
        <v>210.90000000000003</v>
      </c>
      <c r="K25" s="178">
        <f t="shared" si="1"/>
        <v>209</v>
      </c>
      <c r="L25" s="108">
        <f>SUM(L18:L24)</f>
        <v>180.39999999999998</v>
      </c>
      <c r="M25" s="105">
        <f>SUM(M18:M24)</f>
        <v>326.5</v>
      </c>
      <c r="N25" s="105">
        <f>SUM(N18:N24)</f>
        <v>283.5</v>
      </c>
      <c r="O25" s="178">
        <f>SUM(O18:O24)</f>
        <v>241.10000000000002</v>
      </c>
      <c r="P25" s="108">
        <f t="shared" ref="P25:Y25" si="2">SUM(P18:P24)</f>
        <v>140.6</v>
      </c>
      <c r="Q25" s="105">
        <f t="shared" si="2"/>
        <v>251.79999999999998</v>
      </c>
      <c r="R25" s="105">
        <f t="shared" si="2"/>
        <v>284</v>
      </c>
      <c r="S25" s="105">
        <f t="shared" si="2"/>
        <v>311.60000000000002</v>
      </c>
      <c r="T25" s="105">
        <f t="shared" si="2"/>
        <v>239.10000000000002</v>
      </c>
      <c r="U25" s="105">
        <f t="shared" si="2"/>
        <v>202.5</v>
      </c>
      <c r="V25" s="105">
        <f t="shared" si="2"/>
        <v>176.70000000000002</v>
      </c>
      <c r="W25" s="105">
        <f t="shared" si="2"/>
        <v>262.70000000000005</v>
      </c>
      <c r="X25" s="105">
        <f t="shared" si="2"/>
        <v>303.2</v>
      </c>
      <c r="Y25" s="106">
        <f t="shared" si="2"/>
        <v>178.39999999999998</v>
      </c>
      <c r="Z25" s="389">
        <f>SUM(B25:Y25)</f>
        <v>5865.5999999999995</v>
      </c>
    </row>
    <row r="26" spans="1:33" s="2" customFormat="1" ht="36.75" customHeight="1" x14ac:dyDescent="0.25">
      <c r="A26" s="162" t="s">
        <v>10</v>
      </c>
      <c r="B26" s="15">
        <v>67</v>
      </c>
      <c r="C26" s="16">
        <v>68</v>
      </c>
      <c r="D26" s="16">
        <v>69.5</v>
      </c>
      <c r="E26" s="16">
        <v>70</v>
      </c>
      <c r="F26" s="16">
        <v>73</v>
      </c>
      <c r="G26" s="16">
        <v>70.5</v>
      </c>
      <c r="H26" s="16">
        <v>69</v>
      </c>
      <c r="I26" s="16">
        <v>68</v>
      </c>
      <c r="J26" s="16">
        <v>66.5</v>
      </c>
      <c r="K26" s="186">
        <v>64.5</v>
      </c>
      <c r="L26" s="451">
        <v>72</v>
      </c>
      <c r="M26" s="452">
        <v>71</v>
      </c>
      <c r="N26" s="16">
        <v>69</v>
      </c>
      <c r="O26" s="186">
        <v>67</v>
      </c>
      <c r="P26" s="451">
        <v>66.5</v>
      </c>
      <c r="Q26" s="452">
        <v>67.5</v>
      </c>
      <c r="R26" s="453">
        <v>69</v>
      </c>
      <c r="S26" s="453">
        <v>70</v>
      </c>
      <c r="T26" s="453">
        <v>71</v>
      </c>
      <c r="U26" s="452">
        <v>72.5</v>
      </c>
      <c r="V26" s="452">
        <v>71.5</v>
      </c>
      <c r="W26" s="454">
        <v>69.5</v>
      </c>
      <c r="X26" s="454">
        <v>68</v>
      </c>
      <c r="Y26" s="455">
        <v>65</v>
      </c>
      <c r="Z26" s="243">
        <f>((Z25/Z27)/7)*1000</f>
        <v>68.88711420115564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706</v>
      </c>
      <c r="D27" s="19">
        <v>670</v>
      </c>
      <c r="E27" s="19">
        <v>411</v>
      </c>
      <c r="F27" s="19">
        <v>373</v>
      </c>
      <c r="G27" s="19">
        <v>321</v>
      </c>
      <c r="H27" s="19">
        <v>531</v>
      </c>
      <c r="I27" s="19">
        <v>595</v>
      </c>
      <c r="J27" s="19">
        <v>453</v>
      </c>
      <c r="K27" s="156">
        <v>463</v>
      </c>
      <c r="L27" s="18">
        <v>358</v>
      </c>
      <c r="M27" s="19">
        <v>657</v>
      </c>
      <c r="N27" s="19">
        <v>587</v>
      </c>
      <c r="O27" s="156">
        <v>514</v>
      </c>
      <c r="P27" s="18">
        <v>302</v>
      </c>
      <c r="Q27" s="19">
        <v>533</v>
      </c>
      <c r="R27" s="19">
        <v>588</v>
      </c>
      <c r="S27" s="19">
        <v>636</v>
      </c>
      <c r="T27" s="19">
        <v>481</v>
      </c>
      <c r="U27" s="19">
        <v>399</v>
      </c>
      <c r="V27" s="19">
        <v>353</v>
      </c>
      <c r="W27" s="19">
        <v>540</v>
      </c>
      <c r="X27" s="19">
        <v>637</v>
      </c>
      <c r="Y27" s="20">
        <v>392</v>
      </c>
      <c r="Z27" s="244">
        <f>SUM(B27:Y27)</f>
        <v>12164</v>
      </c>
    </row>
    <row r="28" spans="1:33" s="2" customFormat="1" ht="33" customHeight="1" x14ac:dyDescent="0.25">
      <c r="A28" s="164" t="s">
        <v>12</v>
      </c>
      <c r="B28" s="21">
        <f>((((B26*7)*B27)/1000)-B19)/4</f>
        <v>63.179000000000002</v>
      </c>
      <c r="C28" s="22">
        <f t="shared" ref="C28:K28" si="3">((((C26*7)*C27)/1000)-C19)/4</f>
        <v>68.388999999999996</v>
      </c>
      <c r="D28" s="22">
        <f t="shared" si="3"/>
        <v>66.288749999999993</v>
      </c>
      <c r="E28" s="22">
        <f t="shared" si="3"/>
        <v>40.947499999999998</v>
      </c>
      <c r="F28" s="22">
        <f t="shared" si="3"/>
        <v>38.800750000000001</v>
      </c>
      <c r="G28" s="22">
        <f t="shared" si="3"/>
        <v>32.153374999999997</v>
      </c>
      <c r="H28" s="22">
        <f t="shared" si="3"/>
        <v>52.093250000000005</v>
      </c>
      <c r="I28" s="22">
        <f t="shared" si="3"/>
        <v>57.530000000000008</v>
      </c>
      <c r="J28" s="22">
        <f t="shared" si="3"/>
        <v>42.717874999999999</v>
      </c>
      <c r="K28" s="135">
        <f t="shared" si="3"/>
        <v>42.311125000000004</v>
      </c>
      <c r="L28" s="21">
        <f>((((L26*7)*L27)/1000)-L19)/4</f>
        <v>36.607999999999997</v>
      </c>
      <c r="M28" s="22">
        <f>((((M26*7)*M27)/1000)-M19)/4</f>
        <v>66.382249999999999</v>
      </c>
      <c r="N28" s="22">
        <f>((((N26*7)*N27)/1000)-N19)/4</f>
        <v>57.655250000000002</v>
      </c>
      <c r="O28" s="135">
        <f>((((O26*7)*O27)/1000)-O19)/4</f>
        <v>48.866500000000002</v>
      </c>
      <c r="P28" s="21">
        <f t="shared" ref="P28:Y28" si="4">((((P26*7)*P27)/1000)-P19)/4</f>
        <v>27.995249999999999</v>
      </c>
      <c r="Q28" s="22">
        <f t="shared" si="4"/>
        <v>50.585625</v>
      </c>
      <c r="R28" s="22">
        <f t="shared" si="4"/>
        <v>57.551000000000002</v>
      </c>
      <c r="S28" s="22">
        <f t="shared" si="4"/>
        <v>63.484999999999999</v>
      </c>
      <c r="T28" s="22">
        <f t="shared" si="4"/>
        <v>49.114249999999998</v>
      </c>
      <c r="U28" s="22">
        <f t="shared" si="4"/>
        <v>41.848125000000003</v>
      </c>
      <c r="V28" s="22">
        <f t="shared" si="4"/>
        <v>35.919125000000001</v>
      </c>
      <c r="W28" s="22">
        <f t="shared" si="4"/>
        <v>53.427499999999995</v>
      </c>
      <c r="X28" s="22">
        <f t="shared" si="4"/>
        <v>61.677999999999997</v>
      </c>
      <c r="Y28" s="23">
        <f t="shared" si="4"/>
        <v>36.24</v>
      </c>
      <c r="Z28" s="425">
        <f>((Z25*1000)/Z27)/7</f>
        <v>68.887114201155626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311.416</v>
      </c>
      <c r="C29" s="330">
        <f t="shared" si="5"/>
        <v>336.05599999999998</v>
      </c>
      <c r="D29" s="330">
        <f t="shared" si="5"/>
        <v>325.95499999999998</v>
      </c>
      <c r="E29" s="330">
        <f t="shared" si="5"/>
        <v>201.39</v>
      </c>
      <c r="F29" s="330">
        <f t="shared" si="5"/>
        <v>190.60300000000001</v>
      </c>
      <c r="G29" s="330">
        <f t="shared" si="5"/>
        <v>158.4135</v>
      </c>
      <c r="H29" s="330">
        <f t="shared" si="5"/>
        <v>256.47300000000001</v>
      </c>
      <c r="I29" s="330">
        <f t="shared" si="5"/>
        <v>283.22000000000003</v>
      </c>
      <c r="J29" s="330">
        <f t="shared" si="5"/>
        <v>210.8715</v>
      </c>
      <c r="K29" s="344">
        <f t="shared" si="5"/>
        <v>209.0445</v>
      </c>
      <c r="L29" s="329">
        <f>((L27*L26)*7)/1000</f>
        <v>180.43199999999999</v>
      </c>
      <c r="M29" s="330">
        <f>((M27*M26)*7)/1000</f>
        <v>326.529</v>
      </c>
      <c r="N29" s="330">
        <f>((N27*N26)*7)/1000</f>
        <v>283.52100000000002</v>
      </c>
      <c r="O29" s="344">
        <f>((O27*O26)*7)/1000</f>
        <v>241.066</v>
      </c>
      <c r="P29" s="329">
        <f t="shared" ref="P29:Y29" si="6">((P27*P26)*7)/1000</f>
        <v>140.58099999999999</v>
      </c>
      <c r="Q29" s="330">
        <f t="shared" si="6"/>
        <v>251.8425</v>
      </c>
      <c r="R29" s="330">
        <f t="shared" si="6"/>
        <v>284.00400000000002</v>
      </c>
      <c r="S29" s="330">
        <f t="shared" si="6"/>
        <v>311.64</v>
      </c>
      <c r="T29" s="330">
        <f t="shared" si="6"/>
        <v>239.05699999999999</v>
      </c>
      <c r="U29" s="330">
        <f t="shared" si="6"/>
        <v>202.49250000000001</v>
      </c>
      <c r="V29" s="330">
        <f t="shared" si="6"/>
        <v>176.6765</v>
      </c>
      <c r="W29" s="330">
        <f t="shared" si="6"/>
        <v>262.70999999999998</v>
      </c>
      <c r="X29" s="330">
        <f t="shared" si="6"/>
        <v>303.21199999999999</v>
      </c>
      <c r="Y29" s="331">
        <f t="shared" si="6"/>
        <v>178.36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66.99655765920825</v>
      </c>
      <c r="C30" s="27">
        <f t="shared" si="7"/>
        <v>68.008903278025102</v>
      </c>
      <c r="D30" s="27">
        <f t="shared" si="7"/>
        <v>69.509594882729203</v>
      </c>
      <c r="E30" s="27">
        <f t="shared" si="7"/>
        <v>70.003475842891902</v>
      </c>
      <c r="F30" s="27">
        <f t="shared" si="7"/>
        <v>72.99885101493679</v>
      </c>
      <c r="G30" s="27">
        <f t="shared" si="7"/>
        <v>70.493991989319085</v>
      </c>
      <c r="H30" s="27">
        <f t="shared" si="7"/>
        <v>69.007263922518163</v>
      </c>
      <c r="I30" s="27">
        <f t="shared" si="7"/>
        <v>67.995198079231685</v>
      </c>
      <c r="J30" s="27">
        <f t="shared" si="7"/>
        <v>66.508987701040695</v>
      </c>
      <c r="K30" s="180">
        <f t="shared" si="7"/>
        <v>64.486269669854977</v>
      </c>
      <c r="L30" s="26">
        <f>+(L25/L27)/7*1000</f>
        <v>71.987230646448523</v>
      </c>
      <c r="M30" s="27">
        <f>+(M25/M27)/7*1000</f>
        <v>70.993694281365507</v>
      </c>
      <c r="N30" s="27">
        <f>+(N25/N27)/7*1000</f>
        <v>68.994889267461673</v>
      </c>
      <c r="O30" s="180">
        <f>+(O25/O27)/7*1000</f>
        <v>67.009449694274608</v>
      </c>
      <c r="P30" s="26">
        <f t="shared" ref="P30:Y30" si="8">+(P25/P27)/7*1000</f>
        <v>66.508987701040681</v>
      </c>
      <c r="Q30" s="27">
        <f t="shared" si="8"/>
        <v>67.488608952023597</v>
      </c>
      <c r="R30" s="27">
        <f t="shared" si="8"/>
        <v>68.99902818270165</v>
      </c>
      <c r="S30" s="27">
        <f t="shared" si="8"/>
        <v>69.99101527403414</v>
      </c>
      <c r="T30" s="27">
        <f t="shared" si="8"/>
        <v>71.012771012771026</v>
      </c>
      <c r="U30" s="27">
        <f t="shared" si="8"/>
        <v>72.502685284640179</v>
      </c>
      <c r="V30" s="27">
        <f t="shared" si="8"/>
        <v>71.509510319708639</v>
      </c>
      <c r="W30" s="27">
        <f t="shared" si="8"/>
        <v>69.497354497354522</v>
      </c>
      <c r="X30" s="27">
        <f t="shared" si="8"/>
        <v>67.997308813635343</v>
      </c>
      <c r="Y30" s="28">
        <f t="shared" si="8"/>
        <v>65.014577259475203</v>
      </c>
      <c r="Z30" s="247"/>
    </row>
    <row r="31" spans="1:33" ht="33.75" customHeight="1" x14ac:dyDescent="0.25">
      <c r="A31" s="29"/>
      <c r="B31" s="30">
        <f t="shared" ref="B31:K31" si="9">B25-B29</f>
        <v>-1.6000000000019554E-2</v>
      </c>
      <c r="C31" s="30">
        <f t="shared" si="9"/>
        <v>4.4000000000039563E-2</v>
      </c>
      <c r="D31" s="30">
        <f t="shared" si="9"/>
        <v>4.5000000000015916E-2</v>
      </c>
      <c r="E31" s="30">
        <f t="shared" si="9"/>
        <v>1.0000000000019327E-2</v>
      </c>
      <c r="F31" s="30">
        <f t="shared" si="9"/>
        <v>-3.0000000000427463E-3</v>
      </c>
      <c r="G31" s="30">
        <f t="shared" si="9"/>
        <v>-1.3499999999993406E-2</v>
      </c>
      <c r="H31" s="30">
        <f t="shared" si="9"/>
        <v>2.6999999999986812E-2</v>
      </c>
      <c r="I31" s="30">
        <f t="shared" si="9"/>
        <v>-2.0000000000038654E-2</v>
      </c>
      <c r="J31" s="30">
        <f t="shared" si="9"/>
        <v>2.8500000000036607E-2</v>
      </c>
      <c r="K31" s="30">
        <f t="shared" si="9"/>
        <v>-4.4499999999999318E-2</v>
      </c>
      <c r="L31" s="30">
        <f>L25-L29</f>
        <v>-3.2000000000010687E-2</v>
      </c>
      <c r="M31" s="30">
        <f>M25-M29</f>
        <v>-2.8999999999996362E-2</v>
      </c>
      <c r="N31" s="30">
        <f>N25-N29</f>
        <v>-2.1000000000015007E-2</v>
      </c>
      <c r="O31" s="30">
        <f>O25-O29</f>
        <v>3.4000000000020236E-2</v>
      </c>
      <c r="P31" s="30">
        <f t="shared" ref="P31:Y31" si="10">P25-P29</f>
        <v>1.9000000000005457E-2</v>
      </c>
      <c r="Q31" s="30">
        <f t="shared" si="10"/>
        <v>-4.250000000001819E-2</v>
      </c>
      <c r="R31" s="30">
        <f t="shared" si="10"/>
        <v>-4.0000000000190994E-3</v>
      </c>
      <c r="S31" s="30">
        <f t="shared" si="10"/>
        <v>-3.999999999996362E-2</v>
      </c>
      <c r="T31" s="30">
        <f t="shared" si="10"/>
        <v>4.3000000000034788E-2</v>
      </c>
      <c r="U31" s="30">
        <f t="shared" si="10"/>
        <v>7.4999999999931788E-3</v>
      </c>
      <c r="V31" s="30">
        <f t="shared" si="10"/>
        <v>2.3500000000012733E-2</v>
      </c>
      <c r="W31" s="30">
        <f t="shared" si="10"/>
        <v>-9.9999999999340616E-3</v>
      </c>
      <c r="X31" s="30">
        <f t="shared" si="10"/>
        <v>-1.2000000000000455E-2</v>
      </c>
      <c r="Y31" s="30">
        <f t="shared" si="10"/>
        <v>3.999999999996362E-2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4" t="s">
        <v>16</v>
      </c>
      <c r="C34" s="1151"/>
      <c r="D34" s="1151"/>
      <c r="E34" s="1151"/>
      <c r="F34" s="1151"/>
      <c r="G34" s="1151"/>
      <c r="H34" s="1151"/>
      <c r="I34" s="1147" t="s">
        <v>8</v>
      </c>
      <c r="L34" s="32"/>
      <c r="M34" s="62" t="s">
        <v>17</v>
      </c>
      <c r="N34" s="1154" t="s">
        <v>16</v>
      </c>
      <c r="O34" s="1151"/>
      <c r="P34" s="1151"/>
      <c r="Q34" s="1153"/>
      <c r="R34" s="1147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9"/>
      <c r="J35" s="35"/>
      <c r="K35" s="1106"/>
      <c r="L35" s="1106"/>
      <c r="M35" s="422" t="s">
        <v>31</v>
      </c>
      <c r="N35" s="432">
        <v>1</v>
      </c>
      <c r="O35" s="465">
        <v>2</v>
      </c>
      <c r="P35" s="466">
        <v>3</v>
      </c>
      <c r="Q35" s="467" t="s">
        <v>74</v>
      </c>
      <c r="R35" s="1149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/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SUM(N37:Q37)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34.299999999999997</v>
      </c>
      <c r="C38" s="14">
        <v>74.3</v>
      </c>
      <c r="D38" s="14">
        <v>48.9</v>
      </c>
      <c r="E38" s="98">
        <v>26.3</v>
      </c>
      <c r="F38" s="13">
        <v>23.8</v>
      </c>
      <c r="G38" s="14">
        <v>70.8</v>
      </c>
      <c r="H38" s="252">
        <v>48</v>
      </c>
      <c r="I38" s="242">
        <f t="shared" si="11"/>
        <v>326.40000000000003</v>
      </c>
      <c r="J38" s="37"/>
      <c r="K38" s="375"/>
      <c r="L38" s="2"/>
      <c r="M38" s="148" t="s">
        <v>19</v>
      </c>
      <c r="N38" s="13">
        <v>11.6</v>
      </c>
      <c r="O38" s="14">
        <v>21.6</v>
      </c>
      <c r="P38" s="14">
        <v>14</v>
      </c>
      <c r="Q38" s="252">
        <v>3.6</v>
      </c>
      <c r="R38" s="242">
        <f t="shared" ref="R38:R43" si="12">SUM(N38:Q38)</f>
        <v>50.800000000000004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35.4</v>
      </c>
      <c r="C39" s="14">
        <v>76.8</v>
      </c>
      <c r="D39" s="14">
        <v>50.7</v>
      </c>
      <c r="E39" s="98">
        <v>27.1</v>
      </c>
      <c r="F39" s="13">
        <v>24.9</v>
      </c>
      <c r="G39" s="14">
        <v>73.3</v>
      </c>
      <c r="H39" s="252">
        <v>49.7</v>
      </c>
      <c r="I39" s="242">
        <f t="shared" si="11"/>
        <v>337.9</v>
      </c>
      <c r="J39" s="464"/>
      <c r="K39" s="375"/>
      <c r="L39" s="2"/>
      <c r="M39" s="148" t="s">
        <v>27</v>
      </c>
      <c r="N39" s="13">
        <v>11.9</v>
      </c>
      <c r="O39" s="14">
        <v>22.4</v>
      </c>
      <c r="P39" s="14">
        <v>14.5</v>
      </c>
      <c r="Q39" s="252">
        <v>3.7</v>
      </c>
      <c r="R39" s="242">
        <f t="shared" si="12"/>
        <v>52.5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 t="shared" si="12"/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35.4</v>
      </c>
      <c r="C41" s="14">
        <v>76.8</v>
      </c>
      <c r="D41" s="14">
        <v>50.8</v>
      </c>
      <c r="E41" s="98">
        <v>27.1</v>
      </c>
      <c r="F41" s="13">
        <v>24.9</v>
      </c>
      <c r="G41" s="14">
        <v>73.3</v>
      </c>
      <c r="H41" s="252">
        <v>49.7</v>
      </c>
      <c r="I41" s="242">
        <f t="shared" si="11"/>
        <v>338</v>
      </c>
      <c r="J41" s="37"/>
      <c r="K41" s="375"/>
      <c r="L41" s="2"/>
      <c r="M41" s="148" t="s">
        <v>21</v>
      </c>
      <c r="N41" s="13">
        <v>11.9</v>
      </c>
      <c r="O41" s="14">
        <v>22.5</v>
      </c>
      <c r="P41" s="14">
        <v>14.5</v>
      </c>
      <c r="Q41" s="252">
        <v>3.8</v>
      </c>
      <c r="R41" s="242">
        <f t="shared" si="12"/>
        <v>52.699999999999996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35.5</v>
      </c>
      <c r="C42" s="14">
        <v>76.900000000000006</v>
      </c>
      <c r="D42" s="14">
        <v>50.8</v>
      </c>
      <c r="E42" s="98">
        <v>27.2</v>
      </c>
      <c r="F42" s="13">
        <v>24.9</v>
      </c>
      <c r="G42" s="14">
        <v>73.3</v>
      </c>
      <c r="H42" s="252">
        <v>49.8</v>
      </c>
      <c r="I42" s="242">
        <f t="shared" si="11"/>
        <v>338.4</v>
      </c>
      <c r="J42" s="37"/>
      <c r="K42" s="375"/>
      <c r="L42" s="2"/>
      <c r="M42" s="148" t="s">
        <v>22</v>
      </c>
      <c r="N42" s="13">
        <v>11.9</v>
      </c>
      <c r="O42" s="14">
        <v>22.5</v>
      </c>
      <c r="P42" s="14">
        <v>14.5</v>
      </c>
      <c r="Q42" s="252">
        <v>3.8</v>
      </c>
      <c r="R42" s="242">
        <f t="shared" si="12"/>
        <v>52.699999999999996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35.5</v>
      </c>
      <c r="C43" s="14">
        <v>76.900000000000006</v>
      </c>
      <c r="D43" s="14">
        <v>50.8</v>
      </c>
      <c r="E43" s="98">
        <v>27.2</v>
      </c>
      <c r="F43" s="13">
        <v>25</v>
      </c>
      <c r="G43" s="14">
        <v>73.400000000000006</v>
      </c>
      <c r="H43" s="252">
        <v>49.8</v>
      </c>
      <c r="I43" s="381">
        <f t="shared" si="11"/>
        <v>338.59999999999997</v>
      </c>
      <c r="J43" s="37"/>
      <c r="K43" s="375"/>
      <c r="L43" s="2"/>
      <c r="M43" s="196" t="s">
        <v>30</v>
      </c>
      <c r="N43" s="13">
        <v>12</v>
      </c>
      <c r="O43" s="14">
        <v>22.5</v>
      </c>
      <c r="P43" s="14">
        <v>14.5</v>
      </c>
      <c r="Q43" s="252">
        <v>3.8</v>
      </c>
      <c r="R43" s="381">
        <f t="shared" si="12"/>
        <v>52.8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176.1</v>
      </c>
      <c r="C44" s="105">
        <f t="shared" si="13"/>
        <v>381.69999999999993</v>
      </c>
      <c r="D44" s="105">
        <f t="shared" si="13"/>
        <v>252</v>
      </c>
      <c r="E44" s="178">
        <f t="shared" si="13"/>
        <v>134.9</v>
      </c>
      <c r="F44" s="108">
        <f>SUM(F37:F43)</f>
        <v>123.5</v>
      </c>
      <c r="G44" s="105">
        <f t="shared" si="13"/>
        <v>364.1</v>
      </c>
      <c r="H44" s="106">
        <f>SUM(H37:H43)</f>
        <v>247</v>
      </c>
      <c r="I44" s="389">
        <f t="shared" si="11"/>
        <v>1679.2999999999997</v>
      </c>
      <c r="J44" s="37"/>
      <c r="K44" s="37"/>
      <c r="M44" s="302" t="s">
        <v>8</v>
      </c>
      <c r="N44" s="108">
        <f>SUM(N37:N43)</f>
        <v>59.3</v>
      </c>
      <c r="O44" s="105">
        <f>SUM(O37:O43)</f>
        <v>111.5</v>
      </c>
      <c r="P44" s="105">
        <f>SUM(P37:P43)</f>
        <v>72</v>
      </c>
      <c r="Q44" s="105">
        <f>SUM(Q37:Q43)</f>
        <v>18.700000000000003</v>
      </c>
      <c r="R44" s="389">
        <f>SUM(N44:Q44)</f>
        <v>261.5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68</v>
      </c>
      <c r="C45" s="16">
        <v>70</v>
      </c>
      <c r="D45" s="16">
        <v>72</v>
      </c>
      <c r="E45" s="186">
        <v>75</v>
      </c>
      <c r="F45" s="15">
        <v>72</v>
      </c>
      <c r="G45" s="16">
        <v>70</v>
      </c>
      <c r="H45" s="17">
        <v>68</v>
      </c>
      <c r="I45" s="113">
        <f>+((I44/I46)/7)*1000</f>
        <v>70.290067389393485</v>
      </c>
      <c r="J45" s="38"/>
      <c r="K45" s="37"/>
      <c r="M45" s="423" t="s">
        <v>10</v>
      </c>
      <c r="N45" s="15">
        <v>78.5</v>
      </c>
      <c r="O45" s="16">
        <v>78.5</v>
      </c>
      <c r="P45" s="16">
        <v>78.5</v>
      </c>
      <c r="Q45" s="16">
        <v>78.5</v>
      </c>
      <c r="R45" s="113">
        <f>+((R44/R46)/7)*1000</f>
        <v>78.481392557022815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257</v>
      </c>
      <c r="F46" s="18">
        <v>245</v>
      </c>
      <c r="G46" s="19">
        <v>743</v>
      </c>
      <c r="H46" s="20">
        <v>519</v>
      </c>
      <c r="I46" s="114">
        <f>SUM(B46:H46)</f>
        <v>3413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211">
        <v>34</v>
      </c>
      <c r="R46" s="424">
        <f>SUM(N46:Q46)</f>
        <v>476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35.454999999999998</v>
      </c>
      <c r="C47" s="22">
        <f t="shared" si="14"/>
        <v>76.852499999999992</v>
      </c>
      <c r="D47" s="22">
        <f t="shared" si="14"/>
        <v>50.774999999999999</v>
      </c>
      <c r="E47" s="135">
        <f t="shared" si="14"/>
        <v>27.156250000000004</v>
      </c>
      <c r="F47" s="21">
        <f t="shared" si="14"/>
        <v>24.92</v>
      </c>
      <c r="G47" s="22">
        <f t="shared" si="14"/>
        <v>73.317499999999995</v>
      </c>
      <c r="H47" s="23">
        <f t="shared" si="14"/>
        <v>49.761000000000003</v>
      </c>
      <c r="I47" s="115">
        <f>((I44*1000)/I46)/7</f>
        <v>70.290067389393485</v>
      </c>
      <c r="J47" s="167"/>
      <c r="K47" s="37"/>
      <c r="M47" s="164" t="s">
        <v>12</v>
      </c>
      <c r="N47" s="21">
        <f>((((N45*7)*N46)/1000)-N38)/4</f>
        <v>11.936499999999999</v>
      </c>
      <c r="O47" s="22">
        <f>((((O45*7)*O46)/1000)-O38)/4</f>
        <v>22.487124999999999</v>
      </c>
      <c r="P47" s="22">
        <f>((((P45*7)*P46)/1000)-P38)/4</f>
        <v>14.496124999999999</v>
      </c>
      <c r="Q47" s="22">
        <f>((((Q45*7)*Q46)/1000)-Q38)/4</f>
        <v>3.77075</v>
      </c>
      <c r="R47" s="425">
        <f>((R44*1000)/R46)/7</f>
        <v>78.481392557022801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176.12</v>
      </c>
      <c r="C48" s="330">
        <f t="shared" si="15"/>
        <v>381.71</v>
      </c>
      <c r="D48" s="330">
        <f t="shared" si="15"/>
        <v>252</v>
      </c>
      <c r="E48" s="344">
        <f t="shared" si="15"/>
        <v>134.92500000000001</v>
      </c>
      <c r="F48" s="329">
        <f>((F46*F45)*7)/1000</f>
        <v>123.48</v>
      </c>
      <c r="G48" s="330">
        <f t="shared" si="15"/>
        <v>364.07</v>
      </c>
      <c r="H48" s="331">
        <f>((H46*H45)*7)/1000</f>
        <v>247.04400000000001</v>
      </c>
      <c r="I48" s="99"/>
      <c r="J48" s="29"/>
      <c r="K48" s="37"/>
      <c r="M48" s="165" t="s">
        <v>13</v>
      </c>
      <c r="N48" s="329">
        <f>((N46*N45)*7)/1000</f>
        <v>59.345999999999997</v>
      </c>
      <c r="O48" s="330">
        <f>((O46*O45)*7)/1000</f>
        <v>111.5485</v>
      </c>
      <c r="P48" s="330">
        <f>((P46*P45)*7)/1000</f>
        <v>71.984499999999997</v>
      </c>
      <c r="Q48" s="330">
        <f>((Q46*Q45)*7)/1000</f>
        <v>18.683</v>
      </c>
      <c r="R48" s="246"/>
      <c r="AA48" s="11"/>
      <c r="AB48" s="11"/>
    </row>
    <row r="49" spans="1:33" ht="33.75" customHeight="1" thickBot="1" x14ac:dyDescent="0.3">
      <c r="A49" s="165" t="s">
        <v>14</v>
      </c>
      <c r="B49" s="26">
        <f t="shared" ref="B49:G49" si="16">+(B44/B46)/7*1000</f>
        <v>67.992277992277991</v>
      </c>
      <c r="C49" s="27">
        <f t="shared" si="16"/>
        <v>69.998166147074997</v>
      </c>
      <c r="D49" s="27">
        <f t="shared" si="16"/>
        <v>72</v>
      </c>
      <c r="E49" s="180">
        <f t="shared" si="16"/>
        <v>74.986103390772655</v>
      </c>
      <c r="F49" s="26">
        <f>+(F44/F46)/7*1000</f>
        <v>72.011661807580182</v>
      </c>
      <c r="G49" s="27">
        <f t="shared" si="16"/>
        <v>70.005768121515104</v>
      </c>
      <c r="H49" s="28">
        <f>+(H44/H46)/7*1000</f>
        <v>67.987888797137359</v>
      </c>
      <c r="I49" s="116"/>
      <c r="J49" s="29"/>
      <c r="K49" s="37"/>
      <c r="L49" s="29"/>
      <c r="M49" s="213" t="s">
        <v>14</v>
      </c>
      <c r="N49" s="26">
        <f>+(N44/N46)/7*1000</f>
        <v>78.439153439153429</v>
      </c>
      <c r="O49" s="27">
        <f>+(O44/O46)/7*1000</f>
        <v>78.465869106263199</v>
      </c>
      <c r="P49" s="27">
        <f>+(P44/P46)/7*1000</f>
        <v>78.516902944383858</v>
      </c>
      <c r="Q49" s="27">
        <f>+(Q44/Q46)/7*1000</f>
        <v>78.571428571428584</v>
      </c>
      <c r="R49" s="426"/>
      <c r="S49" s="30"/>
      <c r="AA49" s="11"/>
      <c r="AB49" s="11"/>
    </row>
    <row r="50" spans="1:33" ht="33.75" customHeight="1" x14ac:dyDescent="0.25">
      <c r="A50" s="29"/>
      <c r="B50" s="30">
        <f t="shared" ref="B50:H50" si="17">B44-B48</f>
        <v>-2.0000000000010232E-2</v>
      </c>
      <c r="C50" s="30">
        <f t="shared" si="17"/>
        <v>-1.0000000000047748E-2</v>
      </c>
      <c r="D50" s="30">
        <f t="shared" si="17"/>
        <v>0</v>
      </c>
      <c r="E50" s="30">
        <f t="shared" si="17"/>
        <v>-2.5000000000005684E-2</v>
      </c>
      <c r="F50" s="30">
        <f t="shared" si="17"/>
        <v>1.9999999999996021E-2</v>
      </c>
      <c r="G50" s="30">
        <f t="shared" si="17"/>
        <v>3.0000000000029559E-2</v>
      </c>
      <c r="H50" s="30">
        <f t="shared" si="17"/>
        <v>-4.4000000000011141E-2</v>
      </c>
      <c r="I50" s="29"/>
      <c r="J50" s="29"/>
      <c r="K50" s="29"/>
      <c r="L50" s="29"/>
      <c r="M50" s="30"/>
      <c r="N50" s="30">
        <f>N44-N48</f>
        <v>-4.5999999999999375E-2</v>
      </c>
      <c r="O50" s="30">
        <f>O44-O48</f>
        <v>-4.8500000000004206E-2</v>
      </c>
      <c r="P50" s="30">
        <f>P44-P48</f>
        <v>1.5500000000002956E-2</v>
      </c>
      <c r="Q50" s="30">
        <f>Q44-Q48</f>
        <v>1.7000000000003013E-2</v>
      </c>
      <c r="S50" s="30"/>
      <c r="T50" s="30"/>
      <c r="U50" s="2"/>
      <c r="V50" s="2"/>
      <c r="AA50" s="11"/>
      <c r="AB50" s="11"/>
    </row>
    <row r="51" spans="1:33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3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3" ht="33.75" customHeight="1" thickBot="1" x14ac:dyDescent="0.3">
      <c r="A53" s="62" t="s">
        <v>18</v>
      </c>
      <c r="B53" s="1154" t="s">
        <v>29</v>
      </c>
      <c r="C53" s="1151"/>
      <c r="D53" s="1151"/>
      <c r="E53" s="1151"/>
      <c r="F53" s="1151"/>
      <c r="G53" s="1153"/>
      <c r="H53" s="1147" t="s">
        <v>8</v>
      </c>
      <c r="I53" s="44"/>
      <c r="J53" s="44"/>
      <c r="K53" s="44"/>
      <c r="O53" s="30"/>
      <c r="P53" s="30"/>
      <c r="Q53" s="30"/>
      <c r="R53" s="30"/>
      <c r="V53" s="31"/>
      <c r="W53" s="31"/>
      <c r="X53" s="31"/>
      <c r="AA53" s="11"/>
      <c r="AB53" s="11"/>
      <c r="AC53" s="2"/>
      <c r="AE53" s="2"/>
      <c r="AF53" s="2"/>
      <c r="AG53" s="2"/>
    </row>
    <row r="54" spans="1:33" ht="33.75" customHeight="1" thickBot="1" x14ac:dyDescent="0.3">
      <c r="A54" s="147" t="s">
        <v>32</v>
      </c>
      <c r="B54" s="445"/>
      <c r="C54" s="415"/>
      <c r="D54" s="415"/>
      <c r="E54" s="415"/>
      <c r="F54" s="415"/>
      <c r="G54" s="416"/>
      <c r="H54" s="1152"/>
      <c r="L54" s="33"/>
      <c r="M54" s="33"/>
      <c r="N54" s="33"/>
      <c r="O54" s="30"/>
      <c r="P54" s="30"/>
      <c r="Q54" s="30"/>
      <c r="R54" s="30"/>
      <c r="S54" s="33"/>
      <c r="T54" s="46"/>
      <c r="U54" s="46"/>
      <c r="V54" s="46"/>
      <c r="W54" s="2"/>
      <c r="X54" s="2"/>
      <c r="Y54" s="2"/>
      <c r="Z54" s="2"/>
      <c r="AA54" s="2"/>
      <c r="AC54" s="2"/>
      <c r="AD54" s="2"/>
      <c r="AE54" s="2"/>
    </row>
    <row r="55" spans="1:33" ht="33.75" customHeight="1" x14ac:dyDescent="0.25">
      <c r="A55" s="147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418" t="s">
        <v>76</v>
      </c>
      <c r="H55" s="386"/>
      <c r="I55" s="33"/>
      <c r="J55" s="33"/>
      <c r="L55" s="33"/>
      <c r="M55" s="33"/>
      <c r="N55" s="33"/>
      <c r="O55" s="30"/>
      <c r="P55" s="30"/>
      <c r="Q55" s="30"/>
      <c r="R55" s="30"/>
      <c r="S55" s="33"/>
      <c r="T55" s="46"/>
      <c r="U55" s="46"/>
      <c r="V55" s="46"/>
      <c r="W55" s="2"/>
      <c r="X55" s="2"/>
      <c r="Y55" s="2"/>
      <c r="Z55" s="2"/>
      <c r="AA55" s="2"/>
      <c r="AB55" s="12"/>
      <c r="AC55" s="2"/>
      <c r="AD55" s="2"/>
      <c r="AE55" s="2"/>
    </row>
    <row r="56" spans="1:33" ht="33.75" customHeight="1" x14ac:dyDescent="0.25">
      <c r="A56" s="332" t="s">
        <v>23</v>
      </c>
      <c r="B56" s="333"/>
      <c r="C56" s="334"/>
      <c r="D56" s="334"/>
      <c r="E56" s="334"/>
      <c r="F56" s="334"/>
      <c r="G56" s="336"/>
      <c r="H56" s="337">
        <f t="shared" ref="H56:H63" si="18">SUM(B56:G56)</f>
        <v>0</v>
      </c>
      <c r="I56" s="376"/>
      <c r="J56" s="30"/>
      <c r="K56" s="33"/>
      <c r="L56" s="33"/>
      <c r="M56" s="33"/>
      <c r="N56" s="33"/>
      <c r="O56" s="30"/>
      <c r="P56" s="30"/>
      <c r="Q56" s="30"/>
      <c r="R56" s="30"/>
      <c r="S56" s="33"/>
      <c r="T56" s="46"/>
      <c r="U56" s="46"/>
      <c r="V56" s="46"/>
      <c r="W56" s="2"/>
      <c r="X56" s="2"/>
      <c r="Y56" s="2"/>
      <c r="Z56" s="2"/>
      <c r="AA56" s="2"/>
      <c r="AB56" s="12"/>
      <c r="AC56" s="2"/>
      <c r="AD56" s="2"/>
      <c r="AE56" s="2"/>
    </row>
    <row r="57" spans="1:33" ht="33.75" customHeight="1" x14ac:dyDescent="0.25">
      <c r="A57" s="148" t="s">
        <v>19</v>
      </c>
      <c r="B57" s="13">
        <v>26.7</v>
      </c>
      <c r="C57" s="14">
        <v>32.6</v>
      </c>
      <c r="D57" s="14">
        <v>36.700000000000003</v>
      </c>
      <c r="E57" s="14">
        <v>44.5</v>
      </c>
      <c r="F57" s="14">
        <v>39.799999999999997</v>
      </c>
      <c r="G57" s="252">
        <v>8.3000000000000007</v>
      </c>
      <c r="H57" s="242">
        <f t="shared" si="18"/>
        <v>188.60000000000002</v>
      </c>
      <c r="I57" s="376"/>
      <c r="J57" s="30"/>
      <c r="K57" s="33"/>
      <c r="L57" s="33"/>
      <c r="M57" s="33"/>
      <c r="N57" s="33"/>
      <c r="O57" s="30"/>
      <c r="P57" s="30"/>
      <c r="Q57" s="30"/>
      <c r="R57" s="30"/>
      <c r="S57" s="33"/>
      <c r="T57" s="46"/>
      <c r="U57" s="46"/>
      <c r="V57" s="46"/>
      <c r="W57" s="2"/>
      <c r="X57" s="2"/>
      <c r="Y57" s="2"/>
      <c r="Z57" s="2"/>
      <c r="AA57" s="2"/>
      <c r="AB57" s="12"/>
      <c r="AC57" s="2"/>
      <c r="AD57" s="2"/>
      <c r="AE57" s="2"/>
    </row>
    <row r="58" spans="1:33" ht="33.75" customHeight="1" x14ac:dyDescent="0.25">
      <c r="A58" s="148" t="s">
        <v>27</v>
      </c>
      <c r="B58" s="13">
        <v>27.5</v>
      </c>
      <c r="C58" s="14">
        <v>33.6</v>
      </c>
      <c r="D58" s="14">
        <v>37.799999999999997</v>
      </c>
      <c r="E58" s="14">
        <v>45.9</v>
      </c>
      <c r="F58" s="14">
        <v>40.700000000000003</v>
      </c>
      <c r="G58" s="252">
        <v>12.7</v>
      </c>
      <c r="H58" s="242">
        <f t="shared" si="18"/>
        <v>198.2</v>
      </c>
      <c r="I58" s="376"/>
      <c r="J58" s="30"/>
      <c r="K58" s="2"/>
      <c r="L58" s="33"/>
      <c r="M58" s="33"/>
      <c r="N58" s="33"/>
      <c r="O58" s="30"/>
      <c r="P58" s="30"/>
      <c r="Q58" s="30"/>
      <c r="R58" s="30"/>
      <c r="S58" s="33"/>
      <c r="T58" s="46"/>
      <c r="U58" s="46"/>
      <c r="V58" s="46"/>
      <c r="W58" s="2"/>
      <c r="X58" s="2"/>
      <c r="Y58" s="2"/>
      <c r="Z58" s="2"/>
      <c r="AA58" s="2"/>
      <c r="AB58" s="12"/>
      <c r="AC58" s="2"/>
      <c r="AD58" s="2"/>
      <c r="AE58" s="2"/>
    </row>
    <row r="59" spans="1:33" ht="33.75" customHeight="1" x14ac:dyDescent="0.25">
      <c r="A59" s="332" t="s">
        <v>20</v>
      </c>
      <c r="B59" s="333"/>
      <c r="C59" s="334"/>
      <c r="D59" s="334"/>
      <c r="E59" s="334"/>
      <c r="F59" s="334"/>
      <c r="G59" s="336"/>
      <c r="H59" s="337">
        <f t="shared" si="18"/>
        <v>0</v>
      </c>
      <c r="I59" s="376"/>
      <c r="J59" s="30"/>
      <c r="K59" s="2"/>
      <c r="L59" s="33"/>
      <c r="M59" s="33"/>
      <c r="N59" s="33"/>
      <c r="O59" s="30"/>
      <c r="P59" s="30"/>
      <c r="Q59" s="30"/>
      <c r="R59" s="30"/>
      <c r="S59" s="33"/>
      <c r="T59" s="46"/>
      <c r="U59" s="46"/>
      <c r="V59" s="46"/>
      <c r="W59" s="3"/>
      <c r="X59" s="3"/>
      <c r="Y59" s="2"/>
      <c r="Z59" s="2"/>
      <c r="AA59" s="2"/>
      <c r="AB59" s="12"/>
      <c r="AC59" s="2"/>
      <c r="AD59" s="2"/>
      <c r="AE59" s="2"/>
    </row>
    <row r="60" spans="1:33" ht="33.75" customHeight="1" x14ac:dyDescent="0.25">
      <c r="A60" s="148" t="s">
        <v>21</v>
      </c>
      <c r="B60" s="13">
        <v>27.6</v>
      </c>
      <c r="C60" s="14">
        <v>33.6</v>
      </c>
      <c r="D60" s="14">
        <v>37.9</v>
      </c>
      <c r="E60" s="14">
        <v>45.9</v>
      </c>
      <c r="F60" s="14">
        <v>40.799999999999997</v>
      </c>
      <c r="G60" s="252">
        <v>12.8</v>
      </c>
      <c r="H60" s="242">
        <f t="shared" si="18"/>
        <v>198.60000000000002</v>
      </c>
      <c r="I60" s="376"/>
      <c r="J60" s="30"/>
      <c r="K60" s="2"/>
      <c r="L60" s="33"/>
      <c r="M60" s="33"/>
      <c r="N60" s="33"/>
      <c r="O60" s="30"/>
      <c r="P60" s="30"/>
      <c r="Q60" s="30"/>
      <c r="R60" s="30"/>
      <c r="S60" s="33"/>
      <c r="T60" s="46"/>
      <c r="U60" s="46"/>
      <c r="V60" s="46"/>
      <c r="W60" s="3"/>
      <c r="X60" s="3"/>
      <c r="Y60" s="2"/>
      <c r="Z60" s="2"/>
      <c r="AA60" s="2"/>
      <c r="AB60" s="12"/>
      <c r="AC60" s="2"/>
      <c r="AD60" s="2"/>
      <c r="AE60" s="2"/>
    </row>
    <row r="61" spans="1:33" ht="33.75" customHeight="1" x14ac:dyDescent="0.25">
      <c r="A61" s="148" t="s">
        <v>22</v>
      </c>
      <c r="B61" s="13">
        <v>27.6</v>
      </c>
      <c r="C61" s="14">
        <v>33.6</v>
      </c>
      <c r="D61" s="14">
        <v>37.9</v>
      </c>
      <c r="E61" s="14">
        <v>45.9</v>
      </c>
      <c r="F61" s="14">
        <v>40.799999999999997</v>
      </c>
      <c r="G61" s="252">
        <v>12.8</v>
      </c>
      <c r="H61" s="242">
        <f t="shared" si="18"/>
        <v>198.60000000000002</v>
      </c>
      <c r="I61" s="376"/>
      <c r="J61" s="30"/>
      <c r="K61" s="2"/>
      <c r="L61" s="33"/>
      <c r="M61" s="33"/>
      <c r="N61" s="33"/>
      <c r="O61" s="30"/>
      <c r="P61" s="30"/>
      <c r="Q61" s="30"/>
      <c r="R61" s="30"/>
      <c r="S61" s="33"/>
      <c r="T61" s="33"/>
      <c r="U61" s="33"/>
      <c r="V61" s="33"/>
      <c r="W61" s="3"/>
      <c r="X61" s="3"/>
      <c r="AB61" s="12"/>
      <c r="AC61" s="2"/>
      <c r="AD61" s="2"/>
      <c r="AE61" s="2"/>
    </row>
    <row r="62" spans="1:33" ht="33.75" customHeight="1" thickBot="1" x14ac:dyDescent="0.3">
      <c r="A62" s="196" t="s">
        <v>30</v>
      </c>
      <c r="B62" s="13">
        <v>27.6</v>
      </c>
      <c r="C62" s="14">
        <v>33.6</v>
      </c>
      <c r="D62" s="14">
        <v>37.9</v>
      </c>
      <c r="E62" s="14">
        <v>45.9</v>
      </c>
      <c r="F62" s="14">
        <v>40.799999999999997</v>
      </c>
      <c r="G62" s="252">
        <v>12.8</v>
      </c>
      <c r="H62" s="381">
        <f t="shared" si="18"/>
        <v>198.60000000000002</v>
      </c>
      <c r="I62" s="376"/>
      <c r="J62" s="30"/>
      <c r="K62" s="2"/>
      <c r="L62" s="33"/>
      <c r="M62" s="33"/>
      <c r="N62" s="33"/>
      <c r="O62" s="30"/>
      <c r="P62" s="30"/>
      <c r="Q62" s="30"/>
      <c r="R62" s="33"/>
      <c r="S62" s="33"/>
      <c r="T62" s="33"/>
      <c r="U62" s="33"/>
      <c r="V62" s="33"/>
      <c r="W62" s="3"/>
      <c r="X62" s="3"/>
      <c r="AB62" s="12"/>
      <c r="AC62" s="2"/>
      <c r="AD62" s="2"/>
      <c r="AE62" s="2"/>
    </row>
    <row r="63" spans="1:33" ht="33.75" customHeight="1" x14ac:dyDescent="0.25">
      <c r="A63" s="302" t="s">
        <v>8</v>
      </c>
      <c r="B63" s="108">
        <f t="shared" ref="B63:G63" si="19">SUM(B56:B62)</f>
        <v>137</v>
      </c>
      <c r="C63" s="105">
        <f t="shared" si="19"/>
        <v>167</v>
      </c>
      <c r="D63" s="105">
        <f t="shared" si="19"/>
        <v>188.20000000000002</v>
      </c>
      <c r="E63" s="105">
        <f t="shared" si="19"/>
        <v>228.10000000000002</v>
      </c>
      <c r="F63" s="105">
        <f t="shared" si="19"/>
        <v>202.89999999999998</v>
      </c>
      <c r="G63" s="105">
        <f t="shared" si="19"/>
        <v>59.399999999999991</v>
      </c>
      <c r="H63" s="389">
        <f t="shared" si="18"/>
        <v>982.6</v>
      </c>
      <c r="I63" s="374"/>
      <c r="K63" s="33"/>
      <c r="L63" s="33"/>
      <c r="M63" s="33"/>
      <c r="N63" s="33"/>
      <c r="O63" s="30"/>
      <c r="P63" s="30"/>
      <c r="Q63" s="30"/>
      <c r="R63" s="33"/>
      <c r="S63" s="33"/>
      <c r="T63" s="33"/>
      <c r="U63" s="33"/>
      <c r="V63" s="33"/>
      <c r="W63" s="3"/>
      <c r="X63" s="3"/>
      <c r="Y63" s="3"/>
      <c r="Z63" s="3"/>
      <c r="AA63" s="2"/>
      <c r="AB63" s="12"/>
      <c r="AC63" s="2"/>
      <c r="AD63" s="2"/>
      <c r="AE63" s="2"/>
    </row>
    <row r="64" spans="1:33" ht="33.75" customHeight="1" x14ac:dyDescent="0.25">
      <c r="A64" s="162" t="s">
        <v>10</v>
      </c>
      <c r="B64" s="15">
        <v>84</v>
      </c>
      <c r="C64" s="16">
        <v>84</v>
      </c>
      <c r="D64" s="16">
        <v>84</v>
      </c>
      <c r="E64" s="16">
        <v>84</v>
      </c>
      <c r="F64" s="16">
        <v>84</v>
      </c>
      <c r="G64" s="16">
        <v>84</v>
      </c>
      <c r="H64" s="113">
        <f>+((H63/H65)/7)*1000</f>
        <v>84.004445584337873</v>
      </c>
      <c r="I64" s="374"/>
      <c r="L64" s="33"/>
      <c r="M64" s="33"/>
      <c r="N64" s="33"/>
      <c r="O64" s="30"/>
      <c r="P64" s="30"/>
      <c r="Q64" s="30"/>
      <c r="R64" s="33"/>
      <c r="S64" s="33"/>
      <c r="T64" s="33"/>
      <c r="U64" s="33"/>
      <c r="V64" s="33"/>
      <c r="W64" s="3"/>
      <c r="X64" s="3"/>
      <c r="Y64" s="3"/>
      <c r="Z64" s="3"/>
      <c r="AA64" s="2"/>
      <c r="AB64" s="12"/>
      <c r="AC64" s="2"/>
      <c r="AD64" s="2"/>
      <c r="AE64" s="2"/>
    </row>
    <row r="65" spans="1:28" ht="33.75" customHeight="1" x14ac:dyDescent="0.25">
      <c r="A65" s="163" t="s">
        <v>11</v>
      </c>
      <c r="B65" s="210">
        <v>233</v>
      </c>
      <c r="C65" s="211">
        <v>284</v>
      </c>
      <c r="D65" s="211">
        <v>320</v>
      </c>
      <c r="E65" s="211">
        <v>388</v>
      </c>
      <c r="F65" s="211">
        <v>345</v>
      </c>
      <c r="G65" s="211">
        <v>101</v>
      </c>
      <c r="H65" s="424">
        <f>SUM(B65:G65)</f>
        <v>1671</v>
      </c>
      <c r="I65" s="374"/>
      <c r="K65" s="47"/>
      <c r="O65" s="30"/>
      <c r="P65" s="30"/>
      <c r="Q65" s="30"/>
      <c r="R65" s="3"/>
      <c r="S65" s="3"/>
    </row>
    <row r="66" spans="1:28" ht="33.75" customHeight="1" x14ac:dyDescent="0.25">
      <c r="A66" s="164" t="s">
        <v>12</v>
      </c>
      <c r="B66" s="21">
        <f t="shared" ref="B66:G66" si="20">((((B64*7)*B65)/1000)-B57)/4</f>
        <v>27.575999999999997</v>
      </c>
      <c r="C66" s="22">
        <f t="shared" si="20"/>
        <v>33.597999999999999</v>
      </c>
      <c r="D66" s="22">
        <f t="shared" si="20"/>
        <v>37.864999999999995</v>
      </c>
      <c r="E66" s="22">
        <f t="shared" si="20"/>
        <v>45.911000000000001</v>
      </c>
      <c r="F66" s="22">
        <f t="shared" si="20"/>
        <v>40.765000000000001</v>
      </c>
      <c r="G66" s="22">
        <f t="shared" si="20"/>
        <v>12.771999999999998</v>
      </c>
      <c r="H66" s="115">
        <f>((H63*1000)/H65)/7</f>
        <v>84.004445584337859</v>
      </c>
      <c r="I66" s="374"/>
      <c r="O66" s="30"/>
      <c r="P66" s="30"/>
      <c r="Q66" s="30"/>
      <c r="R66" s="3"/>
      <c r="S66" s="3"/>
    </row>
    <row r="67" spans="1:28" ht="33.75" customHeight="1" x14ac:dyDescent="0.25">
      <c r="A67" s="157" t="s">
        <v>13</v>
      </c>
      <c r="B67" s="329">
        <f t="shared" ref="B67:G67" si="21">((B65*B64)*7)/1000</f>
        <v>137.00399999999999</v>
      </c>
      <c r="C67" s="330">
        <f t="shared" si="21"/>
        <v>166.99199999999999</v>
      </c>
      <c r="D67" s="330">
        <f t="shared" si="21"/>
        <v>188.16</v>
      </c>
      <c r="E67" s="330">
        <f t="shared" si="21"/>
        <v>228.14400000000001</v>
      </c>
      <c r="F67" s="330">
        <f t="shared" si="21"/>
        <v>202.86</v>
      </c>
      <c r="G67" s="330">
        <f t="shared" si="21"/>
        <v>59.387999999999998</v>
      </c>
      <c r="H67" s="99"/>
      <c r="I67" s="29"/>
      <c r="J67" s="29"/>
      <c r="O67" s="33"/>
      <c r="P67" s="33"/>
      <c r="Q67" s="33"/>
      <c r="S67" s="3"/>
    </row>
    <row r="68" spans="1:28" ht="33.75" customHeight="1" thickBot="1" x14ac:dyDescent="0.3">
      <c r="A68" s="165" t="s">
        <v>14</v>
      </c>
      <c r="B68" s="26">
        <f t="shared" ref="B68:G68" si="22">+(B63/B65)/7*1000</f>
        <v>83.99754751686082</v>
      </c>
      <c r="C68" s="27">
        <f t="shared" si="22"/>
        <v>84.004024144869206</v>
      </c>
      <c r="D68" s="27">
        <f t="shared" si="22"/>
        <v>84.017857142857139</v>
      </c>
      <c r="E68" s="27">
        <f t="shared" si="22"/>
        <v>83.983799705449201</v>
      </c>
      <c r="F68" s="27">
        <f t="shared" si="22"/>
        <v>84.01656314699791</v>
      </c>
      <c r="G68" s="27">
        <f t="shared" si="22"/>
        <v>84.016973125884007</v>
      </c>
      <c r="H68" s="247"/>
      <c r="O68" s="3"/>
      <c r="P68" s="3"/>
      <c r="Q68" s="3"/>
      <c r="S68" s="3"/>
    </row>
    <row r="69" spans="1:28" ht="33.75" customHeight="1" x14ac:dyDescent="0.25">
      <c r="B69" s="366">
        <f t="shared" ref="B69:G69" si="23">B63-B67</f>
        <v>-3.9999999999906777E-3</v>
      </c>
      <c r="C69" s="366">
        <f t="shared" si="23"/>
        <v>8.0000000000097771E-3</v>
      </c>
      <c r="D69" s="366">
        <f t="shared" si="23"/>
        <v>4.0000000000020464E-2</v>
      </c>
      <c r="E69" s="366">
        <f t="shared" si="23"/>
        <v>-4.399999999998272E-2</v>
      </c>
      <c r="F69" s="366">
        <f t="shared" si="23"/>
        <v>3.999999999996362E-2</v>
      </c>
      <c r="G69" s="366">
        <f t="shared" si="23"/>
        <v>1.1999999999993349E-2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2">
      <selection activeCell="B65" sqref="B65:G65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H53:H54"/>
    <mergeCell ref="Z15:Z16"/>
    <mergeCell ref="B34:H34"/>
    <mergeCell ref="I34:I35"/>
    <mergeCell ref="N34:Q34"/>
    <mergeCell ref="R34:R35"/>
    <mergeCell ref="K35:L35"/>
    <mergeCell ref="B53:G53"/>
  </mergeCells>
  <pageMargins left="0.7" right="0.7" top="0.75" bottom="0.75" header="0.3" footer="0.3"/>
  <pageSetup paperSize="9" orientation="portrait"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0"/>
  <dimension ref="A1:AG237"/>
  <sheetViews>
    <sheetView topLeftCell="A11" zoomScale="30" zoomScaleNormal="30" workbookViewId="0">
      <selection activeCell="B65" sqref="B65:F65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77</v>
      </c>
      <c r="N11" s="1100"/>
      <c r="O11" s="6"/>
      <c r="P11" s="6"/>
      <c r="Q11" s="1"/>
      <c r="R11" s="1"/>
      <c r="S11" s="1" t="s">
        <v>5</v>
      </c>
      <c r="T11" s="69">
        <v>45533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4"/>
      <c r="I15" s="1104"/>
      <c r="J15" s="1104"/>
      <c r="K15" s="1104"/>
      <c r="L15" s="1142" t="s">
        <v>29</v>
      </c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3"/>
      <c r="W15" s="1143"/>
      <c r="X15" s="1143"/>
      <c r="Y15" s="1144"/>
      <c r="Z15" s="1147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9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63.2</v>
      </c>
      <c r="C19" s="14">
        <v>68.400000000000006</v>
      </c>
      <c r="D19" s="14">
        <v>66.3</v>
      </c>
      <c r="E19" s="14">
        <v>41</v>
      </c>
      <c r="F19" s="14">
        <v>38.799999999999997</v>
      </c>
      <c r="G19" s="14">
        <v>32.200000000000003</v>
      </c>
      <c r="H19" s="14">
        <v>52.1</v>
      </c>
      <c r="I19" s="14">
        <v>57.6</v>
      </c>
      <c r="J19" s="14">
        <v>42.8</v>
      </c>
      <c r="K19" s="98">
        <v>42.3</v>
      </c>
      <c r="L19" s="13">
        <v>36.6</v>
      </c>
      <c r="M19" s="14">
        <v>66.400000000000006</v>
      </c>
      <c r="N19" s="414">
        <v>57.7</v>
      </c>
      <c r="O19" s="98">
        <v>48.9</v>
      </c>
      <c r="P19" s="13">
        <v>28</v>
      </c>
      <c r="Q19" s="14">
        <v>50.6</v>
      </c>
      <c r="R19" s="14">
        <v>57.6</v>
      </c>
      <c r="S19" s="14">
        <v>63.5</v>
      </c>
      <c r="T19" s="14">
        <v>49.2</v>
      </c>
      <c r="U19" s="14">
        <v>41.9</v>
      </c>
      <c r="V19" s="14">
        <v>36</v>
      </c>
      <c r="W19" s="14">
        <v>53.5</v>
      </c>
      <c r="X19" s="14">
        <v>61.7</v>
      </c>
      <c r="Y19" s="252">
        <v>36.299999999999997</v>
      </c>
      <c r="Z19" s="337">
        <f t="shared" ref="Z19:Z24" si="0">SUM(B19:Y19)</f>
        <v>1192.6000000000001</v>
      </c>
      <c r="AA19" s="356"/>
    </row>
    <row r="20" spans="1:33" ht="39.75" customHeight="1" x14ac:dyDescent="0.25">
      <c r="A20" s="148" t="s">
        <v>27</v>
      </c>
      <c r="B20" s="13">
        <v>69.599999999999994</v>
      </c>
      <c r="C20" s="14">
        <v>75.5</v>
      </c>
      <c r="D20" s="14">
        <v>72.8</v>
      </c>
      <c r="E20" s="14">
        <v>45.1</v>
      </c>
      <c r="F20" s="14">
        <v>42.3</v>
      </c>
      <c r="G20" s="14">
        <v>35.700000000000003</v>
      </c>
      <c r="H20" s="14">
        <v>57.6</v>
      </c>
      <c r="I20" s="14">
        <v>63.7</v>
      </c>
      <c r="J20" s="14">
        <v>47.5</v>
      </c>
      <c r="K20" s="98">
        <v>46.9</v>
      </c>
      <c r="L20" s="13">
        <v>40.200000000000003</v>
      </c>
      <c r="M20" s="14">
        <v>72.5</v>
      </c>
      <c r="N20" s="14">
        <v>63.6</v>
      </c>
      <c r="O20" s="98">
        <v>53.9</v>
      </c>
      <c r="P20" s="13">
        <v>31.8</v>
      </c>
      <c r="Q20" s="14">
        <v>56.7</v>
      </c>
      <c r="R20" s="14">
        <v>63.6</v>
      </c>
      <c r="S20" s="14">
        <v>70.3</v>
      </c>
      <c r="T20" s="14">
        <v>53.7</v>
      </c>
      <c r="U20" s="14">
        <v>45</v>
      </c>
      <c r="V20" s="14">
        <v>39.5</v>
      </c>
      <c r="W20" s="14">
        <v>59.4</v>
      </c>
      <c r="X20" s="14">
        <v>68.7</v>
      </c>
      <c r="Y20" s="252">
        <v>40.299999999999997</v>
      </c>
      <c r="Z20" s="337">
        <f t="shared" si="0"/>
        <v>1315.9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69.599999999999994</v>
      </c>
      <c r="C22" s="14">
        <v>75.5</v>
      </c>
      <c r="D22" s="14">
        <v>72.8</v>
      </c>
      <c r="E22" s="14">
        <v>45.1</v>
      </c>
      <c r="F22" s="14">
        <v>42.4</v>
      </c>
      <c r="G22" s="14">
        <v>35.799999999999997</v>
      </c>
      <c r="H22" s="14">
        <v>57.6</v>
      </c>
      <c r="I22" s="14">
        <v>63.7</v>
      </c>
      <c r="J22" s="14">
        <v>47.6</v>
      </c>
      <c r="K22" s="98">
        <v>46.9</v>
      </c>
      <c r="L22" s="13">
        <v>40.200000000000003</v>
      </c>
      <c r="M22" s="14">
        <v>72.5</v>
      </c>
      <c r="N22" s="14">
        <v>63.6</v>
      </c>
      <c r="O22" s="98">
        <v>53.9</v>
      </c>
      <c r="P22" s="13">
        <v>31.8</v>
      </c>
      <c r="Q22" s="14">
        <v>56.7</v>
      </c>
      <c r="R22" s="14">
        <v>63.7</v>
      </c>
      <c r="S22" s="14">
        <v>70.400000000000006</v>
      </c>
      <c r="T22" s="14">
        <v>53.8</v>
      </c>
      <c r="U22" s="14">
        <v>45</v>
      </c>
      <c r="V22" s="14">
        <v>39.5</v>
      </c>
      <c r="W22" s="14">
        <v>59.4</v>
      </c>
      <c r="X22" s="14">
        <v>68.7</v>
      </c>
      <c r="Y22" s="252">
        <v>40.299999999999997</v>
      </c>
      <c r="Z22" s="242">
        <f t="shared" si="0"/>
        <v>1316.5000000000002</v>
      </c>
      <c r="AA22" s="356"/>
    </row>
    <row r="23" spans="1:33" ht="39.950000000000003" customHeight="1" x14ac:dyDescent="0.25">
      <c r="A23" s="148" t="s">
        <v>22</v>
      </c>
      <c r="B23" s="13">
        <v>69.599999999999994</v>
      </c>
      <c r="C23" s="14">
        <v>75.599999999999994</v>
      </c>
      <c r="D23" s="14">
        <v>72.900000000000006</v>
      </c>
      <c r="E23" s="14">
        <v>45.1</v>
      </c>
      <c r="F23" s="14">
        <v>42.4</v>
      </c>
      <c r="G23" s="14">
        <v>35.799999999999997</v>
      </c>
      <c r="H23" s="14">
        <v>57.6</v>
      </c>
      <c r="I23" s="14">
        <v>63.7</v>
      </c>
      <c r="J23" s="14">
        <v>47.6</v>
      </c>
      <c r="K23" s="98">
        <v>47</v>
      </c>
      <c r="L23" s="13">
        <v>40.200000000000003</v>
      </c>
      <c r="M23" s="14">
        <v>72.5</v>
      </c>
      <c r="N23" s="14">
        <v>63.7</v>
      </c>
      <c r="O23" s="98">
        <v>53.9</v>
      </c>
      <c r="P23" s="13">
        <v>31.9</v>
      </c>
      <c r="Q23" s="14">
        <v>56.7</v>
      </c>
      <c r="R23" s="14">
        <v>63.7</v>
      </c>
      <c r="S23" s="14">
        <v>70.400000000000006</v>
      </c>
      <c r="T23" s="14">
        <v>53.8</v>
      </c>
      <c r="U23" s="14">
        <v>45</v>
      </c>
      <c r="V23" s="14">
        <v>39.5</v>
      </c>
      <c r="W23" s="14">
        <v>59.4</v>
      </c>
      <c r="X23" s="14">
        <v>68.8</v>
      </c>
      <c r="Y23" s="252">
        <v>40.299999999999997</v>
      </c>
      <c r="Z23" s="242">
        <f t="shared" si="0"/>
        <v>1317.1000000000001</v>
      </c>
      <c r="AA23" s="356"/>
    </row>
    <row r="24" spans="1:33" ht="39.950000000000003" customHeight="1" thickBot="1" x14ac:dyDescent="0.3">
      <c r="A24" s="196" t="s">
        <v>30</v>
      </c>
      <c r="B24" s="13">
        <v>69.599999999999994</v>
      </c>
      <c r="C24" s="14">
        <v>75.599999999999994</v>
      </c>
      <c r="D24" s="14">
        <v>72.900000000000006</v>
      </c>
      <c r="E24" s="14">
        <v>45.2</v>
      </c>
      <c r="F24" s="14">
        <v>42.4</v>
      </c>
      <c r="G24" s="14">
        <v>35.799999999999997</v>
      </c>
      <c r="H24" s="14">
        <v>57.6</v>
      </c>
      <c r="I24" s="14">
        <v>63.7</v>
      </c>
      <c r="J24" s="14">
        <v>47.6</v>
      </c>
      <c r="K24" s="98">
        <v>47</v>
      </c>
      <c r="L24" s="13">
        <v>40.200000000000003</v>
      </c>
      <c r="M24" s="14">
        <v>72.599999999999994</v>
      </c>
      <c r="N24" s="14">
        <v>63.7</v>
      </c>
      <c r="O24" s="98">
        <v>53.9</v>
      </c>
      <c r="P24" s="13">
        <v>31.9</v>
      </c>
      <c r="Q24" s="14">
        <v>56.7</v>
      </c>
      <c r="R24" s="14">
        <v>63.7</v>
      </c>
      <c r="S24" s="14">
        <v>70.400000000000006</v>
      </c>
      <c r="T24" s="14">
        <v>53.8</v>
      </c>
      <c r="U24" s="14">
        <v>45.1</v>
      </c>
      <c r="V24" s="14">
        <v>39.5</v>
      </c>
      <c r="W24" s="14">
        <v>59.4</v>
      </c>
      <c r="X24" s="14">
        <v>68.8</v>
      </c>
      <c r="Y24" s="252">
        <v>40.4</v>
      </c>
      <c r="Z24" s="381">
        <f t="shared" si="0"/>
        <v>1317.5000000000002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341.6</v>
      </c>
      <c r="C25" s="105">
        <f t="shared" si="1"/>
        <v>370.6</v>
      </c>
      <c r="D25" s="105">
        <f t="shared" si="1"/>
        <v>357.69999999999993</v>
      </c>
      <c r="E25" s="105">
        <f t="shared" si="1"/>
        <v>221.5</v>
      </c>
      <c r="F25" s="105">
        <f t="shared" si="1"/>
        <v>208.3</v>
      </c>
      <c r="G25" s="105">
        <f t="shared" si="1"/>
        <v>175.3</v>
      </c>
      <c r="H25" s="105">
        <f t="shared" si="1"/>
        <v>282.5</v>
      </c>
      <c r="I25" s="105">
        <f t="shared" si="1"/>
        <v>312.39999999999998</v>
      </c>
      <c r="J25" s="105">
        <f t="shared" si="1"/>
        <v>233.1</v>
      </c>
      <c r="K25" s="178">
        <f t="shared" si="1"/>
        <v>230.1</v>
      </c>
      <c r="L25" s="108">
        <f>SUM(L18:L24)</f>
        <v>197.40000000000003</v>
      </c>
      <c r="M25" s="105">
        <f>SUM(M18:M24)</f>
        <v>356.5</v>
      </c>
      <c r="N25" s="105">
        <f>SUM(N18:N24)</f>
        <v>312.3</v>
      </c>
      <c r="O25" s="178">
        <f>SUM(O18:O24)</f>
        <v>264.5</v>
      </c>
      <c r="P25" s="108">
        <f t="shared" ref="P25:Y25" si="2">SUM(P18:P24)</f>
        <v>155.4</v>
      </c>
      <c r="Q25" s="105">
        <f t="shared" si="2"/>
        <v>277.39999999999998</v>
      </c>
      <c r="R25" s="105">
        <f t="shared" si="2"/>
        <v>312.3</v>
      </c>
      <c r="S25" s="105">
        <f t="shared" si="2"/>
        <v>345</v>
      </c>
      <c r="T25" s="105">
        <f t="shared" si="2"/>
        <v>264.3</v>
      </c>
      <c r="U25" s="105">
        <f t="shared" si="2"/>
        <v>222</v>
      </c>
      <c r="V25" s="105">
        <f t="shared" si="2"/>
        <v>194</v>
      </c>
      <c r="W25" s="105">
        <f t="shared" si="2"/>
        <v>291.10000000000002</v>
      </c>
      <c r="X25" s="105">
        <f t="shared" si="2"/>
        <v>336.70000000000005</v>
      </c>
      <c r="Y25" s="106">
        <f t="shared" si="2"/>
        <v>197.6</v>
      </c>
      <c r="Z25" s="389">
        <f>SUM(B25:Y25)</f>
        <v>6459.6000000000013</v>
      </c>
    </row>
    <row r="26" spans="1:33" s="2" customFormat="1" ht="36.75" customHeight="1" x14ac:dyDescent="0.25">
      <c r="A26" s="162" t="s">
        <v>10</v>
      </c>
      <c r="B26" s="15">
        <v>73.5</v>
      </c>
      <c r="C26" s="16">
        <v>75</v>
      </c>
      <c r="D26" s="16">
        <v>76.5</v>
      </c>
      <c r="E26" s="16">
        <v>77</v>
      </c>
      <c r="F26" s="16">
        <v>80</v>
      </c>
      <c r="G26" s="16">
        <v>78</v>
      </c>
      <c r="H26" s="16">
        <v>76</v>
      </c>
      <c r="I26" s="16">
        <v>75</v>
      </c>
      <c r="J26" s="16">
        <v>73.5</v>
      </c>
      <c r="K26" s="186">
        <v>71</v>
      </c>
      <c r="L26" s="451">
        <v>79</v>
      </c>
      <c r="M26" s="452">
        <v>78</v>
      </c>
      <c r="N26" s="16">
        <v>76</v>
      </c>
      <c r="O26" s="186">
        <v>73.5</v>
      </c>
      <c r="P26" s="451">
        <v>73.5</v>
      </c>
      <c r="Q26" s="452">
        <v>74.5</v>
      </c>
      <c r="R26" s="453">
        <v>76</v>
      </c>
      <c r="S26" s="453">
        <v>77.5</v>
      </c>
      <c r="T26" s="453">
        <v>78.5</v>
      </c>
      <c r="U26" s="452">
        <v>79.5</v>
      </c>
      <c r="V26" s="452">
        <v>78.5</v>
      </c>
      <c r="W26" s="454">
        <v>77</v>
      </c>
      <c r="X26" s="454">
        <v>75.5</v>
      </c>
      <c r="Y26" s="455">
        <v>72</v>
      </c>
      <c r="Z26" s="243">
        <f>((Z25/Z27)/7)*1000</f>
        <v>75.925621194668437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706</v>
      </c>
      <c r="D27" s="19">
        <v>668</v>
      </c>
      <c r="E27" s="19">
        <v>411</v>
      </c>
      <c r="F27" s="19">
        <v>372</v>
      </c>
      <c r="G27" s="19">
        <v>321</v>
      </c>
      <c r="H27" s="19">
        <v>531</v>
      </c>
      <c r="I27" s="19">
        <v>595</v>
      </c>
      <c r="J27" s="19">
        <v>453</v>
      </c>
      <c r="K27" s="156">
        <v>463</v>
      </c>
      <c r="L27" s="18">
        <v>357</v>
      </c>
      <c r="M27" s="19">
        <v>653</v>
      </c>
      <c r="N27" s="19">
        <v>587</v>
      </c>
      <c r="O27" s="156">
        <v>514</v>
      </c>
      <c r="P27" s="18">
        <v>302</v>
      </c>
      <c r="Q27" s="19">
        <v>532</v>
      </c>
      <c r="R27" s="19">
        <v>587</v>
      </c>
      <c r="S27" s="19">
        <v>636</v>
      </c>
      <c r="T27" s="19">
        <v>481</v>
      </c>
      <c r="U27" s="19">
        <v>399</v>
      </c>
      <c r="V27" s="19">
        <v>353</v>
      </c>
      <c r="W27" s="19">
        <v>540</v>
      </c>
      <c r="X27" s="19">
        <v>637</v>
      </c>
      <c r="Y27" s="20">
        <v>392</v>
      </c>
      <c r="Z27" s="244">
        <f>SUM(B27:Y27)</f>
        <v>12154</v>
      </c>
    </row>
    <row r="28" spans="1:33" s="2" customFormat="1" ht="33" customHeight="1" x14ac:dyDescent="0.25">
      <c r="A28" s="164" t="s">
        <v>12</v>
      </c>
      <c r="B28" s="21">
        <f>((((B26*7)*B27)/1000)-B19)/4</f>
        <v>69.606999999999999</v>
      </c>
      <c r="C28" s="22">
        <f t="shared" ref="C28:K28" si="3">((((C26*7)*C27)/1000)-C19)/4</f>
        <v>75.5625</v>
      </c>
      <c r="D28" s="22">
        <f t="shared" si="3"/>
        <v>72.853499999999997</v>
      </c>
      <c r="E28" s="22">
        <f t="shared" si="3"/>
        <v>45.132249999999999</v>
      </c>
      <c r="F28" s="22">
        <f t="shared" si="3"/>
        <v>42.379999999999995</v>
      </c>
      <c r="G28" s="22">
        <f t="shared" si="3"/>
        <v>35.766499999999994</v>
      </c>
      <c r="H28" s="22">
        <f t="shared" si="3"/>
        <v>57.598000000000006</v>
      </c>
      <c r="I28" s="22">
        <f t="shared" si="3"/>
        <v>63.693750000000001</v>
      </c>
      <c r="J28" s="22">
        <f t="shared" si="3"/>
        <v>47.567125000000004</v>
      </c>
      <c r="K28" s="135">
        <f t="shared" si="3"/>
        <v>46.952749999999995</v>
      </c>
      <c r="L28" s="21">
        <f>((((L26*7)*L27)/1000)-L19)/4</f>
        <v>40.205249999999999</v>
      </c>
      <c r="M28" s="22">
        <f>((((M26*7)*M27)/1000)-M19)/4</f>
        <v>72.534500000000008</v>
      </c>
      <c r="N28" s="22">
        <f>((((N26*7)*N27)/1000)-N19)/4</f>
        <v>63.646000000000001</v>
      </c>
      <c r="O28" s="135">
        <f>((((O26*7)*O27)/1000)-O19)/4</f>
        <v>53.888249999999992</v>
      </c>
      <c r="P28" s="21">
        <f t="shared" ref="P28:Y28" si="4">((((P26*7)*P27)/1000)-P19)/4</f>
        <v>31.844749999999998</v>
      </c>
      <c r="Q28" s="22">
        <f t="shared" si="4"/>
        <v>56.709499999999998</v>
      </c>
      <c r="R28" s="22">
        <f t="shared" si="4"/>
        <v>63.670999999999999</v>
      </c>
      <c r="S28" s="22">
        <f t="shared" si="4"/>
        <v>70.382499999999993</v>
      </c>
      <c r="T28" s="22">
        <f t="shared" si="4"/>
        <v>53.777375000000006</v>
      </c>
      <c r="U28" s="22">
        <f t="shared" si="4"/>
        <v>45.035874999999997</v>
      </c>
      <c r="V28" s="22">
        <f t="shared" si="4"/>
        <v>39.493375</v>
      </c>
      <c r="W28" s="22">
        <f t="shared" si="4"/>
        <v>59.39</v>
      </c>
      <c r="X28" s="22">
        <f t="shared" si="4"/>
        <v>68.738624999999999</v>
      </c>
      <c r="Y28" s="23">
        <f t="shared" si="4"/>
        <v>40.317000000000007</v>
      </c>
      <c r="Z28" s="425">
        <f>((Z25*1000)/Z27)/7</f>
        <v>75.925621194668437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341.62799999999999</v>
      </c>
      <c r="C29" s="330">
        <f>((C27*C26)*7)/1000</f>
        <v>370.65</v>
      </c>
      <c r="D29" s="330">
        <f t="shared" si="5"/>
        <v>357.714</v>
      </c>
      <c r="E29" s="330">
        <f t="shared" si="5"/>
        <v>221.529</v>
      </c>
      <c r="F29" s="330">
        <f t="shared" si="5"/>
        <v>208.32</v>
      </c>
      <c r="G29" s="330">
        <f t="shared" si="5"/>
        <v>175.26599999999999</v>
      </c>
      <c r="H29" s="330">
        <f t="shared" si="5"/>
        <v>282.49200000000002</v>
      </c>
      <c r="I29" s="330">
        <f t="shared" si="5"/>
        <v>312.375</v>
      </c>
      <c r="J29" s="330">
        <f t="shared" si="5"/>
        <v>233.0685</v>
      </c>
      <c r="K29" s="344">
        <f t="shared" si="5"/>
        <v>230.11099999999999</v>
      </c>
      <c r="L29" s="329">
        <f>((L27*L26)*7)/1000</f>
        <v>197.42099999999999</v>
      </c>
      <c r="M29" s="330">
        <f>((M27*M26)*7)/1000</f>
        <v>356.53800000000001</v>
      </c>
      <c r="N29" s="330">
        <f>((N27*N26)*7)/1000</f>
        <v>312.28399999999999</v>
      </c>
      <c r="O29" s="344">
        <f>((O27*O26)*7)/1000</f>
        <v>264.45299999999997</v>
      </c>
      <c r="P29" s="329">
        <f t="shared" ref="P29:Y29" si="6">((P27*P26)*7)/1000</f>
        <v>155.37899999999999</v>
      </c>
      <c r="Q29" s="330">
        <f t="shared" si="6"/>
        <v>277.43799999999999</v>
      </c>
      <c r="R29" s="330">
        <f t="shared" si="6"/>
        <v>312.28399999999999</v>
      </c>
      <c r="S29" s="330">
        <f t="shared" si="6"/>
        <v>345.03</v>
      </c>
      <c r="T29" s="330">
        <f t="shared" si="6"/>
        <v>264.30950000000001</v>
      </c>
      <c r="U29" s="330">
        <f t="shared" si="6"/>
        <v>222.04349999999999</v>
      </c>
      <c r="V29" s="330">
        <f t="shared" si="6"/>
        <v>193.9735</v>
      </c>
      <c r="W29" s="330">
        <f t="shared" si="6"/>
        <v>291.06</v>
      </c>
      <c r="X29" s="330">
        <f t="shared" si="6"/>
        <v>336.65449999999998</v>
      </c>
      <c r="Y29" s="331">
        <f t="shared" si="6"/>
        <v>197.56800000000001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73.493975903614469</v>
      </c>
      <c r="C30" s="27">
        <f t="shared" si="7"/>
        <v>74.989882638607853</v>
      </c>
      <c r="D30" s="27">
        <f t="shared" si="7"/>
        <v>76.497005988023929</v>
      </c>
      <c r="E30" s="27">
        <f t="shared" si="7"/>
        <v>76.989920055613482</v>
      </c>
      <c r="F30" s="27">
        <f t="shared" si="7"/>
        <v>79.992319508448546</v>
      </c>
      <c r="G30" s="27">
        <f t="shared" si="7"/>
        <v>78.015131286159331</v>
      </c>
      <c r="H30" s="27">
        <f t="shared" si="7"/>
        <v>76.002152273338723</v>
      </c>
      <c r="I30" s="27">
        <f t="shared" si="7"/>
        <v>75.006002400960384</v>
      </c>
      <c r="J30" s="27">
        <f t="shared" si="7"/>
        <v>73.509933774834437</v>
      </c>
      <c r="K30" s="180">
        <f t="shared" si="7"/>
        <v>70.996605985806838</v>
      </c>
      <c r="L30" s="26">
        <f>+(L25/L27)/7*1000</f>
        <v>78.99159663865548</v>
      </c>
      <c r="M30" s="27">
        <f>+(M25/M27)/7*1000</f>
        <v>77.991686720630057</v>
      </c>
      <c r="N30" s="27">
        <f>+(N25/N27)/7*1000</f>
        <v>76.003893891457778</v>
      </c>
      <c r="O30" s="180">
        <f>+(O25/O27)/7*1000</f>
        <v>73.513062812673695</v>
      </c>
      <c r="P30" s="26">
        <f t="shared" ref="P30:Y30" si="8">+(P25/P27)/7*1000</f>
        <v>73.509933774834437</v>
      </c>
      <c r="Q30" s="27">
        <f t="shared" si="8"/>
        <v>74.489795918367335</v>
      </c>
      <c r="R30" s="27">
        <f t="shared" si="8"/>
        <v>76.003893891457778</v>
      </c>
      <c r="S30" s="27">
        <f t="shared" si="8"/>
        <v>77.493261455525612</v>
      </c>
      <c r="T30" s="27">
        <f t="shared" si="8"/>
        <v>78.49717849717851</v>
      </c>
      <c r="U30" s="27">
        <f t="shared" si="8"/>
        <v>79.48442534908699</v>
      </c>
      <c r="V30" s="27">
        <f t="shared" si="8"/>
        <v>78.510724403075685</v>
      </c>
      <c r="W30" s="27">
        <f t="shared" si="8"/>
        <v>77.010582010582013</v>
      </c>
      <c r="X30" s="27">
        <f t="shared" si="8"/>
        <v>75.510204081632665</v>
      </c>
      <c r="Y30" s="28">
        <f t="shared" si="8"/>
        <v>72.011661807580154</v>
      </c>
      <c r="Z30" s="247"/>
    </row>
    <row r="31" spans="1:33" ht="33.75" customHeight="1" x14ac:dyDescent="0.25">
      <c r="A31" s="29"/>
      <c r="B31" s="30">
        <f>B25-B29</f>
        <v>-2.7999999999963165E-2</v>
      </c>
      <c r="C31" s="30">
        <f>C25-C29</f>
        <v>-4.9999999999954525E-2</v>
      </c>
      <c r="D31" s="30">
        <f t="shared" ref="D31:K31" si="9">D25-D29</f>
        <v>-1.4000000000066848E-2</v>
      </c>
      <c r="E31" s="30">
        <f t="shared" si="9"/>
        <v>-2.8999999999996362E-2</v>
      </c>
      <c r="F31" s="30">
        <f t="shared" si="9"/>
        <v>-1.999999999998181E-2</v>
      </c>
      <c r="G31" s="30">
        <f t="shared" si="9"/>
        <v>3.4000000000020236E-2</v>
      </c>
      <c r="H31" s="30">
        <f t="shared" si="9"/>
        <v>7.9999999999813554E-3</v>
      </c>
      <c r="I31" s="30">
        <f t="shared" si="9"/>
        <v>2.4999999999977263E-2</v>
      </c>
      <c r="J31" s="30">
        <f t="shared" si="9"/>
        <v>3.1499999999994088E-2</v>
      </c>
      <c r="K31" s="30">
        <f t="shared" si="9"/>
        <v>-1.099999999999568E-2</v>
      </c>
      <c r="L31" s="30">
        <f>L25-L29</f>
        <v>-2.0999999999958163E-2</v>
      </c>
      <c r="M31" s="30">
        <f>M25-M29</f>
        <v>-3.8000000000010914E-2</v>
      </c>
      <c r="N31" s="30">
        <f>N25-N29</f>
        <v>1.6000000000019554E-2</v>
      </c>
      <c r="O31" s="30">
        <f>O25-O29</f>
        <v>4.7000000000025466E-2</v>
      </c>
      <c r="P31" s="30">
        <f t="shared" ref="P31:Y31" si="10">P25-P29</f>
        <v>2.1000000000015007E-2</v>
      </c>
      <c r="Q31" s="30">
        <f t="shared" si="10"/>
        <v>-3.8000000000010914E-2</v>
      </c>
      <c r="R31" s="30">
        <f t="shared" si="10"/>
        <v>1.6000000000019554E-2</v>
      </c>
      <c r="S31" s="30">
        <f t="shared" si="10"/>
        <v>-2.9999999999972715E-2</v>
      </c>
      <c r="T31" s="30">
        <f t="shared" si="10"/>
        <v>-9.5000000000027285E-3</v>
      </c>
      <c r="U31" s="30">
        <f t="shared" si="10"/>
        <v>-4.3499999999994543E-2</v>
      </c>
      <c r="V31" s="30">
        <f t="shared" si="10"/>
        <v>2.6499999999998636E-2</v>
      </c>
      <c r="W31" s="30">
        <f t="shared" si="10"/>
        <v>4.0000000000020464E-2</v>
      </c>
      <c r="X31" s="30">
        <f t="shared" si="10"/>
        <v>4.5500000000060936E-2</v>
      </c>
      <c r="Y31" s="30">
        <f t="shared" si="10"/>
        <v>3.1999999999982265E-2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4" t="s">
        <v>16</v>
      </c>
      <c r="C34" s="1151"/>
      <c r="D34" s="1151"/>
      <c r="E34" s="1151"/>
      <c r="F34" s="1151"/>
      <c r="G34" s="1151"/>
      <c r="H34" s="1151"/>
      <c r="I34" s="1147" t="s">
        <v>8</v>
      </c>
      <c r="L34" s="32"/>
      <c r="M34" s="62" t="s">
        <v>17</v>
      </c>
      <c r="N34" s="1094" t="s">
        <v>16</v>
      </c>
      <c r="O34" s="1095"/>
      <c r="P34" s="1145"/>
      <c r="Q34" s="1147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9"/>
      <c r="J35" s="35"/>
      <c r="K35" s="1106"/>
      <c r="L35" s="1106"/>
      <c r="M35" s="422" t="s">
        <v>31</v>
      </c>
      <c r="N35" s="432">
        <v>1</v>
      </c>
      <c r="O35" s="465">
        <v>2</v>
      </c>
      <c r="P35" s="466">
        <v>3</v>
      </c>
      <c r="Q35" s="1149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35.5</v>
      </c>
      <c r="C38" s="14">
        <v>76.900000000000006</v>
      </c>
      <c r="D38" s="14">
        <v>50.8</v>
      </c>
      <c r="E38" s="98">
        <v>27.2</v>
      </c>
      <c r="F38" s="13">
        <v>25</v>
      </c>
      <c r="G38" s="14">
        <v>73.400000000000006</v>
      </c>
      <c r="H38" s="252">
        <v>49.8</v>
      </c>
      <c r="I38" s="337">
        <f t="shared" si="11"/>
        <v>338.59999999999997</v>
      </c>
      <c r="J38" s="37"/>
      <c r="K38" s="375"/>
      <c r="L38" s="2"/>
      <c r="M38" s="148" t="s">
        <v>19</v>
      </c>
      <c r="N38" s="13">
        <v>12</v>
      </c>
      <c r="O38" s="14">
        <v>22.5</v>
      </c>
      <c r="P38" s="14">
        <v>14.5</v>
      </c>
      <c r="Q38" s="337">
        <f t="shared" si="12"/>
        <v>49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38.700000000000003</v>
      </c>
      <c r="C39" s="14">
        <v>83.3</v>
      </c>
      <c r="D39" s="14">
        <v>55.5</v>
      </c>
      <c r="E39" s="98">
        <v>29.4</v>
      </c>
      <c r="F39" s="13">
        <v>26.7</v>
      </c>
      <c r="G39" s="14">
        <v>80.400000000000006</v>
      </c>
      <c r="H39" s="252">
        <v>54.1</v>
      </c>
      <c r="I39" s="337">
        <f t="shared" si="11"/>
        <v>368.1</v>
      </c>
      <c r="J39" s="464"/>
      <c r="K39" s="375"/>
      <c r="L39" s="2"/>
      <c r="M39" s="148" t="s">
        <v>27</v>
      </c>
      <c r="N39" s="13">
        <v>12.6</v>
      </c>
      <c r="O39" s="14">
        <v>23.6</v>
      </c>
      <c r="P39" s="14">
        <v>15.3</v>
      </c>
      <c r="Q39" s="337">
        <f t="shared" si="12"/>
        <v>51.5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38.700000000000003</v>
      </c>
      <c r="C41" s="14">
        <v>83.3</v>
      </c>
      <c r="D41" s="14">
        <v>55.5</v>
      </c>
      <c r="E41" s="98">
        <v>29.4</v>
      </c>
      <c r="F41" s="13">
        <v>26.7</v>
      </c>
      <c r="G41" s="14">
        <v>80.5</v>
      </c>
      <c r="H41" s="252">
        <v>54.2</v>
      </c>
      <c r="I41" s="242">
        <f t="shared" si="11"/>
        <v>368.3</v>
      </c>
      <c r="J41" s="37"/>
      <c r="K41" s="375"/>
      <c r="L41" s="2"/>
      <c r="M41" s="148" t="s">
        <v>21</v>
      </c>
      <c r="N41" s="13">
        <v>12.6</v>
      </c>
      <c r="O41" s="14">
        <v>23.7</v>
      </c>
      <c r="P41" s="14">
        <v>15.3</v>
      </c>
      <c r="Q41" s="242">
        <f t="shared" si="12"/>
        <v>51.599999999999994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38.700000000000003</v>
      </c>
      <c r="C42" s="14">
        <v>83.3</v>
      </c>
      <c r="D42" s="14">
        <v>55.6</v>
      </c>
      <c r="E42" s="98">
        <v>29.4</v>
      </c>
      <c r="F42" s="13">
        <v>26.7</v>
      </c>
      <c r="G42" s="14">
        <v>80.5</v>
      </c>
      <c r="H42" s="252">
        <v>54.2</v>
      </c>
      <c r="I42" s="242">
        <f t="shared" si="11"/>
        <v>368.4</v>
      </c>
      <c r="J42" s="37"/>
      <c r="K42" s="375"/>
      <c r="L42" s="2"/>
      <c r="M42" s="148" t="s">
        <v>22</v>
      </c>
      <c r="N42" s="13">
        <v>12.6</v>
      </c>
      <c r="O42" s="14">
        <v>23.7</v>
      </c>
      <c r="P42" s="14">
        <v>15.3</v>
      </c>
      <c r="Q42" s="242">
        <f t="shared" si="12"/>
        <v>51.599999999999994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38.799999999999997</v>
      </c>
      <c r="C43" s="14">
        <v>83.3</v>
      </c>
      <c r="D43" s="14">
        <v>55.6</v>
      </c>
      <c r="E43" s="98">
        <v>29.4</v>
      </c>
      <c r="F43" s="13">
        <v>26.7</v>
      </c>
      <c r="G43" s="14">
        <v>80.5</v>
      </c>
      <c r="H43" s="252">
        <v>54.2</v>
      </c>
      <c r="I43" s="381">
        <f t="shared" si="11"/>
        <v>368.49999999999994</v>
      </c>
      <c r="J43" s="37"/>
      <c r="K43" s="375"/>
      <c r="L43" s="2"/>
      <c r="M43" s="196" t="s">
        <v>30</v>
      </c>
      <c r="N43" s="13">
        <v>12.6</v>
      </c>
      <c r="O43" s="14">
        <v>23.7</v>
      </c>
      <c r="P43" s="14">
        <v>15.3</v>
      </c>
      <c r="Q43" s="381">
        <f t="shared" si="12"/>
        <v>51.599999999999994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190.40000000000003</v>
      </c>
      <c r="C44" s="105">
        <f t="shared" si="13"/>
        <v>410.1</v>
      </c>
      <c r="D44" s="105">
        <f t="shared" si="13"/>
        <v>273</v>
      </c>
      <c r="E44" s="178">
        <f t="shared" si="13"/>
        <v>144.80000000000001</v>
      </c>
      <c r="F44" s="108">
        <f>SUM(F37:F43)</f>
        <v>131.80000000000001</v>
      </c>
      <c r="G44" s="105">
        <f t="shared" si="13"/>
        <v>395.3</v>
      </c>
      <c r="H44" s="106">
        <f>SUM(H37:H43)</f>
        <v>266.5</v>
      </c>
      <c r="I44" s="389">
        <f t="shared" si="11"/>
        <v>1811.8999999999999</v>
      </c>
      <c r="J44" s="37"/>
      <c r="K44" s="37"/>
      <c r="M44" s="302" t="s">
        <v>8</v>
      </c>
      <c r="N44" s="108">
        <f>SUM(N37:N43)</f>
        <v>62.400000000000006</v>
      </c>
      <c r="O44" s="105">
        <f>SUM(O37:O43)</f>
        <v>117.2</v>
      </c>
      <c r="P44" s="105">
        <f>SUM(P37:P43)</f>
        <v>75.7</v>
      </c>
      <c r="Q44" s="389">
        <f t="shared" si="12"/>
        <v>255.3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73.5</v>
      </c>
      <c r="C45" s="16">
        <v>75.5</v>
      </c>
      <c r="D45" s="16">
        <v>78</v>
      </c>
      <c r="E45" s="186">
        <v>80.5</v>
      </c>
      <c r="F45" s="15">
        <v>77.5</v>
      </c>
      <c r="G45" s="16">
        <v>76</v>
      </c>
      <c r="H45" s="17">
        <v>73.5</v>
      </c>
      <c r="I45" s="113">
        <f>+((I44/I46)/7)*1000</f>
        <v>75.973835380938397</v>
      </c>
      <c r="J45" s="38"/>
      <c r="K45" s="37"/>
      <c r="M45" s="423" t="s">
        <v>10</v>
      </c>
      <c r="N45" s="15">
        <v>82.5</v>
      </c>
      <c r="O45" s="16">
        <v>82.5</v>
      </c>
      <c r="P45" s="16">
        <v>82.5</v>
      </c>
      <c r="Q45" s="113">
        <f>+((Q44/Q46)/7)*1000</f>
        <v>82.514544279250174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776</v>
      </c>
      <c r="D46" s="19">
        <v>500</v>
      </c>
      <c r="E46" s="156">
        <v>257</v>
      </c>
      <c r="F46" s="18">
        <v>243</v>
      </c>
      <c r="G46" s="19">
        <v>743</v>
      </c>
      <c r="H46" s="20">
        <v>518</v>
      </c>
      <c r="I46" s="114">
        <f>SUM(B46:H46)</f>
        <v>3407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424">
        <f>SUM(N46:P46)</f>
        <v>442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38.716250000000002</v>
      </c>
      <c r="C47" s="22">
        <f t="shared" si="14"/>
        <v>83.304000000000002</v>
      </c>
      <c r="D47" s="22">
        <f t="shared" si="14"/>
        <v>55.55</v>
      </c>
      <c r="E47" s="135">
        <f t="shared" si="14"/>
        <v>29.404875000000001</v>
      </c>
      <c r="F47" s="21">
        <f t="shared" si="14"/>
        <v>26.706874999999997</v>
      </c>
      <c r="G47" s="22">
        <f t="shared" si="14"/>
        <v>80.468999999999994</v>
      </c>
      <c r="H47" s="23">
        <f t="shared" si="14"/>
        <v>54.177750000000003</v>
      </c>
      <c r="I47" s="115">
        <f>((I44*1000)/I46)/7</f>
        <v>75.973835380938382</v>
      </c>
      <c r="J47" s="167"/>
      <c r="K47" s="37"/>
      <c r="M47" s="164" t="s">
        <v>12</v>
      </c>
      <c r="N47" s="21">
        <f>((((N45*7)*N46)/1000)-N38)/4</f>
        <v>12.592499999999999</v>
      </c>
      <c r="O47" s="22">
        <f>((((O45*7)*O46)/1000)-O38)/4</f>
        <v>23.683125</v>
      </c>
      <c r="P47" s="22">
        <f>((((P45*7)*P46)/1000)-P38)/4</f>
        <v>15.288125000000001</v>
      </c>
      <c r="Q47" s="425">
        <f>((Q44*1000)/Q46)/7</f>
        <v>82.51454427925016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190.36500000000001</v>
      </c>
      <c r="C48" s="330">
        <f t="shared" si="15"/>
        <v>410.11599999999999</v>
      </c>
      <c r="D48" s="330">
        <f t="shared" si="15"/>
        <v>273</v>
      </c>
      <c r="E48" s="344">
        <f t="shared" si="15"/>
        <v>144.81950000000001</v>
      </c>
      <c r="F48" s="329">
        <f>((F46*F45)*7)/1000</f>
        <v>131.82749999999999</v>
      </c>
      <c r="G48" s="330">
        <f t="shared" si="15"/>
        <v>395.27600000000001</v>
      </c>
      <c r="H48" s="331">
        <f>((H46*H45)*7)/1000</f>
        <v>266.51100000000002</v>
      </c>
      <c r="I48" s="99"/>
      <c r="J48" s="29"/>
      <c r="K48" s="37"/>
      <c r="M48" s="165" t="s">
        <v>13</v>
      </c>
      <c r="N48" s="329">
        <f>((N46*N45)*7)/1000</f>
        <v>62.37</v>
      </c>
      <c r="O48" s="330">
        <f>((O46*O45)*7)/1000</f>
        <v>117.2325</v>
      </c>
      <c r="P48" s="330">
        <f>((P46*P45)*7)/1000</f>
        <v>75.652500000000003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73.51351351351353</v>
      </c>
      <c r="C49" s="27">
        <f t="shared" si="16"/>
        <v>75.497054491899846</v>
      </c>
      <c r="D49" s="27">
        <f t="shared" si="16"/>
        <v>78</v>
      </c>
      <c r="E49" s="180">
        <f t="shared" si="16"/>
        <v>80.489160644802681</v>
      </c>
      <c r="F49" s="26">
        <f>+(F44/F46)/7*1000</f>
        <v>77.483833039388585</v>
      </c>
      <c r="G49" s="27">
        <f t="shared" si="16"/>
        <v>76.004614497212074</v>
      </c>
      <c r="H49" s="28">
        <f>+(H44/H46)/7*1000</f>
        <v>73.496966354109205</v>
      </c>
      <c r="I49" s="116"/>
      <c r="J49" s="29"/>
      <c r="K49" s="37"/>
      <c r="L49" s="29"/>
      <c r="M49" s="213" t="s">
        <v>14</v>
      </c>
      <c r="N49" s="26">
        <f>+(N44/N46)/7*1000</f>
        <v>82.539682539682545</v>
      </c>
      <c r="O49" s="27">
        <f>+(O44/O46)/7*1000</f>
        <v>82.47712878254751</v>
      </c>
      <c r="P49" s="27">
        <f>+(P44/P46)/7*1000</f>
        <v>82.551799345692473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3.5000000000025011E-2</v>
      </c>
      <c r="C50" s="30">
        <f t="shared" si="17"/>
        <v>-1.5999999999962711E-2</v>
      </c>
      <c r="D50" s="30">
        <f t="shared" si="17"/>
        <v>0</v>
      </c>
      <c r="E50" s="30">
        <f t="shared" si="17"/>
        <v>-1.9499999999993634E-2</v>
      </c>
      <c r="F50" s="30">
        <f t="shared" si="17"/>
        <v>-2.7499999999974989E-2</v>
      </c>
      <c r="G50" s="30">
        <f t="shared" si="17"/>
        <v>2.4000000000000909E-2</v>
      </c>
      <c r="H50" s="30">
        <f t="shared" si="17"/>
        <v>-1.1000000000024102E-2</v>
      </c>
      <c r="I50" s="29"/>
      <c r="J50" s="29"/>
      <c r="K50" s="29"/>
      <c r="L50" s="29"/>
      <c r="M50" s="30"/>
      <c r="N50" s="30">
        <f>N44-N48</f>
        <v>3.0000000000008242E-2</v>
      </c>
      <c r="O50" s="30">
        <f>O44-O48</f>
        <v>-3.2499999999998863E-2</v>
      </c>
      <c r="P50" s="30">
        <f>P44-P48</f>
        <v>4.7499999999999432E-2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94" t="s">
        <v>29</v>
      </c>
      <c r="C53" s="1095"/>
      <c r="D53" s="1095"/>
      <c r="E53" s="1095"/>
      <c r="F53" s="1145"/>
      <c r="G53" s="1147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45"/>
      <c r="C54" s="415"/>
      <c r="D54" s="415"/>
      <c r="E54" s="415"/>
      <c r="F54" s="469"/>
      <c r="G54" s="1150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17">
        <v>1</v>
      </c>
      <c r="C55" s="397">
        <v>2</v>
      </c>
      <c r="D55" s="397">
        <v>3</v>
      </c>
      <c r="E55" s="397">
        <v>4</v>
      </c>
      <c r="F55" s="412">
        <v>5</v>
      </c>
      <c r="G55" s="385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332" t="s">
        <v>23</v>
      </c>
      <c r="B56" s="333"/>
      <c r="C56" s="334"/>
      <c r="D56" s="334"/>
      <c r="E56" s="334"/>
      <c r="F56" s="335"/>
      <c r="G56" s="380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13">
        <v>27.6</v>
      </c>
      <c r="C57" s="14">
        <v>33.6</v>
      </c>
      <c r="D57" s="14">
        <v>37.9</v>
      </c>
      <c r="E57" s="14">
        <v>45.9</v>
      </c>
      <c r="F57" s="98">
        <v>40.799999999999997</v>
      </c>
      <c r="G57" s="380">
        <f t="shared" si="18"/>
        <v>185.8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28.1</v>
      </c>
      <c r="C58" s="14">
        <v>34.700000000000003</v>
      </c>
      <c r="D58" s="14">
        <v>39.5</v>
      </c>
      <c r="E58" s="14">
        <v>47.7</v>
      </c>
      <c r="F58" s="98">
        <v>42.4</v>
      </c>
      <c r="G58" s="380">
        <f t="shared" si="18"/>
        <v>192.4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28.2</v>
      </c>
      <c r="C60" s="14">
        <v>34.799999999999997</v>
      </c>
      <c r="D60" s="14">
        <v>39.5</v>
      </c>
      <c r="E60" s="14">
        <v>47.8</v>
      </c>
      <c r="F60" s="98">
        <v>42.5</v>
      </c>
      <c r="G60" s="365">
        <f t="shared" si="18"/>
        <v>192.8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28.2</v>
      </c>
      <c r="C61" s="14">
        <v>34.799999999999997</v>
      </c>
      <c r="D61" s="14">
        <v>39.5</v>
      </c>
      <c r="E61" s="14">
        <v>47.8</v>
      </c>
      <c r="F61" s="98">
        <v>42.5</v>
      </c>
      <c r="G61" s="365">
        <f t="shared" si="18"/>
        <v>192.8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28.2</v>
      </c>
      <c r="C62" s="14">
        <v>34.799999999999997</v>
      </c>
      <c r="D62" s="14">
        <v>39.6</v>
      </c>
      <c r="E62" s="14">
        <v>47.8</v>
      </c>
      <c r="F62" s="98">
        <v>42.5</v>
      </c>
      <c r="G62" s="382">
        <f t="shared" si="18"/>
        <v>192.89999999999998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140.30000000000001</v>
      </c>
      <c r="C63" s="105">
        <f>SUM(C56:C62)</f>
        <v>172.7</v>
      </c>
      <c r="D63" s="105">
        <f>SUM(D56:D62)</f>
        <v>196</v>
      </c>
      <c r="E63" s="105">
        <f>SUM(E56:E62)</f>
        <v>237</v>
      </c>
      <c r="F63" s="178">
        <f>SUM(F56:F62)</f>
        <v>210.7</v>
      </c>
      <c r="G63" s="383">
        <f t="shared" si="18"/>
        <v>956.7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87.5</v>
      </c>
      <c r="C64" s="16">
        <v>87.5</v>
      </c>
      <c r="D64" s="16">
        <v>87.5</v>
      </c>
      <c r="E64" s="16">
        <v>87.5</v>
      </c>
      <c r="F64" s="186">
        <v>87.5</v>
      </c>
      <c r="G64" s="188">
        <f>+((G63/G65)/7)*1000</f>
        <v>87.497713554051586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282</v>
      </c>
      <c r="D65" s="211">
        <v>320</v>
      </c>
      <c r="E65" s="211">
        <v>387</v>
      </c>
      <c r="F65" s="227">
        <v>344</v>
      </c>
      <c r="G65" s="189">
        <f>SUM(B65:F65)</f>
        <v>1562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21">
        <f>((((B64*7)*B65)/1000)-B57)/4</f>
        <v>28.165624999999999</v>
      </c>
      <c r="C66" s="22">
        <f>((((C64*7)*C65)/1000)-C57)/4</f>
        <v>34.78125</v>
      </c>
      <c r="D66" s="22">
        <f>((((D64*7)*D65)/1000)-D57)/4</f>
        <v>39.524999999999999</v>
      </c>
      <c r="E66" s="22">
        <f>((((E64*7)*E65)/1000)-E57)/4</f>
        <v>47.784374999999997</v>
      </c>
      <c r="F66" s="135">
        <f>((((F64*7)*F65)/1000)-F57)/4</f>
        <v>42.474999999999994</v>
      </c>
      <c r="G66" s="368">
        <f>((G63*1000)/G65)/7</f>
        <v>87.497713554051572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140.26249999999999</v>
      </c>
      <c r="C67" s="330">
        <f>((C65*C64)*7)/1000</f>
        <v>172.72499999999999</v>
      </c>
      <c r="D67" s="330">
        <f>((D65*D64)*7)/1000</f>
        <v>196</v>
      </c>
      <c r="E67" s="330">
        <f>((E65*E64)*7)/1000</f>
        <v>237.03749999999999</v>
      </c>
      <c r="F67" s="344">
        <f>((F65*F64)*7)/1000</f>
        <v>210.7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87.523393636930763</v>
      </c>
      <c r="C68" s="27">
        <f>+(C63/C65)/7*1000</f>
        <v>87.487335359675768</v>
      </c>
      <c r="D68" s="27">
        <f>+(D63/D65)/7*1000</f>
        <v>87.500000000000014</v>
      </c>
      <c r="E68" s="27">
        <f>+(E63/E65)/7*1000</f>
        <v>87.486157253599103</v>
      </c>
      <c r="F68" s="180">
        <f>+(F63/F65)/7*1000</f>
        <v>87.5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3.7500000000022737E-2</v>
      </c>
      <c r="C69" s="366">
        <f>C63-C67</f>
        <v>-2.5000000000005684E-2</v>
      </c>
      <c r="D69" s="366">
        <f>D63-D67</f>
        <v>0</v>
      </c>
      <c r="E69" s="366">
        <f>E63-E67</f>
        <v>-3.7499999999994316E-2</v>
      </c>
      <c r="F69" s="366">
        <f>F63-F67</f>
        <v>0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1">
      <selection activeCell="B65" sqref="B65:F65"/>
      <pageMargins left="0.7" right="0.7" top="0.75" bottom="0.75" header="0.3" footer="0.3"/>
      <pageSetup paperSize="9" orientation="portrait" r:id="rId1"/>
    </customSheetView>
  </customSheetViews>
  <mergeCells count="15">
    <mergeCell ref="G53:G54"/>
    <mergeCell ref="N34:P34"/>
    <mergeCell ref="B53:F53"/>
    <mergeCell ref="Z15:Z16"/>
    <mergeCell ref="B34:H34"/>
    <mergeCell ref="I34:I35"/>
    <mergeCell ref="Q34:Q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1"/>
  <dimension ref="A1:AG237"/>
  <sheetViews>
    <sheetView topLeftCell="A4" zoomScale="30" zoomScaleNormal="30" workbookViewId="0">
      <selection activeCell="R38" sqref="R38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78</v>
      </c>
      <c r="N11" s="1100"/>
      <c r="O11" s="6"/>
      <c r="P11" s="6"/>
      <c r="Q11" s="1"/>
      <c r="R11" s="1"/>
      <c r="S11" s="1" t="s">
        <v>5</v>
      </c>
      <c r="T11" s="69">
        <v>45540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4"/>
      <c r="I15" s="1104"/>
      <c r="J15" s="1104"/>
      <c r="K15" s="1104"/>
      <c r="L15" s="1142" t="s">
        <v>29</v>
      </c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3"/>
      <c r="W15" s="1143"/>
      <c r="X15" s="1143"/>
      <c r="Y15" s="1144"/>
      <c r="Z15" s="1156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7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9"/>
    </row>
    <row r="18" spans="1:33" ht="39.950000000000003" customHeight="1" x14ac:dyDescent="0.25">
      <c r="A18" s="147" t="s">
        <v>23</v>
      </c>
      <c r="B18" s="329">
        <v>69.599999999999994</v>
      </c>
      <c r="C18" s="330">
        <v>75.599999999999994</v>
      </c>
      <c r="D18" s="330">
        <v>72.900000000000006</v>
      </c>
      <c r="E18" s="330">
        <v>45.2</v>
      </c>
      <c r="F18" s="330">
        <v>42.4</v>
      </c>
      <c r="G18" s="330">
        <v>35.799999999999997</v>
      </c>
      <c r="H18" s="330">
        <v>57.6</v>
      </c>
      <c r="I18" s="330">
        <v>63.7</v>
      </c>
      <c r="J18" s="330">
        <v>47.6</v>
      </c>
      <c r="K18" s="344">
        <v>47</v>
      </c>
      <c r="L18" s="470">
        <v>40.200000000000003</v>
      </c>
      <c r="M18" s="471">
        <v>72.599999999999994</v>
      </c>
      <c r="N18" s="472">
        <v>63.7</v>
      </c>
      <c r="O18" s="473">
        <v>53.9</v>
      </c>
      <c r="P18" s="474">
        <v>31.9</v>
      </c>
      <c r="Q18" s="475">
        <v>56.7</v>
      </c>
      <c r="R18" s="475">
        <v>63.7</v>
      </c>
      <c r="S18" s="475">
        <v>70.400000000000006</v>
      </c>
      <c r="T18" s="475">
        <v>53.8</v>
      </c>
      <c r="U18" s="475">
        <v>45.1</v>
      </c>
      <c r="V18" s="475">
        <v>39.5</v>
      </c>
      <c r="W18" s="475">
        <v>59.4</v>
      </c>
      <c r="X18" s="475">
        <v>68.8</v>
      </c>
      <c r="Y18" s="477">
        <v>40.4</v>
      </c>
      <c r="Z18" s="242">
        <f>SUM(B18:Y18)</f>
        <v>1317.5000000000002</v>
      </c>
    </row>
    <row r="19" spans="1:33" ht="39.950000000000003" customHeight="1" x14ac:dyDescent="0.25">
      <c r="A19" s="148" t="s">
        <v>19</v>
      </c>
      <c r="B19" s="13">
        <v>69.599999999999994</v>
      </c>
      <c r="C19" s="14">
        <v>75.599999999999994</v>
      </c>
      <c r="D19" s="14">
        <v>72.900000000000006</v>
      </c>
      <c r="E19" s="14">
        <v>45.2</v>
      </c>
      <c r="F19" s="14">
        <v>42.4</v>
      </c>
      <c r="G19" s="14">
        <v>35.799999999999997</v>
      </c>
      <c r="H19" s="14">
        <v>57.6</v>
      </c>
      <c r="I19" s="14">
        <v>63.7</v>
      </c>
      <c r="J19" s="14">
        <v>47.6</v>
      </c>
      <c r="K19" s="98">
        <v>47</v>
      </c>
      <c r="L19" s="13">
        <v>40.200000000000003</v>
      </c>
      <c r="M19" s="14">
        <v>72.599999999999994</v>
      </c>
      <c r="N19" s="414">
        <v>63.7</v>
      </c>
      <c r="O19" s="98">
        <v>53.9</v>
      </c>
      <c r="P19" s="13">
        <v>31.9</v>
      </c>
      <c r="Q19" s="14">
        <v>56.7</v>
      </c>
      <c r="R19" s="14">
        <v>63.7</v>
      </c>
      <c r="S19" s="14">
        <v>70.400000000000006</v>
      </c>
      <c r="T19" s="14">
        <v>53.8</v>
      </c>
      <c r="U19" s="14">
        <v>45.1</v>
      </c>
      <c r="V19" s="14">
        <v>39.5</v>
      </c>
      <c r="W19" s="14">
        <v>59.4</v>
      </c>
      <c r="X19" s="14">
        <v>68.8</v>
      </c>
      <c r="Y19" s="252">
        <v>40.4</v>
      </c>
      <c r="Z19" s="242">
        <f t="shared" ref="Z19:Z24" si="0">SUM(B19:Y19)</f>
        <v>1317.5000000000002</v>
      </c>
      <c r="AA19" s="356"/>
    </row>
    <row r="20" spans="1:33" ht="39.75" customHeight="1" x14ac:dyDescent="0.25">
      <c r="A20" s="148" t="s">
        <v>27</v>
      </c>
      <c r="B20" s="13">
        <v>59.3</v>
      </c>
      <c r="C20" s="14">
        <v>63.9</v>
      </c>
      <c r="D20" s="14">
        <v>61.7</v>
      </c>
      <c r="E20" s="14">
        <v>38.1</v>
      </c>
      <c r="F20" s="14">
        <v>35.4</v>
      </c>
      <c r="G20" s="14">
        <v>29.7</v>
      </c>
      <c r="H20" s="14">
        <v>48.6</v>
      </c>
      <c r="I20" s="14">
        <v>53.9</v>
      </c>
      <c r="J20" s="14">
        <v>40.4</v>
      </c>
      <c r="K20" s="98">
        <v>40.1</v>
      </c>
      <c r="L20" s="13">
        <v>33.9</v>
      </c>
      <c r="M20" s="14">
        <v>61.1</v>
      </c>
      <c r="N20" s="14">
        <v>53.9</v>
      </c>
      <c r="O20" s="98">
        <v>45.7</v>
      </c>
      <c r="P20" s="13">
        <v>26.8</v>
      </c>
      <c r="Q20" s="14">
        <v>48</v>
      </c>
      <c r="R20" s="14">
        <v>53.9</v>
      </c>
      <c r="S20" s="14">
        <v>59.2</v>
      </c>
      <c r="T20" s="14">
        <v>44.7</v>
      </c>
      <c r="U20" s="14">
        <v>37.799999999999997</v>
      </c>
      <c r="V20" s="14">
        <v>33</v>
      </c>
      <c r="W20" s="14">
        <v>49.5</v>
      </c>
      <c r="X20" s="14">
        <v>58.1</v>
      </c>
      <c r="Y20" s="252">
        <v>34.6</v>
      </c>
      <c r="Z20" s="242">
        <f>SUM(B20:Y20)</f>
        <v>1111.2999999999997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59.3</v>
      </c>
      <c r="C22" s="14">
        <v>64</v>
      </c>
      <c r="D22" s="14">
        <v>61.7</v>
      </c>
      <c r="E22" s="14">
        <v>38.200000000000003</v>
      </c>
      <c r="F22" s="14">
        <v>35.4</v>
      </c>
      <c r="G22" s="14">
        <v>29.7</v>
      </c>
      <c r="H22" s="14">
        <v>48.6</v>
      </c>
      <c r="I22" s="14">
        <v>53.9</v>
      </c>
      <c r="J22" s="14">
        <v>40.4</v>
      </c>
      <c r="K22" s="98">
        <v>40.1</v>
      </c>
      <c r="L22" s="13">
        <v>33.9</v>
      </c>
      <c r="M22" s="14">
        <v>61.1</v>
      </c>
      <c r="N22" s="14">
        <v>53.9</v>
      </c>
      <c r="O22" s="98">
        <v>45.8</v>
      </c>
      <c r="P22" s="13">
        <v>26.8</v>
      </c>
      <c r="Q22" s="14">
        <v>48</v>
      </c>
      <c r="R22" s="14">
        <v>53.9</v>
      </c>
      <c r="S22" s="14">
        <v>59.2</v>
      </c>
      <c r="T22" s="14">
        <v>44.8</v>
      </c>
      <c r="U22" s="14">
        <v>37.799999999999997</v>
      </c>
      <c r="V22" s="14">
        <v>33.1</v>
      </c>
      <c r="W22" s="14">
        <v>49.5</v>
      </c>
      <c r="X22" s="14">
        <v>58.1</v>
      </c>
      <c r="Y22" s="252">
        <v>34.700000000000003</v>
      </c>
      <c r="Z22" s="242">
        <f>SUM(B22:Y22)</f>
        <v>1111.8999999999999</v>
      </c>
      <c r="AA22" s="356"/>
    </row>
    <row r="23" spans="1:33" ht="39.950000000000003" customHeight="1" x14ac:dyDescent="0.25">
      <c r="A23" s="148" t="s">
        <v>22</v>
      </c>
      <c r="B23" s="13">
        <v>59.3</v>
      </c>
      <c r="C23" s="14">
        <v>64</v>
      </c>
      <c r="D23" s="14">
        <v>61.8</v>
      </c>
      <c r="E23" s="14">
        <v>38.200000000000003</v>
      </c>
      <c r="F23" s="14">
        <v>35.4</v>
      </c>
      <c r="G23" s="14">
        <v>29.7</v>
      </c>
      <c r="H23" s="14">
        <v>48.7</v>
      </c>
      <c r="I23" s="14">
        <v>53.9</v>
      </c>
      <c r="J23" s="14">
        <v>40.4</v>
      </c>
      <c r="K23" s="98">
        <v>40.1</v>
      </c>
      <c r="L23" s="13">
        <v>34</v>
      </c>
      <c r="M23" s="14">
        <v>61.1</v>
      </c>
      <c r="N23" s="14">
        <v>53.9</v>
      </c>
      <c r="O23" s="98">
        <v>45.8</v>
      </c>
      <c r="P23" s="13">
        <v>26.9</v>
      </c>
      <c r="Q23" s="14">
        <v>48</v>
      </c>
      <c r="R23" s="14">
        <v>53.9</v>
      </c>
      <c r="S23" s="14">
        <v>59.3</v>
      </c>
      <c r="T23" s="14">
        <v>44.8</v>
      </c>
      <c r="U23" s="14">
        <v>37.9</v>
      </c>
      <c r="V23" s="14">
        <v>33.1</v>
      </c>
      <c r="W23" s="14">
        <v>49.5</v>
      </c>
      <c r="X23" s="14">
        <v>58.1</v>
      </c>
      <c r="Y23" s="252">
        <v>34.700000000000003</v>
      </c>
      <c r="Z23" s="242">
        <f t="shared" si="0"/>
        <v>1112.4999999999998</v>
      </c>
      <c r="AA23" s="356"/>
    </row>
    <row r="24" spans="1:33" ht="39.950000000000003" customHeight="1" thickBot="1" x14ac:dyDescent="0.3">
      <c r="A24" s="196" t="s">
        <v>30</v>
      </c>
      <c r="B24" s="13">
        <v>59.4</v>
      </c>
      <c r="C24" s="14">
        <v>64</v>
      </c>
      <c r="D24" s="14">
        <v>61.8</v>
      </c>
      <c r="E24" s="14">
        <v>38.200000000000003</v>
      </c>
      <c r="F24" s="14">
        <v>35.5</v>
      </c>
      <c r="G24" s="14">
        <v>29.7</v>
      </c>
      <c r="H24" s="14">
        <v>48.7</v>
      </c>
      <c r="I24" s="14">
        <v>53.9</v>
      </c>
      <c r="J24" s="14">
        <v>40.5</v>
      </c>
      <c r="K24" s="98">
        <v>40.1</v>
      </c>
      <c r="L24" s="13">
        <v>34</v>
      </c>
      <c r="M24" s="14">
        <v>61.1</v>
      </c>
      <c r="N24" s="14">
        <v>54</v>
      </c>
      <c r="O24" s="98">
        <v>45.8</v>
      </c>
      <c r="P24" s="124">
        <v>26.9</v>
      </c>
      <c r="Q24" s="125">
        <v>48</v>
      </c>
      <c r="R24" s="125">
        <v>54</v>
      </c>
      <c r="S24" s="125">
        <v>59.3</v>
      </c>
      <c r="T24" s="125">
        <v>44.8</v>
      </c>
      <c r="U24" s="125">
        <v>37.9</v>
      </c>
      <c r="V24" s="125">
        <v>33.1</v>
      </c>
      <c r="W24" s="125">
        <v>49.6</v>
      </c>
      <c r="X24" s="125">
        <v>58.2</v>
      </c>
      <c r="Y24" s="253">
        <v>34.700000000000003</v>
      </c>
      <c r="Z24" s="381">
        <f t="shared" si="0"/>
        <v>1113.1999999999998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376.5</v>
      </c>
      <c r="C25" s="105">
        <f t="shared" si="1"/>
        <v>407.1</v>
      </c>
      <c r="D25" s="105">
        <f t="shared" si="1"/>
        <v>392.8</v>
      </c>
      <c r="E25" s="105">
        <f t="shared" si="1"/>
        <v>243.09999999999997</v>
      </c>
      <c r="F25" s="105">
        <f t="shared" si="1"/>
        <v>226.5</v>
      </c>
      <c r="G25" s="105">
        <f t="shared" si="1"/>
        <v>190.39999999999998</v>
      </c>
      <c r="H25" s="105">
        <f t="shared" si="1"/>
        <v>309.8</v>
      </c>
      <c r="I25" s="105">
        <f t="shared" si="1"/>
        <v>343</v>
      </c>
      <c r="J25" s="105">
        <f t="shared" si="1"/>
        <v>256.89999999999998</v>
      </c>
      <c r="K25" s="178">
        <f t="shared" si="1"/>
        <v>254.39999999999998</v>
      </c>
      <c r="L25" s="108">
        <f>SUM(L18:L24)</f>
        <v>216.20000000000002</v>
      </c>
      <c r="M25" s="105">
        <f>SUM(M18:M24)</f>
        <v>389.6</v>
      </c>
      <c r="N25" s="105">
        <f>SUM(N18:N24)</f>
        <v>343.1</v>
      </c>
      <c r="O25" s="178">
        <f>SUM(O18:O24)</f>
        <v>290.90000000000003</v>
      </c>
      <c r="P25" s="108">
        <f t="shared" ref="P25:Y25" si="2">SUM(P18:P24)</f>
        <v>171.2</v>
      </c>
      <c r="Q25" s="105">
        <f t="shared" si="2"/>
        <v>305.39999999999998</v>
      </c>
      <c r="R25" s="105">
        <f t="shared" si="2"/>
        <v>343.1</v>
      </c>
      <c r="S25" s="105">
        <f t="shared" si="2"/>
        <v>377.8</v>
      </c>
      <c r="T25" s="105">
        <f t="shared" si="2"/>
        <v>286.70000000000005</v>
      </c>
      <c r="U25" s="105">
        <f t="shared" si="2"/>
        <v>241.60000000000002</v>
      </c>
      <c r="V25" s="105">
        <f t="shared" si="2"/>
        <v>211.29999999999998</v>
      </c>
      <c r="W25" s="105">
        <f t="shared" si="2"/>
        <v>316.90000000000003</v>
      </c>
      <c r="X25" s="105">
        <f t="shared" si="2"/>
        <v>370.09999999999997</v>
      </c>
      <c r="Y25" s="106">
        <f t="shared" si="2"/>
        <v>219.5</v>
      </c>
      <c r="Z25" s="389">
        <f>SUM(B25:Y25)</f>
        <v>7083.9000000000005</v>
      </c>
    </row>
    <row r="26" spans="1:33" s="2" customFormat="1" ht="36.75" customHeight="1" x14ac:dyDescent="0.25">
      <c r="A26" s="162" t="s">
        <v>10</v>
      </c>
      <c r="B26" s="15">
        <v>81</v>
      </c>
      <c r="C26" s="16">
        <v>82.5</v>
      </c>
      <c r="D26" s="16">
        <v>84</v>
      </c>
      <c r="E26" s="16">
        <v>84.5</v>
      </c>
      <c r="F26" s="16">
        <v>87</v>
      </c>
      <c r="G26" s="16">
        <v>85</v>
      </c>
      <c r="H26" s="16">
        <v>83.5</v>
      </c>
      <c r="I26" s="16">
        <v>82.5</v>
      </c>
      <c r="J26" s="16">
        <v>81</v>
      </c>
      <c r="K26" s="186">
        <v>78.5</v>
      </c>
      <c r="L26" s="451">
        <v>86.5</v>
      </c>
      <c r="M26" s="452">
        <v>85.5</v>
      </c>
      <c r="N26" s="16">
        <v>83.5</v>
      </c>
      <c r="O26" s="186">
        <v>81</v>
      </c>
      <c r="P26" s="451">
        <v>81</v>
      </c>
      <c r="Q26" s="452">
        <v>82</v>
      </c>
      <c r="R26" s="453">
        <v>83.5</v>
      </c>
      <c r="S26" s="453">
        <v>85</v>
      </c>
      <c r="T26" s="453">
        <v>85.5</v>
      </c>
      <c r="U26" s="452">
        <v>86.5</v>
      </c>
      <c r="V26" s="452">
        <v>85.5</v>
      </c>
      <c r="W26" s="454">
        <v>84</v>
      </c>
      <c r="X26" s="454">
        <v>83</v>
      </c>
      <c r="Y26" s="455">
        <v>80</v>
      </c>
      <c r="Z26" s="243">
        <f>((Z25/Z27)/7)*1000</f>
        <v>83.33901954094658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705</v>
      </c>
      <c r="D27" s="19">
        <v>668</v>
      </c>
      <c r="E27" s="19">
        <v>411</v>
      </c>
      <c r="F27" s="19">
        <v>372</v>
      </c>
      <c r="G27" s="19">
        <v>320</v>
      </c>
      <c r="H27" s="19">
        <v>530</v>
      </c>
      <c r="I27" s="19">
        <v>594</v>
      </c>
      <c r="J27" s="19">
        <v>453</v>
      </c>
      <c r="K27" s="156">
        <v>463</v>
      </c>
      <c r="L27" s="18">
        <v>357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587</v>
      </c>
      <c r="S27" s="19">
        <v>635</v>
      </c>
      <c r="T27" s="19">
        <v>479</v>
      </c>
      <c r="U27" s="19">
        <v>399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12143</v>
      </c>
    </row>
    <row r="28" spans="1:33" s="2" customFormat="1" ht="33" customHeight="1" x14ac:dyDescent="0.25">
      <c r="A28" s="164" t="s">
        <v>12</v>
      </c>
      <c r="B28" s="489">
        <f>((((B26*7)*B27)/1000)-(B18+B19))/4</f>
        <v>59.322000000000003</v>
      </c>
      <c r="C28" s="22">
        <f t="shared" ref="C28:K28" si="3">((((C26*7)*C27)/1000)-(C18+C19))/4</f>
        <v>63.984375</v>
      </c>
      <c r="D28" s="22">
        <f t="shared" si="3"/>
        <v>61.745999999999995</v>
      </c>
      <c r="E28" s="22">
        <f t="shared" si="3"/>
        <v>38.176625000000001</v>
      </c>
      <c r="F28" s="22">
        <f t="shared" si="3"/>
        <v>35.436999999999998</v>
      </c>
      <c r="G28" s="22">
        <f t="shared" si="3"/>
        <v>29.700000000000003</v>
      </c>
      <c r="H28" s="22">
        <f t="shared" si="3"/>
        <v>48.646250000000009</v>
      </c>
      <c r="I28" s="22">
        <f t="shared" si="3"/>
        <v>53.908750000000005</v>
      </c>
      <c r="J28" s="22">
        <f t="shared" si="3"/>
        <v>40.412750000000003</v>
      </c>
      <c r="K28" s="49">
        <f t="shared" si="3"/>
        <v>40.104624999999999</v>
      </c>
      <c r="L28" s="21">
        <f t="shared" ref="L28:Y28" si="4">((((L26*7)*L27)/1000)-(L18+L19))/4</f>
        <v>33.940874999999998</v>
      </c>
      <c r="M28" s="22">
        <f t="shared" si="4"/>
        <v>61.105874999999997</v>
      </c>
      <c r="N28" s="22">
        <f t="shared" si="4"/>
        <v>53.925374999999995</v>
      </c>
      <c r="O28" s="135">
        <f t="shared" si="4"/>
        <v>45.767749999999992</v>
      </c>
      <c r="P28" s="21">
        <f t="shared" si="4"/>
        <v>26.858500000000003</v>
      </c>
      <c r="Q28" s="22">
        <f t="shared" si="4"/>
        <v>47.991999999999997</v>
      </c>
      <c r="R28" s="22">
        <f t="shared" si="4"/>
        <v>53.925374999999995</v>
      </c>
      <c r="S28" s="22">
        <f t="shared" si="4"/>
        <v>59.256249999999994</v>
      </c>
      <c r="T28" s="22">
        <f t="shared" si="4"/>
        <v>44.770375000000008</v>
      </c>
      <c r="U28" s="22">
        <f t="shared" si="4"/>
        <v>37.848624999999998</v>
      </c>
      <c r="V28" s="22">
        <f t="shared" si="4"/>
        <v>33.067625</v>
      </c>
      <c r="W28" s="22">
        <f t="shared" si="4"/>
        <v>49.533000000000001</v>
      </c>
      <c r="X28" s="22">
        <f t="shared" si="4"/>
        <v>58.124249999999996</v>
      </c>
      <c r="Y28" s="23">
        <f t="shared" si="4"/>
        <v>34.680000000000007</v>
      </c>
      <c r="Z28" s="425">
        <f>((Z25*1000)/Z27)/7</f>
        <v>83.33901954094658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376.488</v>
      </c>
      <c r="C29" s="330">
        <f>((C27*C26)*7)/1000</f>
        <v>407.13749999999999</v>
      </c>
      <c r="D29" s="330">
        <f t="shared" si="5"/>
        <v>392.78399999999999</v>
      </c>
      <c r="E29" s="330">
        <f t="shared" si="5"/>
        <v>243.10650000000001</v>
      </c>
      <c r="F29" s="330">
        <f t="shared" si="5"/>
        <v>226.548</v>
      </c>
      <c r="G29" s="330">
        <f t="shared" si="5"/>
        <v>190.4</v>
      </c>
      <c r="H29" s="330">
        <f t="shared" si="5"/>
        <v>309.78500000000003</v>
      </c>
      <c r="I29" s="330">
        <f t="shared" si="5"/>
        <v>343.03500000000003</v>
      </c>
      <c r="J29" s="330">
        <f t="shared" si="5"/>
        <v>256.851</v>
      </c>
      <c r="K29" s="344">
        <f t="shared" si="5"/>
        <v>254.41849999999999</v>
      </c>
      <c r="L29" s="329">
        <f>((L27*L26)*7)/1000</f>
        <v>216.1635</v>
      </c>
      <c r="M29" s="330">
        <f>((M27*M26)*7)/1000</f>
        <v>389.62349999999998</v>
      </c>
      <c r="N29" s="330">
        <f>((N27*N26)*7)/1000</f>
        <v>343.10149999999999</v>
      </c>
      <c r="O29" s="344">
        <f>((O27*O26)*7)/1000</f>
        <v>290.87099999999998</v>
      </c>
      <c r="P29" s="329">
        <f t="shared" ref="P29:Y29" si="6">((P27*P26)*7)/1000</f>
        <v>171.23400000000001</v>
      </c>
      <c r="Q29" s="330">
        <f t="shared" si="6"/>
        <v>305.36799999999999</v>
      </c>
      <c r="R29" s="330">
        <f t="shared" si="6"/>
        <v>343.10149999999999</v>
      </c>
      <c r="S29" s="330">
        <f t="shared" si="6"/>
        <v>377.82499999999999</v>
      </c>
      <c r="T29" s="330">
        <f t="shared" si="6"/>
        <v>286.68150000000003</v>
      </c>
      <c r="U29" s="330">
        <f t="shared" si="6"/>
        <v>241.59450000000001</v>
      </c>
      <c r="V29" s="330">
        <f t="shared" si="6"/>
        <v>211.2705</v>
      </c>
      <c r="W29" s="330">
        <f t="shared" si="6"/>
        <v>316.93200000000002</v>
      </c>
      <c r="X29" s="330">
        <f t="shared" si="6"/>
        <v>370.09699999999998</v>
      </c>
      <c r="Y29" s="331">
        <f t="shared" si="6"/>
        <v>219.52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81.002581755593795</v>
      </c>
      <c r="C30" s="27">
        <f t="shared" si="7"/>
        <v>82.492401215805472</v>
      </c>
      <c r="D30" s="27">
        <f t="shared" si="7"/>
        <v>84.003421727972622</v>
      </c>
      <c r="E30" s="27">
        <f t="shared" si="7"/>
        <v>84.497740702120254</v>
      </c>
      <c r="F30" s="27">
        <f t="shared" si="7"/>
        <v>86.981566820276498</v>
      </c>
      <c r="G30" s="27">
        <f t="shared" si="7"/>
        <v>84.999999999999986</v>
      </c>
      <c r="H30" s="27">
        <f t="shared" si="7"/>
        <v>83.50404312668465</v>
      </c>
      <c r="I30" s="27">
        <f t="shared" si="7"/>
        <v>82.491582491582491</v>
      </c>
      <c r="J30" s="27">
        <f t="shared" si="7"/>
        <v>81.015452538631337</v>
      </c>
      <c r="K30" s="180">
        <f t="shared" si="7"/>
        <v>78.494291885220605</v>
      </c>
      <c r="L30" s="26">
        <f>+(L25/L27)/7*1000</f>
        <v>86.514605842336948</v>
      </c>
      <c r="M30" s="27">
        <f>+(M25/M27)/7*1000</f>
        <v>85.494843098529742</v>
      </c>
      <c r="N30" s="27">
        <f>+(N25/N27)/7*1000</f>
        <v>83.499634947675844</v>
      </c>
      <c r="O30" s="180">
        <f>+(O25/O27)/7*1000</f>
        <v>81.008075744917861</v>
      </c>
      <c r="P30" s="26">
        <f t="shared" ref="P30:Y30" si="8">+(P25/P27)/7*1000</f>
        <v>80.983916745506136</v>
      </c>
      <c r="Q30" s="27">
        <f t="shared" si="8"/>
        <v>82.008592910848535</v>
      </c>
      <c r="R30" s="27">
        <f t="shared" si="8"/>
        <v>83.499634947675844</v>
      </c>
      <c r="S30" s="27">
        <f t="shared" si="8"/>
        <v>84.994375703037122</v>
      </c>
      <c r="T30" s="27">
        <f t="shared" si="8"/>
        <v>85.505517447062346</v>
      </c>
      <c r="U30" s="27">
        <f t="shared" si="8"/>
        <v>86.501969208736128</v>
      </c>
      <c r="V30" s="27">
        <f t="shared" si="8"/>
        <v>85.511938486442716</v>
      </c>
      <c r="W30" s="27">
        <f t="shared" si="8"/>
        <v>83.991518685396244</v>
      </c>
      <c r="X30" s="27">
        <f t="shared" si="8"/>
        <v>83.000672796591161</v>
      </c>
      <c r="Y30" s="28">
        <f t="shared" si="8"/>
        <v>79.992711370262398</v>
      </c>
      <c r="Z30" s="247"/>
    </row>
    <row r="31" spans="1:33" ht="33.75" customHeight="1" x14ac:dyDescent="0.25">
      <c r="A31" s="29"/>
      <c r="B31" s="30">
        <f>B25-B29</f>
        <v>1.2000000000000455E-2</v>
      </c>
      <c r="C31" s="30">
        <f>C25-C29</f>
        <v>-3.7499999999965894E-2</v>
      </c>
      <c r="D31" s="30">
        <f t="shared" ref="D31:K31" si="9">D25-D29</f>
        <v>1.6000000000019554E-2</v>
      </c>
      <c r="E31" s="30">
        <f t="shared" si="9"/>
        <v>-6.5000000000452474E-3</v>
      </c>
      <c r="F31" s="30">
        <f t="shared" si="9"/>
        <v>-4.8000000000001819E-2</v>
      </c>
      <c r="G31" s="30">
        <f t="shared" si="9"/>
        <v>0</v>
      </c>
      <c r="H31" s="30">
        <f t="shared" si="9"/>
        <v>1.4999999999986358E-2</v>
      </c>
      <c r="I31" s="30">
        <f t="shared" si="9"/>
        <v>-3.5000000000025011E-2</v>
      </c>
      <c r="J31" s="30">
        <f t="shared" si="9"/>
        <v>4.8999999999978172E-2</v>
      </c>
      <c r="K31" s="30">
        <f t="shared" si="9"/>
        <v>-1.850000000001728E-2</v>
      </c>
      <c r="L31" s="30">
        <f>L25-L29</f>
        <v>3.6500000000017963E-2</v>
      </c>
      <c r="M31" s="30">
        <f>M25-M29</f>
        <v>-2.349999999995589E-2</v>
      </c>
      <c r="N31" s="30">
        <f>N25-N29</f>
        <v>-1.4999999999645297E-3</v>
      </c>
      <c r="O31" s="30">
        <f>O25-O29</f>
        <v>2.9000000000053205E-2</v>
      </c>
      <c r="P31" s="30">
        <f t="shared" ref="P31:Y31" si="10">P25-P29</f>
        <v>-3.4000000000020236E-2</v>
      </c>
      <c r="Q31" s="30">
        <f t="shared" si="10"/>
        <v>3.1999999999982265E-2</v>
      </c>
      <c r="R31" s="30">
        <f t="shared" si="10"/>
        <v>-1.4999999999645297E-3</v>
      </c>
      <c r="S31" s="30">
        <f t="shared" si="10"/>
        <v>-2.4999999999977263E-2</v>
      </c>
      <c r="T31" s="30">
        <f t="shared" si="10"/>
        <v>1.850000000001728E-2</v>
      </c>
      <c r="U31" s="30">
        <f t="shared" si="10"/>
        <v>5.5000000000120508E-3</v>
      </c>
      <c r="V31" s="30">
        <f t="shared" si="10"/>
        <v>2.9499999999984539E-2</v>
      </c>
      <c r="W31" s="30">
        <f t="shared" si="10"/>
        <v>-3.1999999999982265E-2</v>
      </c>
      <c r="X31" s="30">
        <f t="shared" si="10"/>
        <v>2.9999999999859028E-3</v>
      </c>
      <c r="Y31" s="30">
        <f t="shared" si="10"/>
        <v>-2.0000000000010232E-2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4" t="s">
        <v>16</v>
      </c>
      <c r="C34" s="1151"/>
      <c r="D34" s="1151"/>
      <c r="E34" s="1151"/>
      <c r="F34" s="1151"/>
      <c r="G34" s="1151"/>
      <c r="H34" s="1151"/>
      <c r="I34" s="1147" t="s">
        <v>8</v>
      </c>
      <c r="L34" s="32"/>
      <c r="M34" s="62" t="s">
        <v>17</v>
      </c>
      <c r="N34" s="1094" t="s">
        <v>16</v>
      </c>
      <c r="O34" s="1095"/>
      <c r="P34" s="1095"/>
      <c r="Q34" s="1147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5"/>
      <c r="J35" s="35"/>
      <c r="K35" s="1106"/>
      <c r="L35" s="1106"/>
      <c r="M35" s="422" t="s">
        <v>31</v>
      </c>
      <c r="N35" s="432">
        <v>1</v>
      </c>
      <c r="O35" s="465">
        <v>2</v>
      </c>
      <c r="P35" s="481">
        <v>3</v>
      </c>
      <c r="Q35" s="1155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8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5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74">
        <v>38.799999999999997</v>
      </c>
      <c r="C37" s="475">
        <v>83.3</v>
      </c>
      <c r="D37" s="475">
        <v>55.6</v>
      </c>
      <c r="E37" s="476">
        <v>29.4</v>
      </c>
      <c r="F37" s="474">
        <v>26.7</v>
      </c>
      <c r="G37" s="475">
        <v>80.5</v>
      </c>
      <c r="H37" s="477">
        <v>54.2</v>
      </c>
      <c r="I37" s="242">
        <f t="shared" ref="I37:I44" si="11">SUM(B37:H37)</f>
        <v>368.49999999999994</v>
      </c>
      <c r="J37" s="37"/>
      <c r="K37" s="374"/>
      <c r="L37" s="2"/>
      <c r="M37" s="147" t="s">
        <v>23</v>
      </c>
      <c r="N37" s="470">
        <v>12.6</v>
      </c>
      <c r="O37" s="471">
        <v>23.7</v>
      </c>
      <c r="P37" s="471">
        <v>15.3</v>
      </c>
      <c r="Q37" s="478">
        <f t="shared" ref="Q37:Q44" si="12">SUM(N37:P37)</f>
        <v>51.599999999999994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38.799999999999997</v>
      </c>
      <c r="C38" s="14">
        <v>83.3</v>
      </c>
      <c r="D38" s="14">
        <v>55.6</v>
      </c>
      <c r="E38" s="98">
        <v>29.4</v>
      </c>
      <c r="F38" s="13">
        <v>26.7</v>
      </c>
      <c r="G38" s="14">
        <v>80.5</v>
      </c>
      <c r="H38" s="252">
        <v>54.2</v>
      </c>
      <c r="I38" s="242">
        <f t="shared" si="11"/>
        <v>368.49999999999994</v>
      </c>
      <c r="J38" s="37"/>
      <c r="K38" s="375"/>
      <c r="L38" s="2"/>
      <c r="M38" s="148" t="s">
        <v>19</v>
      </c>
      <c r="N38" s="13">
        <v>12.6</v>
      </c>
      <c r="O38" s="14">
        <v>23.7</v>
      </c>
      <c r="P38" s="14">
        <v>15.3</v>
      </c>
      <c r="Q38" s="242">
        <f t="shared" si="12"/>
        <v>51.599999999999994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32.200000000000003</v>
      </c>
      <c r="C39" s="14">
        <v>70.099999999999994</v>
      </c>
      <c r="D39" s="14">
        <v>46.5</v>
      </c>
      <c r="E39" s="98">
        <v>24.4</v>
      </c>
      <c r="F39" s="13">
        <v>22.5</v>
      </c>
      <c r="G39" s="14">
        <v>67.599999999999994</v>
      </c>
      <c r="H39" s="252">
        <v>45.4</v>
      </c>
      <c r="I39" s="242">
        <f t="shared" si="11"/>
        <v>308.7</v>
      </c>
      <c r="J39" s="464"/>
      <c r="K39" s="375"/>
      <c r="L39" s="2"/>
      <c r="M39" s="148" t="s">
        <v>27</v>
      </c>
      <c r="N39" s="13">
        <v>10.199999999999999</v>
      </c>
      <c r="O39" s="14">
        <v>18.899999999999999</v>
      </c>
      <c r="P39" s="14">
        <v>12.3</v>
      </c>
      <c r="Q39" s="242">
        <f t="shared" si="12"/>
        <v>41.4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32.200000000000003</v>
      </c>
      <c r="C41" s="14">
        <v>70.099999999999994</v>
      </c>
      <c r="D41" s="14">
        <v>46.6</v>
      </c>
      <c r="E41" s="98">
        <v>24.4</v>
      </c>
      <c r="F41" s="13">
        <v>22.6</v>
      </c>
      <c r="G41" s="14">
        <v>67.7</v>
      </c>
      <c r="H41" s="252">
        <v>45.4</v>
      </c>
      <c r="I41" s="242">
        <f t="shared" si="11"/>
        <v>309</v>
      </c>
      <c r="J41" s="37"/>
      <c r="K41" s="375"/>
      <c r="L41" s="2"/>
      <c r="M41" s="148" t="s">
        <v>21</v>
      </c>
      <c r="N41" s="13">
        <v>10.199999999999999</v>
      </c>
      <c r="O41" s="14">
        <v>18.899999999999999</v>
      </c>
      <c r="P41" s="14">
        <v>12.3</v>
      </c>
      <c r="Q41" s="242">
        <f t="shared" si="12"/>
        <v>41.4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32.299999999999997</v>
      </c>
      <c r="C42" s="14">
        <v>70.099999999999994</v>
      </c>
      <c r="D42" s="14">
        <v>46.6</v>
      </c>
      <c r="E42" s="98">
        <v>24.4</v>
      </c>
      <c r="F42" s="13">
        <v>22.6</v>
      </c>
      <c r="G42" s="14">
        <v>67.7</v>
      </c>
      <c r="H42" s="252">
        <v>45.4</v>
      </c>
      <c r="I42" s="242">
        <f t="shared" si="11"/>
        <v>309.09999999999997</v>
      </c>
      <c r="J42" s="37"/>
      <c r="K42" s="375"/>
      <c r="L42" s="2"/>
      <c r="M42" s="148" t="s">
        <v>22</v>
      </c>
      <c r="N42" s="13">
        <v>10.3</v>
      </c>
      <c r="O42" s="14">
        <v>18.899999999999999</v>
      </c>
      <c r="P42" s="14">
        <v>12.3</v>
      </c>
      <c r="Q42" s="242">
        <f t="shared" si="12"/>
        <v>41.5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32.299999999999997</v>
      </c>
      <c r="C43" s="14">
        <v>70.099999999999994</v>
      </c>
      <c r="D43" s="14">
        <v>46.6</v>
      </c>
      <c r="E43" s="98">
        <v>24.5</v>
      </c>
      <c r="F43" s="13">
        <v>22.6</v>
      </c>
      <c r="G43" s="14">
        <v>67.7</v>
      </c>
      <c r="H43" s="252">
        <v>45.5</v>
      </c>
      <c r="I43" s="381">
        <f t="shared" si="11"/>
        <v>309.3</v>
      </c>
      <c r="J43" s="37"/>
      <c r="K43" s="375"/>
      <c r="L43" s="2"/>
      <c r="M43" s="196" t="s">
        <v>30</v>
      </c>
      <c r="N43" s="13">
        <v>10.3</v>
      </c>
      <c r="O43" s="14">
        <v>18.899999999999999</v>
      </c>
      <c r="P43" s="14">
        <v>12.3</v>
      </c>
      <c r="Q43" s="381">
        <f t="shared" si="12"/>
        <v>41.5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206.60000000000002</v>
      </c>
      <c r="C44" s="105">
        <f t="shared" si="13"/>
        <v>447</v>
      </c>
      <c r="D44" s="105">
        <f t="shared" si="13"/>
        <v>297.5</v>
      </c>
      <c r="E44" s="178">
        <f t="shared" si="13"/>
        <v>156.5</v>
      </c>
      <c r="F44" s="108">
        <f>SUM(F37:F43)</f>
        <v>143.69999999999999</v>
      </c>
      <c r="G44" s="105">
        <f t="shared" si="13"/>
        <v>431.7</v>
      </c>
      <c r="H44" s="106">
        <f>SUM(H37:H43)</f>
        <v>290.10000000000002</v>
      </c>
      <c r="I44" s="389">
        <f t="shared" si="11"/>
        <v>1973.1</v>
      </c>
      <c r="J44" s="37"/>
      <c r="K44" s="37"/>
      <c r="M44" s="302" t="s">
        <v>8</v>
      </c>
      <c r="N44" s="108">
        <f>SUM(N37:N43)</f>
        <v>66.199999999999989</v>
      </c>
      <c r="O44" s="105">
        <f>SUM(O37:O43)</f>
        <v>123</v>
      </c>
      <c r="P44" s="105">
        <f>SUM(P37:P43)</f>
        <v>79.8</v>
      </c>
      <c r="Q44" s="389">
        <f t="shared" si="12"/>
        <v>269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80</v>
      </c>
      <c r="C45" s="16">
        <v>82.5</v>
      </c>
      <c r="D45" s="16">
        <v>85</v>
      </c>
      <c r="E45" s="186">
        <v>87</v>
      </c>
      <c r="F45" s="15">
        <v>84.5</v>
      </c>
      <c r="G45" s="16">
        <v>83</v>
      </c>
      <c r="H45" s="17">
        <v>80</v>
      </c>
      <c r="I45" s="113">
        <f>+((I44/I46)/7)*1000</f>
        <v>82.805942588551275</v>
      </c>
      <c r="J45" s="38"/>
      <c r="K45" s="37"/>
      <c r="M45" s="423" t="s">
        <v>10</v>
      </c>
      <c r="N45" s="15">
        <v>87.5</v>
      </c>
      <c r="O45" s="16">
        <v>87</v>
      </c>
      <c r="P45" s="16">
        <v>87</v>
      </c>
      <c r="Q45" s="113">
        <f>+((Q44/Q46)/7)*1000</f>
        <v>87.139617751862644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369</v>
      </c>
      <c r="C46" s="19">
        <v>774</v>
      </c>
      <c r="D46" s="19">
        <v>500</v>
      </c>
      <c r="E46" s="156">
        <v>257</v>
      </c>
      <c r="F46" s="18">
        <v>243</v>
      </c>
      <c r="G46" s="19">
        <v>743</v>
      </c>
      <c r="H46" s="20">
        <v>518</v>
      </c>
      <c r="I46" s="114">
        <f>SUM(B46:H46)</f>
        <v>3404</v>
      </c>
      <c r="J46" s="166"/>
      <c r="K46" s="37"/>
      <c r="L46" s="39"/>
      <c r="M46" s="163" t="s">
        <v>11</v>
      </c>
      <c r="N46" s="210">
        <v>108</v>
      </c>
      <c r="O46" s="211">
        <v>202</v>
      </c>
      <c r="P46" s="211">
        <v>131</v>
      </c>
      <c r="Q46" s="424">
        <f>SUM(N46:P46)</f>
        <v>441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>((((B45*7)*B46)/1000)-(B37+B38))/4</f>
        <v>32.26</v>
      </c>
      <c r="C47" s="22">
        <f t="shared" ref="C47:H47" si="14">((((C45*7)*C46)/1000)-(C37+C38))/4</f>
        <v>70.096249999999998</v>
      </c>
      <c r="D47" s="22">
        <f t="shared" si="14"/>
        <v>46.575000000000003</v>
      </c>
      <c r="E47" s="49">
        <f t="shared" si="14"/>
        <v>24.428250000000002</v>
      </c>
      <c r="F47" s="489">
        <f t="shared" si="14"/>
        <v>22.583624999999998</v>
      </c>
      <c r="G47" s="22">
        <f t="shared" si="14"/>
        <v>67.670749999999998</v>
      </c>
      <c r="H47" s="490">
        <f t="shared" si="14"/>
        <v>45.419999999999995</v>
      </c>
      <c r="I47" s="115">
        <f>((I44*1000)/I46)/7</f>
        <v>82.805942588551275</v>
      </c>
      <c r="J47" s="167"/>
      <c r="K47" s="37"/>
      <c r="M47" s="164" t="s">
        <v>12</v>
      </c>
      <c r="N47" s="21">
        <f>((((N45*7)*N46)/1000)-(N37+N38))/4</f>
        <v>10.237500000000001</v>
      </c>
      <c r="O47" s="22">
        <f>((((O45*7)*O46)/1000)-(O37+O38))/4</f>
        <v>18.904499999999999</v>
      </c>
      <c r="P47" s="22">
        <f>((((P45*7)*P46)/1000)-(P37+P38))/4</f>
        <v>12.294749999999999</v>
      </c>
      <c r="Q47" s="425">
        <f>((Q44*1000)/Q46)/7</f>
        <v>87.139617751862644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206.64</v>
      </c>
      <c r="C48" s="330">
        <f t="shared" si="15"/>
        <v>446.98500000000001</v>
      </c>
      <c r="D48" s="330">
        <f t="shared" si="15"/>
        <v>297.5</v>
      </c>
      <c r="E48" s="344">
        <f t="shared" si="15"/>
        <v>156.51300000000001</v>
      </c>
      <c r="F48" s="329">
        <f>((F46*F45)*7)/1000</f>
        <v>143.7345</v>
      </c>
      <c r="G48" s="330">
        <f t="shared" si="15"/>
        <v>431.68299999999999</v>
      </c>
      <c r="H48" s="331">
        <f>((H46*H45)*7)/1000</f>
        <v>290.08</v>
      </c>
      <c r="I48" s="99"/>
      <c r="J48" s="29"/>
      <c r="K48" s="37"/>
      <c r="M48" s="165" t="s">
        <v>13</v>
      </c>
      <c r="N48" s="329">
        <f>((N46*N45)*7)/1000</f>
        <v>66.150000000000006</v>
      </c>
      <c r="O48" s="330">
        <f>((O46*O45)*7)/1000</f>
        <v>123.018</v>
      </c>
      <c r="P48" s="330">
        <f>((P46*P45)*7)/1000</f>
        <v>79.778999999999996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79.984514130855615</v>
      </c>
      <c r="C49" s="27">
        <f t="shared" si="16"/>
        <v>82.502768549280177</v>
      </c>
      <c r="D49" s="27">
        <f t="shared" si="16"/>
        <v>84.999999999999986</v>
      </c>
      <c r="E49" s="180">
        <f t="shared" si="16"/>
        <v>86.992773763201768</v>
      </c>
      <c r="F49" s="26">
        <f>+(F44/F46)/7*1000</f>
        <v>84.479717813051153</v>
      </c>
      <c r="G49" s="27">
        <f t="shared" si="16"/>
        <v>83.003268602191881</v>
      </c>
      <c r="H49" s="28">
        <f>+(H44/H46)/7*1000</f>
        <v>80.005515719801437</v>
      </c>
      <c r="I49" s="116"/>
      <c r="J49" s="29"/>
      <c r="K49" s="37"/>
      <c r="L49" s="29"/>
      <c r="M49" s="213" t="s">
        <v>14</v>
      </c>
      <c r="N49" s="26">
        <f>+(N44/N46)/7*1000</f>
        <v>87.566137566137542</v>
      </c>
      <c r="O49" s="27">
        <f>+(O44/O46)/7*1000</f>
        <v>86.987270155586984</v>
      </c>
      <c r="P49" s="27">
        <f>+(P44/P46)/7*1000</f>
        <v>87.022900763358763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-3.999999999996362E-2</v>
      </c>
      <c r="C50" s="30">
        <f t="shared" si="17"/>
        <v>1.4999999999986358E-2</v>
      </c>
      <c r="D50" s="30">
        <f t="shared" si="17"/>
        <v>0</v>
      </c>
      <c r="E50" s="30">
        <f t="shared" si="17"/>
        <v>-1.300000000000523E-2</v>
      </c>
      <c r="F50" s="30">
        <f t="shared" si="17"/>
        <v>-3.4500000000008413E-2</v>
      </c>
      <c r="G50" s="30">
        <f t="shared" si="17"/>
        <v>1.6999999999995907E-2</v>
      </c>
      <c r="H50" s="30">
        <f t="shared" si="17"/>
        <v>2.0000000000038654E-2</v>
      </c>
      <c r="I50" s="29"/>
      <c r="J50" s="29"/>
      <c r="K50" s="29"/>
      <c r="L50" s="29"/>
      <c r="M50" s="30"/>
      <c r="N50" s="30">
        <f>N44-N48</f>
        <v>4.9999999999982947E-2</v>
      </c>
      <c r="O50" s="30">
        <f>O44-O48</f>
        <v>-1.8000000000000682E-2</v>
      </c>
      <c r="P50" s="30">
        <f>P44-P48</f>
        <v>2.1000000000000796E-2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54" t="s">
        <v>29</v>
      </c>
      <c r="C53" s="1151"/>
      <c r="D53" s="1151"/>
      <c r="E53" s="1151"/>
      <c r="F53" s="1153"/>
      <c r="G53" s="1147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57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8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28.2</v>
      </c>
      <c r="C56" s="330">
        <v>34.799999999999997</v>
      </c>
      <c r="D56" s="330">
        <v>39.6</v>
      </c>
      <c r="E56" s="330">
        <v>47.8</v>
      </c>
      <c r="F56" s="344">
        <v>42.5</v>
      </c>
      <c r="G56" s="365">
        <f t="shared" ref="G56:G63" si="18">SUM(B56:F56)</f>
        <v>192.89999999999998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13">
        <v>28.2</v>
      </c>
      <c r="C57" s="14">
        <v>34.799999999999997</v>
      </c>
      <c r="D57" s="14">
        <v>39.6</v>
      </c>
      <c r="E57" s="14">
        <v>47.8</v>
      </c>
      <c r="F57" s="98">
        <v>42.5</v>
      </c>
      <c r="G57" s="365">
        <f t="shared" si="18"/>
        <v>192.89999999999998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22.5</v>
      </c>
      <c r="C58" s="14">
        <v>27.7</v>
      </c>
      <c r="D58" s="14">
        <v>31.2</v>
      </c>
      <c r="E58" s="14">
        <v>37.9</v>
      </c>
      <c r="F58" s="98">
        <v>33.299999999999997</v>
      </c>
      <c r="G58" s="365">
        <f t="shared" si="18"/>
        <v>152.60000000000002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22.6</v>
      </c>
      <c r="C60" s="14">
        <v>27.7</v>
      </c>
      <c r="D60" s="14">
        <v>31.3</v>
      </c>
      <c r="E60" s="14">
        <v>37.9</v>
      </c>
      <c r="F60" s="98">
        <v>33.299999999999997</v>
      </c>
      <c r="G60" s="365">
        <f t="shared" si="18"/>
        <v>152.80000000000001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22.6</v>
      </c>
      <c r="C61" s="14">
        <v>27.8</v>
      </c>
      <c r="D61" s="14">
        <v>31.3</v>
      </c>
      <c r="E61" s="14">
        <v>37.9</v>
      </c>
      <c r="F61" s="98">
        <v>33.4</v>
      </c>
      <c r="G61" s="365">
        <f t="shared" si="18"/>
        <v>153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22.6</v>
      </c>
      <c r="C62" s="14">
        <v>27.8</v>
      </c>
      <c r="D62" s="14">
        <v>31.3</v>
      </c>
      <c r="E62" s="14">
        <v>37.9</v>
      </c>
      <c r="F62" s="98">
        <v>33.4</v>
      </c>
      <c r="G62" s="382">
        <f t="shared" si="18"/>
        <v>153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146.69999999999999</v>
      </c>
      <c r="C63" s="105">
        <f>SUM(C56:C62)</f>
        <v>180.60000000000002</v>
      </c>
      <c r="D63" s="105">
        <f>SUM(D56:D62)</f>
        <v>204.30000000000004</v>
      </c>
      <c r="E63" s="105">
        <f>SUM(E56:E62)</f>
        <v>247.20000000000002</v>
      </c>
      <c r="F63" s="178">
        <f>SUM(F56:F62)</f>
        <v>218.4</v>
      </c>
      <c r="G63" s="383">
        <f t="shared" si="18"/>
        <v>997.2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91.5</v>
      </c>
      <c r="C64" s="16">
        <v>91.5</v>
      </c>
      <c r="D64" s="16">
        <v>91.5</v>
      </c>
      <c r="E64" s="16">
        <v>91.5</v>
      </c>
      <c r="F64" s="186">
        <v>91.5</v>
      </c>
      <c r="G64" s="188">
        <f>+((G63/G65)/7)*1000</f>
        <v>91.494632535094965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282</v>
      </c>
      <c r="D65" s="211">
        <v>319</v>
      </c>
      <c r="E65" s="211">
        <v>386</v>
      </c>
      <c r="F65" s="227">
        <v>341</v>
      </c>
      <c r="G65" s="189">
        <f>SUM(B65:F65)</f>
        <v>1557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21">
        <f>((((B64*7)*B65)/1000)-(B56+B57))/4</f>
        <v>22.568624999999997</v>
      </c>
      <c r="C66" s="22">
        <f>((((C64*7)*C65)/1000)-(C56+C57))/4</f>
        <v>27.755250000000004</v>
      </c>
      <c r="D66" s="22">
        <f>((((D64*7)*D65)/1000)-(D56+D57))/4</f>
        <v>31.279875000000001</v>
      </c>
      <c r="E66" s="22">
        <f>((((E64*7)*E65)/1000)-(E56+E57))/4</f>
        <v>37.908250000000002</v>
      </c>
      <c r="F66" s="135">
        <f>((((F64*7)*F65)/1000)-(F56+F57))/4</f>
        <v>33.352625000000003</v>
      </c>
      <c r="G66" s="368">
        <f>((G63*1000)/G65)/7</f>
        <v>91.494632535094965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146.67449999999999</v>
      </c>
      <c r="C67" s="330">
        <f>((C65*C64)*7)/1000</f>
        <v>180.62100000000001</v>
      </c>
      <c r="D67" s="330">
        <f>((D65*D64)*7)/1000</f>
        <v>204.31950000000001</v>
      </c>
      <c r="E67" s="330">
        <f>((E65*E64)*7)/1000</f>
        <v>247.233</v>
      </c>
      <c r="F67" s="344">
        <f>((F65*F64)*7)/1000</f>
        <v>218.41050000000001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91.515907673112906</v>
      </c>
      <c r="C68" s="27">
        <f>+(C63/C65)/7*1000</f>
        <v>91.489361702127667</v>
      </c>
      <c r="D68" s="27">
        <f>+(D63/D65)/7*1000</f>
        <v>91.49126735333634</v>
      </c>
      <c r="E68" s="27">
        <f>+(E63/E65)/7*1000</f>
        <v>91.4877868245744</v>
      </c>
      <c r="F68" s="180">
        <f>+(F63/F65)/7*1000</f>
        <v>91.495601173020532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2.5499999999993861E-2</v>
      </c>
      <c r="C69" s="366">
        <f>C63-C67</f>
        <v>-2.0999999999986585E-2</v>
      </c>
      <c r="D69" s="366">
        <f>D63-D67</f>
        <v>-1.9499999999965212E-2</v>
      </c>
      <c r="E69" s="366">
        <f>E63-E67</f>
        <v>-3.299999999998704E-2</v>
      </c>
      <c r="F69" s="366">
        <f>F63-F67</f>
        <v>-1.0500000000007503E-2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">
      <selection activeCell="R38" sqref="R38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Q34:Q36"/>
    <mergeCell ref="I34:I36"/>
    <mergeCell ref="Z15:Z17"/>
    <mergeCell ref="G53:G55"/>
    <mergeCell ref="B34:H34"/>
    <mergeCell ref="N34:P34"/>
    <mergeCell ref="K35:L35"/>
  </mergeCells>
  <pageMargins left="0.7" right="0.7" top="0.75" bottom="0.75" header="0.3" footer="0.3"/>
  <pageSetup paperSize="9" orientation="portrait"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2"/>
  <dimension ref="A1:AG237"/>
  <sheetViews>
    <sheetView topLeftCell="E37" zoomScale="30" zoomScaleNormal="30" workbookViewId="0">
      <selection activeCell="K57" sqref="K57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0.85546875" style="11"/>
    <col min="36" max="36" width="14.85546875" style="11" bestFit="1" customWidth="1"/>
    <col min="37" max="261" width="10.8554687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0.85546875" style="11"/>
    <col min="292" max="292" width="14.85546875" style="11" bestFit="1" customWidth="1"/>
    <col min="293" max="517" width="10.8554687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0.85546875" style="11"/>
    <col min="548" max="548" width="14.85546875" style="11" bestFit="1" customWidth="1"/>
    <col min="549" max="773" width="10.8554687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0.85546875" style="11"/>
    <col min="804" max="804" width="14.85546875" style="11" bestFit="1" customWidth="1"/>
    <col min="805" max="1029" width="10.8554687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0.85546875" style="11"/>
    <col min="1060" max="1060" width="14.85546875" style="11" bestFit="1" customWidth="1"/>
    <col min="1061" max="1285" width="10.8554687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0.85546875" style="11"/>
    <col min="1316" max="1316" width="14.85546875" style="11" bestFit="1" customWidth="1"/>
    <col min="1317" max="1541" width="10.8554687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0.85546875" style="11"/>
    <col min="1572" max="1572" width="14.85546875" style="11" bestFit="1" customWidth="1"/>
    <col min="1573" max="1797" width="10.8554687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0.85546875" style="11"/>
    <col min="1828" max="1828" width="14.85546875" style="11" bestFit="1" customWidth="1"/>
    <col min="1829" max="2053" width="10.8554687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0.85546875" style="11"/>
    <col min="2084" max="2084" width="14.85546875" style="11" bestFit="1" customWidth="1"/>
    <col min="2085" max="2309" width="10.8554687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0.85546875" style="11"/>
    <col min="2340" max="2340" width="14.85546875" style="11" bestFit="1" customWidth="1"/>
    <col min="2341" max="2565" width="10.8554687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0.85546875" style="11"/>
    <col min="2596" max="2596" width="14.85546875" style="11" bestFit="1" customWidth="1"/>
    <col min="2597" max="2821" width="10.8554687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0.85546875" style="11"/>
    <col min="2852" max="2852" width="14.85546875" style="11" bestFit="1" customWidth="1"/>
    <col min="2853" max="3077" width="10.8554687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0.85546875" style="11"/>
    <col min="3108" max="3108" width="14.85546875" style="11" bestFit="1" customWidth="1"/>
    <col min="3109" max="3333" width="10.8554687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0.85546875" style="11"/>
    <col min="3364" max="3364" width="14.85546875" style="11" bestFit="1" customWidth="1"/>
    <col min="3365" max="3589" width="10.8554687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0.85546875" style="11"/>
    <col min="3620" max="3620" width="14.85546875" style="11" bestFit="1" customWidth="1"/>
    <col min="3621" max="3845" width="10.8554687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0.85546875" style="11"/>
    <col min="3876" max="3876" width="14.85546875" style="11" bestFit="1" customWidth="1"/>
    <col min="3877" max="4101" width="10.8554687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0.85546875" style="11"/>
    <col min="4132" max="4132" width="14.85546875" style="11" bestFit="1" customWidth="1"/>
    <col min="4133" max="4357" width="10.8554687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0.85546875" style="11"/>
    <col min="4388" max="4388" width="14.85546875" style="11" bestFit="1" customWidth="1"/>
    <col min="4389" max="4613" width="10.8554687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0.85546875" style="11"/>
    <col min="4644" max="4644" width="14.85546875" style="11" bestFit="1" customWidth="1"/>
    <col min="4645" max="4869" width="10.8554687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0.85546875" style="11"/>
    <col min="4900" max="4900" width="14.85546875" style="11" bestFit="1" customWidth="1"/>
    <col min="4901" max="5125" width="10.8554687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0.85546875" style="11"/>
    <col min="5156" max="5156" width="14.85546875" style="11" bestFit="1" customWidth="1"/>
    <col min="5157" max="5381" width="10.8554687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0.85546875" style="11"/>
    <col min="5412" max="5412" width="14.85546875" style="11" bestFit="1" customWidth="1"/>
    <col min="5413" max="5637" width="10.8554687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0.85546875" style="11"/>
    <col min="5668" max="5668" width="14.85546875" style="11" bestFit="1" customWidth="1"/>
    <col min="5669" max="5893" width="10.8554687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0.85546875" style="11"/>
    <col min="5924" max="5924" width="14.85546875" style="11" bestFit="1" customWidth="1"/>
    <col min="5925" max="6149" width="10.8554687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0.85546875" style="11"/>
    <col min="6180" max="6180" width="14.85546875" style="11" bestFit="1" customWidth="1"/>
    <col min="6181" max="6405" width="10.8554687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0.85546875" style="11"/>
    <col min="6436" max="6436" width="14.85546875" style="11" bestFit="1" customWidth="1"/>
    <col min="6437" max="6661" width="10.8554687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0.85546875" style="11"/>
    <col min="6692" max="6692" width="14.85546875" style="11" bestFit="1" customWidth="1"/>
    <col min="6693" max="6917" width="10.8554687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0.85546875" style="11"/>
    <col min="6948" max="6948" width="14.85546875" style="11" bestFit="1" customWidth="1"/>
    <col min="6949" max="7173" width="10.8554687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0.85546875" style="11"/>
    <col min="7204" max="7204" width="14.85546875" style="11" bestFit="1" customWidth="1"/>
    <col min="7205" max="7429" width="10.8554687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0.85546875" style="11"/>
    <col min="7460" max="7460" width="14.85546875" style="11" bestFit="1" customWidth="1"/>
    <col min="7461" max="7685" width="10.8554687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0.85546875" style="11"/>
    <col min="7716" max="7716" width="14.85546875" style="11" bestFit="1" customWidth="1"/>
    <col min="7717" max="7941" width="10.8554687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0.85546875" style="11"/>
    <col min="7972" max="7972" width="14.85546875" style="11" bestFit="1" customWidth="1"/>
    <col min="7973" max="8197" width="10.8554687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0.85546875" style="11"/>
    <col min="8228" max="8228" width="14.85546875" style="11" bestFit="1" customWidth="1"/>
    <col min="8229" max="8453" width="10.8554687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0.85546875" style="11"/>
    <col min="8484" max="8484" width="14.85546875" style="11" bestFit="1" customWidth="1"/>
    <col min="8485" max="8709" width="10.8554687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0.85546875" style="11"/>
    <col min="8740" max="8740" width="14.85546875" style="11" bestFit="1" customWidth="1"/>
    <col min="8741" max="8965" width="10.8554687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0.85546875" style="11"/>
    <col min="8996" max="8996" width="14.85546875" style="11" bestFit="1" customWidth="1"/>
    <col min="8997" max="9221" width="10.8554687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0.85546875" style="11"/>
    <col min="9252" max="9252" width="14.85546875" style="11" bestFit="1" customWidth="1"/>
    <col min="9253" max="9477" width="10.8554687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0.85546875" style="11"/>
    <col min="9508" max="9508" width="14.85546875" style="11" bestFit="1" customWidth="1"/>
    <col min="9509" max="9733" width="10.8554687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0.85546875" style="11"/>
    <col min="9764" max="9764" width="14.85546875" style="11" bestFit="1" customWidth="1"/>
    <col min="9765" max="9989" width="10.8554687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0.85546875" style="11"/>
    <col min="10020" max="10020" width="14.85546875" style="11" bestFit="1" customWidth="1"/>
    <col min="10021" max="10245" width="10.8554687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0.85546875" style="11"/>
    <col min="10276" max="10276" width="14.85546875" style="11" bestFit="1" customWidth="1"/>
    <col min="10277" max="10501" width="10.8554687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0.85546875" style="11"/>
    <col min="10532" max="10532" width="14.85546875" style="11" bestFit="1" customWidth="1"/>
    <col min="10533" max="10757" width="10.8554687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0.85546875" style="11"/>
    <col min="10788" max="10788" width="14.85546875" style="11" bestFit="1" customWidth="1"/>
    <col min="10789" max="11013" width="10.8554687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0.85546875" style="11"/>
    <col min="11044" max="11044" width="14.85546875" style="11" bestFit="1" customWidth="1"/>
    <col min="11045" max="11269" width="10.8554687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0.85546875" style="11"/>
    <col min="11300" max="11300" width="14.85546875" style="11" bestFit="1" customWidth="1"/>
    <col min="11301" max="11525" width="10.8554687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0.85546875" style="11"/>
    <col min="11556" max="11556" width="14.85546875" style="11" bestFit="1" customWidth="1"/>
    <col min="11557" max="11781" width="10.8554687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0.85546875" style="11"/>
    <col min="11812" max="11812" width="14.85546875" style="11" bestFit="1" customWidth="1"/>
    <col min="11813" max="12037" width="10.8554687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0.85546875" style="11"/>
    <col min="12068" max="12068" width="14.85546875" style="11" bestFit="1" customWidth="1"/>
    <col min="12069" max="12293" width="10.8554687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0.85546875" style="11"/>
    <col min="12324" max="12324" width="14.85546875" style="11" bestFit="1" customWidth="1"/>
    <col min="12325" max="12549" width="10.8554687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0.85546875" style="11"/>
    <col min="12580" max="12580" width="14.85546875" style="11" bestFit="1" customWidth="1"/>
    <col min="12581" max="12805" width="10.8554687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0.85546875" style="11"/>
    <col min="12836" max="12836" width="14.85546875" style="11" bestFit="1" customWidth="1"/>
    <col min="12837" max="13061" width="10.8554687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0.85546875" style="11"/>
    <col min="13092" max="13092" width="14.85546875" style="11" bestFit="1" customWidth="1"/>
    <col min="13093" max="13317" width="10.8554687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0.85546875" style="11"/>
    <col min="13348" max="13348" width="14.85546875" style="11" bestFit="1" customWidth="1"/>
    <col min="13349" max="13573" width="10.8554687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0.85546875" style="11"/>
    <col min="13604" max="13604" width="14.85546875" style="11" bestFit="1" customWidth="1"/>
    <col min="13605" max="13829" width="10.8554687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0.85546875" style="11"/>
    <col min="13860" max="13860" width="14.85546875" style="11" bestFit="1" customWidth="1"/>
    <col min="13861" max="14085" width="10.8554687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0.85546875" style="11"/>
    <col min="14116" max="14116" width="14.85546875" style="11" bestFit="1" customWidth="1"/>
    <col min="14117" max="14341" width="10.8554687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0.85546875" style="11"/>
    <col min="14372" max="14372" width="14.85546875" style="11" bestFit="1" customWidth="1"/>
    <col min="14373" max="14597" width="10.8554687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0.85546875" style="11"/>
    <col min="14628" max="14628" width="14.85546875" style="11" bestFit="1" customWidth="1"/>
    <col min="14629" max="14853" width="10.8554687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0.85546875" style="11"/>
    <col min="14884" max="14884" width="14.85546875" style="11" bestFit="1" customWidth="1"/>
    <col min="14885" max="15109" width="10.8554687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0.85546875" style="11"/>
    <col min="15140" max="15140" width="14.85546875" style="11" bestFit="1" customWidth="1"/>
    <col min="15141" max="15365" width="10.8554687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0.85546875" style="11"/>
    <col min="15396" max="15396" width="14.85546875" style="11" bestFit="1" customWidth="1"/>
    <col min="15397" max="15621" width="10.8554687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0.85546875" style="11"/>
    <col min="15652" max="15652" width="14.85546875" style="11" bestFit="1" customWidth="1"/>
    <col min="15653" max="15877" width="10.8554687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0.85546875" style="11"/>
    <col min="15908" max="15908" width="14.85546875" style="11" bestFit="1" customWidth="1"/>
    <col min="15909" max="16133" width="10.8554687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0.85546875" style="11"/>
    <col min="16164" max="16164" width="14.85546875" style="11" bestFit="1" customWidth="1"/>
    <col min="16165" max="16384" width="10.8554687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79</v>
      </c>
      <c r="N11" s="1100"/>
      <c r="O11" s="6"/>
      <c r="P11" s="6"/>
      <c r="Q11" s="1"/>
      <c r="R11" s="1"/>
      <c r="S11" s="1" t="s">
        <v>5</v>
      </c>
      <c r="T11" s="69">
        <v>45547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4"/>
      <c r="I15" s="1104"/>
      <c r="J15" s="1104"/>
      <c r="K15" s="1104"/>
      <c r="L15" s="1142" t="s">
        <v>29</v>
      </c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3"/>
      <c r="W15" s="1143"/>
      <c r="X15" s="1143"/>
      <c r="Y15" s="1144"/>
      <c r="Z15" s="1156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7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9"/>
    </row>
    <row r="18" spans="1:33" ht="39.950000000000003" customHeight="1" x14ac:dyDescent="0.25">
      <c r="A18" s="147" t="s">
        <v>23</v>
      </c>
      <c r="B18" s="329">
        <v>53.9</v>
      </c>
      <c r="C18" s="330">
        <v>58.3</v>
      </c>
      <c r="D18" s="330">
        <v>56.2</v>
      </c>
      <c r="E18" s="330">
        <v>34.799999999999997</v>
      </c>
      <c r="F18" s="330">
        <v>32.5</v>
      </c>
      <c r="G18" s="330">
        <v>27.3</v>
      </c>
      <c r="H18" s="330">
        <v>44.4</v>
      </c>
      <c r="I18" s="330">
        <v>49.1</v>
      </c>
      <c r="J18" s="330">
        <v>36.799999999999997</v>
      </c>
      <c r="K18" s="344">
        <v>36.4</v>
      </c>
      <c r="L18" s="470">
        <v>31</v>
      </c>
      <c r="M18" s="471">
        <v>55.8</v>
      </c>
      <c r="N18" s="472">
        <v>49.1</v>
      </c>
      <c r="O18" s="473">
        <v>41.7</v>
      </c>
      <c r="P18" s="492">
        <v>24.6</v>
      </c>
      <c r="Q18" s="493">
        <v>43.7</v>
      </c>
      <c r="R18" s="493">
        <v>49.1</v>
      </c>
      <c r="S18" s="493">
        <v>54.1</v>
      </c>
      <c r="T18" s="493">
        <v>41.1</v>
      </c>
      <c r="U18" s="493">
        <v>34.6</v>
      </c>
      <c r="V18" s="493">
        <v>30.3</v>
      </c>
      <c r="W18" s="493">
        <v>45.4</v>
      </c>
      <c r="X18" s="493">
        <v>53</v>
      </c>
      <c r="Y18" s="494">
        <v>31.5</v>
      </c>
      <c r="Z18" s="242">
        <f>SUM(B18:Y18)</f>
        <v>1014.7000000000002</v>
      </c>
    </row>
    <row r="19" spans="1:33" ht="39.950000000000003" customHeight="1" x14ac:dyDescent="0.25">
      <c r="A19" s="148" t="s">
        <v>19</v>
      </c>
      <c r="B19" s="329">
        <v>53.9</v>
      </c>
      <c r="C19" s="330">
        <v>58.3</v>
      </c>
      <c r="D19" s="330">
        <v>56.2</v>
      </c>
      <c r="E19" s="330">
        <v>34.799999999999997</v>
      </c>
      <c r="F19" s="330">
        <v>32.5</v>
      </c>
      <c r="G19" s="330">
        <v>27.3</v>
      </c>
      <c r="H19" s="330">
        <v>44.4</v>
      </c>
      <c r="I19" s="330">
        <v>49.1</v>
      </c>
      <c r="J19" s="330">
        <v>36.799999999999997</v>
      </c>
      <c r="K19" s="344">
        <v>36.4</v>
      </c>
      <c r="L19" s="470">
        <v>31</v>
      </c>
      <c r="M19" s="471">
        <v>55.8</v>
      </c>
      <c r="N19" s="472">
        <v>49.1</v>
      </c>
      <c r="O19" s="473">
        <v>41.7</v>
      </c>
      <c r="P19" s="329">
        <v>24.6</v>
      </c>
      <c r="Q19" s="330">
        <v>43.7</v>
      </c>
      <c r="R19" s="330">
        <v>49.1</v>
      </c>
      <c r="S19" s="330">
        <v>54.1</v>
      </c>
      <c r="T19" s="330">
        <v>41.1</v>
      </c>
      <c r="U19" s="330">
        <v>34.6</v>
      </c>
      <c r="V19" s="330">
        <v>30.3</v>
      </c>
      <c r="W19" s="330">
        <v>45.4</v>
      </c>
      <c r="X19" s="330">
        <v>53</v>
      </c>
      <c r="Y19" s="331">
        <v>31.5</v>
      </c>
      <c r="Z19" s="242">
        <f t="shared" ref="Z19:Z24" si="0">SUM(B19:Y19)</f>
        <v>1014.7000000000002</v>
      </c>
      <c r="AA19" s="356"/>
    </row>
    <row r="20" spans="1:33" ht="39.75" customHeight="1" x14ac:dyDescent="0.25">
      <c r="A20" s="148" t="s">
        <v>27</v>
      </c>
      <c r="B20" s="13">
        <v>60.1</v>
      </c>
      <c r="C20" s="14">
        <v>65.3</v>
      </c>
      <c r="D20" s="14">
        <v>62.5</v>
      </c>
      <c r="E20" s="14">
        <v>38.700000000000003</v>
      </c>
      <c r="F20" s="14">
        <v>36.200000000000003</v>
      </c>
      <c r="G20" s="14">
        <v>30.1</v>
      </c>
      <c r="H20" s="14">
        <v>49.4</v>
      </c>
      <c r="I20" s="14">
        <v>55</v>
      </c>
      <c r="J20" s="14">
        <v>41.2</v>
      </c>
      <c r="K20" s="98">
        <v>40.799999999999997</v>
      </c>
      <c r="L20" s="13">
        <v>34.200000000000003</v>
      </c>
      <c r="M20" s="14">
        <v>62.4</v>
      </c>
      <c r="N20" s="14">
        <v>54.7</v>
      </c>
      <c r="O20" s="98">
        <v>46.5</v>
      </c>
      <c r="P20" s="13">
        <v>27.3</v>
      </c>
      <c r="Q20" s="14">
        <v>48.8</v>
      </c>
      <c r="R20" s="14">
        <v>54.7</v>
      </c>
      <c r="S20" s="14">
        <v>60.1</v>
      </c>
      <c r="T20" s="14">
        <v>45.4</v>
      </c>
      <c r="U20" s="14">
        <v>38.200000000000003</v>
      </c>
      <c r="V20" s="14">
        <v>33.799999999999997</v>
      </c>
      <c r="W20" s="14">
        <v>50.8</v>
      </c>
      <c r="X20" s="14">
        <v>59</v>
      </c>
      <c r="Y20" s="252">
        <v>35.1</v>
      </c>
      <c r="Z20" s="242">
        <f>SUM(B20:Y20)</f>
        <v>1130.3</v>
      </c>
      <c r="AA20" s="356"/>
    </row>
    <row r="21" spans="1:33" ht="39.950000000000003" customHeight="1" x14ac:dyDescent="0.25">
      <c r="A21" s="147" t="s">
        <v>20</v>
      </c>
      <c r="B21" s="13">
        <v>60.1</v>
      </c>
      <c r="C21" s="14">
        <v>65.400000000000006</v>
      </c>
      <c r="D21" s="14">
        <v>62.5</v>
      </c>
      <c r="E21" s="14">
        <v>38.700000000000003</v>
      </c>
      <c r="F21" s="14">
        <v>36.200000000000003</v>
      </c>
      <c r="G21" s="14">
        <v>30.1</v>
      </c>
      <c r="H21" s="14">
        <v>49.4</v>
      </c>
      <c r="I21" s="14">
        <v>55.1</v>
      </c>
      <c r="J21" s="14">
        <v>41.3</v>
      </c>
      <c r="K21" s="98">
        <v>40.799999999999997</v>
      </c>
      <c r="L21" s="13">
        <v>34.200000000000003</v>
      </c>
      <c r="M21" s="14">
        <v>62.4</v>
      </c>
      <c r="N21" s="14">
        <v>54.7</v>
      </c>
      <c r="O21" s="98">
        <v>46.5</v>
      </c>
      <c r="P21" s="13">
        <v>27.3</v>
      </c>
      <c r="Q21" s="14">
        <v>48.8</v>
      </c>
      <c r="R21" s="14">
        <v>54.7</v>
      </c>
      <c r="S21" s="14">
        <v>60.1</v>
      </c>
      <c r="T21" s="14">
        <v>45.4</v>
      </c>
      <c r="U21" s="14">
        <v>38.200000000000003</v>
      </c>
      <c r="V21" s="14">
        <v>33.799999999999997</v>
      </c>
      <c r="W21" s="14">
        <v>50.9</v>
      </c>
      <c r="X21" s="14">
        <v>59</v>
      </c>
      <c r="Y21" s="252">
        <v>35.1</v>
      </c>
      <c r="Z21" s="242">
        <f t="shared" si="0"/>
        <v>1130.7</v>
      </c>
      <c r="AA21" s="356"/>
    </row>
    <row r="22" spans="1:33" ht="39.950000000000003" customHeight="1" x14ac:dyDescent="0.25">
      <c r="A22" s="147" t="s">
        <v>21</v>
      </c>
      <c r="B22" s="13">
        <v>60.1</v>
      </c>
      <c r="C22" s="14">
        <v>65.400000000000006</v>
      </c>
      <c r="D22" s="14">
        <v>62.5</v>
      </c>
      <c r="E22" s="14">
        <v>38.799999999999997</v>
      </c>
      <c r="F22" s="14">
        <v>36.200000000000003</v>
      </c>
      <c r="G22" s="14">
        <v>30.2</v>
      </c>
      <c r="H22" s="14">
        <v>49.4</v>
      </c>
      <c r="I22" s="14">
        <v>55.1</v>
      </c>
      <c r="J22" s="14">
        <v>41.3</v>
      </c>
      <c r="K22" s="98">
        <v>40.9</v>
      </c>
      <c r="L22" s="13">
        <v>34.200000000000003</v>
      </c>
      <c r="M22" s="14">
        <v>62.4</v>
      </c>
      <c r="N22" s="14">
        <v>54.7</v>
      </c>
      <c r="O22" s="98">
        <v>46.5</v>
      </c>
      <c r="P22" s="13">
        <v>27.4</v>
      </c>
      <c r="Q22" s="14">
        <v>48.8</v>
      </c>
      <c r="R22" s="14">
        <v>54.7</v>
      </c>
      <c r="S22" s="14">
        <v>60.1</v>
      </c>
      <c r="T22" s="14">
        <v>45.5</v>
      </c>
      <c r="U22" s="14">
        <v>38.299999999999997</v>
      </c>
      <c r="V22" s="14">
        <v>33.799999999999997</v>
      </c>
      <c r="W22" s="14">
        <v>50.9</v>
      </c>
      <c r="X22" s="14">
        <v>59.1</v>
      </c>
      <c r="Y22" s="252">
        <v>35.1</v>
      </c>
      <c r="Z22" s="242">
        <f>SUM(B22:Y22)</f>
        <v>1131.3999999999999</v>
      </c>
      <c r="AA22" s="356"/>
    </row>
    <row r="23" spans="1:33" ht="39.950000000000003" customHeight="1" x14ac:dyDescent="0.25">
      <c r="A23" s="148" t="s">
        <v>22</v>
      </c>
      <c r="B23" s="13">
        <v>60.1</v>
      </c>
      <c r="C23" s="14">
        <v>65.400000000000006</v>
      </c>
      <c r="D23" s="14">
        <v>62.5</v>
      </c>
      <c r="E23" s="14">
        <v>38.799999999999997</v>
      </c>
      <c r="F23" s="14">
        <v>36.200000000000003</v>
      </c>
      <c r="G23" s="14">
        <v>30.2</v>
      </c>
      <c r="H23" s="14">
        <v>49.4</v>
      </c>
      <c r="I23" s="14">
        <v>55.1</v>
      </c>
      <c r="J23" s="14">
        <v>41.3</v>
      </c>
      <c r="K23" s="98">
        <v>40.9</v>
      </c>
      <c r="L23" s="13">
        <v>34.200000000000003</v>
      </c>
      <c r="M23" s="14">
        <v>62.5</v>
      </c>
      <c r="N23" s="14">
        <v>54.8</v>
      </c>
      <c r="O23" s="98">
        <v>46.5</v>
      </c>
      <c r="P23" s="13">
        <v>27.4</v>
      </c>
      <c r="Q23" s="14">
        <v>48.8</v>
      </c>
      <c r="R23" s="14">
        <v>54.8</v>
      </c>
      <c r="S23" s="14">
        <v>60.2</v>
      </c>
      <c r="T23" s="14">
        <v>45.5</v>
      </c>
      <c r="U23" s="14">
        <v>38.299999999999997</v>
      </c>
      <c r="V23" s="14">
        <v>33.9</v>
      </c>
      <c r="W23" s="14">
        <v>50.9</v>
      </c>
      <c r="X23" s="14">
        <v>59.1</v>
      </c>
      <c r="Y23" s="252">
        <v>35.200000000000003</v>
      </c>
      <c r="Z23" s="242">
        <f t="shared" si="0"/>
        <v>1131.9999999999998</v>
      </c>
      <c r="AA23" s="356"/>
    </row>
    <row r="24" spans="1:33" ht="39.950000000000003" customHeight="1" thickBot="1" x14ac:dyDescent="0.3">
      <c r="A24" s="196" t="s">
        <v>30</v>
      </c>
      <c r="B24" s="13">
        <v>60.2</v>
      </c>
      <c r="C24" s="14">
        <v>65.400000000000006</v>
      </c>
      <c r="D24" s="14">
        <v>62.5</v>
      </c>
      <c r="E24" s="14">
        <v>38.799999999999997</v>
      </c>
      <c r="F24" s="14">
        <v>36.299999999999997</v>
      </c>
      <c r="G24" s="14">
        <v>30.2</v>
      </c>
      <c r="H24" s="14">
        <v>49.4</v>
      </c>
      <c r="I24" s="14">
        <v>55.1</v>
      </c>
      <c r="J24" s="14">
        <v>41.3</v>
      </c>
      <c r="K24" s="98">
        <v>40.9</v>
      </c>
      <c r="L24" s="13">
        <v>34.200000000000003</v>
      </c>
      <c r="M24" s="14">
        <v>62.5</v>
      </c>
      <c r="N24" s="14">
        <v>54.8</v>
      </c>
      <c r="O24" s="98">
        <v>46.6</v>
      </c>
      <c r="P24" s="13">
        <v>27.4</v>
      </c>
      <c r="Q24" s="14">
        <v>48.8</v>
      </c>
      <c r="R24" s="14">
        <v>54.8</v>
      </c>
      <c r="S24" s="14">
        <v>60.2</v>
      </c>
      <c r="T24" s="14">
        <v>45.5</v>
      </c>
      <c r="U24" s="14">
        <v>38.299999999999997</v>
      </c>
      <c r="V24" s="14">
        <v>33.9</v>
      </c>
      <c r="W24" s="14">
        <v>50.9</v>
      </c>
      <c r="X24" s="14">
        <v>59.1</v>
      </c>
      <c r="Y24" s="252">
        <v>35.200000000000003</v>
      </c>
      <c r="Z24" s="381">
        <f t="shared" si="0"/>
        <v>1132.3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408.40000000000003</v>
      </c>
      <c r="C25" s="105">
        <f t="shared" si="1"/>
        <v>443.5</v>
      </c>
      <c r="D25" s="105">
        <f t="shared" si="1"/>
        <v>424.9</v>
      </c>
      <c r="E25" s="105">
        <f t="shared" si="1"/>
        <v>263.40000000000003</v>
      </c>
      <c r="F25" s="105">
        <f t="shared" si="1"/>
        <v>246.10000000000002</v>
      </c>
      <c r="G25" s="105">
        <f t="shared" si="1"/>
        <v>205.39999999999998</v>
      </c>
      <c r="H25" s="105">
        <f t="shared" si="1"/>
        <v>335.79999999999995</v>
      </c>
      <c r="I25" s="105">
        <f t="shared" si="1"/>
        <v>373.6</v>
      </c>
      <c r="J25" s="105">
        <f t="shared" si="1"/>
        <v>280</v>
      </c>
      <c r="K25" s="178">
        <f t="shared" si="1"/>
        <v>277.09999999999997</v>
      </c>
      <c r="L25" s="108">
        <f>SUM(L18:L24)</f>
        <v>233</v>
      </c>
      <c r="M25" s="105">
        <f>SUM(M18:M24)</f>
        <v>423.8</v>
      </c>
      <c r="N25" s="105">
        <f>SUM(N18:N24)</f>
        <v>371.90000000000003</v>
      </c>
      <c r="O25" s="178">
        <f>SUM(O18:O24)</f>
        <v>316</v>
      </c>
      <c r="P25" s="108">
        <f t="shared" ref="P25:Y25" si="2">SUM(P18:P24)</f>
        <v>186</v>
      </c>
      <c r="Q25" s="105">
        <f t="shared" si="2"/>
        <v>331.40000000000003</v>
      </c>
      <c r="R25" s="105">
        <f t="shared" si="2"/>
        <v>371.90000000000003</v>
      </c>
      <c r="S25" s="105">
        <f t="shared" si="2"/>
        <v>408.9</v>
      </c>
      <c r="T25" s="105">
        <f t="shared" si="2"/>
        <v>309.5</v>
      </c>
      <c r="U25" s="105">
        <f t="shared" si="2"/>
        <v>260.50000000000006</v>
      </c>
      <c r="V25" s="105">
        <f t="shared" si="2"/>
        <v>229.8</v>
      </c>
      <c r="W25" s="105">
        <f t="shared" si="2"/>
        <v>345.2</v>
      </c>
      <c r="X25" s="105">
        <f t="shared" si="2"/>
        <v>401.30000000000007</v>
      </c>
      <c r="Y25" s="106">
        <f t="shared" si="2"/>
        <v>238.7</v>
      </c>
      <c r="Z25" s="389">
        <f>SUM(B25:Y25)</f>
        <v>7686.0999999999985</v>
      </c>
    </row>
    <row r="26" spans="1:33" s="2" customFormat="1" ht="36.75" customHeight="1" x14ac:dyDescent="0.25">
      <c r="A26" s="162" t="s">
        <v>10</v>
      </c>
      <c r="B26" s="15">
        <v>88</v>
      </c>
      <c r="C26" s="16">
        <v>90</v>
      </c>
      <c r="D26" s="16">
        <v>91</v>
      </c>
      <c r="E26" s="16">
        <v>92</v>
      </c>
      <c r="F26" s="16">
        <v>94.5</v>
      </c>
      <c r="G26" s="16">
        <v>92</v>
      </c>
      <c r="H26" s="16">
        <v>90.5</v>
      </c>
      <c r="I26" s="16">
        <v>90</v>
      </c>
      <c r="J26" s="16">
        <v>88.5</v>
      </c>
      <c r="K26" s="186">
        <v>85.5</v>
      </c>
      <c r="L26" s="451">
        <v>93.5</v>
      </c>
      <c r="M26" s="452">
        <v>93</v>
      </c>
      <c r="N26" s="16">
        <v>90.5</v>
      </c>
      <c r="O26" s="186">
        <v>88</v>
      </c>
      <c r="P26" s="451">
        <v>88</v>
      </c>
      <c r="Q26" s="452">
        <v>89</v>
      </c>
      <c r="R26" s="453">
        <v>90.5</v>
      </c>
      <c r="S26" s="453">
        <v>92</v>
      </c>
      <c r="T26" s="453">
        <v>92.5</v>
      </c>
      <c r="U26" s="452">
        <v>93.5</v>
      </c>
      <c r="V26" s="452">
        <v>93</v>
      </c>
      <c r="W26" s="454">
        <v>91.5</v>
      </c>
      <c r="X26" s="454">
        <v>90</v>
      </c>
      <c r="Y26" s="455">
        <v>87</v>
      </c>
      <c r="Z26" s="243">
        <f>((Z25/Z27)/7)*1000</f>
        <v>90.505628562008368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667</v>
      </c>
      <c r="E27" s="19">
        <v>409</v>
      </c>
      <c r="F27" s="19">
        <v>372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356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587</v>
      </c>
      <c r="S27" s="19">
        <v>635</v>
      </c>
      <c r="T27" s="19">
        <v>478</v>
      </c>
      <c r="U27" s="19">
        <v>398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12132</v>
      </c>
    </row>
    <row r="28" spans="1:33" s="2" customFormat="1" ht="33" customHeight="1" x14ac:dyDescent="0.25">
      <c r="A28" s="164" t="s">
        <v>12</v>
      </c>
      <c r="B28" s="489">
        <f>((((B26*7)*B27)/1000)-(B18+B19))/5</f>
        <v>60.121600000000001</v>
      </c>
      <c r="C28" s="22">
        <f>((((C26*7)*C27)/1000)-(C18+C19))/5</f>
        <v>65.383999999999986</v>
      </c>
      <c r="D28" s="22">
        <f t="shared" ref="D28:K28" si="3">((((D26*7)*D27)/1000)-(D18+D19))/5</f>
        <v>62.49580000000001</v>
      </c>
      <c r="E28" s="22">
        <f t="shared" si="3"/>
        <v>38.759200000000007</v>
      </c>
      <c r="F28" s="22">
        <f t="shared" si="3"/>
        <v>36.215600000000002</v>
      </c>
      <c r="G28" s="22">
        <f t="shared" si="3"/>
        <v>30.167200000000001</v>
      </c>
      <c r="H28" s="22">
        <f t="shared" si="3"/>
        <v>49.390999999999998</v>
      </c>
      <c r="I28" s="22">
        <f t="shared" si="3"/>
        <v>55.077999999999996</v>
      </c>
      <c r="J28" s="22">
        <f t="shared" si="3"/>
        <v>41.282800000000002</v>
      </c>
      <c r="K28" s="491">
        <f t="shared" si="3"/>
        <v>40.8611</v>
      </c>
      <c r="L28" s="489">
        <f t="shared" ref="L28:Y28" si="4">((((L26*7)*L27)/1000)-(L18+L19))/5</f>
        <v>34.200400000000002</v>
      </c>
      <c r="M28" s="22">
        <f t="shared" si="4"/>
        <v>62.440200000000004</v>
      </c>
      <c r="N28" s="22">
        <f t="shared" si="4"/>
        <v>54.732900000000008</v>
      </c>
      <c r="O28" s="491">
        <f t="shared" si="4"/>
        <v>46.521599999999992</v>
      </c>
      <c r="P28" s="489">
        <f t="shared" si="4"/>
        <v>27.366399999999999</v>
      </c>
      <c r="Q28" s="22">
        <f t="shared" si="4"/>
        <v>48.807199999999995</v>
      </c>
      <c r="R28" s="22">
        <f t="shared" si="4"/>
        <v>54.732900000000008</v>
      </c>
      <c r="S28" s="22">
        <f t="shared" si="4"/>
        <v>60.148000000000003</v>
      </c>
      <c r="T28" s="22">
        <f t="shared" si="4"/>
        <v>45.460999999999999</v>
      </c>
      <c r="U28" s="22">
        <f t="shared" si="4"/>
        <v>38.258200000000002</v>
      </c>
      <c r="V28" s="22">
        <f t="shared" si="4"/>
        <v>33.840600000000002</v>
      </c>
      <c r="W28" s="22">
        <f t="shared" si="4"/>
        <v>50.885899999999992</v>
      </c>
      <c r="X28" s="22">
        <f t="shared" si="4"/>
        <v>59.061999999999998</v>
      </c>
      <c r="Y28" s="490">
        <f t="shared" si="4"/>
        <v>35.145600000000002</v>
      </c>
      <c r="Z28" s="425">
        <f>((Z25*1000)/Z27)/7</f>
        <v>90.505628562008368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408.40800000000002</v>
      </c>
      <c r="C29" s="330">
        <f>((C27*C26)*7)/1000</f>
        <v>443.52</v>
      </c>
      <c r="D29" s="330">
        <f t="shared" si="5"/>
        <v>424.87900000000002</v>
      </c>
      <c r="E29" s="330">
        <f t="shared" si="5"/>
        <v>263.39600000000002</v>
      </c>
      <c r="F29" s="330">
        <f t="shared" si="5"/>
        <v>246.078</v>
      </c>
      <c r="G29" s="330">
        <f t="shared" si="5"/>
        <v>205.43600000000001</v>
      </c>
      <c r="H29" s="330">
        <f t="shared" si="5"/>
        <v>335.755</v>
      </c>
      <c r="I29" s="330">
        <f t="shared" si="5"/>
        <v>373.59</v>
      </c>
      <c r="J29" s="330">
        <f t="shared" si="5"/>
        <v>280.01400000000001</v>
      </c>
      <c r="K29" s="344">
        <f t="shared" si="5"/>
        <v>277.10550000000001</v>
      </c>
      <c r="L29" s="329">
        <f>((L27*L26)*7)/1000</f>
        <v>233.00200000000001</v>
      </c>
      <c r="M29" s="330">
        <f>((M27*M26)*7)/1000</f>
        <v>423.80099999999999</v>
      </c>
      <c r="N29" s="330">
        <f>((N27*N26)*7)/1000</f>
        <v>371.86450000000002</v>
      </c>
      <c r="O29" s="344">
        <f>((O27*O26)*7)/1000</f>
        <v>316.00799999999998</v>
      </c>
      <c r="P29" s="329">
        <f t="shared" ref="P29:Y29" si="6">((P27*P26)*7)/1000</f>
        <v>186.03200000000001</v>
      </c>
      <c r="Q29" s="330">
        <f t="shared" si="6"/>
        <v>331.43599999999998</v>
      </c>
      <c r="R29" s="330">
        <f t="shared" si="6"/>
        <v>371.86450000000002</v>
      </c>
      <c r="S29" s="330">
        <f t="shared" si="6"/>
        <v>408.94</v>
      </c>
      <c r="T29" s="330">
        <f t="shared" si="6"/>
        <v>309.505</v>
      </c>
      <c r="U29" s="330">
        <f t="shared" si="6"/>
        <v>260.49099999999999</v>
      </c>
      <c r="V29" s="330">
        <f t="shared" si="6"/>
        <v>229.803</v>
      </c>
      <c r="W29" s="330">
        <f t="shared" si="6"/>
        <v>345.22949999999997</v>
      </c>
      <c r="X29" s="330">
        <f t="shared" si="6"/>
        <v>401.31</v>
      </c>
      <c r="Y29" s="331">
        <f t="shared" si="6"/>
        <v>238.72800000000001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87.998276233570351</v>
      </c>
      <c r="C30" s="27">
        <f t="shared" si="7"/>
        <v>89.995941558441572</v>
      </c>
      <c r="D30" s="27">
        <f t="shared" si="7"/>
        <v>91.004497751124433</v>
      </c>
      <c r="E30" s="27">
        <f t="shared" si="7"/>
        <v>92.001397135871485</v>
      </c>
      <c r="F30" s="27">
        <f t="shared" si="7"/>
        <v>94.50844854070661</v>
      </c>
      <c r="G30" s="27">
        <f t="shared" si="7"/>
        <v>91.983878190774718</v>
      </c>
      <c r="H30" s="27">
        <f t="shared" si="7"/>
        <v>90.512129380053906</v>
      </c>
      <c r="I30" s="27">
        <f t="shared" si="7"/>
        <v>90.002409058058319</v>
      </c>
      <c r="J30" s="27">
        <f t="shared" si="7"/>
        <v>88.495575221238937</v>
      </c>
      <c r="K30" s="180">
        <f t="shared" si="7"/>
        <v>85.498302992903405</v>
      </c>
      <c r="L30" s="26">
        <f>+(L25/L27)/7*1000</f>
        <v>93.499197431781695</v>
      </c>
      <c r="M30" s="27">
        <f>+(M25/M27)/7*1000</f>
        <v>92.999780557384241</v>
      </c>
      <c r="N30" s="27">
        <f>+(N25/N27)/7*1000</f>
        <v>90.508639571671949</v>
      </c>
      <c r="O30" s="180">
        <f>+(O25/O27)/7*1000</f>
        <v>87.997772208298514</v>
      </c>
      <c r="P30" s="26">
        <f t="shared" ref="P30:Y30" si="8">+(P25/P27)/7*1000</f>
        <v>87.98486281929992</v>
      </c>
      <c r="Q30" s="27">
        <f t="shared" si="8"/>
        <v>88.990332975295388</v>
      </c>
      <c r="R30" s="27">
        <f t="shared" si="8"/>
        <v>90.508639571671949</v>
      </c>
      <c r="S30" s="27">
        <f t="shared" si="8"/>
        <v>91.991001124859395</v>
      </c>
      <c r="T30" s="27">
        <f t="shared" si="8"/>
        <v>92.498505678421992</v>
      </c>
      <c r="U30" s="27">
        <f t="shared" si="8"/>
        <v>93.503230437903838</v>
      </c>
      <c r="V30" s="27">
        <f t="shared" si="8"/>
        <v>92.99878591663294</v>
      </c>
      <c r="W30" s="27">
        <f t="shared" si="8"/>
        <v>91.492181288099644</v>
      </c>
      <c r="X30" s="27">
        <f t="shared" si="8"/>
        <v>89.99775734469614</v>
      </c>
      <c r="Y30" s="28">
        <f t="shared" si="8"/>
        <v>86.989795918367335</v>
      </c>
      <c r="Z30" s="247"/>
    </row>
    <row r="31" spans="1:33" ht="33.75" customHeight="1" x14ac:dyDescent="0.25">
      <c r="A31" s="29"/>
      <c r="B31" s="30">
        <f>B25-B29</f>
        <v>-7.9999999999813554E-3</v>
      </c>
      <c r="C31" s="30">
        <f>C25-C29</f>
        <v>-1.999999999998181E-2</v>
      </c>
      <c r="D31" s="30">
        <f t="shared" ref="D31:K31" si="9">D25-D29</f>
        <v>2.0999999999958163E-2</v>
      </c>
      <c r="E31" s="30">
        <f t="shared" si="9"/>
        <v>4.0000000000190994E-3</v>
      </c>
      <c r="F31" s="30">
        <f t="shared" si="9"/>
        <v>2.2000000000019782E-2</v>
      </c>
      <c r="G31" s="30">
        <f t="shared" si="9"/>
        <v>-3.6000000000029786E-2</v>
      </c>
      <c r="H31" s="30">
        <f t="shared" si="9"/>
        <v>4.4999999999959073E-2</v>
      </c>
      <c r="I31" s="30">
        <f t="shared" si="9"/>
        <v>1.0000000000047748E-2</v>
      </c>
      <c r="J31" s="30">
        <f t="shared" si="9"/>
        <v>-1.4000000000010004E-2</v>
      </c>
      <c r="K31" s="30">
        <f t="shared" si="9"/>
        <v>-5.5000000000404725E-3</v>
      </c>
      <c r="L31" s="30">
        <f>L25-L29</f>
        <v>-2.0000000000095497E-3</v>
      </c>
      <c r="M31" s="30">
        <f>M25-M29</f>
        <v>-9.9999999997635314E-4</v>
      </c>
      <c r="N31" s="30">
        <f>N25-N29</f>
        <v>3.5500000000013188E-2</v>
      </c>
      <c r="O31" s="30">
        <f>O25-O29</f>
        <v>-7.9999999999813554E-3</v>
      </c>
      <c r="P31" s="30">
        <f t="shared" ref="P31:Y31" si="10">P25-P29</f>
        <v>-3.2000000000010687E-2</v>
      </c>
      <c r="Q31" s="30">
        <f t="shared" si="10"/>
        <v>-3.5999999999944521E-2</v>
      </c>
      <c r="R31" s="30">
        <f t="shared" si="10"/>
        <v>3.5500000000013188E-2</v>
      </c>
      <c r="S31" s="30">
        <f t="shared" si="10"/>
        <v>-4.0000000000020464E-2</v>
      </c>
      <c r="T31" s="30">
        <f t="shared" si="10"/>
        <v>-4.9999999999954525E-3</v>
      </c>
      <c r="U31" s="30">
        <f t="shared" si="10"/>
        <v>9.0000000000713953E-3</v>
      </c>
      <c r="V31" s="30">
        <f t="shared" si="10"/>
        <v>-2.9999999999859028E-3</v>
      </c>
      <c r="W31" s="30">
        <f t="shared" si="10"/>
        <v>-2.9499999999984539E-2</v>
      </c>
      <c r="X31" s="30">
        <f t="shared" si="10"/>
        <v>-9.9999999999340616E-3</v>
      </c>
      <c r="Y31" s="30">
        <f t="shared" si="10"/>
        <v>-2.8000000000020009E-2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4" t="s">
        <v>16</v>
      </c>
      <c r="C34" s="1151"/>
      <c r="D34" s="1151"/>
      <c r="E34" s="1151"/>
      <c r="F34" s="1151"/>
      <c r="G34" s="1151"/>
      <c r="H34" s="1151"/>
      <c r="I34" s="1147" t="s">
        <v>8</v>
      </c>
      <c r="L34" s="32"/>
      <c r="M34" s="62" t="s">
        <v>17</v>
      </c>
      <c r="N34" s="1094" t="s">
        <v>16</v>
      </c>
      <c r="O34" s="1095"/>
      <c r="P34" s="1095"/>
      <c r="Q34" s="1147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5"/>
      <c r="J35" s="35"/>
      <c r="K35" s="1106"/>
      <c r="L35" s="1106"/>
      <c r="M35" s="422" t="s">
        <v>31</v>
      </c>
      <c r="N35" s="432">
        <v>1</v>
      </c>
      <c r="O35" s="465">
        <v>2</v>
      </c>
      <c r="P35" s="481">
        <v>3</v>
      </c>
      <c r="Q35" s="1155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8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5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29.6</v>
      </c>
      <c r="C37" s="493">
        <v>64</v>
      </c>
      <c r="D37" s="493">
        <v>42.6</v>
      </c>
      <c r="E37" s="495">
        <v>22.5</v>
      </c>
      <c r="F37" s="492">
        <v>20.6</v>
      </c>
      <c r="G37" s="493">
        <v>61.8</v>
      </c>
      <c r="H37" s="494">
        <v>41.5</v>
      </c>
      <c r="I37" s="242">
        <f t="shared" ref="I37:I44" si="11">SUM(B37:H37)</f>
        <v>282.59999999999997</v>
      </c>
      <c r="J37" s="37"/>
      <c r="K37" s="374"/>
      <c r="L37" s="2"/>
      <c r="M37" s="147" t="s">
        <v>23</v>
      </c>
      <c r="N37" s="470">
        <v>9.6</v>
      </c>
      <c r="O37" s="471">
        <v>17.7</v>
      </c>
      <c r="P37" s="471">
        <v>11.5</v>
      </c>
      <c r="Q37" s="478">
        <f t="shared" ref="Q37:Q44" si="12">SUM(N37:P37)</f>
        <v>38.799999999999997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29.6</v>
      </c>
      <c r="C38" s="330">
        <v>64</v>
      </c>
      <c r="D38" s="330">
        <v>42.6</v>
      </c>
      <c r="E38" s="344">
        <v>22.5</v>
      </c>
      <c r="F38" s="329">
        <v>20.6</v>
      </c>
      <c r="G38" s="330">
        <v>61.8</v>
      </c>
      <c r="H38" s="331">
        <v>41.5</v>
      </c>
      <c r="I38" s="242">
        <f t="shared" si="11"/>
        <v>282.59999999999997</v>
      </c>
      <c r="J38" s="37"/>
      <c r="K38" s="375"/>
      <c r="L38" s="2"/>
      <c r="M38" s="148" t="s">
        <v>19</v>
      </c>
      <c r="N38" s="470">
        <v>9.6</v>
      </c>
      <c r="O38" s="471">
        <v>17.7</v>
      </c>
      <c r="P38" s="471">
        <v>11.5</v>
      </c>
      <c r="Q38" s="242">
        <f t="shared" si="12"/>
        <v>38.799999999999997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32.4</v>
      </c>
      <c r="C39" s="14">
        <v>70.400000000000006</v>
      </c>
      <c r="D39" s="14">
        <v>46.5</v>
      </c>
      <c r="E39" s="98">
        <v>24.2</v>
      </c>
      <c r="F39" s="13">
        <v>22.4</v>
      </c>
      <c r="G39" s="14">
        <v>68.3</v>
      </c>
      <c r="H39" s="252">
        <v>45.7</v>
      </c>
      <c r="I39" s="242">
        <f t="shared" si="11"/>
        <v>309.89999999999998</v>
      </c>
      <c r="J39" s="464"/>
      <c r="K39" s="375"/>
      <c r="L39" s="2"/>
      <c r="M39" s="148" t="s">
        <v>27</v>
      </c>
      <c r="N39" s="13">
        <v>10.1</v>
      </c>
      <c r="O39" s="14">
        <v>18.8</v>
      </c>
      <c r="P39" s="14">
        <v>12.2</v>
      </c>
      <c r="Q39" s="242">
        <f t="shared" si="12"/>
        <v>41.099999999999994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32.4</v>
      </c>
      <c r="C40" s="14">
        <v>70.400000000000006</v>
      </c>
      <c r="D40" s="14">
        <v>46.5</v>
      </c>
      <c r="E40" s="98">
        <v>24.2</v>
      </c>
      <c r="F40" s="13">
        <v>22.4</v>
      </c>
      <c r="G40" s="14">
        <v>68.400000000000006</v>
      </c>
      <c r="H40" s="252">
        <v>45.7</v>
      </c>
      <c r="I40" s="242">
        <f t="shared" si="11"/>
        <v>310</v>
      </c>
      <c r="J40" s="37"/>
      <c r="K40" s="375"/>
      <c r="L40" s="2"/>
      <c r="M40" s="147" t="s">
        <v>20</v>
      </c>
      <c r="N40" s="13">
        <v>10.1</v>
      </c>
      <c r="O40" s="14">
        <v>18.8</v>
      </c>
      <c r="P40" s="14">
        <v>12.2</v>
      </c>
      <c r="Q40" s="242">
        <f t="shared" si="12"/>
        <v>41.099999999999994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32.5</v>
      </c>
      <c r="C41" s="14">
        <v>70.5</v>
      </c>
      <c r="D41" s="14">
        <v>46.5</v>
      </c>
      <c r="E41" s="98">
        <v>24.2</v>
      </c>
      <c r="F41" s="13">
        <v>22.4</v>
      </c>
      <c r="G41" s="14">
        <v>68.400000000000006</v>
      </c>
      <c r="H41" s="252">
        <v>45.8</v>
      </c>
      <c r="I41" s="242">
        <f t="shared" si="11"/>
        <v>310.3</v>
      </c>
      <c r="J41" s="37"/>
      <c r="K41" s="375"/>
      <c r="L41" s="2"/>
      <c r="M41" s="148" t="s">
        <v>21</v>
      </c>
      <c r="N41" s="13">
        <v>10.1</v>
      </c>
      <c r="O41" s="14">
        <v>18.8</v>
      </c>
      <c r="P41" s="14">
        <v>12.2</v>
      </c>
      <c r="Q41" s="242">
        <f t="shared" si="12"/>
        <v>41.099999999999994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32.5</v>
      </c>
      <c r="C42" s="14">
        <v>70.5</v>
      </c>
      <c r="D42" s="14">
        <v>46.5</v>
      </c>
      <c r="E42" s="98">
        <v>24.3</v>
      </c>
      <c r="F42" s="13">
        <v>22.4</v>
      </c>
      <c r="G42" s="14">
        <v>68.400000000000006</v>
      </c>
      <c r="H42" s="252">
        <v>45.8</v>
      </c>
      <c r="I42" s="242">
        <f t="shared" si="11"/>
        <v>310.40000000000003</v>
      </c>
      <c r="J42" s="37"/>
      <c r="K42" s="375"/>
      <c r="L42" s="2"/>
      <c r="M42" s="148" t="s">
        <v>22</v>
      </c>
      <c r="N42" s="13">
        <v>10.1</v>
      </c>
      <c r="O42" s="14">
        <v>18.8</v>
      </c>
      <c r="P42" s="14">
        <v>12.3</v>
      </c>
      <c r="Q42" s="242">
        <f t="shared" si="12"/>
        <v>41.2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32.5</v>
      </c>
      <c r="C43" s="14">
        <v>70.5</v>
      </c>
      <c r="D43" s="14">
        <v>46.5</v>
      </c>
      <c r="E43" s="98">
        <v>24.3</v>
      </c>
      <c r="F43" s="13">
        <v>22.5</v>
      </c>
      <c r="G43" s="14">
        <v>68.400000000000006</v>
      </c>
      <c r="H43" s="252">
        <v>45.8</v>
      </c>
      <c r="I43" s="381">
        <f t="shared" si="11"/>
        <v>310.50000000000006</v>
      </c>
      <c r="J43" s="37"/>
      <c r="K43" s="375"/>
      <c r="L43" s="2"/>
      <c r="M43" s="196" t="s">
        <v>30</v>
      </c>
      <c r="N43" s="13">
        <v>10.1</v>
      </c>
      <c r="O43" s="14">
        <v>18.899999999999999</v>
      </c>
      <c r="P43" s="14">
        <v>12.3</v>
      </c>
      <c r="Q43" s="381">
        <f t="shared" si="12"/>
        <v>41.3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221.5</v>
      </c>
      <c r="C44" s="105">
        <f t="shared" si="13"/>
        <v>480.3</v>
      </c>
      <c r="D44" s="105">
        <f t="shared" si="13"/>
        <v>317.7</v>
      </c>
      <c r="E44" s="178">
        <f t="shared" si="13"/>
        <v>166.20000000000002</v>
      </c>
      <c r="F44" s="108">
        <f>SUM(F37:F43)</f>
        <v>153.30000000000001</v>
      </c>
      <c r="G44" s="105">
        <f t="shared" si="13"/>
        <v>465.49999999999989</v>
      </c>
      <c r="H44" s="106">
        <f>SUM(H37:H43)</f>
        <v>311.8</v>
      </c>
      <c r="I44" s="389">
        <f t="shared" si="11"/>
        <v>2116.3000000000002</v>
      </c>
      <c r="J44" s="37"/>
      <c r="K44" s="37"/>
      <c r="M44" s="302" t="s">
        <v>8</v>
      </c>
      <c r="N44" s="108">
        <f>SUM(N37:N43)</f>
        <v>69.7</v>
      </c>
      <c r="O44" s="105">
        <f>SUM(O37:O43)</f>
        <v>129.5</v>
      </c>
      <c r="P44" s="105">
        <f>SUM(P37:P43)</f>
        <v>84.2</v>
      </c>
      <c r="Q44" s="389">
        <f t="shared" si="12"/>
        <v>283.39999999999998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86</v>
      </c>
      <c r="C45" s="16">
        <v>89</v>
      </c>
      <c r="D45" s="16">
        <v>91.5</v>
      </c>
      <c r="E45" s="186">
        <v>93.5</v>
      </c>
      <c r="F45" s="15">
        <v>90.5</v>
      </c>
      <c r="G45" s="16">
        <v>89.5</v>
      </c>
      <c r="H45" s="17">
        <v>86</v>
      </c>
      <c r="I45" s="113">
        <f>+((I44/I46)/7)*1000</f>
        <v>89.129885444743948</v>
      </c>
      <c r="J45" s="38"/>
      <c r="K45" s="37"/>
      <c r="M45" s="423" t="s">
        <v>10</v>
      </c>
      <c r="N45" s="15">
        <v>93</v>
      </c>
      <c r="O45" s="16">
        <v>92.5</v>
      </c>
      <c r="P45" s="16">
        <v>92.5</v>
      </c>
      <c r="Q45" s="113">
        <f>+((Q44/Q46)/7)*1000</f>
        <v>92.644655116050998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368</v>
      </c>
      <c r="C46" s="19">
        <v>771</v>
      </c>
      <c r="D46" s="19">
        <v>496</v>
      </c>
      <c r="E46" s="156">
        <v>254</v>
      </c>
      <c r="F46" s="18">
        <v>242</v>
      </c>
      <c r="G46" s="19">
        <v>743</v>
      </c>
      <c r="H46" s="20">
        <v>518</v>
      </c>
      <c r="I46" s="114">
        <f>SUM(B46:H46)</f>
        <v>3392</v>
      </c>
      <c r="J46" s="166"/>
      <c r="K46" s="37"/>
      <c r="L46" s="39"/>
      <c r="M46" s="163" t="s">
        <v>11</v>
      </c>
      <c r="N46" s="210">
        <v>107</v>
      </c>
      <c r="O46" s="211">
        <v>200</v>
      </c>
      <c r="P46" s="211">
        <v>130</v>
      </c>
      <c r="Q46" s="424">
        <f>SUM(N46:P46)</f>
        <v>437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32.467200000000005</v>
      </c>
      <c r="C47" s="22">
        <f t="shared" si="14"/>
        <v>70.4666</v>
      </c>
      <c r="D47" s="22">
        <f t="shared" si="14"/>
        <v>46.497599999999998</v>
      </c>
      <c r="E47" s="491">
        <f t="shared" si="14"/>
        <v>24.2486</v>
      </c>
      <c r="F47" s="489">
        <f t="shared" si="14"/>
        <v>22.421399999999998</v>
      </c>
      <c r="G47" s="22">
        <f t="shared" si="14"/>
        <v>68.377899999999997</v>
      </c>
      <c r="H47" s="490">
        <f t="shared" si="14"/>
        <v>45.767200000000003</v>
      </c>
      <c r="I47" s="115">
        <f>((I44*1000)/I46)/7</f>
        <v>89.129885444743948</v>
      </c>
      <c r="J47" s="167"/>
      <c r="K47" s="37"/>
      <c r="M47" s="164" t="s">
        <v>12</v>
      </c>
      <c r="N47" s="21">
        <f>((((N45*7)*N46)/1000)-(N37+N38))/5</f>
        <v>10.091399999999998</v>
      </c>
      <c r="O47" s="22">
        <f>((((O45*7)*O46)/1000)-(O37+O38))/5</f>
        <v>18.82</v>
      </c>
      <c r="P47" s="22">
        <f>((((P45*7)*P46)/1000)-(P37+P38))/5</f>
        <v>12.234999999999999</v>
      </c>
      <c r="Q47" s="425">
        <f>((Q44*1000)/Q46)/7</f>
        <v>92.644655116050998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221.536</v>
      </c>
      <c r="C48" s="330">
        <f t="shared" si="15"/>
        <v>480.33300000000003</v>
      </c>
      <c r="D48" s="330">
        <f t="shared" si="15"/>
        <v>317.68799999999999</v>
      </c>
      <c r="E48" s="344">
        <f t="shared" si="15"/>
        <v>166.24299999999999</v>
      </c>
      <c r="F48" s="329">
        <f>((F46*F45)*7)/1000</f>
        <v>153.30699999999999</v>
      </c>
      <c r="G48" s="330">
        <f t="shared" si="15"/>
        <v>465.48950000000002</v>
      </c>
      <c r="H48" s="331">
        <f>((H46*H45)*7)/1000</f>
        <v>311.83600000000001</v>
      </c>
      <c r="I48" s="99"/>
      <c r="J48" s="29"/>
      <c r="K48" s="37"/>
      <c r="M48" s="165" t="s">
        <v>13</v>
      </c>
      <c r="N48" s="329">
        <f>((N46*N45)*7)/1000</f>
        <v>69.656999999999996</v>
      </c>
      <c r="O48" s="330">
        <f>((O46*O45)*7)/1000</f>
        <v>129.5</v>
      </c>
      <c r="P48" s="330">
        <f>((P46*P45)*7)/1000</f>
        <v>84.174999999999997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85.98602484472049</v>
      </c>
      <c r="C49" s="27">
        <f t="shared" si="16"/>
        <v>88.993885491939963</v>
      </c>
      <c r="D49" s="27">
        <f t="shared" si="16"/>
        <v>91.503456221198149</v>
      </c>
      <c r="E49" s="180">
        <f t="shared" si="16"/>
        <v>93.475815523059623</v>
      </c>
      <c r="F49" s="26">
        <f>+(F44/F46)/7*1000</f>
        <v>90.495867768595062</v>
      </c>
      <c r="G49" s="27">
        <f t="shared" si="16"/>
        <v>89.502018842530276</v>
      </c>
      <c r="H49" s="28">
        <f>+(H44/H46)/7*1000</f>
        <v>85.990071704357419</v>
      </c>
      <c r="I49" s="116"/>
      <c r="J49" s="29"/>
      <c r="K49" s="37"/>
      <c r="L49" s="29"/>
      <c r="M49" s="213" t="s">
        <v>14</v>
      </c>
      <c r="N49" s="26">
        <f>+(N44/N46)/7*1000</f>
        <v>93.057409879839796</v>
      </c>
      <c r="O49" s="27">
        <f>+(O44/O46)/7*1000</f>
        <v>92.5</v>
      </c>
      <c r="P49" s="27">
        <f>+(P44/P46)/7*1000</f>
        <v>92.527472527472526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-3.6000000000001364E-2</v>
      </c>
      <c r="C50" s="30">
        <f t="shared" si="17"/>
        <v>-3.3000000000015461E-2</v>
      </c>
      <c r="D50" s="30">
        <f t="shared" si="17"/>
        <v>1.2000000000000455E-2</v>
      </c>
      <c r="E50" s="30">
        <f t="shared" si="17"/>
        <v>-4.2999999999977945E-2</v>
      </c>
      <c r="F50" s="30">
        <f t="shared" si="17"/>
        <v>-6.9999999999765805E-3</v>
      </c>
      <c r="G50" s="30">
        <f t="shared" si="17"/>
        <v>1.0499999999865395E-2</v>
      </c>
      <c r="H50" s="30">
        <f t="shared" si="17"/>
        <v>-3.6000000000001364E-2</v>
      </c>
      <c r="I50" s="29"/>
      <c r="J50" s="29"/>
      <c r="K50" s="29"/>
      <c r="L50" s="29"/>
      <c r="M50" s="30"/>
      <c r="N50" s="30">
        <f>N44-N48</f>
        <v>4.3000000000006366E-2</v>
      </c>
      <c r="O50" s="30">
        <f>O44-O48</f>
        <v>0</v>
      </c>
      <c r="P50" s="30">
        <f>P44-P48</f>
        <v>2.5000000000005684E-2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54" t="s">
        <v>29</v>
      </c>
      <c r="C53" s="1151"/>
      <c r="D53" s="1151"/>
      <c r="E53" s="1151"/>
      <c r="F53" s="1153"/>
      <c r="G53" s="1147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57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8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21.1</v>
      </c>
      <c r="C56" s="330">
        <v>25.9</v>
      </c>
      <c r="D56" s="330">
        <v>29.3</v>
      </c>
      <c r="E56" s="330">
        <v>35.4</v>
      </c>
      <c r="F56" s="344">
        <v>31.3</v>
      </c>
      <c r="G56" s="365">
        <f t="shared" ref="G56:G63" si="18">SUM(B56:F56)</f>
        <v>143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21.1</v>
      </c>
      <c r="C57" s="330">
        <v>25.9</v>
      </c>
      <c r="D57" s="330">
        <v>29.3</v>
      </c>
      <c r="E57" s="330">
        <v>35.4</v>
      </c>
      <c r="F57" s="344">
        <v>31.3</v>
      </c>
      <c r="G57" s="365">
        <f t="shared" si="18"/>
        <v>143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22.8</v>
      </c>
      <c r="C58" s="14">
        <v>28.1</v>
      </c>
      <c r="D58" s="14">
        <v>31.8</v>
      </c>
      <c r="E58" s="14">
        <v>38.5</v>
      </c>
      <c r="F58" s="98">
        <v>33.799999999999997</v>
      </c>
      <c r="G58" s="365">
        <f t="shared" si="18"/>
        <v>155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22.8</v>
      </c>
      <c r="C59" s="14">
        <v>28.1</v>
      </c>
      <c r="D59" s="14">
        <v>31.8</v>
      </c>
      <c r="E59" s="14">
        <v>38.5</v>
      </c>
      <c r="F59" s="98">
        <v>33.9</v>
      </c>
      <c r="G59" s="365">
        <f t="shared" si="18"/>
        <v>155.1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22.8</v>
      </c>
      <c r="C60" s="14">
        <v>28.1</v>
      </c>
      <c r="D60" s="14">
        <v>31.8</v>
      </c>
      <c r="E60" s="14">
        <v>38.5</v>
      </c>
      <c r="F60" s="98">
        <v>33.9</v>
      </c>
      <c r="G60" s="365">
        <f t="shared" si="18"/>
        <v>155.1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22.8</v>
      </c>
      <c r="C61" s="14">
        <v>28.2</v>
      </c>
      <c r="D61" s="14">
        <v>31.8</v>
      </c>
      <c r="E61" s="14">
        <v>38.5</v>
      </c>
      <c r="F61" s="98">
        <v>33.9</v>
      </c>
      <c r="G61" s="365">
        <f t="shared" si="18"/>
        <v>155.19999999999999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22.9</v>
      </c>
      <c r="C62" s="14">
        <v>28.2</v>
      </c>
      <c r="D62" s="14">
        <v>31.9</v>
      </c>
      <c r="E62" s="14">
        <v>38.6</v>
      </c>
      <c r="F62" s="98">
        <v>33.9</v>
      </c>
      <c r="G62" s="365">
        <f t="shared" si="18"/>
        <v>155.5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156.30000000000001</v>
      </c>
      <c r="C63" s="105">
        <f>SUM(C56:C62)</f>
        <v>192.49999999999997</v>
      </c>
      <c r="D63" s="105">
        <f>SUM(D56:D62)</f>
        <v>217.70000000000002</v>
      </c>
      <c r="E63" s="105">
        <f>SUM(E56:E62)</f>
        <v>263.40000000000003</v>
      </c>
      <c r="F63" s="178">
        <f>SUM(F56:F62)</f>
        <v>232.00000000000003</v>
      </c>
      <c r="G63" s="383">
        <f t="shared" si="18"/>
        <v>1061.9000000000001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97.5</v>
      </c>
      <c r="C64" s="16">
        <v>97.5</v>
      </c>
      <c r="D64" s="16">
        <v>97.5</v>
      </c>
      <c r="E64" s="16">
        <v>97.5</v>
      </c>
      <c r="F64" s="186">
        <v>97.5</v>
      </c>
      <c r="G64" s="188">
        <f>+((G63/G65)/7)*1000</f>
        <v>97.493573264781503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282</v>
      </c>
      <c r="D65" s="211">
        <v>319</v>
      </c>
      <c r="E65" s="211">
        <v>386</v>
      </c>
      <c r="F65" s="227">
        <v>340</v>
      </c>
      <c r="G65" s="189">
        <f>SUM(B65:F65)</f>
        <v>1556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22.818499999999997</v>
      </c>
      <c r="C66" s="22">
        <f>((((C64*7)*C65)/1000)-(C56+C57))/5</f>
        <v>28.133000000000003</v>
      </c>
      <c r="D66" s="22">
        <f>((((D64*7)*D65)/1000)-(D56+D57))/5</f>
        <v>31.823500000000003</v>
      </c>
      <c r="E66" s="22">
        <f>((((E64*7)*E65)/1000)-(E56+E57))/5</f>
        <v>38.528999999999996</v>
      </c>
      <c r="F66" s="49">
        <f>((((F64*7)*F65)/1000)-(F56+F57))/5</f>
        <v>33.89</v>
      </c>
      <c r="G66" s="368">
        <f>((G63*1000)/G65)/7</f>
        <v>97.493573264781489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156.29249999999999</v>
      </c>
      <c r="C67" s="330">
        <f>((C65*C64)*7)/1000</f>
        <v>192.465</v>
      </c>
      <c r="D67" s="330">
        <f>((D65*D64)*7)/1000</f>
        <v>217.7175</v>
      </c>
      <c r="E67" s="330">
        <f>((E65*E64)*7)/1000</f>
        <v>263.44499999999999</v>
      </c>
      <c r="F67" s="344">
        <f>((F65*F64)*7)/1000</f>
        <v>232.05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97.50467872738615</v>
      </c>
      <c r="C68" s="27">
        <f>+(C63/C65)/7*1000</f>
        <v>97.517730496453879</v>
      </c>
      <c r="D68" s="27">
        <f>+(D63/D65)/7*1000</f>
        <v>97.492163009404408</v>
      </c>
      <c r="E68" s="27">
        <f>+(E63/E65)/7*1000</f>
        <v>97.483345669874183</v>
      </c>
      <c r="F68" s="180">
        <f>+(F63/F65)/7*1000</f>
        <v>97.478991596638664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7.5000000000216005E-3</v>
      </c>
      <c r="C69" s="366">
        <f>C63-C67</f>
        <v>3.4999999999968168E-2</v>
      </c>
      <c r="D69" s="366">
        <f>D63-D67</f>
        <v>-1.7499999999984084E-2</v>
      </c>
      <c r="E69" s="366">
        <f>E63-E67</f>
        <v>-4.4999999999959073E-2</v>
      </c>
      <c r="F69" s="366">
        <f>F63-F67</f>
        <v>-4.9999999999982947E-2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E37">
      <selection activeCell="K57" sqref="K57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5"/>
    <mergeCell ref="Z15:Z17"/>
    <mergeCell ref="B34:H34"/>
    <mergeCell ref="I34:I36"/>
    <mergeCell ref="N34:P34"/>
    <mergeCell ref="Q34:Q36"/>
    <mergeCell ref="K35:L35"/>
  </mergeCells>
  <pageMargins left="0.7" right="0.7" top="0.75" bottom="0.75" header="0.3" footer="0.3"/>
  <pageSetup paperSize="9" orientation="portrait"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3"/>
  <dimension ref="A1:AG237"/>
  <sheetViews>
    <sheetView topLeftCell="A48" zoomScale="30" zoomScaleNormal="30" workbookViewId="0">
      <selection activeCell="B66" sqref="B66:F66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80</v>
      </c>
      <c r="N11" s="1100"/>
      <c r="O11" s="6"/>
      <c r="P11" s="6"/>
      <c r="Q11" s="1"/>
      <c r="R11" s="1"/>
      <c r="S11" s="1" t="s">
        <v>5</v>
      </c>
      <c r="T11" s="69">
        <v>45554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4"/>
      <c r="I15" s="1104"/>
      <c r="J15" s="1104"/>
      <c r="K15" s="1104"/>
      <c r="L15" s="1142" t="s">
        <v>29</v>
      </c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3"/>
      <c r="W15" s="1143"/>
      <c r="X15" s="1143"/>
      <c r="Y15" s="1144"/>
      <c r="Z15" s="1156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7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9"/>
    </row>
    <row r="18" spans="1:33" ht="39.950000000000003" customHeight="1" x14ac:dyDescent="0.25">
      <c r="A18" s="147" t="s">
        <v>23</v>
      </c>
      <c r="B18" s="329">
        <v>60.2</v>
      </c>
      <c r="C18" s="330">
        <v>65.400000000000006</v>
      </c>
      <c r="D18" s="330">
        <v>62.5</v>
      </c>
      <c r="E18" s="330">
        <v>38.799999999999997</v>
      </c>
      <c r="F18" s="330">
        <v>36.299999999999997</v>
      </c>
      <c r="G18" s="330">
        <v>30.2</v>
      </c>
      <c r="H18" s="330">
        <v>49.4</v>
      </c>
      <c r="I18" s="330">
        <v>55.1</v>
      </c>
      <c r="J18" s="330">
        <v>41.3</v>
      </c>
      <c r="K18" s="344">
        <v>40.9</v>
      </c>
      <c r="L18" s="470">
        <v>34.200000000000003</v>
      </c>
      <c r="M18" s="471">
        <v>62.5</v>
      </c>
      <c r="N18" s="472">
        <v>54.8</v>
      </c>
      <c r="O18" s="473">
        <v>46.6</v>
      </c>
      <c r="P18" s="492">
        <v>27.4</v>
      </c>
      <c r="Q18" s="493">
        <v>48.8</v>
      </c>
      <c r="R18" s="493">
        <v>54.8</v>
      </c>
      <c r="S18" s="493">
        <v>60.2</v>
      </c>
      <c r="T18" s="493">
        <v>45.5</v>
      </c>
      <c r="U18" s="493">
        <v>38.299999999999997</v>
      </c>
      <c r="V18" s="493">
        <v>33.9</v>
      </c>
      <c r="W18" s="493">
        <v>50.9</v>
      </c>
      <c r="X18" s="493">
        <v>59.1</v>
      </c>
      <c r="Y18" s="494">
        <v>35.200000000000003</v>
      </c>
      <c r="Z18" s="242">
        <f>SUM(B18:Y18)</f>
        <v>1132.3</v>
      </c>
    </row>
    <row r="19" spans="1:33" ht="39.950000000000003" customHeight="1" x14ac:dyDescent="0.25">
      <c r="A19" s="148" t="s">
        <v>19</v>
      </c>
      <c r="B19" s="329">
        <v>60.2</v>
      </c>
      <c r="C19" s="330">
        <v>65.400000000000006</v>
      </c>
      <c r="D19" s="330">
        <v>62.5</v>
      </c>
      <c r="E19" s="330">
        <v>38.799999999999997</v>
      </c>
      <c r="F19" s="330">
        <v>36.299999999999997</v>
      </c>
      <c r="G19" s="330">
        <v>30.2</v>
      </c>
      <c r="H19" s="330">
        <v>49.4</v>
      </c>
      <c r="I19" s="330">
        <v>55.1</v>
      </c>
      <c r="J19" s="330">
        <v>41.3</v>
      </c>
      <c r="K19" s="344">
        <v>40.9</v>
      </c>
      <c r="L19" s="470">
        <v>34.200000000000003</v>
      </c>
      <c r="M19" s="471">
        <v>62.5</v>
      </c>
      <c r="N19" s="472">
        <v>54.8</v>
      </c>
      <c r="O19" s="473">
        <v>46.6</v>
      </c>
      <c r="P19" s="329">
        <v>27.4</v>
      </c>
      <c r="Q19" s="330">
        <v>48.8</v>
      </c>
      <c r="R19" s="330">
        <v>54.8</v>
      </c>
      <c r="S19" s="330">
        <v>60.2</v>
      </c>
      <c r="T19" s="330">
        <v>45.5</v>
      </c>
      <c r="U19" s="330">
        <v>38.299999999999997</v>
      </c>
      <c r="V19" s="330">
        <v>33.9</v>
      </c>
      <c r="W19" s="330">
        <v>50.9</v>
      </c>
      <c r="X19" s="330">
        <v>59.1</v>
      </c>
      <c r="Y19" s="331">
        <v>35.200000000000003</v>
      </c>
      <c r="Z19" s="242">
        <f t="shared" ref="Z19:Z24" si="0">SUM(B19:Y19)</f>
        <v>1132.3</v>
      </c>
      <c r="AA19" s="356"/>
    </row>
    <row r="20" spans="1:33" ht="39.75" customHeight="1" x14ac:dyDescent="0.25">
      <c r="A20" s="148" t="s">
        <v>27</v>
      </c>
      <c r="B20" s="13">
        <v>64.099999999999994</v>
      </c>
      <c r="C20" s="14">
        <v>68.900000000000006</v>
      </c>
      <c r="D20" s="14">
        <v>66</v>
      </c>
      <c r="E20" s="14">
        <v>41.2</v>
      </c>
      <c r="F20" s="14">
        <v>37.799999999999997</v>
      </c>
      <c r="G20" s="14">
        <v>31.9</v>
      </c>
      <c r="H20" s="14">
        <v>52.5</v>
      </c>
      <c r="I20" s="14">
        <v>58.4</v>
      </c>
      <c r="J20" s="14">
        <v>43.9</v>
      </c>
      <c r="K20" s="98">
        <v>43.6</v>
      </c>
      <c r="L20" s="13">
        <v>35.9</v>
      </c>
      <c r="M20" s="14">
        <v>65.599999999999994</v>
      </c>
      <c r="N20" s="14">
        <v>57.8</v>
      </c>
      <c r="O20" s="98">
        <v>49.2</v>
      </c>
      <c r="P20" s="13">
        <v>29.2</v>
      </c>
      <c r="Q20" s="14">
        <v>51.9</v>
      </c>
      <c r="R20" s="14">
        <v>57.8</v>
      </c>
      <c r="S20" s="14">
        <v>63.9</v>
      </c>
      <c r="T20" s="14">
        <v>48.3</v>
      </c>
      <c r="U20" s="14">
        <v>40.1</v>
      </c>
      <c r="V20" s="14">
        <v>35.799999999999997</v>
      </c>
      <c r="W20" s="14">
        <v>53.9</v>
      </c>
      <c r="X20" s="14">
        <v>62.8</v>
      </c>
      <c r="Y20" s="252">
        <v>37.200000000000003</v>
      </c>
      <c r="Z20" s="242">
        <f>SUM(B20:Y20)</f>
        <v>1197.7</v>
      </c>
      <c r="AA20" s="356"/>
    </row>
    <row r="21" spans="1:33" ht="39.950000000000003" customHeight="1" x14ac:dyDescent="0.25">
      <c r="A21" s="147" t="s">
        <v>20</v>
      </c>
      <c r="B21" s="13">
        <v>64.099999999999994</v>
      </c>
      <c r="C21" s="14">
        <v>68.900000000000006</v>
      </c>
      <c r="D21" s="14">
        <v>66</v>
      </c>
      <c r="E21" s="14">
        <v>41.2</v>
      </c>
      <c r="F21" s="14">
        <v>37.799999999999997</v>
      </c>
      <c r="G21" s="14">
        <v>31.9</v>
      </c>
      <c r="H21" s="14">
        <v>52.6</v>
      </c>
      <c r="I21" s="14">
        <v>58.5</v>
      </c>
      <c r="J21" s="14">
        <v>43.9</v>
      </c>
      <c r="K21" s="98">
        <v>43.6</v>
      </c>
      <c r="L21" s="13">
        <v>36</v>
      </c>
      <c r="M21" s="14">
        <v>65.7</v>
      </c>
      <c r="N21" s="14">
        <v>57.8</v>
      </c>
      <c r="O21" s="98">
        <v>49.2</v>
      </c>
      <c r="P21" s="13">
        <v>29.2</v>
      </c>
      <c r="Q21" s="14">
        <v>52</v>
      </c>
      <c r="R21" s="14">
        <v>57.8</v>
      </c>
      <c r="S21" s="14">
        <v>63.9</v>
      </c>
      <c r="T21" s="14">
        <v>48.4</v>
      </c>
      <c r="U21" s="14">
        <v>40.1</v>
      </c>
      <c r="V21" s="14">
        <v>35.799999999999997</v>
      </c>
      <c r="W21" s="14">
        <v>53.9</v>
      </c>
      <c r="X21" s="14">
        <v>62.8</v>
      </c>
      <c r="Y21" s="252">
        <v>37.200000000000003</v>
      </c>
      <c r="Z21" s="242">
        <f t="shared" si="0"/>
        <v>1198.3000000000002</v>
      </c>
      <c r="AA21" s="356"/>
    </row>
    <row r="22" spans="1:33" ht="39.950000000000003" customHeight="1" x14ac:dyDescent="0.25">
      <c r="A22" s="147" t="s">
        <v>21</v>
      </c>
      <c r="B22" s="13">
        <v>64.099999999999994</v>
      </c>
      <c r="C22" s="14">
        <v>69</v>
      </c>
      <c r="D22" s="14">
        <v>66</v>
      </c>
      <c r="E22" s="14">
        <v>41.2</v>
      </c>
      <c r="F22" s="14">
        <v>37.799999999999997</v>
      </c>
      <c r="G22" s="14">
        <v>31.9</v>
      </c>
      <c r="H22" s="14">
        <v>52.6</v>
      </c>
      <c r="I22" s="14">
        <v>58.5</v>
      </c>
      <c r="J22" s="14">
        <v>43.9</v>
      </c>
      <c r="K22" s="98">
        <v>43.6</v>
      </c>
      <c r="L22" s="13">
        <v>36</v>
      </c>
      <c r="M22" s="14">
        <v>65.7</v>
      </c>
      <c r="N22" s="14">
        <v>57.8</v>
      </c>
      <c r="O22" s="98">
        <v>49.2</v>
      </c>
      <c r="P22" s="13">
        <v>29.2</v>
      </c>
      <c r="Q22" s="14">
        <v>52</v>
      </c>
      <c r="R22" s="14">
        <v>57.8</v>
      </c>
      <c r="S22" s="14">
        <v>63.9</v>
      </c>
      <c r="T22" s="14">
        <v>48.4</v>
      </c>
      <c r="U22" s="14">
        <v>40.1</v>
      </c>
      <c r="V22" s="14">
        <v>35.9</v>
      </c>
      <c r="W22" s="14">
        <v>54</v>
      </c>
      <c r="X22" s="14">
        <v>62.9</v>
      </c>
      <c r="Y22" s="252">
        <v>37.200000000000003</v>
      </c>
      <c r="Z22" s="242">
        <f>SUM(B22:Y22)</f>
        <v>1198.7000000000003</v>
      </c>
      <c r="AA22" s="356"/>
    </row>
    <row r="23" spans="1:33" ht="39.950000000000003" customHeight="1" x14ac:dyDescent="0.25">
      <c r="A23" s="148" t="s">
        <v>22</v>
      </c>
      <c r="B23" s="13">
        <v>64.099999999999994</v>
      </c>
      <c r="C23" s="14">
        <v>69</v>
      </c>
      <c r="D23" s="14">
        <v>66.099999999999994</v>
      </c>
      <c r="E23" s="14">
        <v>41.1</v>
      </c>
      <c r="F23" s="14">
        <v>37.799999999999997</v>
      </c>
      <c r="G23" s="14">
        <v>31.9</v>
      </c>
      <c r="H23" s="14">
        <v>52.6</v>
      </c>
      <c r="I23" s="14">
        <v>58.5</v>
      </c>
      <c r="J23" s="14">
        <v>43.9</v>
      </c>
      <c r="K23" s="98">
        <v>43.6</v>
      </c>
      <c r="L23" s="13">
        <v>36</v>
      </c>
      <c r="M23" s="14">
        <v>65.7</v>
      </c>
      <c r="N23" s="14">
        <v>57.8</v>
      </c>
      <c r="O23" s="98">
        <v>49.2</v>
      </c>
      <c r="P23" s="13">
        <v>29.2</v>
      </c>
      <c r="Q23" s="14">
        <v>52</v>
      </c>
      <c r="R23" s="14">
        <v>57.8</v>
      </c>
      <c r="S23" s="14">
        <v>64</v>
      </c>
      <c r="T23" s="14">
        <v>48.4</v>
      </c>
      <c r="U23" s="14">
        <v>40.1</v>
      </c>
      <c r="V23" s="14">
        <v>35.9</v>
      </c>
      <c r="W23" s="14">
        <v>54</v>
      </c>
      <c r="X23" s="14">
        <v>62.9</v>
      </c>
      <c r="Y23" s="252">
        <v>37.299999999999997</v>
      </c>
      <c r="Z23" s="242">
        <f t="shared" si="0"/>
        <v>1198.9000000000001</v>
      </c>
      <c r="AA23" s="356"/>
    </row>
    <row r="24" spans="1:33" ht="39.950000000000003" customHeight="1" thickBot="1" x14ac:dyDescent="0.3">
      <c r="A24" s="196" t="s">
        <v>30</v>
      </c>
      <c r="B24" s="13">
        <v>64.099999999999994</v>
      </c>
      <c r="C24" s="14">
        <v>69</v>
      </c>
      <c r="D24" s="14">
        <v>66.099999999999994</v>
      </c>
      <c r="E24" s="14">
        <v>41.1</v>
      </c>
      <c r="F24" s="14">
        <v>37.799999999999997</v>
      </c>
      <c r="G24" s="14">
        <v>32</v>
      </c>
      <c r="H24" s="14">
        <v>52.6</v>
      </c>
      <c r="I24" s="14">
        <v>58.5</v>
      </c>
      <c r="J24" s="14">
        <v>44</v>
      </c>
      <c r="K24" s="98">
        <v>43.6</v>
      </c>
      <c r="L24" s="13">
        <v>36</v>
      </c>
      <c r="M24" s="14">
        <v>65.7</v>
      </c>
      <c r="N24" s="14">
        <v>57.8</v>
      </c>
      <c r="O24" s="98">
        <v>49.3</v>
      </c>
      <c r="P24" s="13">
        <v>29.2</v>
      </c>
      <c r="Q24" s="14">
        <v>52</v>
      </c>
      <c r="R24" s="14">
        <v>57.8</v>
      </c>
      <c r="S24" s="14">
        <v>64</v>
      </c>
      <c r="T24" s="14">
        <v>48.4</v>
      </c>
      <c r="U24" s="14">
        <v>40.200000000000003</v>
      </c>
      <c r="V24" s="14">
        <v>35.9</v>
      </c>
      <c r="W24" s="14">
        <v>54</v>
      </c>
      <c r="X24" s="14">
        <v>62.9</v>
      </c>
      <c r="Y24" s="252">
        <v>37.299999999999997</v>
      </c>
      <c r="Z24" s="381">
        <f t="shared" si="0"/>
        <v>1199.3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440.9</v>
      </c>
      <c r="C25" s="105">
        <f t="shared" si="1"/>
        <v>475.6</v>
      </c>
      <c r="D25" s="105">
        <f t="shared" si="1"/>
        <v>455.20000000000005</v>
      </c>
      <c r="E25" s="105">
        <f t="shared" si="1"/>
        <v>283.39999999999998</v>
      </c>
      <c r="F25" s="105">
        <f t="shared" si="1"/>
        <v>261.60000000000002</v>
      </c>
      <c r="G25" s="105">
        <f t="shared" si="1"/>
        <v>220</v>
      </c>
      <c r="H25" s="105">
        <f t="shared" si="1"/>
        <v>361.70000000000005</v>
      </c>
      <c r="I25" s="105">
        <f t="shared" si="1"/>
        <v>402.6</v>
      </c>
      <c r="J25" s="105">
        <f t="shared" si="1"/>
        <v>302.2</v>
      </c>
      <c r="K25" s="178">
        <f t="shared" si="1"/>
        <v>299.8</v>
      </c>
      <c r="L25" s="108">
        <f>SUM(L18:L24)</f>
        <v>248.3</v>
      </c>
      <c r="M25" s="105">
        <f>SUM(M18:M24)</f>
        <v>453.4</v>
      </c>
      <c r="N25" s="105">
        <f>SUM(N18:N24)</f>
        <v>398.6</v>
      </c>
      <c r="O25" s="178">
        <f>SUM(O18:O24)</f>
        <v>339.3</v>
      </c>
      <c r="P25" s="108">
        <f t="shared" ref="P25:Y25" si="2">SUM(P18:P24)</f>
        <v>200.79999999999998</v>
      </c>
      <c r="Q25" s="105">
        <f t="shared" si="2"/>
        <v>357.5</v>
      </c>
      <c r="R25" s="105">
        <f t="shared" si="2"/>
        <v>398.6</v>
      </c>
      <c r="S25" s="105">
        <f t="shared" si="2"/>
        <v>440.1</v>
      </c>
      <c r="T25" s="105">
        <f t="shared" si="2"/>
        <v>332.9</v>
      </c>
      <c r="U25" s="105">
        <f t="shared" si="2"/>
        <v>277.2</v>
      </c>
      <c r="V25" s="105">
        <f t="shared" si="2"/>
        <v>247.1</v>
      </c>
      <c r="W25" s="105">
        <f t="shared" si="2"/>
        <v>371.6</v>
      </c>
      <c r="X25" s="105">
        <f t="shared" si="2"/>
        <v>432.49999999999994</v>
      </c>
      <c r="Y25" s="106">
        <f t="shared" si="2"/>
        <v>256.60000000000002</v>
      </c>
      <c r="Z25" s="389">
        <f>SUM(B25:Y25)</f>
        <v>8257.5000000000018</v>
      </c>
    </row>
    <row r="26" spans="1:33" s="2" customFormat="1" ht="36.75" customHeight="1" x14ac:dyDescent="0.25">
      <c r="A26" s="162" t="s">
        <v>10</v>
      </c>
      <c r="B26" s="15">
        <v>95</v>
      </c>
      <c r="C26" s="16">
        <v>96.5</v>
      </c>
      <c r="D26" s="16">
        <v>97.5</v>
      </c>
      <c r="E26" s="16">
        <v>99</v>
      </c>
      <c r="F26" s="16">
        <v>101</v>
      </c>
      <c r="G26" s="16">
        <v>98.5</v>
      </c>
      <c r="H26" s="16">
        <v>97.5</v>
      </c>
      <c r="I26" s="16">
        <v>97</v>
      </c>
      <c r="J26" s="16">
        <v>95.5</v>
      </c>
      <c r="K26" s="186">
        <v>92.5</v>
      </c>
      <c r="L26" s="451">
        <v>100.5</v>
      </c>
      <c r="M26" s="452">
        <v>99.5</v>
      </c>
      <c r="N26" s="16">
        <v>97</v>
      </c>
      <c r="O26" s="186">
        <v>94.5</v>
      </c>
      <c r="P26" s="451">
        <v>95</v>
      </c>
      <c r="Q26" s="452">
        <v>96</v>
      </c>
      <c r="R26" s="453">
        <v>97</v>
      </c>
      <c r="S26" s="453">
        <v>99</v>
      </c>
      <c r="T26" s="453">
        <v>99.5</v>
      </c>
      <c r="U26" s="452">
        <v>100</v>
      </c>
      <c r="V26" s="452">
        <v>100</v>
      </c>
      <c r="W26" s="454">
        <v>98.5</v>
      </c>
      <c r="X26" s="454">
        <v>97</v>
      </c>
      <c r="Y26" s="455">
        <v>93.5</v>
      </c>
      <c r="Z26" s="243">
        <f>((Z25/Z27)/7)*1000</f>
        <v>97.29013254786453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667</v>
      </c>
      <c r="E27" s="19">
        <v>409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587</v>
      </c>
      <c r="S27" s="19">
        <v>635</v>
      </c>
      <c r="T27" s="19">
        <v>478</v>
      </c>
      <c r="U27" s="19">
        <v>396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12125</v>
      </c>
    </row>
    <row r="28" spans="1:33" s="2" customFormat="1" ht="33" customHeight="1" x14ac:dyDescent="0.25">
      <c r="A28" s="164" t="s">
        <v>12</v>
      </c>
      <c r="B28" s="489">
        <f>((((B26*7)*B27)/1000)-(B18+B19))/5</f>
        <v>64.099000000000004</v>
      </c>
      <c r="C28" s="22">
        <f>((((C26*7)*C27)/1000)-(C18+C19))/5</f>
        <v>68.950400000000002</v>
      </c>
      <c r="D28" s="22">
        <f t="shared" ref="D28:O28" si="3">((((D26*7)*D27)/1000)-(D18+D19))/5</f>
        <v>66.045500000000004</v>
      </c>
      <c r="E28" s="22">
        <f t="shared" si="3"/>
        <v>41.167400000000001</v>
      </c>
      <c r="F28" s="22">
        <f t="shared" si="3"/>
        <v>37.797999999999995</v>
      </c>
      <c r="G28" s="22">
        <f t="shared" si="3"/>
        <v>31.9101</v>
      </c>
      <c r="H28" s="22">
        <f t="shared" si="3"/>
        <v>52.585000000000001</v>
      </c>
      <c r="I28" s="22">
        <f t="shared" si="3"/>
        <v>58.489400000000003</v>
      </c>
      <c r="J28" s="22">
        <f t="shared" si="3"/>
        <v>43.912399999999998</v>
      </c>
      <c r="K28" s="491">
        <f t="shared" si="3"/>
        <v>43.598500000000001</v>
      </c>
      <c r="L28" s="489">
        <f t="shared" si="3"/>
        <v>35.987099999999998</v>
      </c>
      <c r="M28" s="22">
        <f t="shared" si="3"/>
        <v>65.684299999999993</v>
      </c>
      <c r="N28" s="22">
        <f t="shared" si="3"/>
        <v>57.794599999999988</v>
      </c>
      <c r="O28" s="491">
        <f t="shared" si="3"/>
        <v>49.229900000000001</v>
      </c>
      <c r="P28" s="489">
        <f>((((P26*7)*P27)/1000)-(P18+P19))/5</f>
        <v>29.206000000000007</v>
      </c>
      <c r="Q28" s="22">
        <f>((((Q26*7)*Q27)/1000)-(Q18+Q19))/5</f>
        <v>51.980800000000002</v>
      </c>
      <c r="R28" s="22">
        <f t="shared" ref="R28:Y28" si="4">((((R26*7)*R27)/1000)-(R18+R19))/5</f>
        <v>57.794599999999988</v>
      </c>
      <c r="S28" s="22">
        <f t="shared" si="4"/>
        <v>63.930999999999997</v>
      </c>
      <c r="T28" s="22">
        <f t="shared" si="4"/>
        <v>48.385400000000004</v>
      </c>
      <c r="U28" s="22">
        <f t="shared" si="4"/>
        <v>40.119999999999997</v>
      </c>
      <c r="V28" s="22">
        <f t="shared" si="4"/>
        <v>35.86</v>
      </c>
      <c r="W28" s="22">
        <f t="shared" si="4"/>
        <v>53.968099999999993</v>
      </c>
      <c r="X28" s="22">
        <f t="shared" si="4"/>
        <v>62.86460000000001</v>
      </c>
      <c r="Y28" s="490">
        <f t="shared" si="4"/>
        <v>37.232800000000005</v>
      </c>
      <c r="Z28" s="425">
        <f>((Z25*1000)/Z27)/7</f>
        <v>97.29013254786453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440.89499999999998</v>
      </c>
      <c r="C29" s="330">
        <f>((C27*C26)*7)/1000</f>
        <v>475.55200000000002</v>
      </c>
      <c r="D29" s="330">
        <f t="shared" si="5"/>
        <v>455.22750000000002</v>
      </c>
      <c r="E29" s="330">
        <f t="shared" si="5"/>
        <v>283.43700000000001</v>
      </c>
      <c r="F29" s="330">
        <f t="shared" si="5"/>
        <v>261.58999999999997</v>
      </c>
      <c r="G29" s="330">
        <f t="shared" si="5"/>
        <v>219.95050000000001</v>
      </c>
      <c r="H29" s="330">
        <f t="shared" si="5"/>
        <v>361.72500000000002</v>
      </c>
      <c r="I29" s="330">
        <f t="shared" si="5"/>
        <v>402.64699999999999</v>
      </c>
      <c r="J29" s="330">
        <f t="shared" si="5"/>
        <v>302.16199999999998</v>
      </c>
      <c r="K29" s="344">
        <f t="shared" si="5"/>
        <v>299.79250000000002</v>
      </c>
      <c r="L29" s="329">
        <f>((L27*L26)*7)/1000</f>
        <v>248.3355</v>
      </c>
      <c r="M29" s="330">
        <f>((M27*M26)*7)/1000</f>
        <v>453.42149999999998</v>
      </c>
      <c r="N29" s="330">
        <f>((N27*N26)*7)/1000</f>
        <v>398.57299999999998</v>
      </c>
      <c r="O29" s="344">
        <f>((O27*O26)*7)/1000</f>
        <v>339.34949999999998</v>
      </c>
      <c r="P29" s="329">
        <f t="shared" ref="P29:Y29" si="6">((P27*P26)*7)/1000</f>
        <v>200.83</v>
      </c>
      <c r="Q29" s="330">
        <f t="shared" si="6"/>
        <v>357.50400000000002</v>
      </c>
      <c r="R29" s="330">
        <f t="shared" si="6"/>
        <v>398.57299999999998</v>
      </c>
      <c r="S29" s="330">
        <f t="shared" si="6"/>
        <v>440.05500000000001</v>
      </c>
      <c r="T29" s="330">
        <f t="shared" si="6"/>
        <v>332.92700000000002</v>
      </c>
      <c r="U29" s="330">
        <f t="shared" si="6"/>
        <v>277.2</v>
      </c>
      <c r="V29" s="330">
        <f t="shared" si="6"/>
        <v>247.1</v>
      </c>
      <c r="W29" s="330">
        <f t="shared" si="6"/>
        <v>371.64049999999997</v>
      </c>
      <c r="X29" s="330">
        <f t="shared" si="6"/>
        <v>432.52300000000002</v>
      </c>
      <c r="Y29" s="331">
        <f t="shared" si="6"/>
        <v>256.56400000000002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95.00107735401852</v>
      </c>
      <c r="C30" s="27">
        <f t="shared" si="7"/>
        <v>96.509740259740269</v>
      </c>
      <c r="D30" s="27">
        <f t="shared" si="7"/>
        <v>97.494110087813254</v>
      </c>
      <c r="E30" s="27">
        <f t="shared" si="7"/>
        <v>98.987076493188951</v>
      </c>
      <c r="F30" s="27">
        <f t="shared" si="7"/>
        <v>101.00386100386102</v>
      </c>
      <c r="G30" s="27">
        <f t="shared" si="7"/>
        <v>98.52216748768474</v>
      </c>
      <c r="H30" s="27">
        <f t="shared" si="7"/>
        <v>97.493261455525612</v>
      </c>
      <c r="I30" s="27">
        <f t="shared" si="7"/>
        <v>96.988677427125992</v>
      </c>
      <c r="J30" s="27">
        <f t="shared" si="7"/>
        <v>95.512010113780036</v>
      </c>
      <c r="K30" s="180">
        <f t="shared" si="7"/>
        <v>92.502314100586247</v>
      </c>
      <c r="L30" s="26">
        <f>+(L25/L27)/7*1000</f>
        <v>100.48563334682316</v>
      </c>
      <c r="M30" s="27">
        <f>+(M25/M27)/7*1000</f>
        <v>99.495281983761245</v>
      </c>
      <c r="N30" s="27">
        <f>+(N25/N27)/7*1000</f>
        <v>97.006570941834994</v>
      </c>
      <c r="O30" s="180">
        <f>+(O25/O27)/7*1000</f>
        <v>94.486215538847134</v>
      </c>
      <c r="P30" s="26">
        <f t="shared" ref="P30:Y30" si="8">+(P25/P27)/7*1000</f>
        <v>94.985808893093647</v>
      </c>
      <c r="Q30" s="27">
        <f t="shared" si="8"/>
        <v>95.998925886143923</v>
      </c>
      <c r="R30" s="27">
        <f t="shared" si="8"/>
        <v>97.006570941834994</v>
      </c>
      <c r="S30" s="27">
        <f t="shared" si="8"/>
        <v>99.010123734533195</v>
      </c>
      <c r="T30" s="27">
        <f t="shared" si="8"/>
        <v>99.491930663478769</v>
      </c>
      <c r="U30" s="27">
        <f t="shared" si="8"/>
        <v>99.999999999999986</v>
      </c>
      <c r="V30" s="27">
        <f t="shared" si="8"/>
        <v>99.999999999999986</v>
      </c>
      <c r="W30" s="27">
        <f t="shared" si="8"/>
        <v>98.489265836204623</v>
      </c>
      <c r="X30" s="27">
        <f t="shared" si="8"/>
        <v>96.994841892801062</v>
      </c>
      <c r="Y30" s="28">
        <f t="shared" si="8"/>
        <v>93.5131195335277</v>
      </c>
      <c r="Z30" s="247"/>
    </row>
    <row r="31" spans="1:33" ht="33.75" customHeight="1" x14ac:dyDescent="0.25">
      <c r="A31" s="29"/>
      <c r="B31" s="30">
        <f>B25-B29</f>
        <v>4.9999999999954525E-3</v>
      </c>
      <c r="C31" s="30">
        <f>C25-C29</f>
        <v>4.8000000000001819E-2</v>
      </c>
      <c r="D31" s="30">
        <f t="shared" ref="D31:K31" si="9">D25-D29</f>
        <v>-2.7499999999974989E-2</v>
      </c>
      <c r="E31" s="30">
        <f t="shared" si="9"/>
        <v>-3.7000000000034561E-2</v>
      </c>
      <c r="F31" s="30">
        <f t="shared" si="9"/>
        <v>1.0000000000047748E-2</v>
      </c>
      <c r="G31" s="30">
        <f t="shared" si="9"/>
        <v>4.949999999999477E-2</v>
      </c>
      <c r="H31" s="30">
        <f t="shared" si="9"/>
        <v>-2.4999999999977263E-2</v>
      </c>
      <c r="I31" s="30">
        <f t="shared" si="9"/>
        <v>-4.6999999999968622E-2</v>
      </c>
      <c r="J31" s="30">
        <f t="shared" si="9"/>
        <v>3.8000000000010914E-2</v>
      </c>
      <c r="K31" s="30">
        <f t="shared" si="9"/>
        <v>7.4999999999931788E-3</v>
      </c>
      <c r="L31" s="30">
        <f>L25-L29</f>
        <v>-3.5499999999984766E-2</v>
      </c>
      <c r="M31" s="30">
        <f>M25-M29</f>
        <v>-2.1500000000003183E-2</v>
      </c>
      <c r="N31" s="30">
        <f>N25-N29</f>
        <v>2.7000000000043656E-2</v>
      </c>
      <c r="O31" s="30">
        <f>O25-O29</f>
        <v>-4.9499999999966349E-2</v>
      </c>
      <c r="P31" s="30">
        <f t="shared" ref="P31:Y31" si="10">P25-P29</f>
        <v>-3.0000000000029559E-2</v>
      </c>
      <c r="Q31" s="30">
        <f t="shared" si="10"/>
        <v>-4.0000000000190994E-3</v>
      </c>
      <c r="R31" s="30">
        <f t="shared" si="10"/>
        <v>2.7000000000043656E-2</v>
      </c>
      <c r="S31" s="30">
        <f t="shared" si="10"/>
        <v>4.5000000000015916E-2</v>
      </c>
      <c r="T31" s="30">
        <f t="shared" si="10"/>
        <v>-2.7000000000043656E-2</v>
      </c>
      <c r="U31" s="30">
        <f t="shared" si="10"/>
        <v>0</v>
      </c>
      <c r="V31" s="30">
        <f t="shared" si="10"/>
        <v>0</v>
      </c>
      <c r="W31" s="30">
        <f t="shared" si="10"/>
        <v>-4.0499999999951797E-2</v>
      </c>
      <c r="X31" s="30">
        <f t="shared" si="10"/>
        <v>-2.30000000000814E-2</v>
      </c>
      <c r="Y31" s="30">
        <f t="shared" si="10"/>
        <v>3.6000000000001364E-2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4" t="s">
        <v>16</v>
      </c>
      <c r="C34" s="1151"/>
      <c r="D34" s="1151"/>
      <c r="E34" s="1151"/>
      <c r="F34" s="1151"/>
      <c r="G34" s="1151"/>
      <c r="H34" s="1151"/>
      <c r="I34" s="1147" t="s">
        <v>8</v>
      </c>
      <c r="L34" s="32"/>
      <c r="M34" s="62" t="s">
        <v>17</v>
      </c>
      <c r="N34" s="1094" t="s">
        <v>16</v>
      </c>
      <c r="O34" s="1095"/>
      <c r="P34" s="1095"/>
      <c r="Q34" s="1147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5"/>
      <c r="J35" s="35"/>
      <c r="K35" s="1106"/>
      <c r="L35" s="1106"/>
      <c r="M35" s="422" t="s">
        <v>31</v>
      </c>
      <c r="N35" s="432">
        <v>1</v>
      </c>
      <c r="O35" s="465">
        <v>2</v>
      </c>
      <c r="P35" s="481">
        <v>3</v>
      </c>
      <c r="Q35" s="1155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8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5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32.5</v>
      </c>
      <c r="C37" s="493">
        <v>70.5</v>
      </c>
      <c r="D37" s="493">
        <v>46.5</v>
      </c>
      <c r="E37" s="495">
        <v>24.3</v>
      </c>
      <c r="F37" s="492">
        <v>22.5</v>
      </c>
      <c r="G37" s="493">
        <v>68.400000000000006</v>
      </c>
      <c r="H37" s="494">
        <v>45.8</v>
      </c>
      <c r="I37" s="242">
        <f t="shared" ref="I37:I44" si="11">SUM(B37:H37)</f>
        <v>310.50000000000006</v>
      </c>
      <c r="J37" s="37"/>
      <c r="K37" s="374"/>
      <c r="L37" s="2"/>
      <c r="M37" s="147" t="s">
        <v>23</v>
      </c>
      <c r="N37" s="470">
        <v>10.1</v>
      </c>
      <c r="O37" s="471">
        <v>18.899999999999999</v>
      </c>
      <c r="P37" s="471">
        <v>12.3</v>
      </c>
      <c r="Q37" s="478">
        <f t="shared" ref="Q37:Q44" si="12">SUM(N37:P37)</f>
        <v>41.3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32.5</v>
      </c>
      <c r="C38" s="330">
        <v>70.5</v>
      </c>
      <c r="D38" s="330">
        <v>46.5</v>
      </c>
      <c r="E38" s="344">
        <v>24.3</v>
      </c>
      <c r="F38" s="329">
        <v>22.5</v>
      </c>
      <c r="G38" s="330">
        <v>68.400000000000006</v>
      </c>
      <c r="H38" s="331">
        <v>45.8</v>
      </c>
      <c r="I38" s="242">
        <f t="shared" si="11"/>
        <v>310.50000000000006</v>
      </c>
      <c r="J38" s="37"/>
      <c r="K38" s="375"/>
      <c r="L38" s="2"/>
      <c r="M38" s="148" t="s">
        <v>19</v>
      </c>
      <c r="N38" s="470">
        <v>10.1</v>
      </c>
      <c r="O38" s="471">
        <v>18.899999999999999</v>
      </c>
      <c r="P38" s="471">
        <v>12.3</v>
      </c>
      <c r="Q38" s="242">
        <f t="shared" si="12"/>
        <v>41.3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34.4</v>
      </c>
      <c r="C39" s="14">
        <v>74</v>
      </c>
      <c r="D39" s="14">
        <v>49.3</v>
      </c>
      <c r="E39" s="98">
        <v>25.7</v>
      </c>
      <c r="F39" s="13">
        <v>23.8</v>
      </c>
      <c r="G39" s="14">
        <v>72.2</v>
      </c>
      <c r="H39" s="252">
        <v>48.6</v>
      </c>
      <c r="I39" s="242">
        <f t="shared" si="11"/>
        <v>328</v>
      </c>
      <c r="J39" s="464"/>
      <c r="K39" s="375"/>
      <c r="L39" s="2"/>
      <c r="M39" s="148" t="s">
        <v>27</v>
      </c>
      <c r="N39" s="13">
        <v>10.4</v>
      </c>
      <c r="O39" s="14">
        <v>19.8</v>
      </c>
      <c r="P39" s="14">
        <v>12.9</v>
      </c>
      <c r="Q39" s="242">
        <f t="shared" si="12"/>
        <v>43.1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34.4</v>
      </c>
      <c r="C40" s="14">
        <v>74.099999999999994</v>
      </c>
      <c r="D40" s="14">
        <v>49.3</v>
      </c>
      <c r="E40" s="98">
        <v>25.7</v>
      </c>
      <c r="F40" s="13">
        <v>23.8</v>
      </c>
      <c r="G40" s="14">
        <v>72.2</v>
      </c>
      <c r="H40" s="252">
        <v>48.6</v>
      </c>
      <c r="I40" s="242">
        <f t="shared" si="11"/>
        <v>328.1</v>
      </c>
      <c r="J40" s="37"/>
      <c r="K40" s="375"/>
      <c r="L40" s="2"/>
      <c r="M40" s="147" t="s">
        <v>20</v>
      </c>
      <c r="N40" s="13">
        <v>10.4</v>
      </c>
      <c r="O40" s="14">
        <v>19.899999999999999</v>
      </c>
      <c r="P40" s="14">
        <v>12.9</v>
      </c>
      <c r="Q40" s="242">
        <f t="shared" si="12"/>
        <v>43.199999999999996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34.4</v>
      </c>
      <c r="C41" s="14">
        <v>74.099999999999994</v>
      </c>
      <c r="D41" s="14">
        <v>49.3</v>
      </c>
      <c r="E41" s="98">
        <v>25.7</v>
      </c>
      <c r="F41" s="13">
        <v>23.9</v>
      </c>
      <c r="G41" s="14">
        <v>72.2</v>
      </c>
      <c r="H41" s="252">
        <v>48.6</v>
      </c>
      <c r="I41" s="242">
        <f t="shared" si="11"/>
        <v>328.20000000000005</v>
      </c>
      <c r="J41" s="37"/>
      <c r="K41" s="375"/>
      <c r="L41" s="2"/>
      <c r="M41" s="148" t="s">
        <v>21</v>
      </c>
      <c r="N41" s="13">
        <v>10.4</v>
      </c>
      <c r="O41" s="14">
        <v>19.899999999999999</v>
      </c>
      <c r="P41" s="14">
        <v>12.9</v>
      </c>
      <c r="Q41" s="242">
        <f t="shared" si="12"/>
        <v>43.199999999999996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34.4</v>
      </c>
      <c r="C42" s="14">
        <v>74.099999999999994</v>
      </c>
      <c r="D42" s="14">
        <v>49.3</v>
      </c>
      <c r="E42" s="98">
        <v>25.7</v>
      </c>
      <c r="F42" s="13">
        <v>23.9</v>
      </c>
      <c r="G42" s="14">
        <v>72.3</v>
      </c>
      <c r="H42" s="252">
        <v>48.7</v>
      </c>
      <c r="I42" s="242">
        <f t="shared" si="11"/>
        <v>328.4</v>
      </c>
      <c r="J42" s="37"/>
      <c r="K42" s="375"/>
      <c r="L42" s="2"/>
      <c r="M42" s="148" t="s">
        <v>22</v>
      </c>
      <c r="N42" s="13">
        <v>10.5</v>
      </c>
      <c r="O42" s="14">
        <v>19.899999999999999</v>
      </c>
      <c r="P42" s="14">
        <v>12.9</v>
      </c>
      <c r="Q42" s="242">
        <f t="shared" si="12"/>
        <v>43.3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34.4</v>
      </c>
      <c r="C43" s="14">
        <v>74.099999999999994</v>
      </c>
      <c r="D43" s="14">
        <v>49.4</v>
      </c>
      <c r="E43" s="98">
        <v>25.7</v>
      </c>
      <c r="F43" s="13">
        <v>23.9</v>
      </c>
      <c r="G43" s="14">
        <v>72.3</v>
      </c>
      <c r="H43" s="252">
        <v>48.7</v>
      </c>
      <c r="I43" s="381">
        <f t="shared" si="11"/>
        <v>328.5</v>
      </c>
      <c r="J43" s="37"/>
      <c r="K43" s="375"/>
      <c r="L43" s="2"/>
      <c r="M43" s="196" t="s">
        <v>30</v>
      </c>
      <c r="N43" s="13">
        <v>10.5</v>
      </c>
      <c r="O43" s="14">
        <v>19.899999999999999</v>
      </c>
      <c r="P43" s="14">
        <v>13</v>
      </c>
      <c r="Q43" s="381">
        <f t="shared" si="12"/>
        <v>43.4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237.00000000000003</v>
      </c>
      <c r="C44" s="105">
        <f t="shared" si="13"/>
        <v>511.40000000000009</v>
      </c>
      <c r="D44" s="105">
        <f t="shared" si="13"/>
        <v>339.6</v>
      </c>
      <c r="E44" s="178">
        <f t="shared" si="13"/>
        <v>177.1</v>
      </c>
      <c r="F44" s="108">
        <f>SUM(F37:F43)</f>
        <v>164.3</v>
      </c>
      <c r="G44" s="105">
        <f t="shared" si="13"/>
        <v>498</v>
      </c>
      <c r="H44" s="106">
        <f>SUM(H37:H43)</f>
        <v>334.79999999999995</v>
      </c>
      <c r="I44" s="389">
        <f t="shared" si="11"/>
        <v>2262.1999999999998</v>
      </c>
      <c r="J44" s="37"/>
      <c r="K44" s="37"/>
      <c r="M44" s="302" t="s">
        <v>8</v>
      </c>
      <c r="N44" s="108">
        <f>SUM(N37:N43)</f>
        <v>72.400000000000006</v>
      </c>
      <c r="O44" s="105">
        <f>SUM(O37:O43)</f>
        <v>137.20000000000002</v>
      </c>
      <c r="P44" s="105">
        <f>SUM(P37:P43)</f>
        <v>89.2</v>
      </c>
      <c r="Q44" s="389">
        <f t="shared" si="12"/>
        <v>298.8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92</v>
      </c>
      <c r="C45" s="16">
        <v>95</v>
      </c>
      <c r="D45" s="16">
        <v>98</v>
      </c>
      <c r="E45" s="186">
        <v>100</v>
      </c>
      <c r="F45" s="15">
        <v>97</v>
      </c>
      <c r="G45" s="16">
        <v>96</v>
      </c>
      <c r="H45" s="17">
        <v>92.5</v>
      </c>
      <c r="I45" s="113">
        <f>+((I44/I46)/7)*1000</f>
        <v>95.471618484912412</v>
      </c>
      <c r="J45" s="38"/>
      <c r="K45" s="37"/>
      <c r="M45" s="423" t="s">
        <v>10</v>
      </c>
      <c r="N45" s="15">
        <v>98.5</v>
      </c>
      <c r="O45" s="16">
        <v>98</v>
      </c>
      <c r="P45" s="16">
        <v>98</v>
      </c>
      <c r="Q45" s="113">
        <f>+((Q44/Q46)/7)*1000</f>
        <v>98.128078817733993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368</v>
      </c>
      <c r="C46" s="19">
        <v>769</v>
      </c>
      <c r="D46" s="19">
        <v>495</v>
      </c>
      <c r="E46" s="156">
        <v>253</v>
      </c>
      <c r="F46" s="18">
        <v>242</v>
      </c>
      <c r="G46" s="19">
        <v>741</v>
      </c>
      <c r="H46" s="20">
        <v>517</v>
      </c>
      <c r="I46" s="114">
        <f>SUM(B46:H46)</f>
        <v>3385</v>
      </c>
      <c r="J46" s="166"/>
      <c r="K46" s="37"/>
      <c r="L46" s="39"/>
      <c r="M46" s="163" t="s">
        <v>11</v>
      </c>
      <c r="N46" s="210">
        <v>105</v>
      </c>
      <c r="O46" s="211">
        <v>200</v>
      </c>
      <c r="P46" s="211">
        <v>130</v>
      </c>
      <c r="Q46" s="424">
        <f>SUM(N46:P46)</f>
        <v>435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34.398399999999995</v>
      </c>
      <c r="C47" s="22">
        <f t="shared" si="14"/>
        <v>74.076999999999998</v>
      </c>
      <c r="D47" s="22">
        <f t="shared" si="14"/>
        <v>49.314</v>
      </c>
      <c r="E47" s="491">
        <f t="shared" si="14"/>
        <v>25.7</v>
      </c>
      <c r="F47" s="489">
        <f t="shared" si="14"/>
        <v>23.863600000000002</v>
      </c>
      <c r="G47" s="22">
        <f t="shared" si="14"/>
        <v>72.230400000000003</v>
      </c>
      <c r="H47" s="490">
        <f t="shared" si="14"/>
        <v>48.631500000000003</v>
      </c>
      <c r="I47" s="115">
        <f>((I44*1000)/I46)/7</f>
        <v>95.47161848491244</v>
      </c>
      <c r="J47" s="167"/>
      <c r="K47" s="37"/>
      <c r="M47" s="164" t="s">
        <v>12</v>
      </c>
      <c r="N47" s="21">
        <f>((((N45*7)*N46)/1000)-(N37+N38))/5</f>
        <v>10.439499999999999</v>
      </c>
      <c r="O47" s="22">
        <f>((((O45*7)*O46)/1000)-(O37+O38))/5</f>
        <v>19.88</v>
      </c>
      <c r="P47" s="22">
        <f>((((P45*7)*P46)/1000)-(P37+P38))/5</f>
        <v>12.916000000000002</v>
      </c>
      <c r="Q47" s="425">
        <f>((Q44*1000)/Q46)/7</f>
        <v>98.128078817733993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236.99199999999999</v>
      </c>
      <c r="C48" s="330">
        <f t="shared" si="15"/>
        <v>511.38499999999999</v>
      </c>
      <c r="D48" s="330">
        <f t="shared" si="15"/>
        <v>339.57</v>
      </c>
      <c r="E48" s="344">
        <f t="shared" si="15"/>
        <v>177.1</v>
      </c>
      <c r="F48" s="329">
        <f>((F46*F45)*7)/1000</f>
        <v>164.31800000000001</v>
      </c>
      <c r="G48" s="330">
        <f t="shared" si="15"/>
        <v>497.952</v>
      </c>
      <c r="H48" s="331">
        <f>((H46*H45)*7)/1000</f>
        <v>334.75749999999999</v>
      </c>
      <c r="I48" s="99"/>
      <c r="J48" s="29"/>
      <c r="K48" s="37"/>
      <c r="M48" s="165" t="s">
        <v>13</v>
      </c>
      <c r="N48" s="329">
        <f>((N46*N45)*7)/1000</f>
        <v>72.397499999999994</v>
      </c>
      <c r="O48" s="330">
        <f>((O46*O45)*7)/1000</f>
        <v>137.19999999999999</v>
      </c>
      <c r="P48" s="330">
        <f>((P46*P45)*7)/1000</f>
        <v>89.18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92.003105590062106</v>
      </c>
      <c r="C49" s="27">
        <f t="shared" si="16"/>
        <v>95.002786550250804</v>
      </c>
      <c r="D49" s="27">
        <f t="shared" si="16"/>
        <v>98.008658008658017</v>
      </c>
      <c r="E49" s="180">
        <f t="shared" si="16"/>
        <v>99.999999999999986</v>
      </c>
      <c r="F49" s="26">
        <f>+(F44/F46)/7*1000</f>
        <v>96.989374262101535</v>
      </c>
      <c r="G49" s="27">
        <f t="shared" si="16"/>
        <v>96.009253903990739</v>
      </c>
      <c r="H49" s="28">
        <f>+(H44/H46)/7*1000</f>
        <v>92.511743575573348</v>
      </c>
      <c r="I49" s="116"/>
      <c r="J49" s="29"/>
      <c r="K49" s="37"/>
      <c r="L49" s="29"/>
      <c r="M49" s="213" t="s">
        <v>14</v>
      </c>
      <c r="N49" s="26">
        <f>+(N44/N46)/7*1000</f>
        <v>98.503401360544217</v>
      </c>
      <c r="O49" s="27">
        <f>+(O44/O46)/7*1000</f>
        <v>98</v>
      </c>
      <c r="P49" s="27">
        <f>+(P44/P46)/7*1000</f>
        <v>98.021978021978029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8.0000000000381988E-3</v>
      </c>
      <c r="C50" s="30">
        <f t="shared" si="17"/>
        <v>1.5000000000100044E-2</v>
      </c>
      <c r="D50" s="30">
        <f t="shared" si="17"/>
        <v>3.0000000000029559E-2</v>
      </c>
      <c r="E50" s="30">
        <f t="shared" si="17"/>
        <v>0</v>
      </c>
      <c r="F50" s="30">
        <f t="shared" si="17"/>
        <v>-1.8000000000000682E-2</v>
      </c>
      <c r="G50" s="30">
        <f t="shared" si="17"/>
        <v>4.8000000000001819E-2</v>
      </c>
      <c r="H50" s="30">
        <f t="shared" si="17"/>
        <v>4.2499999999961346E-2</v>
      </c>
      <c r="I50" s="29"/>
      <c r="J50" s="29"/>
      <c r="K50" s="29"/>
      <c r="L50" s="29"/>
      <c r="M50" s="30"/>
      <c r="N50" s="30">
        <f>N44-N48</f>
        <v>2.5000000000119371E-3</v>
      </c>
      <c r="O50" s="30">
        <f>O44-O48</f>
        <v>0</v>
      </c>
      <c r="P50" s="30">
        <f>P44-P48</f>
        <v>1.9999999999996021E-2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54" t="s">
        <v>29</v>
      </c>
      <c r="C53" s="1151"/>
      <c r="D53" s="1151"/>
      <c r="E53" s="1151"/>
      <c r="F53" s="1153"/>
      <c r="G53" s="1147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57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8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22.9</v>
      </c>
      <c r="C56" s="330">
        <v>28.2</v>
      </c>
      <c r="D56" s="330">
        <v>31.9</v>
      </c>
      <c r="E56" s="330">
        <v>38.6</v>
      </c>
      <c r="F56" s="344">
        <v>33.9</v>
      </c>
      <c r="G56" s="365">
        <f t="shared" ref="G56:G63" si="18">SUM(B56:F56)</f>
        <v>155.5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22.9</v>
      </c>
      <c r="C57" s="330">
        <v>28.2</v>
      </c>
      <c r="D57" s="330">
        <v>31.9</v>
      </c>
      <c r="E57" s="330">
        <v>38.6</v>
      </c>
      <c r="F57" s="344">
        <v>33.9</v>
      </c>
      <c r="G57" s="365">
        <f t="shared" si="18"/>
        <v>155.5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24.3</v>
      </c>
      <c r="C58" s="14">
        <v>29.8</v>
      </c>
      <c r="D58" s="14">
        <v>33.9</v>
      </c>
      <c r="E58" s="14">
        <v>41</v>
      </c>
      <c r="F58" s="98">
        <v>35.9</v>
      </c>
      <c r="G58" s="365">
        <f t="shared" si="18"/>
        <v>164.9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24.3</v>
      </c>
      <c r="C59" s="14">
        <v>29.8</v>
      </c>
      <c r="D59" s="14">
        <v>33.9</v>
      </c>
      <c r="E59" s="14">
        <v>41</v>
      </c>
      <c r="F59" s="98">
        <v>35.9</v>
      </c>
      <c r="G59" s="365">
        <f t="shared" si="18"/>
        <v>164.9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24.3</v>
      </c>
      <c r="C60" s="14">
        <v>29.8</v>
      </c>
      <c r="D60" s="14">
        <v>33.9</v>
      </c>
      <c r="E60" s="14">
        <v>41</v>
      </c>
      <c r="F60" s="98">
        <v>35.9</v>
      </c>
      <c r="G60" s="365">
        <f t="shared" si="18"/>
        <v>164.9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24.4</v>
      </c>
      <c r="C61" s="14">
        <v>29.9</v>
      </c>
      <c r="D61" s="14">
        <v>33.9</v>
      </c>
      <c r="E61" s="14">
        <v>41.1</v>
      </c>
      <c r="F61" s="98">
        <v>36</v>
      </c>
      <c r="G61" s="365">
        <f t="shared" si="18"/>
        <v>165.29999999999998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24.4</v>
      </c>
      <c r="C62" s="14">
        <v>29.9</v>
      </c>
      <c r="D62" s="14">
        <v>33.9</v>
      </c>
      <c r="E62" s="14">
        <v>41.1</v>
      </c>
      <c r="F62" s="98">
        <v>36</v>
      </c>
      <c r="G62" s="365">
        <f t="shared" si="18"/>
        <v>165.29999999999998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167.5</v>
      </c>
      <c r="C63" s="105">
        <f>SUM(C56:C62)</f>
        <v>205.60000000000002</v>
      </c>
      <c r="D63" s="105">
        <f>SUM(D56:D62)</f>
        <v>233.3</v>
      </c>
      <c r="E63" s="105">
        <f>SUM(E56:E62)</f>
        <v>282.39999999999998</v>
      </c>
      <c r="F63" s="178">
        <f>SUM(F56:F62)</f>
        <v>247.5</v>
      </c>
      <c r="G63" s="383">
        <f t="shared" si="18"/>
        <v>1136.3000000000002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104.5</v>
      </c>
      <c r="C64" s="16">
        <v>104.5</v>
      </c>
      <c r="D64" s="16">
        <v>104.5</v>
      </c>
      <c r="E64" s="16">
        <v>104.5</v>
      </c>
      <c r="F64" s="186">
        <v>104</v>
      </c>
      <c r="G64" s="188">
        <f>+((G63/G65)/7)*1000</f>
        <v>104.3913642627469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386</v>
      </c>
      <c r="F65" s="227">
        <v>340</v>
      </c>
      <c r="G65" s="189">
        <f>SUM(B65:F65)</f>
        <v>1555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24.342700000000001</v>
      </c>
      <c r="C66" s="22">
        <f>((((C64*7)*C65)/1000)-(C56+C57))/5</f>
        <v>29.830300000000001</v>
      </c>
      <c r="D66" s="22">
        <f>((((D64*7)*D65)/1000)-(D56+D57))/5</f>
        <v>33.909700000000001</v>
      </c>
      <c r="E66" s="22">
        <f>((((E64*7)*E65)/1000)-(E56+E57))/5</f>
        <v>41.031799999999997</v>
      </c>
      <c r="F66" s="49">
        <f>((((F64*7)*F65)/1000)-(F56+F57))/5</f>
        <v>35.944000000000003</v>
      </c>
      <c r="G66" s="368">
        <f>((G63*1000)/G65)/7</f>
        <v>104.39136426274692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167.51349999999999</v>
      </c>
      <c r="C67" s="330">
        <f>((C65*C64)*7)/1000</f>
        <v>205.5515</v>
      </c>
      <c r="D67" s="330">
        <f>((D65*D64)*7)/1000</f>
        <v>233.3485</v>
      </c>
      <c r="E67" s="330">
        <f>((E65*E64)*7)/1000</f>
        <v>282.35899999999998</v>
      </c>
      <c r="F67" s="344">
        <f>((F65*F64)*7)/1000</f>
        <v>247.52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104.49157829070492</v>
      </c>
      <c r="C68" s="27">
        <f>+(C63/C65)/7*1000</f>
        <v>104.52465683782411</v>
      </c>
      <c r="D68" s="27">
        <f>+(D63/D65)/7*1000</f>
        <v>104.47828034034931</v>
      </c>
      <c r="E68" s="27">
        <f>+(E63/E65)/7*1000</f>
        <v>104.51517394522577</v>
      </c>
      <c r="F68" s="180">
        <f>+(F63/F65)/7*1000</f>
        <v>103.99159663865545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-1.3499999999993406E-2</v>
      </c>
      <c r="C69" s="366">
        <f>C63-C67</f>
        <v>4.8500000000018417E-2</v>
      </c>
      <c r="D69" s="366">
        <f>D63-D67</f>
        <v>-4.8499999999989996E-2</v>
      </c>
      <c r="E69" s="366">
        <f>E63-E67</f>
        <v>4.0999999999996817E-2</v>
      </c>
      <c r="F69" s="366">
        <f>F63-F67</f>
        <v>-2.0000000000010232E-2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8">
      <selection activeCell="B66" sqref="B66:F66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5"/>
    <mergeCell ref="Z15:Z17"/>
    <mergeCell ref="B34:H34"/>
    <mergeCell ref="I34:I36"/>
    <mergeCell ref="N34:P34"/>
    <mergeCell ref="Q34:Q36"/>
    <mergeCell ref="K35:L35"/>
  </mergeCells>
  <pageMargins left="0.7" right="0.7" top="0.75" bottom="0.75" header="0.3" footer="0.3"/>
  <pageSetup paperSize="9" orientation="portrait"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4"/>
  <dimension ref="A1:AG237"/>
  <sheetViews>
    <sheetView topLeftCell="A10" zoomScale="30" zoomScaleNormal="30" workbookViewId="0">
      <selection activeCell="I37" sqref="I37:I47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81</v>
      </c>
      <c r="N11" s="1100"/>
      <c r="O11" s="6"/>
      <c r="P11" s="6"/>
      <c r="Q11" s="1"/>
      <c r="R11" s="1"/>
      <c r="S11" s="1" t="s">
        <v>5</v>
      </c>
      <c r="T11" s="69">
        <v>26.9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4"/>
      <c r="I15" s="1104"/>
      <c r="J15" s="1104"/>
      <c r="K15" s="1104"/>
      <c r="L15" s="1142" t="s">
        <v>29</v>
      </c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3"/>
      <c r="W15" s="1143"/>
      <c r="X15" s="1143"/>
      <c r="Y15" s="1144"/>
      <c r="Z15" s="1156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7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9"/>
    </row>
    <row r="18" spans="1:33" ht="39.950000000000003" customHeight="1" x14ac:dyDescent="0.25">
      <c r="A18" s="147" t="s">
        <v>23</v>
      </c>
      <c r="B18" s="329">
        <v>64.099999999999994</v>
      </c>
      <c r="C18" s="330">
        <v>69</v>
      </c>
      <c r="D18" s="330">
        <v>66.099999999999994</v>
      </c>
      <c r="E18" s="330">
        <v>41.1</v>
      </c>
      <c r="F18" s="330">
        <v>37.799999999999997</v>
      </c>
      <c r="G18" s="330">
        <v>32</v>
      </c>
      <c r="H18" s="330">
        <v>52.6</v>
      </c>
      <c r="I18" s="330">
        <v>58.5</v>
      </c>
      <c r="J18" s="330">
        <v>44</v>
      </c>
      <c r="K18" s="344">
        <v>43.6</v>
      </c>
      <c r="L18" s="470">
        <v>36</v>
      </c>
      <c r="M18" s="471">
        <v>65.7</v>
      </c>
      <c r="N18" s="472">
        <v>57.8</v>
      </c>
      <c r="O18" s="473">
        <v>49.3</v>
      </c>
      <c r="P18" s="492">
        <v>29.2</v>
      </c>
      <c r="Q18" s="493">
        <v>52</v>
      </c>
      <c r="R18" s="493">
        <v>57.8</v>
      </c>
      <c r="S18" s="493">
        <v>64</v>
      </c>
      <c r="T18" s="493">
        <v>48.4</v>
      </c>
      <c r="U18" s="493">
        <v>40.200000000000003</v>
      </c>
      <c r="V18" s="493">
        <v>35.9</v>
      </c>
      <c r="W18" s="493">
        <v>54</v>
      </c>
      <c r="X18" s="493">
        <v>62.9</v>
      </c>
      <c r="Y18" s="494">
        <v>37.299999999999997</v>
      </c>
      <c r="Z18" s="242">
        <f>SUM(B18:Y18)</f>
        <v>1199.3</v>
      </c>
    </row>
    <row r="19" spans="1:33" ht="39.950000000000003" customHeight="1" x14ac:dyDescent="0.25">
      <c r="A19" s="148" t="s">
        <v>19</v>
      </c>
      <c r="B19" s="329">
        <v>64.099999999999994</v>
      </c>
      <c r="C19" s="330">
        <v>69</v>
      </c>
      <c r="D19" s="330">
        <v>66.099999999999994</v>
      </c>
      <c r="E19" s="330">
        <v>41.1</v>
      </c>
      <c r="F19" s="330">
        <v>37.799999999999997</v>
      </c>
      <c r="G19" s="330">
        <v>32</v>
      </c>
      <c r="H19" s="330">
        <v>52.6</v>
      </c>
      <c r="I19" s="330">
        <v>58.5</v>
      </c>
      <c r="J19" s="330">
        <v>44</v>
      </c>
      <c r="K19" s="344">
        <v>43.6</v>
      </c>
      <c r="L19" s="470">
        <v>36</v>
      </c>
      <c r="M19" s="471">
        <v>65.7</v>
      </c>
      <c r="N19" s="472">
        <v>57.8</v>
      </c>
      <c r="O19" s="473">
        <v>49.3</v>
      </c>
      <c r="P19" s="329">
        <v>29.2</v>
      </c>
      <c r="Q19" s="330">
        <v>52</v>
      </c>
      <c r="R19" s="330">
        <v>57.8</v>
      </c>
      <c r="S19" s="330">
        <v>64</v>
      </c>
      <c r="T19" s="330">
        <v>48.4</v>
      </c>
      <c r="U19" s="330">
        <v>40.200000000000003</v>
      </c>
      <c r="V19" s="330">
        <v>35.9</v>
      </c>
      <c r="W19" s="330">
        <v>54</v>
      </c>
      <c r="X19" s="330">
        <v>62.9</v>
      </c>
      <c r="Y19" s="331">
        <v>37.299999999999997</v>
      </c>
      <c r="Z19" s="242">
        <f t="shared" ref="Z19:Z24" si="0">SUM(B19:Y19)</f>
        <v>1199.3</v>
      </c>
      <c r="AA19" s="356"/>
    </row>
    <row r="20" spans="1:33" ht="39.75" customHeight="1" x14ac:dyDescent="0.25">
      <c r="A20" s="148" t="s">
        <v>27</v>
      </c>
      <c r="B20" s="13">
        <v>69</v>
      </c>
      <c r="C20" s="14">
        <v>73.900000000000006</v>
      </c>
      <c r="D20" s="14">
        <v>70.5</v>
      </c>
      <c r="E20" s="14">
        <v>44.2</v>
      </c>
      <c r="F20" s="14">
        <v>40.799999999999997</v>
      </c>
      <c r="G20" s="14">
        <v>34.1</v>
      </c>
      <c r="H20" s="14">
        <v>56.1</v>
      </c>
      <c r="I20" s="14">
        <v>62.9</v>
      </c>
      <c r="J20" s="14">
        <v>47.2</v>
      </c>
      <c r="K20" s="98">
        <v>46.7</v>
      </c>
      <c r="L20" s="13">
        <v>38.700000000000003</v>
      </c>
      <c r="M20" s="14">
        <v>70.7</v>
      </c>
      <c r="N20" s="14">
        <v>61.9</v>
      </c>
      <c r="O20" s="98">
        <v>52.8</v>
      </c>
      <c r="P20" s="13">
        <v>31.2</v>
      </c>
      <c r="Q20" s="14">
        <v>55.5</v>
      </c>
      <c r="R20" s="14">
        <v>61.8</v>
      </c>
      <c r="S20" s="14">
        <v>68.599999999999994</v>
      </c>
      <c r="T20" s="14">
        <v>51.9</v>
      </c>
      <c r="U20" s="14">
        <v>42.9</v>
      </c>
      <c r="V20" s="14">
        <v>38.5</v>
      </c>
      <c r="W20" s="14">
        <v>57.6</v>
      </c>
      <c r="X20" s="14">
        <v>67.5</v>
      </c>
      <c r="Y20" s="252">
        <v>39.9</v>
      </c>
      <c r="Z20" s="242">
        <f>SUM(B20:Y20)</f>
        <v>1284.9000000000003</v>
      </c>
      <c r="AA20" s="356"/>
    </row>
    <row r="21" spans="1:33" ht="39.950000000000003" customHeight="1" x14ac:dyDescent="0.25">
      <c r="A21" s="147" t="s">
        <v>20</v>
      </c>
      <c r="B21" s="13">
        <v>69</v>
      </c>
      <c r="C21" s="14">
        <v>73.900000000000006</v>
      </c>
      <c r="D21" s="14">
        <v>70.5</v>
      </c>
      <c r="E21" s="14">
        <v>44.2</v>
      </c>
      <c r="F21" s="14">
        <v>40.799999999999997</v>
      </c>
      <c r="G21" s="14">
        <v>34.1</v>
      </c>
      <c r="H21" s="14">
        <v>56.1</v>
      </c>
      <c r="I21" s="14">
        <v>62.9</v>
      </c>
      <c r="J21" s="14">
        <v>47.2</v>
      </c>
      <c r="K21" s="98">
        <v>46.7</v>
      </c>
      <c r="L21" s="13">
        <v>38.700000000000003</v>
      </c>
      <c r="M21" s="14">
        <v>70.8</v>
      </c>
      <c r="N21" s="14">
        <v>61.9</v>
      </c>
      <c r="O21" s="98">
        <v>52.8</v>
      </c>
      <c r="P21" s="13">
        <v>31.2</v>
      </c>
      <c r="Q21" s="14">
        <v>55.5</v>
      </c>
      <c r="R21" s="14">
        <v>61.8</v>
      </c>
      <c r="S21" s="14">
        <v>68.599999999999994</v>
      </c>
      <c r="T21" s="14">
        <v>51.9</v>
      </c>
      <c r="U21" s="14">
        <v>42.9</v>
      </c>
      <c r="V21" s="14">
        <v>38.5</v>
      </c>
      <c r="W21" s="14">
        <v>57.6</v>
      </c>
      <c r="X21" s="14">
        <v>67.599999999999994</v>
      </c>
      <c r="Y21" s="252">
        <v>39.9</v>
      </c>
      <c r="Z21" s="242">
        <f t="shared" si="0"/>
        <v>1285.1000000000001</v>
      </c>
      <c r="AA21" s="356"/>
    </row>
    <row r="22" spans="1:33" ht="39.950000000000003" customHeight="1" x14ac:dyDescent="0.25">
      <c r="A22" s="147" t="s">
        <v>21</v>
      </c>
      <c r="B22" s="13">
        <v>69</v>
      </c>
      <c r="C22" s="14">
        <v>73.900000000000006</v>
      </c>
      <c r="D22" s="14">
        <v>70.5</v>
      </c>
      <c r="E22" s="14">
        <v>44.3</v>
      </c>
      <c r="F22" s="14">
        <v>40.799999999999997</v>
      </c>
      <c r="G22" s="14">
        <v>34.1</v>
      </c>
      <c r="H22" s="14">
        <v>56.1</v>
      </c>
      <c r="I22" s="14">
        <v>62.9</v>
      </c>
      <c r="J22" s="14">
        <v>47.3</v>
      </c>
      <c r="K22" s="98">
        <v>46.7</v>
      </c>
      <c r="L22" s="13">
        <v>38.700000000000003</v>
      </c>
      <c r="M22" s="14">
        <v>70.8</v>
      </c>
      <c r="N22" s="14">
        <v>61.9</v>
      </c>
      <c r="O22" s="98">
        <v>52.8</v>
      </c>
      <c r="P22" s="13">
        <v>31.2</v>
      </c>
      <c r="Q22" s="14">
        <v>55.5</v>
      </c>
      <c r="R22" s="14">
        <v>61.8</v>
      </c>
      <c r="S22" s="14">
        <v>68.599999999999994</v>
      </c>
      <c r="T22" s="14">
        <v>51.9</v>
      </c>
      <c r="U22" s="14">
        <v>43</v>
      </c>
      <c r="V22" s="14">
        <v>38.5</v>
      </c>
      <c r="W22" s="14">
        <v>57.6</v>
      </c>
      <c r="X22" s="14">
        <v>67.599999999999994</v>
      </c>
      <c r="Y22" s="252">
        <v>40</v>
      </c>
      <c r="Z22" s="242">
        <f>SUM(B22:Y22)</f>
        <v>1285.4999999999998</v>
      </c>
      <c r="AA22" s="356"/>
    </row>
    <row r="23" spans="1:33" ht="39.950000000000003" customHeight="1" x14ac:dyDescent="0.25">
      <c r="A23" s="148" t="s">
        <v>22</v>
      </c>
      <c r="B23" s="13">
        <v>69.099999999999994</v>
      </c>
      <c r="C23" s="14">
        <v>73.900000000000006</v>
      </c>
      <c r="D23" s="14">
        <v>70.5</v>
      </c>
      <c r="E23" s="14">
        <v>44.3</v>
      </c>
      <c r="F23" s="14">
        <v>40.799999999999997</v>
      </c>
      <c r="G23" s="14">
        <v>34.1</v>
      </c>
      <c r="H23" s="14">
        <v>56.1</v>
      </c>
      <c r="I23" s="14">
        <v>63</v>
      </c>
      <c r="J23" s="14">
        <v>47.3</v>
      </c>
      <c r="K23" s="98">
        <v>46.8</v>
      </c>
      <c r="L23" s="13">
        <v>38.700000000000003</v>
      </c>
      <c r="M23" s="14">
        <v>70.8</v>
      </c>
      <c r="N23" s="14">
        <v>62</v>
      </c>
      <c r="O23" s="98">
        <v>52.8</v>
      </c>
      <c r="P23" s="13">
        <v>31.3</v>
      </c>
      <c r="Q23" s="14">
        <v>55.6</v>
      </c>
      <c r="R23" s="14">
        <v>61.8</v>
      </c>
      <c r="S23" s="14">
        <v>68.7</v>
      </c>
      <c r="T23" s="14">
        <v>51.9</v>
      </c>
      <c r="U23" s="14">
        <v>43</v>
      </c>
      <c r="V23" s="14">
        <v>38.5</v>
      </c>
      <c r="W23" s="14">
        <v>57.7</v>
      </c>
      <c r="X23" s="14">
        <v>67.599999999999994</v>
      </c>
      <c r="Y23" s="252">
        <v>40</v>
      </c>
      <c r="Z23" s="242">
        <f t="shared" si="0"/>
        <v>1286.3</v>
      </c>
      <c r="AA23" s="356"/>
    </row>
    <row r="24" spans="1:33" ht="39.950000000000003" customHeight="1" thickBot="1" x14ac:dyDescent="0.3">
      <c r="A24" s="196" t="s">
        <v>30</v>
      </c>
      <c r="B24" s="13">
        <v>69.099999999999994</v>
      </c>
      <c r="C24" s="14">
        <v>74</v>
      </c>
      <c r="D24" s="14">
        <v>70.599999999999994</v>
      </c>
      <c r="E24" s="14">
        <v>44.3</v>
      </c>
      <c r="F24" s="14">
        <v>40.9</v>
      </c>
      <c r="G24" s="14">
        <v>34.1</v>
      </c>
      <c r="H24" s="14">
        <v>56.2</v>
      </c>
      <c r="I24" s="14">
        <v>63</v>
      </c>
      <c r="J24" s="14">
        <v>47.3</v>
      </c>
      <c r="K24" s="98">
        <v>46.8</v>
      </c>
      <c r="L24" s="13">
        <v>38.799999999999997</v>
      </c>
      <c r="M24" s="14">
        <v>70.8</v>
      </c>
      <c r="N24" s="14">
        <v>62</v>
      </c>
      <c r="O24" s="98">
        <v>52.9</v>
      </c>
      <c r="P24" s="13">
        <v>31.3</v>
      </c>
      <c r="Q24" s="14">
        <v>55.6</v>
      </c>
      <c r="R24" s="14">
        <v>61.8</v>
      </c>
      <c r="S24" s="14">
        <v>68.7</v>
      </c>
      <c r="T24" s="14">
        <v>51.9</v>
      </c>
      <c r="U24" s="14">
        <v>43</v>
      </c>
      <c r="V24" s="14">
        <v>38.6</v>
      </c>
      <c r="W24" s="14">
        <v>57.7</v>
      </c>
      <c r="X24" s="14">
        <v>67.599999999999994</v>
      </c>
      <c r="Y24" s="252">
        <v>40</v>
      </c>
      <c r="Z24" s="381">
        <f t="shared" si="0"/>
        <v>1286.9999999999998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473.4</v>
      </c>
      <c r="C25" s="105">
        <f t="shared" si="1"/>
        <v>507.6</v>
      </c>
      <c r="D25" s="105">
        <f t="shared" si="1"/>
        <v>484.79999999999995</v>
      </c>
      <c r="E25" s="105">
        <f t="shared" si="1"/>
        <v>303.50000000000006</v>
      </c>
      <c r="F25" s="105">
        <f t="shared" si="1"/>
        <v>279.7</v>
      </c>
      <c r="G25" s="105">
        <f t="shared" si="1"/>
        <v>234.49999999999997</v>
      </c>
      <c r="H25" s="105">
        <f t="shared" si="1"/>
        <v>385.8</v>
      </c>
      <c r="I25" s="105">
        <f t="shared" si="1"/>
        <v>431.7</v>
      </c>
      <c r="J25" s="105">
        <f t="shared" si="1"/>
        <v>324.3</v>
      </c>
      <c r="K25" s="178">
        <f t="shared" si="1"/>
        <v>320.90000000000003</v>
      </c>
      <c r="L25" s="108">
        <f>SUM(L18:L24)</f>
        <v>265.60000000000002</v>
      </c>
      <c r="M25" s="105">
        <f>SUM(M18:M24)</f>
        <v>485.30000000000007</v>
      </c>
      <c r="N25" s="105">
        <f>SUM(N18:N24)</f>
        <v>425.3</v>
      </c>
      <c r="O25" s="178">
        <f>SUM(O18:O24)</f>
        <v>362.7</v>
      </c>
      <c r="P25" s="108">
        <f t="shared" ref="P25:Y25" si="2">SUM(P18:P24)</f>
        <v>214.60000000000002</v>
      </c>
      <c r="Q25" s="105">
        <f t="shared" si="2"/>
        <v>381.70000000000005</v>
      </c>
      <c r="R25" s="105">
        <f t="shared" si="2"/>
        <v>424.6</v>
      </c>
      <c r="S25" s="105">
        <f t="shared" si="2"/>
        <v>471.19999999999993</v>
      </c>
      <c r="T25" s="105">
        <f t="shared" si="2"/>
        <v>356.29999999999995</v>
      </c>
      <c r="U25" s="105">
        <f t="shared" si="2"/>
        <v>295.20000000000005</v>
      </c>
      <c r="V25" s="105">
        <f t="shared" si="2"/>
        <v>264.40000000000003</v>
      </c>
      <c r="W25" s="105">
        <f t="shared" si="2"/>
        <v>396.2</v>
      </c>
      <c r="X25" s="105">
        <f t="shared" si="2"/>
        <v>463.70000000000005</v>
      </c>
      <c r="Y25" s="106">
        <f t="shared" si="2"/>
        <v>274.39999999999998</v>
      </c>
      <c r="Z25" s="389">
        <f>SUM(B25:Y25)</f>
        <v>8827.4</v>
      </c>
    </row>
    <row r="26" spans="1:33" s="2" customFormat="1" ht="36.75" customHeight="1" x14ac:dyDescent="0.25">
      <c r="A26" s="162" t="s">
        <v>10</v>
      </c>
      <c r="B26" s="15">
        <v>102</v>
      </c>
      <c r="C26" s="16">
        <v>103</v>
      </c>
      <c r="D26" s="16">
        <v>104</v>
      </c>
      <c r="E26" s="16">
        <v>106</v>
      </c>
      <c r="F26" s="16">
        <v>108</v>
      </c>
      <c r="G26" s="16">
        <v>105</v>
      </c>
      <c r="H26" s="16">
        <v>104</v>
      </c>
      <c r="I26" s="16">
        <v>104</v>
      </c>
      <c r="J26" s="16">
        <v>102.5</v>
      </c>
      <c r="K26" s="186">
        <v>99</v>
      </c>
      <c r="L26" s="451">
        <v>107.5</v>
      </c>
      <c r="M26" s="452">
        <v>106.5</v>
      </c>
      <c r="N26" s="16">
        <v>103.5</v>
      </c>
      <c r="O26" s="186">
        <v>101</v>
      </c>
      <c r="P26" s="451">
        <v>101.5</v>
      </c>
      <c r="Q26" s="452">
        <v>102.5</v>
      </c>
      <c r="R26" s="453">
        <v>103.5</v>
      </c>
      <c r="S26" s="453">
        <v>106</v>
      </c>
      <c r="T26" s="453">
        <v>106.5</v>
      </c>
      <c r="U26" s="452">
        <v>106.5</v>
      </c>
      <c r="V26" s="452">
        <v>107</v>
      </c>
      <c r="W26" s="454">
        <v>105</v>
      </c>
      <c r="X26" s="454">
        <v>104</v>
      </c>
      <c r="Y26" s="455">
        <v>100</v>
      </c>
      <c r="Z26" s="243">
        <f>((Z25/Z27)/7)*1000</f>
        <v>104.02187105973297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666</v>
      </c>
      <c r="E27" s="19">
        <v>409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586</v>
      </c>
      <c r="S27" s="19">
        <v>635</v>
      </c>
      <c r="T27" s="19">
        <v>478</v>
      </c>
      <c r="U27" s="19">
        <v>396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12123</v>
      </c>
    </row>
    <row r="28" spans="1:33" s="2" customFormat="1" ht="33" customHeight="1" x14ac:dyDescent="0.25">
      <c r="A28" s="164" t="s">
        <v>12</v>
      </c>
      <c r="B28" s="489">
        <f>((((B26*7)*B27)/1000)-(B18+B19))/5</f>
        <v>69.0364</v>
      </c>
      <c r="C28" s="22">
        <f>((((C26*7)*C27)/1000)-(C18+C19))/5</f>
        <v>73.916799999999995</v>
      </c>
      <c r="D28" s="22">
        <f t="shared" ref="D28:O28" si="3">((((D26*7)*D27)/1000)-(D18+D19))/5</f>
        <v>70.529600000000002</v>
      </c>
      <c r="E28" s="22">
        <f t="shared" si="3"/>
        <v>44.255600000000001</v>
      </c>
      <c r="F28" s="22">
        <f t="shared" si="3"/>
        <v>40.824000000000005</v>
      </c>
      <c r="G28" s="22">
        <f t="shared" si="3"/>
        <v>34.093000000000004</v>
      </c>
      <c r="H28" s="22">
        <f t="shared" si="3"/>
        <v>56.128</v>
      </c>
      <c r="I28" s="22">
        <f t="shared" si="3"/>
        <v>62.940800000000003</v>
      </c>
      <c r="J28" s="22">
        <f t="shared" si="3"/>
        <v>47.262</v>
      </c>
      <c r="K28" s="491">
        <f t="shared" si="3"/>
        <v>46.7318</v>
      </c>
      <c r="L28" s="489">
        <f t="shared" si="3"/>
        <v>38.726500000000001</v>
      </c>
      <c r="M28" s="22">
        <f t="shared" si="3"/>
        <v>70.784099999999995</v>
      </c>
      <c r="N28" s="22">
        <f t="shared" si="3"/>
        <v>61.936300000000003</v>
      </c>
      <c r="O28" s="491">
        <f t="shared" si="3"/>
        <v>52.818200000000004</v>
      </c>
      <c r="P28" s="489">
        <f>((((P26*7)*P27)/1000)-(P18+P19))/5</f>
        <v>31.234199999999998</v>
      </c>
      <c r="Q28" s="22">
        <f>((((Q26*7)*Q27)/1000)-(Q18+Q19))/5</f>
        <v>55.541999999999994</v>
      </c>
      <c r="R28" s="22">
        <f t="shared" ref="R28:Y28" si="4">((((R26*7)*R27)/1000)-(R18+R19))/5</f>
        <v>61.791399999999996</v>
      </c>
      <c r="S28" s="22">
        <f t="shared" si="4"/>
        <v>68.634</v>
      </c>
      <c r="T28" s="22">
        <f t="shared" si="4"/>
        <v>51.909799999999997</v>
      </c>
      <c r="U28" s="22">
        <f t="shared" si="4"/>
        <v>42.9636</v>
      </c>
      <c r="V28" s="22">
        <f t="shared" si="4"/>
        <v>38.519399999999997</v>
      </c>
      <c r="W28" s="22">
        <f t="shared" si="4"/>
        <v>57.633000000000003</v>
      </c>
      <c r="X28" s="22">
        <f t="shared" si="4"/>
        <v>67.587199999999996</v>
      </c>
      <c r="Y28" s="490">
        <f t="shared" si="4"/>
        <v>39.959999999999994</v>
      </c>
      <c r="Z28" s="425">
        <f>((Z25*1000)/Z27)/7</f>
        <v>104.02187105973299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473.38200000000001</v>
      </c>
      <c r="C29" s="330">
        <f>((C27*C26)*7)/1000</f>
        <v>507.584</v>
      </c>
      <c r="D29" s="330">
        <f t="shared" si="5"/>
        <v>484.84800000000001</v>
      </c>
      <c r="E29" s="330">
        <f t="shared" si="5"/>
        <v>303.47800000000001</v>
      </c>
      <c r="F29" s="330">
        <f t="shared" si="5"/>
        <v>279.72000000000003</v>
      </c>
      <c r="G29" s="330">
        <f t="shared" si="5"/>
        <v>234.465</v>
      </c>
      <c r="H29" s="330">
        <f t="shared" si="5"/>
        <v>385.84</v>
      </c>
      <c r="I29" s="330">
        <f t="shared" si="5"/>
        <v>431.70400000000001</v>
      </c>
      <c r="J29" s="330">
        <f t="shared" si="5"/>
        <v>324.31</v>
      </c>
      <c r="K29" s="344">
        <f t="shared" si="5"/>
        <v>320.85899999999998</v>
      </c>
      <c r="L29" s="329">
        <f>((L27*L26)*7)/1000</f>
        <v>265.63249999999999</v>
      </c>
      <c r="M29" s="330">
        <f>((M27*M26)*7)/1000</f>
        <v>485.32049999999998</v>
      </c>
      <c r="N29" s="330">
        <f>((N27*N26)*7)/1000</f>
        <v>425.28149999999999</v>
      </c>
      <c r="O29" s="344">
        <f>((O27*O26)*7)/1000</f>
        <v>362.69099999999997</v>
      </c>
      <c r="P29" s="329">
        <f t="shared" ref="P29:Y29" si="6">((P27*P26)*7)/1000</f>
        <v>214.571</v>
      </c>
      <c r="Q29" s="330">
        <f t="shared" si="6"/>
        <v>381.71</v>
      </c>
      <c r="R29" s="330">
        <f t="shared" si="6"/>
        <v>424.55700000000002</v>
      </c>
      <c r="S29" s="330">
        <f t="shared" si="6"/>
        <v>471.17</v>
      </c>
      <c r="T29" s="330">
        <f t="shared" si="6"/>
        <v>356.34899999999999</v>
      </c>
      <c r="U29" s="330">
        <f t="shared" si="6"/>
        <v>295.21800000000002</v>
      </c>
      <c r="V29" s="330">
        <f t="shared" si="6"/>
        <v>264.39699999999999</v>
      </c>
      <c r="W29" s="330">
        <f t="shared" si="6"/>
        <v>396.16500000000002</v>
      </c>
      <c r="X29" s="330">
        <f t="shared" si="6"/>
        <v>463.73599999999999</v>
      </c>
      <c r="Y29" s="331">
        <f t="shared" si="6"/>
        <v>274.39999999999998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102.0038784744667</v>
      </c>
      <c r="C30" s="27">
        <f t="shared" si="7"/>
        <v>103.00324675324676</v>
      </c>
      <c r="D30" s="27">
        <f t="shared" si="7"/>
        <v>103.98970398970397</v>
      </c>
      <c r="E30" s="27">
        <f t="shared" si="7"/>
        <v>106.00768424729308</v>
      </c>
      <c r="F30" s="27">
        <f t="shared" si="7"/>
        <v>107.99227799227798</v>
      </c>
      <c r="G30" s="27">
        <f t="shared" si="7"/>
        <v>105.0156739811912</v>
      </c>
      <c r="H30" s="27">
        <f t="shared" si="7"/>
        <v>103.98921832884098</v>
      </c>
      <c r="I30" s="27">
        <f t="shared" si="7"/>
        <v>103.99903637677667</v>
      </c>
      <c r="J30" s="27">
        <f t="shared" si="7"/>
        <v>102.4968394437421</v>
      </c>
      <c r="K30" s="180">
        <f t="shared" si="7"/>
        <v>99.012650416538108</v>
      </c>
      <c r="L30" s="26">
        <f>+(L25/L27)/7*1000</f>
        <v>107.48684743019021</v>
      </c>
      <c r="M30" s="27">
        <f>+(M25/M27)/7*1000</f>
        <v>106.495501426377</v>
      </c>
      <c r="N30" s="27">
        <f>+(N25/N27)/7*1000</f>
        <v>103.50450231199805</v>
      </c>
      <c r="O30" s="180">
        <f>+(O25/O27)/7*1000</f>
        <v>101.00250626566417</v>
      </c>
      <c r="P30" s="26">
        <f t="shared" ref="P30:Y30" si="8">+(P25/P27)/7*1000</f>
        <v>101.51371807000946</v>
      </c>
      <c r="Q30" s="27">
        <f t="shared" si="8"/>
        <v>102.49731471535983</v>
      </c>
      <c r="R30" s="27">
        <f t="shared" si="8"/>
        <v>103.51048269137007</v>
      </c>
      <c r="S30" s="27">
        <f t="shared" si="8"/>
        <v>106.00674915635544</v>
      </c>
      <c r="T30" s="27">
        <f t="shared" si="8"/>
        <v>106.48535564853555</v>
      </c>
      <c r="U30" s="27">
        <f t="shared" si="8"/>
        <v>106.49350649350652</v>
      </c>
      <c r="V30" s="27">
        <f t="shared" si="8"/>
        <v>107.00121408336707</v>
      </c>
      <c r="W30" s="27">
        <f t="shared" si="8"/>
        <v>105.00927643784787</v>
      </c>
      <c r="X30" s="27">
        <f t="shared" si="8"/>
        <v>103.99192644090604</v>
      </c>
      <c r="Y30" s="28">
        <f t="shared" si="8"/>
        <v>99.999999999999986</v>
      </c>
      <c r="Z30" s="247"/>
    </row>
    <row r="31" spans="1:33" ht="33.75" customHeight="1" x14ac:dyDescent="0.25">
      <c r="A31" s="29"/>
      <c r="B31" s="30">
        <f>B25-B29</f>
        <v>1.799999999997226E-2</v>
      </c>
      <c r="C31" s="30">
        <f>C25-C29</f>
        <v>1.6000000000019554E-2</v>
      </c>
      <c r="D31" s="30">
        <f t="shared" ref="D31:K31" si="9">D25-D29</f>
        <v>-4.8000000000058662E-2</v>
      </c>
      <c r="E31" s="30">
        <f t="shared" si="9"/>
        <v>2.2000000000048203E-2</v>
      </c>
      <c r="F31" s="30">
        <f t="shared" si="9"/>
        <v>-2.0000000000038654E-2</v>
      </c>
      <c r="G31" s="30">
        <f t="shared" si="9"/>
        <v>3.4999999999968168E-2</v>
      </c>
      <c r="H31" s="30">
        <f t="shared" si="9"/>
        <v>-3.999999999996362E-2</v>
      </c>
      <c r="I31" s="30">
        <f t="shared" si="9"/>
        <v>-4.0000000000190994E-3</v>
      </c>
      <c r="J31" s="30">
        <f t="shared" si="9"/>
        <v>-9.9999999999909051E-3</v>
      </c>
      <c r="K31" s="30">
        <f t="shared" si="9"/>
        <v>4.100000000005366E-2</v>
      </c>
      <c r="L31" s="30">
        <f>L25-L29</f>
        <v>-3.2499999999970441E-2</v>
      </c>
      <c r="M31" s="30">
        <f>M25-M29</f>
        <v>-2.0499999999913143E-2</v>
      </c>
      <c r="N31" s="30">
        <f>N25-N29</f>
        <v>1.850000000001728E-2</v>
      </c>
      <c r="O31" s="30">
        <f>O25-O29</f>
        <v>9.0000000000145519E-3</v>
      </c>
      <c r="P31" s="30">
        <f t="shared" ref="P31:Y31" si="10">P25-P29</f>
        <v>2.9000000000024784E-2</v>
      </c>
      <c r="Q31" s="30">
        <f t="shared" si="10"/>
        <v>-9.9999999999340616E-3</v>
      </c>
      <c r="R31" s="30">
        <f t="shared" si="10"/>
        <v>4.3000000000006366E-2</v>
      </c>
      <c r="S31" s="30">
        <f t="shared" si="10"/>
        <v>2.9999999999915872E-2</v>
      </c>
      <c r="T31" s="30">
        <f t="shared" si="10"/>
        <v>-4.9000000000035016E-2</v>
      </c>
      <c r="U31" s="30">
        <f t="shared" si="10"/>
        <v>-1.799999999997226E-2</v>
      </c>
      <c r="V31" s="30">
        <f t="shared" si="10"/>
        <v>3.0000000000427463E-3</v>
      </c>
      <c r="W31" s="30">
        <f t="shared" si="10"/>
        <v>3.4999999999968168E-2</v>
      </c>
      <c r="X31" s="30">
        <f t="shared" si="10"/>
        <v>-3.5999999999944521E-2</v>
      </c>
      <c r="Y31" s="30">
        <f t="shared" si="10"/>
        <v>0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4" t="s">
        <v>16</v>
      </c>
      <c r="C34" s="1151"/>
      <c r="D34" s="1151"/>
      <c r="E34" s="1151"/>
      <c r="F34" s="1151"/>
      <c r="G34" s="1151"/>
      <c r="H34" s="1151"/>
      <c r="I34" s="1147" t="s">
        <v>8</v>
      </c>
      <c r="L34" s="32"/>
      <c r="M34" s="62" t="s">
        <v>17</v>
      </c>
      <c r="N34" s="1094" t="s">
        <v>16</v>
      </c>
      <c r="O34" s="1095"/>
      <c r="P34" s="1095"/>
      <c r="Q34" s="1147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5"/>
      <c r="J35" s="35"/>
      <c r="K35" s="1106"/>
      <c r="L35" s="1106"/>
      <c r="M35" s="422" t="s">
        <v>31</v>
      </c>
      <c r="N35" s="432">
        <v>1</v>
      </c>
      <c r="O35" s="465">
        <v>2</v>
      </c>
      <c r="P35" s="481">
        <v>3</v>
      </c>
      <c r="Q35" s="1155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8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5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34.4</v>
      </c>
      <c r="C37" s="493">
        <v>74.099999999999994</v>
      </c>
      <c r="D37" s="493">
        <v>49.4</v>
      </c>
      <c r="E37" s="495">
        <v>25.7</v>
      </c>
      <c r="F37" s="492">
        <v>23.9</v>
      </c>
      <c r="G37" s="493">
        <v>72.3</v>
      </c>
      <c r="H37" s="494">
        <v>48.7</v>
      </c>
      <c r="I37" s="242">
        <f t="shared" ref="I37:I44" si="11">SUM(B37:H37)</f>
        <v>328.5</v>
      </c>
      <c r="J37" s="37"/>
      <c r="K37" s="374"/>
      <c r="L37" s="2"/>
      <c r="M37" s="147" t="s">
        <v>23</v>
      </c>
      <c r="N37" s="470">
        <v>10.5</v>
      </c>
      <c r="O37" s="471">
        <v>19.899999999999999</v>
      </c>
      <c r="P37" s="471">
        <v>13</v>
      </c>
      <c r="Q37" s="478">
        <f t="shared" ref="Q37:Q44" si="12">SUM(N37:P37)</f>
        <v>43.4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34.4</v>
      </c>
      <c r="C38" s="330">
        <v>74.099999999999994</v>
      </c>
      <c r="D38" s="330">
        <v>49.4</v>
      </c>
      <c r="E38" s="344">
        <v>25.7</v>
      </c>
      <c r="F38" s="329">
        <v>23.9</v>
      </c>
      <c r="G38" s="330">
        <v>72.3</v>
      </c>
      <c r="H38" s="331">
        <v>48.7</v>
      </c>
      <c r="I38" s="242">
        <f t="shared" si="11"/>
        <v>328.5</v>
      </c>
      <c r="J38" s="37"/>
      <c r="K38" s="375"/>
      <c r="L38" s="2"/>
      <c r="M38" s="148" t="s">
        <v>19</v>
      </c>
      <c r="N38" s="470">
        <v>10.5</v>
      </c>
      <c r="O38" s="471">
        <v>19.899999999999999</v>
      </c>
      <c r="P38" s="471">
        <v>13</v>
      </c>
      <c r="Q38" s="242">
        <f t="shared" si="12"/>
        <v>43.4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36.799999999999997</v>
      </c>
      <c r="C39" s="14">
        <v>79.599999999999994</v>
      </c>
      <c r="D39" s="14">
        <v>52.5</v>
      </c>
      <c r="E39" s="98">
        <v>27.4</v>
      </c>
      <c r="F39" s="13">
        <v>25.3</v>
      </c>
      <c r="G39" s="14">
        <v>77.400000000000006</v>
      </c>
      <c r="H39" s="252">
        <v>51.7</v>
      </c>
      <c r="I39" s="242">
        <f t="shared" si="11"/>
        <v>350.7</v>
      </c>
      <c r="J39" s="464"/>
      <c r="K39" s="375"/>
      <c r="L39" s="2"/>
      <c r="M39" s="148" t="s">
        <v>27</v>
      </c>
      <c r="N39" s="13">
        <v>11.3</v>
      </c>
      <c r="O39" s="14">
        <v>20.7</v>
      </c>
      <c r="P39" s="14">
        <v>13.7</v>
      </c>
      <c r="Q39" s="242">
        <f t="shared" si="12"/>
        <v>45.7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36.799999999999997</v>
      </c>
      <c r="C40" s="14">
        <v>79.599999999999994</v>
      </c>
      <c r="D40" s="14">
        <v>52.5</v>
      </c>
      <c r="E40" s="98">
        <v>27.4</v>
      </c>
      <c r="F40" s="13">
        <v>25.3</v>
      </c>
      <c r="G40" s="14">
        <v>77.400000000000006</v>
      </c>
      <c r="H40" s="252">
        <v>51.7</v>
      </c>
      <c r="I40" s="242">
        <f t="shared" si="11"/>
        <v>350.7</v>
      </c>
      <c r="J40" s="37"/>
      <c r="K40" s="375"/>
      <c r="L40" s="2"/>
      <c r="M40" s="147" t="s">
        <v>20</v>
      </c>
      <c r="N40" s="13">
        <v>11.3</v>
      </c>
      <c r="O40" s="14">
        <v>20.7</v>
      </c>
      <c r="P40" s="14">
        <v>13.7</v>
      </c>
      <c r="Q40" s="242">
        <f t="shared" si="12"/>
        <v>45.7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36.799999999999997</v>
      </c>
      <c r="C41" s="14">
        <v>79.599999999999994</v>
      </c>
      <c r="D41" s="14">
        <v>52.5</v>
      </c>
      <c r="E41" s="98">
        <v>27.4</v>
      </c>
      <c r="F41" s="13">
        <v>25.4</v>
      </c>
      <c r="G41" s="14">
        <v>77.400000000000006</v>
      </c>
      <c r="H41" s="252">
        <v>51.8</v>
      </c>
      <c r="I41" s="242">
        <f t="shared" si="11"/>
        <v>350.90000000000003</v>
      </c>
      <c r="J41" s="37"/>
      <c r="K41" s="375"/>
      <c r="L41" s="2"/>
      <c r="M41" s="148" t="s">
        <v>21</v>
      </c>
      <c r="N41" s="13">
        <v>11.3</v>
      </c>
      <c r="O41" s="14">
        <v>20.7</v>
      </c>
      <c r="P41" s="14">
        <v>13.7</v>
      </c>
      <c r="Q41" s="242">
        <f t="shared" si="12"/>
        <v>45.7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36.9</v>
      </c>
      <c r="C42" s="14">
        <v>79.7</v>
      </c>
      <c r="D42" s="14">
        <v>52.5</v>
      </c>
      <c r="E42" s="98">
        <v>27.5</v>
      </c>
      <c r="F42" s="13">
        <v>25.4</v>
      </c>
      <c r="G42" s="14">
        <v>77.400000000000006</v>
      </c>
      <c r="H42" s="252">
        <v>51.8</v>
      </c>
      <c r="I42" s="242">
        <f t="shared" si="11"/>
        <v>351.2</v>
      </c>
      <c r="J42" s="37"/>
      <c r="K42" s="375"/>
      <c r="L42" s="2"/>
      <c r="M42" s="148" t="s">
        <v>22</v>
      </c>
      <c r="N42" s="13">
        <v>11.3</v>
      </c>
      <c r="O42" s="14">
        <v>20.7</v>
      </c>
      <c r="P42" s="14">
        <v>13.7</v>
      </c>
      <c r="Q42" s="242">
        <f t="shared" si="12"/>
        <v>45.7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36.9</v>
      </c>
      <c r="C43" s="14">
        <v>79.7</v>
      </c>
      <c r="D43" s="14">
        <v>52.6</v>
      </c>
      <c r="E43" s="98">
        <v>27.5</v>
      </c>
      <c r="F43" s="13">
        <v>25.4</v>
      </c>
      <c r="G43" s="14">
        <v>77.5</v>
      </c>
      <c r="H43" s="252">
        <v>51.8</v>
      </c>
      <c r="I43" s="381">
        <f t="shared" si="11"/>
        <v>351.40000000000003</v>
      </c>
      <c r="J43" s="37"/>
      <c r="K43" s="375"/>
      <c r="L43" s="2"/>
      <c r="M43" s="196" t="s">
        <v>30</v>
      </c>
      <c r="N43" s="13">
        <v>11.3</v>
      </c>
      <c r="O43" s="14">
        <v>20.8</v>
      </c>
      <c r="P43" s="14">
        <v>13.8</v>
      </c>
      <c r="Q43" s="381">
        <f t="shared" si="12"/>
        <v>45.900000000000006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253</v>
      </c>
      <c r="C44" s="105">
        <f t="shared" si="13"/>
        <v>546.4</v>
      </c>
      <c r="D44" s="105">
        <f t="shared" si="13"/>
        <v>361.40000000000003</v>
      </c>
      <c r="E44" s="178">
        <f t="shared" si="13"/>
        <v>188.6</v>
      </c>
      <c r="F44" s="108">
        <f>SUM(F37:F43)</f>
        <v>174.6</v>
      </c>
      <c r="G44" s="105">
        <f t="shared" si="13"/>
        <v>531.69999999999993</v>
      </c>
      <c r="H44" s="106">
        <f>SUM(H37:H43)</f>
        <v>356.20000000000005</v>
      </c>
      <c r="I44" s="389">
        <f t="shared" si="11"/>
        <v>2411.8999999999996</v>
      </c>
      <c r="J44" s="37"/>
      <c r="K44" s="37"/>
      <c r="M44" s="302" t="s">
        <v>8</v>
      </c>
      <c r="N44" s="108">
        <f>SUM(N37:N43)</f>
        <v>77.499999999999986</v>
      </c>
      <c r="O44" s="105">
        <f>SUM(O37:O43)</f>
        <v>143.4</v>
      </c>
      <c r="P44" s="105">
        <f>SUM(P37:P43)</f>
        <v>94.600000000000009</v>
      </c>
      <c r="Q44" s="389">
        <f t="shared" si="12"/>
        <v>315.5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98.5</v>
      </c>
      <c r="C45" s="16">
        <v>101.5</v>
      </c>
      <c r="D45" s="16">
        <v>104.5</v>
      </c>
      <c r="E45" s="186">
        <v>106.5</v>
      </c>
      <c r="F45" s="15">
        <v>103.5</v>
      </c>
      <c r="G45" s="16">
        <v>102.5</v>
      </c>
      <c r="H45" s="17">
        <v>99</v>
      </c>
      <c r="I45" s="113">
        <f>+((I44/I46)/7)*1000</f>
        <v>101.97015177778715</v>
      </c>
      <c r="J45" s="38"/>
      <c r="K45" s="37"/>
      <c r="M45" s="423" t="s">
        <v>10</v>
      </c>
      <c r="N45" s="15">
        <v>105.5</v>
      </c>
      <c r="O45" s="16">
        <v>104</v>
      </c>
      <c r="P45" s="16">
        <v>104</v>
      </c>
      <c r="Q45" s="113">
        <f>+((Q44/Q46)/7)*1000</f>
        <v>104.33201058201058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367</v>
      </c>
      <c r="C46" s="19">
        <v>769</v>
      </c>
      <c r="D46" s="19">
        <v>494</v>
      </c>
      <c r="E46" s="156">
        <v>253</v>
      </c>
      <c r="F46" s="18">
        <v>241</v>
      </c>
      <c r="G46" s="19">
        <v>741</v>
      </c>
      <c r="H46" s="20">
        <v>514</v>
      </c>
      <c r="I46" s="114">
        <f>SUM(B46:H46)</f>
        <v>3379</v>
      </c>
      <c r="J46" s="166"/>
      <c r="K46" s="37"/>
      <c r="L46" s="39"/>
      <c r="M46" s="163" t="s">
        <v>11</v>
      </c>
      <c r="N46" s="210">
        <v>105</v>
      </c>
      <c r="O46" s="211">
        <v>197</v>
      </c>
      <c r="P46" s="211">
        <v>130</v>
      </c>
      <c r="Q46" s="424">
        <f>SUM(N46:P46)</f>
        <v>432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36.849300000000007</v>
      </c>
      <c r="C47" s="22">
        <f t="shared" si="14"/>
        <v>79.634900000000002</v>
      </c>
      <c r="D47" s="22">
        <f t="shared" si="14"/>
        <v>52.512199999999993</v>
      </c>
      <c r="E47" s="491">
        <f t="shared" si="14"/>
        <v>27.442299999999999</v>
      </c>
      <c r="F47" s="489">
        <f t="shared" si="14"/>
        <v>25.360900000000001</v>
      </c>
      <c r="G47" s="22">
        <f t="shared" si="14"/>
        <v>77.413499999999999</v>
      </c>
      <c r="H47" s="490">
        <f t="shared" si="14"/>
        <v>51.760400000000004</v>
      </c>
      <c r="I47" s="115">
        <f>((I44*1000)/I46)/7</f>
        <v>101.97015177778715</v>
      </c>
      <c r="J47" s="167"/>
      <c r="K47" s="37"/>
      <c r="M47" s="164" t="s">
        <v>12</v>
      </c>
      <c r="N47" s="21">
        <f>((((N45*7)*N46)/1000)-(N37+N38))/5</f>
        <v>11.3085</v>
      </c>
      <c r="O47" s="22">
        <f>((((O45*7)*O46)/1000)-(O37+O38))/5</f>
        <v>20.723199999999999</v>
      </c>
      <c r="P47" s="22">
        <f>((((P45*7)*P46)/1000)-(P37+P38))/5</f>
        <v>13.728</v>
      </c>
      <c r="Q47" s="425">
        <f>((Q44*1000)/Q46)/7</f>
        <v>104.33201058201057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253.04650000000001</v>
      </c>
      <c r="C48" s="330">
        <f t="shared" si="15"/>
        <v>546.37450000000001</v>
      </c>
      <c r="D48" s="330">
        <f t="shared" si="15"/>
        <v>361.36099999999999</v>
      </c>
      <c r="E48" s="344">
        <f t="shared" si="15"/>
        <v>188.61150000000001</v>
      </c>
      <c r="F48" s="329">
        <f>((F46*F45)*7)/1000</f>
        <v>174.6045</v>
      </c>
      <c r="G48" s="330">
        <f t="shared" si="15"/>
        <v>531.66750000000002</v>
      </c>
      <c r="H48" s="331">
        <f>((H46*H45)*7)/1000</f>
        <v>356.202</v>
      </c>
      <c r="I48" s="99"/>
      <c r="J48" s="29"/>
      <c r="K48" s="37"/>
      <c r="M48" s="165" t="s">
        <v>13</v>
      </c>
      <c r="N48" s="329">
        <f>((N46*N45)*7)/1000</f>
        <v>77.542500000000004</v>
      </c>
      <c r="O48" s="330">
        <f>((O46*O45)*7)/1000</f>
        <v>143.416</v>
      </c>
      <c r="P48" s="330">
        <f>((P46*P45)*7)/1000</f>
        <v>94.64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98.48189957181782</v>
      </c>
      <c r="C49" s="27">
        <f t="shared" si="16"/>
        <v>101.50473713542634</v>
      </c>
      <c r="D49" s="27">
        <f t="shared" si="16"/>
        <v>104.51127819548874</v>
      </c>
      <c r="E49" s="180">
        <f t="shared" si="16"/>
        <v>106.4935064935065</v>
      </c>
      <c r="F49" s="26">
        <f>+(F44/F46)/7*1000</f>
        <v>103.49733254297568</v>
      </c>
      <c r="G49" s="27">
        <f t="shared" si="16"/>
        <v>102.5062656641604</v>
      </c>
      <c r="H49" s="28">
        <f>+(H44/H46)/7*1000</f>
        <v>98.99944413563091</v>
      </c>
      <c r="I49" s="116"/>
      <c r="J49" s="29"/>
      <c r="K49" s="37"/>
      <c r="L49" s="29"/>
      <c r="M49" s="213" t="s">
        <v>14</v>
      </c>
      <c r="N49" s="26">
        <f>+(N44/N46)/7*1000</f>
        <v>105.44217687074828</v>
      </c>
      <c r="O49" s="27">
        <f>+(O44/O46)/7*1000</f>
        <v>103.98839738941261</v>
      </c>
      <c r="P49" s="27">
        <f>+(P44/P46)/7*1000</f>
        <v>103.95604395604397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-4.6500000000008868E-2</v>
      </c>
      <c r="C50" s="30">
        <f t="shared" si="17"/>
        <v>2.5499999999965439E-2</v>
      </c>
      <c r="D50" s="30">
        <f t="shared" si="17"/>
        <v>3.900000000004411E-2</v>
      </c>
      <c r="E50" s="30">
        <f t="shared" si="17"/>
        <v>-1.1500000000012278E-2</v>
      </c>
      <c r="F50" s="30">
        <f t="shared" si="17"/>
        <v>-4.500000000007276E-3</v>
      </c>
      <c r="G50" s="30">
        <f t="shared" si="17"/>
        <v>3.2499999999913598E-2</v>
      </c>
      <c r="H50" s="30">
        <f t="shared" si="17"/>
        <v>-1.9999999999527063E-3</v>
      </c>
      <c r="I50" s="29"/>
      <c r="J50" s="29"/>
      <c r="K50" s="29"/>
      <c r="L50" s="29"/>
      <c r="M50" s="30"/>
      <c r="N50" s="30">
        <f>N44-N48</f>
        <v>-4.250000000001819E-2</v>
      </c>
      <c r="O50" s="30">
        <f>O44-O48</f>
        <v>-1.5999999999991132E-2</v>
      </c>
      <c r="P50" s="30">
        <f>P44-P48</f>
        <v>-3.9999999999992042E-2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54" t="s">
        <v>29</v>
      </c>
      <c r="C53" s="1151"/>
      <c r="D53" s="1151"/>
      <c r="E53" s="1151"/>
      <c r="F53" s="1153"/>
      <c r="G53" s="1147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57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8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24.4</v>
      </c>
      <c r="C56" s="330">
        <v>29.9</v>
      </c>
      <c r="D56" s="330">
        <v>33.9</v>
      </c>
      <c r="E56" s="330">
        <v>41.1</v>
      </c>
      <c r="F56" s="344">
        <v>36</v>
      </c>
      <c r="G56" s="365">
        <f t="shared" ref="G56:G63" si="18">SUM(B56:F56)</f>
        <v>165.29999999999998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24.4</v>
      </c>
      <c r="C57" s="330">
        <v>29.9</v>
      </c>
      <c r="D57" s="330">
        <v>33.9</v>
      </c>
      <c r="E57" s="330">
        <v>41.1</v>
      </c>
      <c r="F57" s="344">
        <v>36</v>
      </c>
      <c r="G57" s="365">
        <f t="shared" si="18"/>
        <v>165.29999999999998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25.9</v>
      </c>
      <c r="C58" s="14">
        <v>31.9</v>
      </c>
      <c r="D58" s="14">
        <v>36</v>
      </c>
      <c r="E58" s="14">
        <v>43.3</v>
      </c>
      <c r="F58" s="98">
        <v>38</v>
      </c>
      <c r="G58" s="365">
        <f t="shared" si="18"/>
        <v>175.1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26</v>
      </c>
      <c r="C59" s="14">
        <v>31.9</v>
      </c>
      <c r="D59" s="14">
        <v>36</v>
      </c>
      <c r="E59" s="14">
        <v>43.4</v>
      </c>
      <c r="F59" s="98">
        <v>38</v>
      </c>
      <c r="G59" s="365">
        <f t="shared" si="18"/>
        <v>175.3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26</v>
      </c>
      <c r="C60" s="14">
        <v>31.9</v>
      </c>
      <c r="D60" s="14">
        <v>36</v>
      </c>
      <c r="E60" s="14">
        <v>43.4</v>
      </c>
      <c r="F60" s="98">
        <v>38</v>
      </c>
      <c r="G60" s="365">
        <f t="shared" si="18"/>
        <v>175.3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26</v>
      </c>
      <c r="C61" s="14">
        <v>31.9</v>
      </c>
      <c r="D61" s="14">
        <v>36</v>
      </c>
      <c r="E61" s="14">
        <v>43.4</v>
      </c>
      <c r="F61" s="98">
        <v>38.1</v>
      </c>
      <c r="G61" s="365">
        <f t="shared" si="18"/>
        <v>175.4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26</v>
      </c>
      <c r="C62" s="14">
        <v>31.9</v>
      </c>
      <c r="D62" s="14">
        <v>36.1</v>
      </c>
      <c r="E62" s="14">
        <v>43.4</v>
      </c>
      <c r="F62" s="98">
        <v>38.1</v>
      </c>
      <c r="G62" s="365">
        <f t="shared" si="18"/>
        <v>175.5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178.7</v>
      </c>
      <c r="C63" s="105">
        <f>SUM(C56:C62)</f>
        <v>219.3</v>
      </c>
      <c r="D63" s="105">
        <f>SUM(D56:D62)</f>
        <v>247.9</v>
      </c>
      <c r="E63" s="105">
        <f>SUM(E56:E62)</f>
        <v>299.10000000000002</v>
      </c>
      <c r="F63" s="178">
        <f>SUM(F56:F62)</f>
        <v>262.2</v>
      </c>
      <c r="G63" s="383">
        <f t="shared" si="18"/>
        <v>1207.2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111.5</v>
      </c>
      <c r="C64" s="16">
        <v>111.5</v>
      </c>
      <c r="D64" s="16">
        <v>111</v>
      </c>
      <c r="E64" s="16">
        <v>111</v>
      </c>
      <c r="F64" s="186">
        <v>110.5</v>
      </c>
      <c r="G64" s="188">
        <f>+((G63/G65)/7)*1000</f>
        <v>111.04774169809585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385</v>
      </c>
      <c r="F65" s="227">
        <v>339</v>
      </c>
      <c r="G65" s="189">
        <f>SUM(B65:F65)</f>
        <v>1553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25.986900000000002</v>
      </c>
      <c r="C66" s="22">
        <f>((((C64*7)*C65)/1000)-(C56+C57))/5</f>
        <v>31.904100000000007</v>
      </c>
      <c r="D66" s="22">
        <f>((((D64*7)*D65)/1000)-(D56+D57))/5</f>
        <v>36.012599999999999</v>
      </c>
      <c r="E66" s="22">
        <f>((((E64*7)*E65)/1000)-(E56+E57))/5</f>
        <v>43.388999999999996</v>
      </c>
      <c r="F66" s="49">
        <f>((((F64*7)*F65)/1000)-(F56+F57))/5</f>
        <v>38.043300000000002</v>
      </c>
      <c r="G66" s="368">
        <f>((G63*1000)/G65)/7</f>
        <v>111.04774169809585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178.7345</v>
      </c>
      <c r="C67" s="330">
        <f>((C65*C64)*7)/1000</f>
        <v>219.32050000000001</v>
      </c>
      <c r="D67" s="330">
        <f>((D65*D64)*7)/1000</f>
        <v>247.863</v>
      </c>
      <c r="E67" s="330">
        <f>((E65*E64)*7)/1000</f>
        <v>299.14499999999998</v>
      </c>
      <c r="F67" s="344">
        <f>((F65*F64)*7)/1000</f>
        <v>262.2165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111.47847785402369</v>
      </c>
      <c r="C68" s="27">
        <f>+(C63/C65)/7*1000</f>
        <v>111.48957803762075</v>
      </c>
      <c r="D68" s="27">
        <f>+(D63/D65)/7*1000</f>
        <v>111.01656963725929</v>
      </c>
      <c r="E68" s="27">
        <f>+(E63/E65)/7*1000</f>
        <v>110.98330241187385</v>
      </c>
      <c r="F68" s="180">
        <f>+(F63/F65)/7*1000</f>
        <v>110.49304677623262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-3.4500000000008413E-2</v>
      </c>
      <c r="C69" s="366">
        <f>C63-C67</f>
        <v>-2.0499999999998408E-2</v>
      </c>
      <c r="D69" s="366">
        <f>D63-D67</f>
        <v>3.7000000000006139E-2</v>
      </c>
      <c r="E69" s="366">
        <f>E63-E67</f>
        <v>-4.4999999999959073E-2</v>
      </c>
      <c r="F69" s="366">
        <f>F63-F67</f>
        <v>-1.6500000000007731E-2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0">
      <selection activeCell="I37" sqref="I37:I47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5"/>
    <mergeCell ref="Z15:Z17"/>
    <mergeCell ref="B34:H34"/>
    <mergeCell ref="I34:I36"/>
    <mergeCell ref="N34:P34"/>
    <mergeCell ref="Q34:Q36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5"/>
  <dimension ref="A1:AG237"/>
  <sheetViews>
    <sheetView topLeftCell="A19" zoomScale="30" zoomScaleNormal="30" workbookViewId="0">
      <selection activeCell="F43" sqref="F43:H43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81</v>
      </c>
      <c r="N11" s="1100"/>
      <c r="O11" s="6"/>
      <c r="P11" s="6"/>
      <c r="Q11" s="1"/>
      <c r="R11" s="1"/>
      <c r="S11" s="1" t="s">
        <v>5</v>
      </c>
      <c r="T11" s="69">
        <v>26.9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4"/>
      <c r="I15" s="1104"/>
      <c r="J15" s="1104"/>
      <c r="K15" s="1104"/>
      <c r="L15" s="1142" t="s">
        <v>29</v>
      </c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3"/>
      <c r="W15" s="1143"/>
      <c r="X15" s="1143"/>
      <c r="Y15" s="1144"/>
      <c r="Z15" s="1156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7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9"/>
    </row>
    <row r="18" spans="1:33" ht="39.950000000000003" customHeight="1" x14ac:dyDescent="0.25">
      <c r="A18" s="147" t="s">
        <v>23</v>
      </c>
      <c r="B18" s="329">
        <v>64.099999999999994</v>
      </c>
      <c r="C18" s="330">
        <v>69</v>
      </c>
      <c r="D18" s="330">
        <v>66.099999999999994</v>
      </c>
      <c r="E18" s="330">
        <v>41.1</v>
      </c>
      <c r="F18" s="330">
        <v>37.799999999999997</v>
      </c>
      <c r="G18" s="330">
        <v>32</v>
      </c>
      <c r="H18" s="330">
        <v>52.6</v>
      </c>
      <c r="I18" s="330">
        <v>58.5</v>
      </c>
      <c r="J18" s="330">
        <v>44</v>
      </c>
      <c r="K18" s="344">
        <v>43.6</v>
      </c>
      <c r="L18" s="470">
        <v>36</v>
      </c>
      <c r="M18" s="471">
        <v>65.7</v>
      </c>
      <c r="N18" s="472">
        <v>57.8</v>
      </c>
      <c r="O18" s="473">
        <v>49.3</v>
      </c>
      <c r="P18" s="492">
        <v>29.2</v>
      </c>
      <c r="Q18" s="493">
        <v>52</v>
      </c>
      <c r="R18" s="493">
        <v>57.8</v>
      </c>
      <c r="S18" s="493">
        <v>64</v>
      </c>
      <c r="T18" s="493">
        <v>48.4</v>
      </c>
      <c r="U18" s="493">
        <v>40.200000000000003</v>
      </c>
      <c r="V18" s="493">
        <v>35.9</v>
      </c>
      <c r="W18" s="493">
        <v>54</v>
      </c>
      <c r="X18" s="493">
        <v>62.9</v>
      </c>
      <c r="Y18" s="494">
        <v>37.299999999999997</v>
      </c>
      <c r="Z18" s="242">
        <f>SUM(B18:Y18)</f>
        <v>1199.3</v>
      </c>
    </row>
    <row r="19" spans="1:33" ht="39.950000000000003" customHeight="1" x14ac:dyDescent="0.25">
      <c r="A19" s="148" t="s">
        <v>19</v>
      </c>
      <c r="B19" s="329">
        <v>64.099999999999994</v>
      </c>
      <c r="C19" s="330">
        <v>69</v>
      </c>
      <c r="D19" s="330">
        <v>66.099999999999994</v>
      </c>
      <c r="E19" s="330">
        <v>41.1</v>
      </c>
      <c r="F19" s="330">
        <v>37.799999999999997</v>
      </c>
      <c r="G19" s="330">
        <v>32</v>
      </c>
      <c r="H19" s="330">
        <v>52.6</v>
      </c>
      <c r="I19" s="330">
        <v>58.5</v>
      </c>
      <c r="J19" s="330">
        <v>44</v>
      </c>
      <c r="K19" s="344">
        <v>43.6</v>
      </c>
      <c r="L19" s="470">
        <v>36</v>
      </c>
      <c r="M19" s="471">
        <v>65.7</v>
      </c>
      <c r="N19" s="472">
        <v>57.8</v>
      </c>
      <c r="O19" s="473">
        <v>49.3</v>
      </c>
      <c r="P19" s="329">
        <v>29.2</v>
      </c>
      <c r="Q19" s="330">
        <v>52</v>
      </c>
      <c r="R19" s="330">
        <v>57.8</v>
      </c>
      <c r="S19" s="330">
        <v>64</v>
      </c>
      <c r="T19" s="330">
        <v>48.4</v>
      </c>
      <c r="U19" s="330">
        <v>40.200000000000003</v>
      </c>
      <c r="V19" s="330">
        <v>35.9</v>
      </c>
      <c r="W19" s="330">
        <v>54</v>
      </c>
      <c r="X19" s="330">
        <v>62.9</v>
      </c>
      <c r="Y19" s="331">
        <v>37.299999999999997</v>
      </c>
      <c r="Z19" s="242">
        <f t="shared" ref="Z19:Z24" si="0">SUM(B19:Y19)</f>
        <v>1199.3</v>
      </c>
      <c r="AA19" s="356"/>
    </row>
    <row r="20" spans="1:33" ht="39.75" customHeight="1" x14ac:dyDescent="0.25">
      <c r="A20" s="148" t="s">
        <v>27</v>
      </c>
      <c r="B20" s="13">
        <v>69</v>
      </c>
      <c r="C20" s="14">
        <v>73.900000000000006</v>
      </c>
      <c r="D20" s="14">
        <v>70.5</v>
      </c>
      <c r="E20" s="14">
        <v>44.2</v>
      </c>
      <c r="F20" s="14">
        <v>40.799999999999997</v>
      </c>
      <c r="G20" s="14">
        <v>34.1</v>
      </c>
      <c r="H20" s="14">
        <v>56.1</v>
      </c>
      <c r="I20" s="14">
        <v>62.9</v>
      </c>
      <c r="J20" s="14">
        <v>47.2</v>
      </c>
      <c r="K20" s="98">
        <v>46.7</v>
      </c>
      <c r="L20" s="13">
        <v>38.700000000000003</v>
      </c>
      <c r="M20" s="14">
        <v>70.7</v>
      </c>
      <c r="N20" s="14">
        <v>61.9</v>
      </c>
      <c r="O20" s="98">
        <v>52.8</v>
      </c>
      <c r="P20" s="13">
        <v>31.2</v>
      </c>
      <c r="Q20" s="14">
        <v>55.5</v>
      </c>
      <c r="R20" s="14">
        <v>61.8</v>
      </c>
      <c r="S20" s="14">
        <v>68.599999999999994</v>
      </c>
      <c r="T20" s="14">
        <v>51.9</v>
      </c>
      <c r="U20" s="14">
        <v>42.9</v>
      </c>
      <c r="V20" s="14">
        <v>38.5</v>
      </c>
      <c r="W20" s="14">
        <v>57.6</v>
      </c>
      <c r="X20" s="14">
        <v>67.5</v>
      </c>
      <c r="Y20" s="252">
        <v>39.9</v>
      </c>
      <c r="Z20" s="242">
        <f>SUM(B20:Y20)</f>
        <v>1284.9000000000003</v>
      </c>
      <c r="AA20" s="356"/>
    </row>
    <row r="21" spans="1:33" ht="39.950000000000003" customHeight="1" x14ac:dyDescent="0.25">
      <c r="A21" s="147" t="s">
        <v>20</v>
      </c>
      <c r="B21" s="13">
        <v>69</v>
      </c>
      <c r="C21" s="14">
        <v>73.900000000000006</v>
      </c>
      <c r="D21" s="14">
        <v>70.5</v>
      </c>
      <c r="E21" s="14">
        <v>44.2</v>
      </c>
      <c r="F21" s="14">
        <v>40.799999999999997</v>
      </c>
      <c r="G21" s="14">
        <v>34.1</v>
      </c>
      <c r="H21" s="14">
        <v>56.1</v>
      </c>
      <c r="I21" s="14">
        <v>62.9</v>
      </c>
      <c r="J21" s="14">
        <v>47.2</v>
      </c>
      <c r="K21" s="98">
        <v>46.7</v>
      </c>
      <c r="L21" s="13">
        <v>38.700000000000003</v>
      </c>
      <c r="M21" s="14">
        <v>70.8</v>
      </c>
      <c r="N21" s="14">
        <v>61.9</v>
      </c>
      <c r="O21" s="98">
        <v>52.8</v>
      </c>
      <c r="P21" s="13">
        <v>31.2</v>
      </c>
      <c r="Q21" s="14">
        <v>55.5</v>
      </c>
      <c r="R21" s="14">
        <v>61.8</v>
      </c>
      <c r="S21" s="14">
        <v>68.599999999999994</v>
      </c>
      <c r="T21" s="14">
        <v>51.9</v>
      </c>
      <c r="U21" s="14">
        <v>42.9</v>
      </c>
      <c r="V21" s="14">
        <v>38.5</v>
      </c>
      <c r="W21" s="14">
        <v>57.6</v>
      </c>
      <c r="X21" s="14">
        <v>67.599999999999994</v>
      </c>
      <c r="Y21" s="252">
        <v>39.9</v>
      </c>
      <c r="Z21" s="242">
        <f t="shared" si="0"/>
        <v>1285.1000000000001</v>
      </c>
      <c r="AA21" s="356"/>
    </row>
    <row r="22" spans="1:33" ht="39.950000000000003" customHeight="1" x14ac:dyDescent="0.25">
      <c r="A22" s="147" t="s">
        <v>21</v>
      </c>
      <c r="B22" s="13">
        <v>69</v>
      </c>
      <c r="C22" s="14">
        <v>73.900000000000006</v>
      </c>
      <c r="D22" s="14">
        <v>70.5</v>
      </c>
      <c r="E22" s="14">
        <v>44.3</v>
      </c>
      <c r="F22" s="14">
        <v>40.799999999999997</v>
      </c>
      <c r="G22" s="14">
        <v>34.1</v>
      </c>
      <c r="H22" s="14">
        <v>56.1</v>
      </c>
      <c r="I22" s="14">
        <v>62.9</v>
      </c>
      <c r="J22" s="14">
        <v>47.3</v>
      </c>
      <c r="K22" s="98">
        <v>46.7</v>
      </c>
      <c r="L22" s="13">
        <v>38.700000000000003</v>
      </c>
      <c r="M22" s="14">
        <v>70.8</v>
      </c>
      <c r="N22" s="14">
        <v>61.9</v>
      </c>
      <c r="O22" s="98">
        <v>52.8</v>
      </c>
      <c r="P22" s="13">
        <v>31.2</v>
      </c>
      <c r="Q22" s="14">
        <v>55.5</v>
      </c>
      <c r="R22" s="14">
        <v>61.8</v>
      </c>
      <c r="S22" s="14">
        <v>68.599999999999994</v>
      </c>
      <c r="T22" s="14">
        <v>51.9</v>
      </c>
      <c r="U22" s="14">
        <v>43</v>
      </c>
      <c r="V22" s="14">
        <v>38.5</v>
      </c>
      <c r="W22" s="14">
        <v>57.6</v>
      </c>
      <c r="X22" s="14">
        <v>67.599999999999994</v>
      </c>
      <c r="Y22" s="252">
        <v>40</v>
      </c>
      <c r="Z22" s="242">
        <f>SUM(B22:Y22)</f>
        <v>1285.4999999999998</v>
      </c>
      <c r="AA22" s="356"/>
    </row>
    <row r="23" spans="1:33" ht="39.950000000000003" customHeight="1" x14ac:dyDescent="0.25">
      <c r="A23" s="148" t="s">
        <v>22</v>
      </c>
      <c r="B23" s="13">
        <v>69.099999999999994</v>
      </c>
      <c r="C23" s="14">
        <v>73.900000000000006</v>
      </c>
      <c r="D23" s="14">
        <v>70.5</v>
      </c>
      <c r="E23" s="14">
        <v>44.3</v>
      </c>
      <c r="F23" s="14">
        <v>40.799999999999997</v>
      </c>
      <c r="G23" s="14">
        <v>34.1</v>
      </c>
      <c r="H23" s="14">
        <v>56.1</v>
      </c>
      <c r="I23" s="14">
        <v>63</v>
      </c>
      <c r="J23" s="14">
        <v>47.3</v>
      </c>
      <c r="K23" s="98">
        <v>46.8</v>
      </c>
      <c r="L23" s="13">
        <v>38.700000000000003</v>
      </c>
      <c r="M23" s="14">
        <v>70.8</v>
      </c>
      <c r="N23" s="14">
        <v>62</v>
      </c>
      <c r="O23" s="98">
        <v>52.8</v>
      </c>
      <c r="P23" s="13">
        <v>31.3</v>
      </c>
      <c r="Q23" s="14">
        <v>55.6</v>
      </c>
      <c r="R23" s="14">
        <v>61.8</v>
      </c>
      <c r="S23" s="14">
        <v>68.7</v>
      </c>
      <c r="T23" s="14">
        <v>51.9</v>
      </c>
      <c r="U23" s="14">
        <v>43</v>
      </c>
      <c r="V23" s="14">
        <v>38.5</v>
      </c>
      <c r="W23" s="14">
        <v>57.7</v>
      </c>
      <c r="X23" s="14">
        <v>67.599999999999994</v>
      </c>
      <c r="Y23" s="252">
        <v>40</v>
      </c>
      <c r="Z23" s="242">
        <f t="shared" si="0"/>
        <v>1286.3</v>
      </c>
      <c r="AA23" s="356"/>
    </row>
    <row r="24" spans="1:33" ht="39.950000000000003" customHeight="1" thickBot="1" x14ac:dyDescent="0.3">
      <c r="A24" s="196" t="s">
        <v>30</v>
      </c>
      <c r="B24" s="13">
        <v>69.099999999999994</v>
      </c>
      <c r="C24" s="14">
        <v>74</v>
      </c>
      <c r="D24" s="14">
        <v>70.599999999999994</v>
      </c>
      <c r="E24" s="14">
        <v>44.3</v>
      </c>
      <c r="F24" s="14">
        <v>40.9</v>
      </c>
      <c r="G24" s="14">
        <v>34.1</v>
      </c>
      <c r="H24" s="14">
        <v>56.2</v>
      </c>
      <c r="I24" s="14">
        <v>63</v>
      </c>
      <c r="J24" s="14">
        <v>47.3</v>
      </c>
      <c r="K24" s="98">
        <v>46.8</v>
      </c>
      <c r="L24" s="13">
        <v>38.799999999999997</v>
      </c>
      <c r="M24" s="14">
        <v>70.8</v>
      </c>
      <c r="N24" s="14">
        <v>62</v>
      </c>
      <c r="O24" s="98">
        <v>52.9</v>
      </c>
      <c r="P24" s="13">
        <v>31.3</v>
      </c>
      <c r="Q24" s="14">
        <v>55.6</v>
      </c>
      <c r="R24" s="14">
        <v>61.8</v>
      </c>
      <c r="S24" s="14">
        <v>68.7</v>
      </c>
      <c r="T24" s="14">
        <v>51.9</v>
      </c>
      <c r="U24" s="14">
        <v>43</v>
      </c>
      <c r="V24" s="14">
        <v>38.6</v>
      </c>
      <c r="W24" s="14">
        <v>57.7</v>
      </c>
      <c r="X24" s="14">
        <v>67.599999999999994</v>
      </c>
      <c r="Y24" s="252">
        <v>40</v>
      </c>
      <c r="Z24" s="381">
        <f t="shared" si="0"/>
        <v>1286.9999999999998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473.4</v>
      </c>
      <c r="C25" s="105">
        <f t="shared" si="1"/>
        <v>507.6</v>
      </c>
      <c r="D25" s="105">
        <f t="shared" si="1"/>
        <v>484.79999999999995</v>
      </c>
      <c r="E25" s="105">
        <f t="shared" si="1"/>
        <v>303.50000000000006</v>
      </c>
      <c r="F25" s="105">
        <f t="shared" si="1"/>
        <v>279.7</v>
      </c>
      <c r="G25" s="105">
        <f t="shared" si="1"/>
        <v>234.49999999999997</v>
      </c>
      <c r="H25" s="105">
        <f t="shared" si="1"/>
        <v>385.8</v>
      </c>
      <c r="I25" s="105">
        <f t="shared" si="1"/>
        <v>431.7</v>
      </c>
      <c r="J25" s="105">
        <f t="shared" si="1"/>
        <v>324.3</v>
      </c>
      <c r="K25" s="178">
        <f t="shared" si="1"/>
        <v>320.90000000000003</v>
      </c>
      <c r="L25" s="108">
        <f>SUM(L18:L24)</f>
        <v>265.60000000000002</v>
      </c>
      <c r="M25" s="105">
        <f>SUM(M18:M24)</f>
        <v>485.30000000000007</v>
      </c>
      <c r="N25" s="105">
        <f>SUM(N18:N24)</f>
        <v>425.3</v>
      </c>
      <c r="O25" s="178">
        <f>SUM(O18:O24)</f>
        <v>362.7</v>
      </c>
      <c r="P25" s="108">
        <f t="shared" ref="P25:Y25" si="2">SUM(P18:P24)</f>
        <v>214.60000000000002</v>
      </c>
      <c r="Q25" s="105">
        <f t="shared" si="2"/>
        <v>381.70000000000005</v>
      </c>
      <c r="R25" s="105">
        <f t="shared" si="2"/>
        <v>424.6</v>
      </c>
      <c r="S25" s="105">
        <f t="shared" si="2"/>
        <v>471.19999999999993</v>
      </c>
      <c r="T25" s="105">
        <f t="shared" si="2"/>
        <v>356.29999999999995</v>
      </c>
      <c r="U25" s="105">
        <f t="shared" si="2"/>
        <v>295.20000000000005</v>
      </c>
      <c r="V25" s="105">
        <f t="shared" si="2"/>
        <v>264.40000000000003</v>
      </c>
      <c r="W25" s="105">
        <f t="shared" si="2"/>
        <v>396.2</v>
      </c>
      <c r="X25" s="105">
        <f t="shared" si="2"/>
        <v>463.70000000000005</v>
      </c>
      <c r="Y25" s="106">
        <f t="shared" si="2"/>
        <v>274.39999999999998</v>
      </c>
      <c r="Z25" s="389">
        <f>SUM(B25:Y25)</f>
        <v>8827.4</v>
      </c>
    </row>
    <row r="26" spans="1:33" s="2" customFormat="1" ht="36.75" customHeight="1" x14ac:dyDescent="0.25">
      <c r="A26" s="162" t="s">
        <v>10</v>
      </c>
      <c r="B26" s="15">
        <v>102</v>
      </c>
      <c r="C26" s="16">
        <v>103</v>
      </c>
      <c r="D26" s="16">
        <v>104</v>
      </c>
      <c r="E26" s="16">
        <v>106</v>
      </c>
      <c r="F26" s="16">
        <v>108</v>
      </c>
      <c r="G26" s="16">
        <v>105</v>
      </c>
      <c r="H26" s="16">
        <v>104</v>
      </c>
      <c r="I26" s="16">
        <v>104</v>
      </c>
      <c r="J26" s="16">
        <v>102.5</v>
      </c>
      <c r="K26" s="186">
        <v>99</v>
      </c>
      <c r="L26" s="451">
        <v>107.5</v>
      </c>
      <c r="M26" s="452">
        <v>106.5</v>
      </c>
      <c r="N26" s="16">
        <v>103.5</v>
      </c>
      <c r="O26" s="186">
        <v>101</v>
      </c>
      <c r="P26" s="451">
        <v>101.5</v>
      </c>
      <c r="Q26" s="452">
        <v>102.5</v>
      </c>
      <c r="R26" s="453">
        <v>103.5</v>
      </c>
      <c r="S26" s="453">
        <v>106</v>
      </c>
      <c r="T26" s="453">
        <v>106.5</v>
      </c>
      <c r="U26" s="452">
        <v>106.5</v>
      </c>
      <c r="V26" s="452">
        <v>107</v>
      </c>
      <c r="W26" s="454">
        <v>105</v>
      </c>
      <c r="X26" s="454">
        <v>104</v>
      </c>
      <c r="Y26" s="455">
        <v>100</v>
      </c>
      <c r="Z26" s="243">
        <f>((Z25/Z27)/7)*1000</f>
        <v>104.02187105973297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666</v>
      </c>
      <c r="E27" s="19">
        <v>409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586</v>
      </c>
      <c r="S27" s="19">
        <v>635</v>
      </c>
      <c r="T27" s="19">
        <v>478</v>
      </c>
      <c r="U27" s="19">
        <v>396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12123</v>
      </c>
    </row>
    <row r="28" spans="1:33" s="2" customFormat="1" ht="33" customHeight="1" x14ac:dyDescent="0.25">
      <c r="A28" s="164" t="s">
        <v>12</v>
      </c>
      <c r="B28" s="489">
        <f>((((B26*7)*B27)/1000)-(B18+B19))/5</f>
        <v>69.0364</v>
      </c>
      <c r="C28" s="22">
        <f>((((C26*7)*C27)/1000)-(C18+C19))/5</f>
        <v>73.916799999999995</v>
      </c>
      <c r="D28" s="22">
        <f t="shared" ref="D28:O28" si="3">((((D26*7)*D27)/1000)-(D18+D19))/5</f>
        <v>70.529600000000002</v>
      </c>
      <c r="E28" s="22">
        <f t="shared" si="3"/>
        <v>44.255600000000001</v>
      </c>
      <c r="F28" s="22">
        <f t="shared" si="3"/>
        <v>40.824000000000005</v>
      </c>
      <c r="G28" s="22">
        <f t="shared" si="3"/>
        <v>34.093000000000004</v>
      </c>
      <c r="H28" s="22">
        <f t="shared" si="3"/>
        <v>56.128</v>
      </c>
      <c r="I28" s="22">
        <f t="shared" si="3"/>
        <v>62.940800000000003</v>
      </c>
      <c r="J28" s="22">
        <f t="shared" si="3"/>
        <v>47.262</v>
      </c>
      <c r="K28" s="491">
        <f t="shared" si="3"/>
        <v>46.7318</v>
      </c>
      <c r="L28" s="489">
        <f t="shared" si="3"/>
        <v>38.726500000000001</v>
      </c>
      <c r="M28" s="22">
        <f t="shared" si="3"/>
        <v>70.784099999999995</v>
      </c>
      <c r="N28" s="22">
        <f t="shared" si="3"/>
        <v>61.936300000000003</v>
      </c>
      <c r="O28" s="491">
        <f t="shared" si="3"/>
        <v>52.818200000000004</v>
      </c>
      <c r="P28" s="489">
        <f>((((P26*7)*P27)/1000)-(P18+P19))/5</f>
        <v>31.234199999999998</v>
      </c>
      <c r="Q28" s="22">
        <f>((((Q26*7)*Q27)/1000)-(Q18+Q19))/5</f>
        <v>55.541999999999994</v>
      </c>
      <c r="R28" s="22">
        <f t="shared" ref="R28:Y28" si="4">((((R26*7)*R27)/1000)-(R18+R19))/5</f>
        <v>61.791399999999996</v>
      </c>
      <c r="S28" s="22">
        <f t="shared" si="4"/>
        <v>68.634</v>
      </c>
      <c r="T28" s="22">
        <f t="shared" si="4"/>
        <v>51.909799999999997</v>
      </c>
      <c r="U28" s="22">
        <f t="shared" si="4"/>
        <v>42.9636</v>
      </c>
      <c r="V28" s="22">
        <f t="shared" si="4"/>
        <v>38.519399999999997</v>
      </c>
      <c r="W28" s="22">
        <f t="shared" si="4"/>
        <v>57.633000000000003</v>
      </c>
      <c r="X28" s="22">
        <f t="shared" si="4"/>
        <v>67.587199999999996</v>
      </c>
      <c r="Y28" s="490">
        <f t="shared" si="4"/>
        <v>39.959999999999994</v>
      </c>
      <c r="Z28" s="425">
        <f>((Z25*1000)/Z27)/7</f>
        <v>104.02187105973299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473.38200000000001</v>
      </c>
      <c r="C29" s="330">
        <f>((C27*C26)*7)/1000</f>
        <v>507.584</v>
      </c>
      <c r="D29" s="330">
        <f t="shared" si="5"/>
        <v>484.84800000000001</v>
      </c>
      <c r="E29" s="330">
        <f t="shared" si="5"/>
        <v>303.47800000000001</v>
      </c>
      <c r="F29" s="330">
        <f t="shared" si="5"/>
        <v>279.72000000000003</v>
      </c>
      <c r="G29" s="330">
        <f t="shared" si="5"/>
        <v>234.465</v>
      </c>
      <c r="H29" s="330">
        <f t="shared" si="5"/>
        <v>385.84</v>
      </c>
      <c r="I29" s="330">
        <f t="shared" si="5"/>
        <v>431.70400000000001</v>
      </c>
      <c r="J29" s="330">
        <f t="shared" si="5"/>
        <v>324.31</v>
      </c>
      <c r="K29" s="344">
        <f t="shared" si="5"/>
        <v>320.85899999999998</v>
      </c>
      <c r="L29" s="329">
        <f>((L27*L26)*7)/1000</f>
        <v>265.63249999999999</v>
      </c>
      <c r="M29" s="330">
        <f>((M27*M26)*7)/1000</f>
        <v>485.32049999999998</v>
      </c>
      <c r="N29" s="330">
        <f>((N27*N26)*7)/1000</f>
        <v>425.28149999999999</v>
      </c>
      <c r="O29" s="344">
        <f>((O27*O26)*7)/1000</f>
        <v>362.69099999999997</v>
      </c>
      <c r="P29" s="329">
        <f t="shared" ref="P29:Y29" si="6">((P27*P26)*7)/1000</f>
        <v>214.571</v>
      </c>
      <c r="Q29" s="330">
        <f t="shared" si="6"/>
        <v>381.71</v>
      </c>
      <c r="R29" s="330">
        <f t="shared" si="6"/>
        <v>424.55700000000002</v>
      </c>
      <c r="S29" s="330">
        <f t="shared" si="6"/>
        <v>471.17</v>
      </c>
      <c r="T29" s="330">
        <f t="shared" si="6"/>
        <v>356.34899999999999</v>
      </c>
      <c r="U29" s="330">
        <f t="shared" si="6"/>
        <v>295.21800000000002</v>
      </c>
      <c r="V29" s="330">
        <f t="shared" si="6"/>
        <v>264.39699999999999</v>
      </c>
      <c r="W29" s="330">
        <f t="shared" si="6"/>
        <v>396.16500000000002</v>
      </c>
      <c r="X29" s="330">
        <f t="shared" si="6"/>
        <v>463.73599999999999</v>
      </c>
      <c r="Y29" s="331">
        <f t="shared" si="6"/>
        <v>274.39999999999998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102.0038784744667</v>
      </c>
      <c r="C30" s="27">
        <f t="shared" si="7"/>
        <v>103.00324675324676</v>
      </c>
      <c r="D30" s="27">
        <f t="shared" si="7"/>
        <v>103.98970398970397</v>
      </c>
      <c r="E30" s="27">
        <f t="shared" si="7"/>
        <v>106.00768424729308</v>
      </c>
      <c r="F30" s="27">
        <f t="shared" si="7"/>
        <v>107.99227799227798</v>
      </c>
      <c r="G30" s="27">
        <f t="shared" si="7"/>
        <v>105.0156739811912</v>
      </c>
      <c r="H30" s="27">
        <f t="shared" si="7"/>
        <v>103.98921832884098</v>
      </c>
      <c r="I30" s="27">
        <f t="shared" si="7"/>
        <v>103.99903637677667</v>
      </c>
      <c r="J30" s="27">
        <f t="shared" si="7"/>
        <v>102.4968394437421</v>
      </c>
      <c r="K30" s="180">
        <f t="shared" si="7"/>
        <v>99.012650416538108</v>
      </c>
      <c r="L30" s="26">
        <f>+(L25/L27)/7*1000</f>
        <v>107.48684743019021</v>
      </c>
      <c r="M30" s="27">
        <f>+(M25/M27)/7*1000</f>
        <v>106.495501426377</v>
      </c>
      <c r="N30" s="27">
        <f>+(N25/N27)/7*1000</f>
        <v>103.50450231199805</v>
      </c>
      <c r="O30" s="180">
        <f>+(O25/O27)/7*1000</f>
        <v>101.00250626566417</v>
      </c>
      <c r="P30" s="26">
        <f t="shared" ref="P30:Y30" si="8">+(P25/P27)/7*1000</f>
        <v>101.51371807000946</v>
      </c>
      <c r="Q30" s="27">
        <f t="shared" si="8"/>
        <v>102.49731471535983</v>
      </c>
      <c r="R30" s="27">
        <f t="shared" si="8"/>
        <v>103.51048269137007</v>
      </c>
      <c r="S30" s="27">
        <f t="shared" si="8"/>
        <v>106.00674915635544</v>
      </c>
      <c r="T30" s="27">
        <f t="shared" si="8"/>
        <v>106.48535564853555</v>
      </c>
      <c r="U30" s="27">
        <f t="shared" si="8"/>
        <v>106.49350649350652</v>
      </c>
      <c r="V30" s="27">
        <f t="shared" si="8"/>
        <v>107.00121408336707</v>
      </c>
      <c r="W30" s="27">
        <f t="shared" si="8"/>
        <v>105.00927643784787</v>
      </c>
      <c r="X30" s="27">
        <f t="shared" si="8"/>
        <v>103.99192644090604</v>
      </c>
      <c r="Y30" s="28">
        <f t="shared" si="8"/>
        <v>99.999999999999986</v>
      </c>
      <c r="Z30" s="247"/>
    </row>
    <row r="31" spans="1:33" ht="33.75" customHeight="1" x14ac:dyDescent="0.25">
      <c r="A31" s="29"/>
      <c r="B31" s="30">
        <f>B25-B29</f>
        <v>1.799999999997226E-2</v>
      </c>
      <c r="C31" s="30">
        <f>C25-C29</f>
        <v>1.6000000000019554E-2</v>
      </c>
      <c r="D31" s="30">
        <f t="shared" ref="D31:K31" si="9">D25-D29</f>
        <v>-4.8000000000058662E-2</v>
      </c>
      <c r="E31" s="30">
        <f t="shared" si="9"/>
        <v>2.2000000000048203E-2</v>
      </c>
      <c r="F31" s="30">
        <f t="shared" si="9"/>
        <v>-2.0000000000038654E-2</v>
      </c>
      <c r="G31" s="30">
        <f t="shared" si="9"/>
        <v>3.4999999999968168E-2</v>
      </c>
      <c r="H31" s="30">
        <f t="shared" si="9"/>
        <v>-3.999999999996362E-2</v>
      </c>
      <c r="I31" s="30">
        <f t="shared" si="9"/>
        <v>-4.0000000000190994E-3</v>
      </c>
      <c r="J31" s="30">
        <f t="shared" si="9"/>
        <v>-9.9999999999909051E-3</v>
      </c>
      <c r="K31" s="30">
        <f t="shared" si="9"/>
        <v>4.100000000005366E-2</v>
      </c>
      <c r="L31" s="30">
        <f>L25-L29</f>
        <v>-3.2499999999970441E-2</v>
      </c>
      <c r="M31" s="30">
        <f>M25-M29</f>
        <v>-2.0499999999913143E-2</v>
      </c>
      <c r="N31" s="30">
        <f>N25-N29</f>
        <v>1.850000000001728E-2</v>
      </c>
      <c r="O31" s="30">
        <f>O25-O29</f>
        <v>9.0000000000145519E-3</v>
      </c>
      <c r="P31" s="30">
        <f t="shared" ref="P31:Y31" si="10">P25-P29</f>
        <v>2.9000000000024784E-2</v>
      </c>
      <c r="Q31" s="30">
        <f t="shared" si="10"/>
        <v>-9.9999999999340616E-3</v>
      </c>
      <c r="R31" s="30">
        <f t="shared" si="10"/>
        <v>4.3000000000006366E-2</v>
      </c>
      <c r="S31" s="30">
        <f t="shared" si="10"/>
        <v>2.9999999999915872E-2</v>
      </c>
      <c r="T31" s="30">
        <f t="shared" si="10"/>
        <v>-4.9000000000035016E-2</v>
      </c>
      <c r="U31" s="30">
        <f t="shared" si="10"/>
        <v>-1.799999999997226E-2</v>
      </c>
      <c r="V31" s="30">
        <f t="shared" si="10"/>
        <v>3.0000000000427463E-3</v>
      </c>
      <c r="W31" s="30">
        <f t="shared" si="10"/>
        <v>3.4999999999968168E-2</v>
      </c>
      <c r="X31" s="30">
        <f t="shared" si="10"/>
        <v>-3.5999999999944521E-2</v>
      </c>
      <c r="Y31" s="30">
        <f t="shared" si="10"/>
        <v>0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4" t="s">
        <v>16</v>
      </c>
      <c r="C34" s="1151"/>
      <c r="D34" s="1151"/>
      <c r="E34" s="1151"/>
      <c r="F34" s="1151"/>
      <c r="G34" s="1151"/>
      <c r="H34" s="1151"/>
      <c r="I34" s="1147" t="s">
        <v>8</v>
      </c>
      <c r="L34" s="32"/>
      <c r="M34" s="62" t="s">
        <v>17</v>
      </c>
      <c r="N34" s="1094" t="s">
        <v>16</v>
      </c>
      <c r="O34" s="1095"/>
      <c r="P34" s="1095"/>
      <c r="Q34" s="1147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5"/>
      <c r="J35" s="35"/>
      <c r="K35" s="1106"/>
      <c r="L35" s="1106"/>
      <c r="M35" s="422" t="s">
        <v>31</v>
      </c>
      <c r="N35" s="432">
        <v>1</v>
      </c>
      <c r="O35" s="465">
        <v>2</v>
      </c>
      <c r="P35" s="481">
        <v>3</v>
      </c>
      <c r="Q35" s="1155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8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5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34.4</v>
      </c>
      <c r="C37" s="493">
        <v>74.099999999999994</v>
      </c>
      <c r="D37" s="493">
        <v>49.4</v>
      </c>
      <c r="E37" s="495">
        <v>25.7</v>
      </c>
      <c r="F37" s="492">
        <v>23.9</v>
      </c>
      <c r="G37" s="493">
        <v>72.3</v>
      </c>
      <c r="H37" s="494">
        <v>48.7</v>
      </c>
      <c r="I37" s="242">
        <f t="shared" ref="I37:I44" si="11">SUM(B37:H37)</f>
        <v>328.5</v>
      </c>
      <c r="J37" s="37"/>
      <c r="K37" s="374"/>
      <c r="L37" s="2"/>
      <c r="M37" s="147" t="s">
        <v>23</v>
      </c>
      <c r="N37" s="470">
        <v>10.5</v>
      </c>
      <c r="O37" s="471">
        <v>19.899999999999999</v>
      </c>
      <c r="P37" s="471">
        <v>13</v>
      </c>
      <c r="Q37" s="478">
        <f t="shared" ref="Q37:Q44" si="12">SUM(N37:P37)</f>
        <v>43.4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34.4</v>
      </c>
      <c r="C38" s="330">
        <v>74.099999999999994</v>
      </c>
      <c r="D38" s="330">
        <v>49.4</v>
      </c>
      <c r="E38" s="344">
        <v>25.7</v>
      </c>
      <c r="F38" s="329">
        <v>23.9</v>
      </c>
      <c r="G38" s="330">
        <v>72.3</v>
      </c>
      <c r="H38" s="331">
        <v>48.7</v>
      </c>
      <c r="I38" s="242">
        <f t="shared" si="11"/>
        <v>328.5</v>
      </c>
      <c r="J38" s="37"/>
      <c r="K38" s="375"/>
      <c r="L38" s="2"/>
      <c r="M38" s="148" t="s">
        <v>19</v>
      </c>
      <c r="N38" s="470">
        <v>10.5</v>
      </c>
      <c r="O38" s="471">
        <v>19.899999999999999</v>
      </c>
      <c r="P38" s="471">
        <v>13</v>
      </c>
      <c r="Q38" s="242">
        <f t="shared" si="12"/>
        <v>43.4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36.799999999999997</v>
      </c>
      <c r="C39" s="14">
        <v>79.599999999999994</v>
      </c>
      <c r="D39" s="14">
        <v>52.5</v>
      </c>
      <c r="E39" s="98">
        <v>27.4</v>
      </c>
      <c r="F39" s="13">
        <v>25.3</v>
      </c>
      <c r="G39" s="14">
        <v>77.400000000000006</v>
      </c>
      <c r="H39" s="252">
        <v>51.7</v>
      </c>
      <c r="I39" s="242">
        <f t="shared" si="11"/>
        <v>350.7</v>
      </c>
      <c r="J39" s="464"/>
      <c r="K39" s="375"/>
      <c r="L39" s="2"/>
      <c r="M39" s="148" t="s">
        <v>27</v>
      </c>
      <c r="N39" s="13">
        <v>11.3</v>
      </c>
      <c r="O39" s="14">
        <v>20.7</v>
      </c>
      <c r="P39" s="14">
        <v>13.7</v>
      </c>
      <c r="Q39" s="242">
        <f t="shared" si="12"/>
        <v>45.7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36.799999999999997</v>
      </c>
      <c r="C40" s="14">
        <v>79.400000000000006</v>
      </c>
      <c r="D40" s="14">
        <v>52.3</v>
      </c>
      <c r="E40" s="98">
        <v>27.4</v>
      </c>
      <c r="F40" s="13">
        <v>25.3</v>
      </c>
      <c r="G40" s="14">
        <v>77.400000000000006</v>
      </c>
      <c r="H40" s="252">
        <v>51.7</v>
      </c>
      <c r="I40" s="242">
        <f t="shared" si="11"/>
        <v>350.3</v>
      </c>
      <c r="J40" s="37"/>
      <c r="K40" s="375"/>
      <c r="L40" s="2"/>
      <c r="M40" s="147" t="s">
        <v>20</v>
      </c>
      <c r="N40" s="13">
        <v>11.1</v>
      </c>
      <c r="O40" s="14">
        <v>20.5</v>
      </c>
      <c r="P40" s="14">
        <v>13.7</v>
      </c>
      <c r="Q40" s="242">
        <f t="shared" si="12"/>
        <v>45.3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36.799999999999997</v>
      </c>
      <c r="C41" s="14">
        <v>79.5</v>
      </c>
      <c r="D41" s="14">
        <v>52.3</v>
      </c>
      <c r="E41" s="98">
        <v>27.4</v>
      </c>
      <c r="F41" s="13">
        <v>25.4</v>
      </c>
      <c r="G41" s="14">
        <v>77.400000000000006</v>
      </c>
      <c r="H41" s="252">
        <v>51.8</v>
      </c>
      <c r="I41" s="242">
        <f t="shared" si="11"/>
        <v>350.6</v>
      </c>
      <c r="J41" s="37"/>
      <c r="K41" s="375"/>
      <c r="L41" s="2"/>
      <c r="M41" s="148" t="s">
        <v>21</v>
      </c>
      <c r="N41" s="13">
        <v>11.1</v>
      </c>
      <c r="O41" s="14">
        <v>20.5</v>
      </c>
      <c r="P41" s="14">
        <v>13.7</v>
      </c>
      <c r="Q41" s="242">
        <f t="shared" si="12"/>
        <v>45.3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36.9</v>
      </c>
      <c r="C42" s="14">
        <v>79.5</v>
      </c>
      <c r="D42" s="14">
        <v>52.3</v>
      </c>
      <c r="E42" s="98">
        <v>27.5</v>
      </c>
      <c r="F42" s="13">
        <v>25.4</v>
      </c>
      <c r="G42" s="14">
        <v>77.400000000000006</v>
      </c>
      <c r="H42" s="252">
        <v>51.8</v>
      </c>
      <c r="I42" s="242">
        <f t="shared" si="11"/>
        <v>350.8</v>
      </c>
      <c r="J42" s="37"/>
      <c r="K42" s="375"/>
      <c r="L42" s="2"/>
      <c r="M42" s="148" t="s">
        <v>22</v>
      </c>
      <c r="N42" s="13">
        <v>11.1</v>
      </c>
      <c r="O42" s="14">
        <v>20.6</v>
      </c>
      <c r="P42" s="14">
        <v>13.7</v>
      </c>
      <c r="Q42" s="242">
        <f t="shared" si="12"/>
        <v>45.400000000000006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36.9</v>
      </c>
      <c r="C43" s="14">
        <v>79.5</v>
      </c>
      <c r="D43" s="14">
        <v>52.4</v>
      </c>
      <c r="E43" s="98">
        <v>27.5</v>
      </c>
      <c r="F43" s="13">
        <v>25.4</v>
      </c>
      <c r="G43" s="14">
        <v>77.5</v>
      </c>
      <c r="H43" s="252">
        <v>51.8</v>
      </c>
      <c r="I43" s="381">
        <f t="shared" si="11"/>
        <v>351.00000000000006</v>
      </c>
      <c r="J43" s="37"/>
      <c r="K43" s="375"/>
      <c r="L43" s="2"/>
      <c r="M43" s="196" t="s">
        <v>30</v>
      </c>
      <c r="N43" s="13">
        <v>11.2</v>
      </c>
      <c r="O43" s="14">
        <v>20.6</v>
      </c>
      <c r="P43" s="14">
        <v>13.8</v>
      </c>
      <c r="Q43" s="381">
        <f t="shared" si="12"/>
        <v>45.6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253</v>
      </c>
      <c r="C44" s="105">
        <f t="shared" si="13"/>
        <v>545.70000000000005</v>
      </c>
      <c r="D44" s="105">
        <f t="shared" si="13"/>
        <v>360.6</v>
      </c>
      <c r="E44" s="178">
        <f t="shared" si="13"/>
        <v>188.6</v>
      </c>
      <c r="F44" s="108">
        <f>SUM(F37:F43)</f>
        <v>174.6</v>
      </c>
      <c r="G44" s="105">
        <f t="shared" si="13"/>
        <v>531.69999999999993</v>
      </c>
      <c r="H44" s="106">
        <f>SUM(H37:H43)</f>
        <v>356.20000000000005</v>
      </c>
      <c r="I44" s="389">
        <f t="shared" si="11"/>
        <v>2410.3999999999996</v>
      </c>
      <c r="J44" s="37"/>
      <c r="K44" s="37"/>
      <c r="M44" s="302" t="s">
        <v>8</v>
      </c>
      <c r="N44" s="108">
        <f>SUM(N37:N43)</f>
        <v>76.8</v>
      </c>
      <c r="O44" s="105">
        <f>SUM(O37:O43)</f>
        <v>142.69999999999999</v>
      </c>
      <c r="P44" s="105">
        <f>SUM(P37:P43)</f>
        <v>94.600000000000009</v>
      </c>
      <c r="Q44" s="389">
        <f t="shared" si="12"/>
        <v>314.10000000000002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98.5</v>
      </c>
      <c r="C45" s="16">
        <v>101.5</v>
      </c>
      <c r="D45" s="16">
        <v>104.5</v>
      </c>
      <c r="E45" s="186">
        <v>106.5</v>
      </c>
      <c r="F45" s="15">
        <v>103.5</v>
      </c>
      <c r="G45" s="16">
        <v>102.5</v>
      </c>
      <c r="H45" s="17">
        <v>99</v>
      </c>
      <c r="I45" s="113">
        <f>+((I44/I46)/7)*1000</f>
        <v>101.96708828630652</v>
      </c>
      <c r="J45" s="38"/>
      <c r="K45" s="37"/>
      <c r="M45" s="423" t="s">
        <v>10</v>
      </c>
      <c r="N45" s="15">
        <v>105.5</v>
      </c>
      <c r="O45" s="16">
        <v>104</v>
      </c>
      <c r="P45" s="16">
        <v>104</v>
      </c>
      <c r="Q45" s="113">
        <f>+((Q44/Q46)/7)*1000</f>
        <v>104.35215946843856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367</v>
      </c>
      <c r="C46" s="19">
        <v>768</v>
      </c>
      <c r="D46" s="19">
        <v>493</v>
      </c>
      <c r="E46" s="156">
        <v>253</v>
      </c>
      <c r="F46" s="18">
        <v>241</v>
      </c>
      <c r="G46" s="19">
        <v>741</v>
      </c>
      <c r="H46" s="20">
        <v>514</v>
      </c>
      <c r="I46" s="114">
        <f>SUM(B46:H46)</f>
        <v>3377</v>
      </c>
      <c r="J46" s="166"/>
      <c r="K46" s="37"/>
      <c r="L46" s="39"/>
      <c r="M46" s="163" t="s">
        <v>11</v>
      </c>
      <c r="N46" s="210">
        <v>104</v>
      </c>
      <c r="O46" s="211">
        <v>196</v>
      </c>
      <c r="P46" s="211">
        <v>130</v>
      </c>
      <c r="Q46" s="424">
        <f>SUM(N46:P46)</f>
        <v>430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36.849300000000007</v>
      </c>
      <c r="C47" s="22">
        <f t="shared" si="14"/>
        <v>79.492800000000003</v>
      </c>
      <c r="D47" s="22">
        <f t="shared" si="14"/>
        <v>52.365899999999996</v>
      </c>
      <c r="E47" s="491">
        <f t="shared" si="14"/>
        <v>27.442299999999999</v>
      </c>
      <c r="F47" s="489">
        <f t="shared" si="14"/>
        <v>25.360900000000001</v>
      </c>
      <c r="G47" s="22">
        <f t="shared" si="14"/>
        <v>77.413499999999999</v>
      </c>
      <c r="H47" s="490">
        <f t="shared" si="14"/>
        <v>51.760400000000004</v>
      </c>
      <c r="I47" s="115">
        <f>((I44*1000)/I46)/7</f>
        <v>101.96708828630651</v>
      </c>
      <c r="J47" s="167"/>
      <c r="K47" s="37"/>
      <c r="M47" s="164" t="s">
        <v>12</v>
      </c>
      <c r="N47" s="21">
        <f>((((N45*7)*N46)/1000)-(N37+N38))/5</f>
        <v>11.1608</v>
      </c>
      <c r="O47" s="22">
        <f>((((O45*7)*O46)/1000)-(O37+O38))/5</f>
        <v>20.577599999999997</v>
      </c>
      <c r="P47" s="22">
        <f>((((P45*7)*P46)/1000)-(P37+P38))/5</f>
        <v>13.728</v>
      </c>
      <c r="Q47" s="425">
        <f>((Q44*1000)/Q46)/7</f>
        <v>104.35215946843854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253.04650000000001</v>
      </c>
      <c r="C48" s="330">
        <f t="shared" si="15"/>
        <v>545.66399999999999</v>
      </c>
      <c r="D48" s="330">
        <f t="shared" si="15"/>
        <v>360.62950000000001</v>
      </c>
      <c r="E48" s="344">
        <f t="shared" si="15"/>
        <v>188.61150000000001</v>
      </c>
      <c r="F48" s="329">
        <f>((F46*F45)*7)/1000</f>
        <v>174.6045</v>
      </c>
      <c r="G48" s="330">
        <f t="shared" si="15"/>
        <v>531.66750000000002</v>
      </c>
      <c r="H48" s="331">
        <f>((H46*H45)*7)/1000</f>
        <v>356.202</v>
      </c>
      <c r="I48" s="99"/>
      <c r="J48" s="29"/>
      <c r="K48" s="37"/>
      <c r="M48" s="165" t="s">
        <v>13</v>
      </c>
      <c r="N48" s="329">
        <f>((N46*N45)*7)/1000</f>
        <v>76.804000000000002</v>
      </c>
      <c r="O48" s="330">
        <f>((O46*O45)*7)/1000</f>
        <v>142.68799999999999</v>
      </c>
      <c r="P48" s="330">
        <f>((P46*P45)*7)/1000</f>
        <v>94.64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98.48189957181782</v>
      </c>
      <c r="C49" s="27">
        <f t="shared" si="16"/>
        <v>101.50669642857143</v>
      </c>
      <c r="D49" s="27">
        <f t="shared" si="16"/>
        <v>104.49145175311504</v>
      </c>
      <c r="E49" s="180">
        <f t="shared" si="16"/>
        <v>106.4935064935065</v>
      </c>
      <c r="F49" s="26">
        <f>+(F44/F46)/7*1000</f>
        <v>103.49733254297568</v>
      </c>
      <c r="G49" s="27">
        <f t="shared" si="16"/>
        <v>102.5062656641604</v>
      </c>
      <c r="H49" s="28">
        <f>+(H44/H46)/7*1000</f>
        <v>98.99944413563091</v>
      </c>
      <c r="I49" s="116"/>
      <c r="J49" s="29"/>
      <c r="K49" s="37"/>
      <c r="L49" s="29"/>
      <c r="M49" s="213" t="s">
        <v>14</v>
      </c>
      <c r="N49" s="26">
        <f>+(N44/N46)/7*1000</f>
        <v>105.49450549450547</v>
      </c>
      <c r="O49" s="27">
        <f>+(O44/O46)/7*1000</f>
        <v>104.00874635568512</v>
      </c>
      <c r="P49" s="27">
        <f>+(P44/P46)/7*1000</f>
        <v>103.95604395604397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-4.6500000000008868E-2</v>
      </c>
      <c r="C50" s="30">
        <f t="shared" si="17"/>
        <v>3.6000000000058208E-2</v>
      </c>
      <c r="D50" s="30">
        <f t="shared" si="17"/>
        <v>-2.9499999999984539E-2</v>
      </c>
      <c r="E50" s="30">
        <f t="shared" si="17"/>
        <v>-1.1500000000012278E-2</v>
      </c>
      <c r="F50" s="30">
        <f t="shared" si="17"/>
        <v>-4.500000000007276E-3</v>
      </c>
      <c r="G50" s="30">
        <f t="shared" si="17"/>
        <v>3.2499999999913598E-2</v>
      </c>
      <c r="H50" s="30">
        <f t="shared" si="17"/>
        <v>-1.9999999999527063E-3</v>
      </c>
      <c r="I50" s="29"/>
      <c r="J50" s="29"/>
      <c r="K50" s="29"/>
      <c r="L50" s="29"/>
      <c r="M50" s="30"/>
      <c r="N50" s="30">
        <f>N44-N48</f>
        <v>-4.0000000000048885E-3</v>
      </c>
      <c r="O50" s="30">
        <f>O44-O48</f>
        <v>1.2000000000000455E-2</v>
      </c>
      <c r="P50" s="30">
        <f>P44-P48</f>
        <v>-3.9999999999992042E-2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54" t="s">
        <v>29</v>
      </c>
      <c r="C53" s="1151"/>
      <c r="D53" s="1151"/>
      <c r="E53" s="1151"/>
      <c r="F53" s="1153"/>
      <c r="G53" s="1147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57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8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24.4</v>
      </c>
      <c r="C56" s="330">
        <v>29.9</v>
      </c>
      <c r="D56" s="330">
        <v>33.9</v>
      </c>
      <c r="E56" s="330">
        <v>41.1</v>
      </c>
      <c r="F56" s="344">
        <v>36</v>
      </c>
      <c r="G56" s="365">
        <f t="shared" ref="G56:G63" si="18">SUM(B56:F56)</f>
        <v>165.29999999999998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24.4</v>
      </c>
      <c r="C57" s="330">
        <v>29.9</v>
      </c>
      <c r="D57" s="330">
        <v>33.9</v>
      </c>
      <c r="E57" s="330">
        <v>41.1</v>
      </c>
      <c r="F57" s="344">
        <v>36</v>
      </c>
      <c r="G57" s="365">
        <f t="shared" si="18"/>
        <v>165.29999999999998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25.9</v>
      </c>
      <c r="C58" s="14">
        <v>31.9</v>
      </c>
      <c r="D58" s="14">
        <v>36</v>
      </c>
      <c r="E58" s="14">
        <v>43.3</v>
      </c>
      <c r="F58" s="98">
        <v>38</v>
      </c>
      <c r="G58" s="365">
        <f t="shared" si="18"/>
        <v>175.1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26</v>
      </c>
      <c r="C59" s="14">
        <v>31.9</v>
      </c>
      <c r="D59" s="14">
        <v>36</v>
      </c>
      <c r="E59" s="14">
        <v>43.4</v>
      </c>
      <c r="F59" s="98">
        <v>38</v>
      </c>
      <c r="G59" s="365">
        <f t="shared" si="18"/>
        <v>175.3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26</v>
      </c>
      <c r="C60" s="14">
        <v>31.9</v>
      </c>
      <c r="D60" s="14">
        <v>36</v>
      </c>
      <c r="E60" s="14">
        <v>43.4</v>
      </c>
      <c r="F60" s="98">
        <v>38</v>
      </c>
      <c r="G60" s="365">
        <f t="shared" si="18"/>
        <v>175.3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26</v>
      </c>
      <c r="C61" s="14">
        <v>31.9</v>
      </c>
      <c r="D61" s="14">
        <v>36</v>
      </c>
      <c r="E61" s="14">
        <v>43.4</v>
      </c>
      <c r="F61" s="98">
        <v>38.1</v>
      </c>
      <c r="G61" s="365">
        <f t="shared" si="18"/>
        <v>175.4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26</v>
      </c>
      <c r="C62" s="14">
        <v>31.9</v>
      </c>
      <c r="D62" s="14">
        <v>36.1</v>
      </c>
      <c r="E62" s="14">
        <v>43.4</v>
      </c>
      <c r="F62" s="98">
        <v>38.1</v>
      </c>
      <c r="G62" s="365">
        <f t="shared" si="18"/>
        <v>175.5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178.7</v>
      </c>
      <c r="C63" s="105">
        <f>SUM(C56:C62)</f>
        <v>219.3</v>
      </c>
      <c r="D63" s="105">
        <f>SUM(D56:D62)</f>
        <v>247.9</v>
      </c>
      <c r="E63" s="105">
        <f>SUM(E56:E62)</f>
        <v>299.10000000000002</v>
      </c>
      <c r="F63" s="178">
        <f>SUM(F56:F62)</f>
        <v>262.2</v>
      </c>
      <c r="G63" s="383">
        <f t="shared" si="18"/>
        <v>1207.2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111.5</v>
      </c>
      <c r="C64" s="16">
        <v>111.5</v>
      </c>
      <c r="D64" s="16">
        <v>111</v>
      </c>
      <c r="E64" s="16">
        <v>111</v>
      </c>
      <c r="F64" s="186">
        <v>110.5</v>
      </c>
      <c r="G64" s="188">
        <f>+((G63/G65)/7)*1000</f>
        <v>111.04774169809585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385</v>
      </c>
      <c r="F65" s="227">
        <v>339</v>
      </c>
      <c r="G65" s="189">
        <f>SUM(B65:F65)</f>
        <v>1553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25.986900000000002</v>
      </c>
      <c r="C66" s="22">
        <f>((((C64*7)*C65)/1000)-(C56+C57))/5</f>
        <v>31.904100000000007</v>
      </c>
      <c r="D66" s="22">
        <f>((((D64*7)*D65)/1000)-(D56+D57))/5</f>
        <v>36.012599999999999</v>
      </c>
      <c r="E66" s="22">
        <f>((((E64*7)*E65)/1000)-(E56+E57))/5</f>
        <v>43.388999999999996</v>
      </c>
      <c r="F66" s="49">
        <f>((((F64*7)*F65)/1000)-(F56+F57))/5</f>
        <v>38.043300000000002</v>
      </c>
      <c r="G66" s="368">
        <f>((G63*1000)/G65)/7</f>
        <v>111.04774169809585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178.7345</v>
      </c>
      <c r="C67" s="330">
        <f>((C65*C64)*7)/1000</f>
        <v>219.32050000000001</v>
      </c>
      <c r="D67" s="330">
        <f>((D65*D64)*7)/1000</f>
        <v>247.863</v>
      </c>
      <c r="E67" s="330">
        <f>((E65*E64)*7)/1000</f>
        <v>299.14499999999998</v>
      </c>
      <c r="F67" s="344">
        <f>((F65*F64)*7)/1000</f>
        <v>262.2165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111.47847785402369</v>
      </c>
      <c r="C68" s="27">
        <f>+(C63/C65)/7*1000</f>
        <v>111.48957803762075</v>
      </c>
      <c r="D68" s="27">
        <f>+(D63/D65)/7*1000</f>
        <v>111.01656963725929</v>
      </c>
      <c r="E68" s="27">
        <f>+(E63/E65)/7*1000</f>
        <v>110.98330241187385</v>
      </c>
      <c r="F68" s="180">
        <f>+(F63/F65)/7*1000</f>
        <v>110.49304677623262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-3.4500000000008413E-2</v>
      </c>
      <c r="C69" s="366">
        <f>C63-C67</f>
        <v>-2.0499999999998408E-2</v>
      </c>
      <c r="D69" s="366">
        <f>D63-D67</f>
        <v>3.7000000000006139E-2</v>
      </c>
      <c r="E69" s="366">
        <f>E63-E67</f>
        <v>-4.4999999999959073E-2</v>
      </c>
      <c r="F69" s="366">
        <f>F63-F67</f>
        <v>-1.6500000000007731E-2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9">
      <selection activeCell="F43" sqref="F43:H43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5"/>
    <mergeCell ref="Z15:Z17"/>
    <mergeCell ref="B34:H34"/>
    <mergeCell ref="I34:I36"/>
    <mergeCell ref="N34:P34"/>
    <mergeCell ref="Q34:Q36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6"/>
  <dimension ref="A1:AG237"/>
  <sheetViews>
    <sheetView topLeftCell="A22" zoomScale="30" zoomScaleNormal="30" workbookViewId="0">
      <selection activeCell="I76" sqref="I76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81</v>
      </c>
      <c r="N11" s="1100"/>
      <c r="O11" s="6"/>
      <c r="P11" s="6"/>
      <c r="Q11" s="1"/>
      <c r="R11" s="1"/>
      <c r="S11" s="1" t="s">
        <v>5</v>
      </c>
      <c r="T11" s="69">
        <v>26.9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4"/>
      <c r="I15" s="1104"/>
      <c r="J15" s="1104"/>
      <c r="K15" s="1104"/>
      <c r="L15" s="1142" t="s">
        <v>29</v>
      </c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3"/>
      <c r="W15" s="1143"/>
      <c r="X15" s="1143"/>
      <c r="Y15" s="1144"/>
      <c r="Z15" s="1156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7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9"/>
    </row>
    <row r="18" spans="1:33" ht="39.950000000000003" customHeight="1" x14ac:dyDescent="0.25">
      <c r="A18" s="147" t="s">
        <v>23</v>
      </c>
      <c r="B18" s="329">
        <v>64.099999999999994</v>
      </c>
      <c r="C18" s="330">
        <v>69</v>
      </c>
      <c r="D18" s="330">
        <v>66.099999999999994</v>
      </c>
      <c r="E18" s="330">
        <v>41.1</v>
      </c>
      <c r="F18" s="330">
        <v>37.799999999999997</v>
      </c>
      <c r="G18" s="330">
        <v>32</v>
      </c>
      <c r="H18" s="330">
        <v>52.6</v>
      </c>
      <c r="I18" s="330">
        <v>58.5</v>
      </c>
      <c r="J18" s="330">
        <v>44</v>
      </c>
      <c r="K18" s="344">
        <v>43.6</v>
      </c>
      <c r="L18" s="470">
        <v>36</v>
      </c>
      <c r="M18" s="471">
        <v>65.7</v>
      </c>
      <c r="N18" s="472">
        <v>57.8</v>
      </c>
      <c r="O18" s="473">
        <v>49.3</v>
      </c>
      <c r="P18" s="492">
        <v>29.2</v>
      </c>
      <c r="Q18" s="493">
        <v>52</v>
      </c>
      <c r="R18" s="493">
        <v>57.8</v>
      </c>
      <c r="S18" s="493">
        <v>64</v>
      </c>
      <c r="T18" s="493">
        <v>48.4</v>
      </c>
      <c r="U18" s="493">
        <v>40.200000000000003</v>
      </c>
      <c r="V18" s="493">
        <v>35.9</v>
      </c>
      <c r="W18" s="493">
        <v>54</v>
      </c>
      <c r="X18" s="493">
        <v>62.9</v>
      </c>
      <c r="Y18" s="494">
        <v>37.299999999999997</v>
      </c>
      <c r="Z18" s="242">
        <f>SUM(B18:Y18)</f>
        <v>1199.3</v>
      </c>
    </row>
    <row r="19" spans="1:33" ht="39.950000000000003" customHeight="1" x14ac:dyDescent="0.25">
      <c r="A19" s="148" t="s">
        <v>19</v>
      </c>
      <c r="B19" s="329">
        <v>64.099999999999994</v>
      </c>
      <c r="C19" s="330">
        <v>69</v>
      </c>
      <c r="D19" s="330">
        <v>66.099999999999994</v>
      </c>
      <c r="E19" s="330">
        <v>41.1</v>
      </c>
      <c r="F19" s="330">
        <v>37.799999999999997</v>
      </c>
      <c r="G19" s="330">
        <v>32</v>
      </c>
      <c r="H19" s="330">
        <v>52.6</v>
      </c>
      <c r="I19" s="330">
        <v>58.5</v>
      </c>
      <c r="J19" s="330">
        <v>44</v>
      </c>
      <c r="K19" s="344">
        <v>43.6</v>
      </c>
      <c r="L19" s="470">
        <v>36</v>
      </c>
      <c r="M19" s="471">
        <v>65.7</v>
      </c>
      <c r="N19" s="472">
        <v>57.8</v>
      </c>
      <c r="O19" s="473">
        <v>49.3</v>
      </c>
      <c r="P19" s="329">
        <v>29.2</v>
      </c>
      <c r="Q19" s="330">
        <v>52</v>
      </c>
      <c r="R19" s="330">
        <v>57.8</v>
      </c>
      <c r="S19" s="330">
        <v>64</v>
      </c>
      <c r="T19" s="330">
        <v>48.4</v>
      </c>
      <c r="U19" s="330">
        <v>40.200000000000003</v>
      </c>
      <c r="V19" s="330">
        <v>35.9</v>
      </c>
      <c r="W19" s="330">
        <v>54</v>
      </c>
      <c r="X19" s="330">
        <v>62.9</v>
      </c>
      <c r="Y19" s="331">
        <v>37.299999999999997</v>
      </c>
      <c r="Z19" s="242">
        <f t="shared" ref="Z19:Z24" si="0">SUM(B19:Y19)</f>
        <v>1199.3</v>
      </c>
      <c r="AA19" s="356"/>
    </row>
    <row r="20" spans="1:33" ht="39.75" customHeight="1" x14ac:dyDescent="0.25">
      <c r="A20" s="148" t="s">
        <v>27</v>
      </c>
      <c r="B20" s="13">
        <v>69</v>
      </c>
      <c r="C20" s="14">
        <v>73.900000000000006</v>
      </c>
      <c r="D20" s="14">
        <v>70.5</v>
      </c>
      <c r="E20" s="14">
        <v>44.2</v>
      </c>
      <c r="F20" s="14">
        <v>40.799999999999997</v>
      </c>
      <c r="G20" s="14">
        <v>34.1</v>
      </c>
      <c r="H20" s="14">
        <v>56.1</v>
      </c>
      <c r="I20" s="14">
        <v>62.9</v>
      </c>
      <c r="J20" s="14">
        <v>47.2</v>
      </c>
      <c r="K20" s="98">
        <v>46.7</v>
      </c>
      <c r="L20" s="13">
        <v>38.700000000000003</v>
      </c>
      <c r="M20" s="14">
        <v>70.7</v>
      </c>
      <c r="N20" s="14">
        <v>61.9</v>
      </c>
      <c r="O20" s="98">
        <v>52.8</v>
      </c>
      <c r="P20" s="13">
        <v>31.2</v>
      </c>
      <c r="Q20" s="14">
        <v>55.5</v>
      </c>
      <c r="R20" s="14">
        <v>61.8</v>
      </c>
      <c r="S20" s="14">
        <v>68.599999999999994</v>
      </c>
      <c r="T20" s="14">
        <v>51.9</v>
      </c>
      <c r="U20" s="14">
        <v>42.9</v>
      </c>
      <c r="V20" s="14">
        <v>38.5</v>
      </c>
      <c r="W20" s="14">
        <v>57.6</v>
      </c>
      <c r="X20" s="14">
        <v>67.5</v>
      </c>
      <c r="Y20" s="252">
        <v>39.9</v>
      </c>
      <c r="Z20" s="242">
        <f>SUM(B20:Y20)</f>
        <v>1284.9000000000003</v>
      </c>
      <c r="AA20" s="356"/>
    </row>
    <row r="21" spans="1:33" ht="39.950000000000003" customHeight="1" x14ac:dyDescent="0.25">
      <c r="A21" s="147" t="s">
        <v>20</v>
      </c>
      <c r="B21" s="13">
        <v>69</v>
      </c>
      <c r="C21" s="14">
        <v>73.900000000000006</v>
      </c>
      <c r="D21" s="14">
        <v>70.5</v>
      </c>
      <c r="E21" s="14">
        <v>44.2</v>
      </c>
      <c r="F21" s="14">
        <v>40.799999999999997</v>
      </c>
      <c r="G21" s="14">
        <v>34.1</v>
      </c>
      <c r="H21" s="14">
        <v>56.1</v>
      </c>
      <c r="I21" s="14">
        <v>62.9</v>
      </c>
      <c r="J21" s="14">
        <v>47.2</v>
      </c>
      <c r="K21" s="98">
        <v>46.7</v>
      </c>
      <c r="L21" s="13">
        <v>38.700000000000003</v>
      </c>
      <c r="M21" s="14">
        <v>70.8</v>
      </c>
      <c r="N21" s="14">
        <v>61.9</v>
      </c>
      <c r="O21" s="98">
        <v>52.8</v>
      </c>
      <c r="P21" s="13">
        <v>31.2</v>
      </c>
      <c r="Q21" s="14">
        <v>55.5</v>
      </c>
      <c r="R21" s="14">
        <v>61.8</v>
      </c>
      <c r="S21" s="14">
        <v>68.599999999999994</v>
      </c>
      <c r="T21" s="14">
        <v>51.9</v>
      </c>
      <c r="U21" s="14">
        <v>42.9</v>
      </c>
      <c r="V21" s="14">
        <v>38.5</v>
      </c>
      <c r="W21" s="14">
        <v>57.6</v>
      </c>
      <c r="X21" s="14">
        <v>67.599999999999994</v>
      </c>
      <c r="Y21" s="252">
        <v>39.9</v>
      </c>
      <c r="Z21" s="242">
        <f t="shared" si="0"/>
        <v>1285.1000000000001</v>
      </c>
      <c r="AA21" s="356"/>
    </row>
    <row r="22" spans="1:33" ht="39.950000000000003" customHeight="1" x14ac:dyDescent="0.25">
      <c r="A22" s="147" t="s">
        <v>21</v>
      </c>
      <c r="B22" s="13">
        <v>69</v>
      </c>
      <c r="C22" s="14">
        <v>73.900000000000006</v>
      </c>
      <c r="D22" s="14">
        <v>70.5</v>
      </c>
      <c r="E22" s="14">
        <v>44.3</v>
      </c>
      <c r="F22" s="14">
        <v>40.799999999999997</v>
      </c>
      <c r="G22" s="14">
        <v>34.1</v>
      </c>
      <c r="H22" s="14">
        <v>56.1</v>
      </c>
      <c r="I22" s="14">
        <v>62.9</v>
      </c>
      <c r="J22" s="14">
        <v>47.3</v>
      </c>
      <c r="K22" s="98">
        <v>46.7</v>
      </c>
      <c r="L22" s="13">
        <v>38.700000000000003</v>
      </c>
      <c r="M22" s="14">
        <v>70.8</v>
      </c>
      <c r="N22" s="14">
        <v>61.9</v>
      </c>
      <c r="O22" s="98">
        <v>52.8</v>
      </c>
      <c r="P22" s="13">
        <v>31.2</v>
      </c>
      <c r="Q22" s="14">
        <v>55.5</v>
      </c>
      <c r="R22" s="14">
        <v>61.8</v>
      </c>
      <c r="S22" s="14">
        <v>68.599999999999994</v>
      </c>
      <c r="T22" s="14">
        <v>51.9</v>
      </c>
      <c r="U22" s="14">
        <v>43</v>
      </c>
      <c r="V22" s="14">
        <v>38.5</v>
      </c>
      <c r="W22" s="14">
        <v>57.6</v>
      </c>
      <c r="X22" s="14">
        <v>67.599999999999994</v>
      </c>
      <c r="Y22" s="252">
        <v>40</v>
      </c>
      <c r="Z22" s="242">
        <f>SUM(B22:Y22)</f>
        <v>1285.4999999999998</v>
      </c>
      <c r="AA22" s="356"/>
    </row>
    <row r="23" spans="1:33" ht="39.950000000000003" customHeight="1" x14ac:dyDescent="0.25">
      <c r="A23" s="148" t="s">
        <v>22</v>
      </c>
      <c r="B23" s="13">
        <v>69.099999999999994</v>
      </c>
      <c r="C23" s="14">
        <v>73.900000000000006</v>
      </c>
      <c r="D23" s="14">
        <v>70.5</v>
      </c>
      <c r="E23" s="14">
        <v>44.3</v>
      </c>
      <c r="F23" s="14">
        <v>40.799999999999997</v>
      </c>
      <c r="G23" s="14">
        <v>34.1</v>
      </c>
      <c r="H23" s="14">
        <v>56.1</v>
      </c>
      <c r="I23" s="14">
        <v>63</v>
      </c>
      <c r="J23" s="14">
        <v>47.3</v>
      </c>
      <c r="K23" s="98">
        <v>46.8</v>
      </c>
      <c r="L23" s="13">
        <v>38.700000000000003</v>
      </c>
      <c r="M23" s="14">
        <v>70.8</v>
      </c>
      <c r="N23" s="14">
        <v>62</v>
      </c>
      <c r="O23" s="98">
        <v>52.8</v>
      </c>
      <c r="P23" s="13">
        <v>31.3</v>
      </c>
      <c r="Q23" s="14">
        <v>55.6</v>
      </c>
      <c r="R23" s="14">
        <v>61.8</v>
      </c>
      <c r="S23" s="14">
        <v>68.7</v>
      </c>
      <c r="T23" s="14">
        <v>51.9</v>
      </c>
      <c r="U23" s="14">
        <v>43</v>
      </c>
      <c r="V23" s="14">
        <v>38.5</v>
      </c>
      <c r="W23" s="14">
        <v>57.7</v>
      </c>
      <c r="X23" s="14">
        <v>67.599999999999994</v>
      </c>
      <c r="Y23" s="252">
        <v>40</v>
      </c>
      <c r="Z23" s="242">
        <f t="shared" si="0"/>
        <v>1286.3</v>
      </c>
      <c r="AA23" s="356"/>
    </row>
    <row r="24" spans="1:33" ht="39.950000000000003" customHeight="1" thickBot="1" x14ac:dyDescent="0.3">
      <c r="A24" s="196" t="s">
        <v>30</v>
      </c>
      <c r="B24" s="13">
        <v>69.099999999999994</v>
      </c>
      <c r="C24" s="14">
        <v>74</v>
      </c>
      <c r="D24" s="14">
        <v>70.599999999999994</v>
      </c>
      <c r="E24" s="14">
        <v>44.3</v>
      </c>
      <c r="F24" s="14">
        <v>40.9</v>
      </c>
      <c r="G24" s="14">
        <v>34.1</v>
      </c>
      <c r="H24" s="14">
        <v>56.2</v>
      </c>
      <c r="I24" s="14">
        <v>63</v>
      </c>
      <c r="J24" s="14">
        <v>47.3</v>
      </c>
      <c r="K24" s="98">
        <v>46.8</v>
      </c>
      <c r="L24" s="13">
        <v>38.799999999999997</v>
      </c>
      <c r="M24" s="14">
        <v>70.8</v>
      </c>
      <c r="N24" s="14">
        <v>62</v>
      </c>
      <c r="O24" s="98">
        <v>52.9</v>
      </c>
      <c r="P24" s="13">
        <v>31.3</v>
      </c>
      <c r="Q24" s="14">
        <v>55.6</v>
      </c>
      <c r="R24" s="14">
        <v>61.8</v>
      </c>
      <c r="S24" s="14">
        <v>68.7</v>
      </c>
      <c r="T24" s="14">
        <v>51.9</v>
      </c>
      <c r="U24" s="14">
        <v>43</v>
      </c>
      <c r="V24" s="14">
        <v>38.6</v>
      </c>
      <c r="W24" s="14">
        <v>57.7</v>
      </c>
      <c r="X24" s="14">
        <v>67.599999999999994</v>
      </c>
      <c r="Y24" s="252">
        <v>40</v>
      </c>
      <c r="Z24" s="381">
        <f t="shared" si="0"/>
        <v>1286.9999999999998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473.4</v>
      </c>
      <c r="C25" s="105">
        <f t="shared" si="1"/>
        <v>507.6</v>
      </c>
      <c r="D25" s="105">
        <f t="shared" si="1"/>
        <v>484.79999999999995</v>
      </c>
      <c r="E25" s="105">
        <f t="shared" si="1"/>
        <v>303.50000000000006</v>
      </c>
      <c r="F25" s="105">
        <f t="shared" si="1"/>
        <v>279.7</v>
      </c>
      <c r="G25" s="105">
        <f t="shared" si="1"/>
        <v>234.49999999999997</v>
      </c>
      <c r="H25" s="105">
        <f t="shared" si="1"/>
        <v>385.8</v>
      </c>
      <c r="I25" s="105">
        <f t="shared" si="1"/>
        <v>431.7</v>
      </c>
      <c r="J25" s="105">
        <f t="shared" si="1"/>
        <v>324.3</v>
      </c>
      <c r="K25" s="178">
        <f t="shared" si="1"/>
        <v>320.90000000000003</v>
      </c>
      <c r="L25" s="108">
        <f>SUM(L18:L24)</f>
        <v>265.60000000000002</v>
      </c>
      <c r="M25" s="105">
        <f>SUM(M18:M24)</f>
        <v>485.30000000000007</v>
      </c>
      <c r="N25" s="105">
        <f>SUM(N18:N24)</f>
        <v>425.3</v>
      </c>
      <c r="O25" s="178">
        <f>SUM(O18:O24)</f>
        <v>362.7</v>
      </c>
      <c r="P25" s="108">
        <f t="shared" ref="P25:Y25" si="2">SUM(P18:P24)</f>
        <v>214.60000000000002</v>
      </c>
      <c r="Q25" s="105">
        <f t="shared" si="2"/>
        <v>381.70000000000005</v>
      </c>
      <c r="R25" s="105">
        <f t="shared" si="2"/>
        <v>424.6</v>
      </c>
      <c r="S25" s="105">
        <f t="shared" si="2"/>
        <v>471.19999999999993</v>
      </c>
      <c r="T25" s="105">
        <f t="shared" si="2"/>
        <v>356.29999999999995</v>
      </c>
      <c r="U25" s="105">
        <f t="shared" si="2"/>
        <v>295.20000000000005</v>
      </c>
      <c r="V25" s="105">
        <f t="shared" si="2"/>
        <v>264.40000000000003</v>
      </c>
      <c r="W25" s="105">
        <f t="shared" si="2"/>
        <v>396.2</v>
      </c>
      <c r="X25" s="105">
        <f t="shared" si="2"/>
        <v>463.70000000000005</v>
      </c>
      <c r="Y25" s="106">
        <f t="shared" si="2"/>
        <v>274.39999999999998</v>
      </c>
      <c r="Z25" s="389">
        <f>SUM(B25:Y25)</f>
        <v>8827.4</v>
      </c>
    </row>
    <row r="26" spans="1:33" s="2" customFormat="1" ht="36.75" customHeight="1" x14ac:dyDescent="0.25">
      <c r="A26" s="162" t="s">
        <v>10</v>
      </c>
      <c r="B26" s="15">
        <v>102</v>
      </c>
      <c r="C26" s="16">
        <v>103</v>
      </c>
      <c r="D26" s="16">
        <v>104</v>
      </c>
      <c r="E26" s="16">
        <v>106</v>
      </c>
      <c r="F26" s="16">
        <v>108</v>
      </c>
      <c r="G26" s="16">
        <v>105</v>
      </c>
      <c r="H26" s="16">
        <v>104</v>
      </c>
      <c r="I26" s="16">
        <v>104</v>
      </c>
      <c r="J26" s="16">
        <v>102.5</v>
      </c>
      <c r="K26" s="186">
        <v>99</v>
      </c>
      <c r="L26" s="451">
        <v>107.5</v>
      </c>
      <c r="M26" s="452">
        <v>106.5</v>
      </c>
      <c r="N26" s="16">
        <v>103.5</v>
      </c>
      <c r="O26" s="186">
        <v>101</v>
      </c>
      <c r="P26" s="451">
        <v>101.5</v>
      </c>
      <c r="Q26" s="452">
        <v>102.5</v>
      </c>
      <c r="R26" s="453">
        <v>103.5</v>
      </c>
      <c r="S26" s="453">
        <v>106</v>
      </c>
      <c r="T26" s="453">
        <v>106.5</v>
      </c>
      <c r="U26" s="452">
        <v>106.5</v>
      </c>
      <c r="V26" s="452">
        <v>107</v>
      </c>
      <c r="W26" s="454">
        <v>105</v>
      </c>
      <c r="X26" s="454">
        <v>104</v>
      </c>
      <c r="Y26" s="455">
        <v>100</v>
      </c>
      <c r="Z26" s="243">
        <f>((Z25/Z27)/7)*1000</f>
        <v>104.02187105973297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666</v>
      </c>
      <c r="E27" s="19">
        <v>409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586</v>
      </c>
      <c r="S27" s="19">
        <v>635</v>
      </c>
      <c r="T27" s="19">
        <v>478</v>
      </c>
      <c r="U27" s="19">
        <v>396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12123</v>
      </c>
    </row>
    <row r="28" spans="1:33" s="2" customFormat="1" ht="33" customHeight="1" x14ac:dyDescent="0.25">
      <c r="A28" s="164" t="s">
        <v>12</v>
      </c>
      <c r="B28" s="489">
        <f>((((B26*7)*B27)/1000)-(B18+B19))/5</f>
        <v>69.0364</v>
      </c>
      <c r="C28" s="22">
        <f>((((C26*7)*C27)/1000)-(C18+C19))/5</f>
        <v>73.916799999999995</v>
      </c>
      <c r="D28" s="22">
        <f t="shared" ref="D28:O28" si="3">((((D26*7)*D27)/1000)-(D18+D19))/5</f>
        <v>70.529600000000002</v>
      </c>
      <c r="E28" s="22">
        <f t="shared" si="3"/>
        <v>44.255600000000001</v>
      </c>
      <c r="F28" s="22">
        <f t="shared" si="3"/>
        <v>40.824000000000005</v>
      </c>
      <c r="G28" s="22">
        <f t="shared" si="3"/>
        <v>34.093000000000004</v>
      </c>
      <c r="H28" s="22">
        <f t="shared" si="3"/>
        <v>56.128</v>
      </c>
      <c r="I28" s="22">
        <f t="shared" si="3"/>
        <v>62.940800000000003</v>
      </c>
      <c r="J28" s="22">
        <f t="shared" si="3"/>
        <v>47.262</v>
      </c>
      <c r="K28" s="491">
        <f t="shared" si="3"/>
        <v>46.7318</v>
      </c>
      <c r="L28" s="489">
        <f t="shared" si="3"/>
        <v>38.726500000000001</v>
      </c>
      <c r="M28" s="22">
        <f t="shared" si="3"/>
        <v>70.784099999999995</v>
      </c>
      <c r="N28" s="22">
        <f t="shared" si="3"/>
        <v>61.936300000000003</v>
      </c>
      <c r="O28" s="491">
        <f t="shared" si="3"/>
        <v>52.818200000000004</v>
      </c>
      <c r="P28" s="489">
        <f>((((P26*7)*P27)/1000)-(P18+P19))/5</f>
        <v>31.234199999999998</v>
      </c>
      <c r="Q28" s="22">
        <f>((((Q26*7)*Q27)/1000)-(Q18+Q19))/5</f>
        <v>55.541999999999994</v>
      </c>
      <c r="R28" s="22">
        <f t="shared" ref="R28:Y28" si="4">((((R26*7)*R27)/1000)-(R18+R19))/5</f>
        <v>61.791399999999996</v>
      </c>
      <c r="S28" s="22">
        <f t="shared" si="4"/>
        <v>68.634</v>
      </c>
      <c r="T28" s="22">
        <f t="shared" si="4"/>
        <v>51.909799999999997</v>
      </c>
      <c r="U28" s="22">
        <f t="shared" si="4"/>
        <v>42.9636</v>
      </c>
      <c r="V28" s="22">
        <f t="shared" si="4"/>
        <v>38.519399999999997</v>
      </c>
      <c r="W28" s="22">
        <f t="shared" si="4"/>
        <v>57.633000000000003</v>
      </c>
      <c r="X28" s="22">
        <f t="shared" si="4"/>
        <v>67.587199999999996</v>
      </c>
      <c r="Y28" s="490">
        <f t="shared" si="4"/>
        <v>39.959999999999994</v>
      </c>
      <c r="Z28" s="425">
        <f>((Z25*1000)/Z27)/7</f>
        <v>104.02187105973299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473.38200000000001</v>
      </c>
      <c r="C29" s="330">
        <f>((C27*C26)*7)/1000</f>
        <v>507.584</v>
      </c>
      <c r="D29" s="330">
        <f t="shared" si="5"/>
        <v>484.84800000000001</v>
      </c>
      <c r="E29" s="330">
        <f t="shared" si="5"/>
        <v>303.47800000000001</v>
      </c>
      <c r="F29" s="330">
        <f t="shared" si="5"/>
        <v>279.72000000000003</v>
      </c>
      <c r="G29" s="330">
        <f t="shared" si="5"/>
        <v>234.465</v>
      </c>
      <c r="H29" s="330">
        <f t="shared" si="5"/>
        <v>385.84</v>
      </c>
      <c r="I29" s="330">
        <f t="shared" si="5"/>
        <v>431.70400000000001</v>
      </c>
      <c r="J29" s="330">
        <f t="shared" si="5"/>
        <v>324.31</v>
      </c>
      <c r="K29" s="344">
        <f t="shared" si="5"/>
        <v>320.85899999999998</v>
      </c>
      <c r="L29" s="329">
        <f>((L27*L26)*7)/1000</f>
        <v>265.63249999999999</v>
      </c>
      <c r="M29" s="330">
        <f>((M27*M26)*7)/1000</f>
        <v>485.32049999999998</v>
      </c>
      <c r="N29" s="330">
        <f>((N27*N26)*7)/1000</f>
        <v>425.28149999999999</v>
      </c>
      <c r="O29" s="344">
        <f>((O27*O26)*7)/1000</f>
        <v>362.69099999999997</v>
      </c>
      <c r="P29" s="329">
        <f t="shared" ref="P29:Y29" si="6">((P27*P26)*7)/1000</f>
        <v>214.571</v>
      </c>
      <c r="Q29" s="330">
        <f t="shared" si="6"/>
        <v>381.71</v>
      </c>
      <c r="R29" s="330">
        <f t="shared" si="6"/>
        <v>424.55700000000002</v>
      </c>
      <c r="S29" s="330">
        <f t="shared" si="6"/>
        <v>471.17</v>
      </c>
      <c r="T29" s="330">
        <f t="shared" si="6"/>
        <v>356.34899999999999</v>
      </c>
      <c r="U29" s="330">
        <f t="shared" si="6"/>
        <v>295.21800000000002</v>
      </c>
      <c r="V29" s="330">
        <f t="shared" si="6"/>
        <v>264.39699999999999</v>
      </c>
      <c r="W29" s="330">
        <f t="shared" si="6"/>
        <v>396.16500000000002</v>
      </c>
      <c r="X29" s="330">
        <f t="shared" si="6"/>
        <v>463.73599999999999</v>
      </c>
      <c r="Y29" s="331">
        <f t="shared" si="6"/>
        <v>274.39999999999998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102.0038784744667</v>
      </c>
      <c r="C30" s="27">
        <f t="shared" si="7"/>
        <v>103.00324675324676</v>
      </c>
      <c r="D30" s="27">
        <f t="shared" si="7"/>
        <v>103.98970398970397</v>
      </c>
      <c r="E30" s="27">
        <f t="shared" si="7"/>
        <v>106.00768424729308</v>
      </c>
      <c r="F30" s="27">
        <f t="shared" si="7"/>
        <v>107.99227799227798</v>
      </c>
      <c r="G30" s="27">
        <f t="shared" si="7"/>
        <v>105.0156739811912</v>
      </c>
      <c r="H30" s="27">
        <f t="shared" si="7"/>
        <v>103.98921832884098</v>
      </c>
      <c r="I30" s="27">
        <f t="shared" si="7"/>
        <v>103.99903637677667</v>
      </c>
      <c r="J30" s="27">
        <f t="shared" si="7"/>
        <v>102.4968394437421</v>
      </c>
      <c r="K30" s="180">
        <f t="shared" si="7"/>
        <v>99.012650416538108</v>
      </c>
      <c r="L30" s="26">
        <f>+(L25/L27)/7*1000</f>
        <v>107.48684743019021</v>
      </c>
      <c r="M30" s="27">
        <f>+(M25/M27)/7*1000</f>
        <v>106.495501426377</v>
      </c>
      <c r="N30" s="27">
        <f>+(N25/N27)/7*1000</f>
        <v>103.50450231199805</v>
      </c>
      <c r="O30" s="180">
        <f>+(O25/O27)/7*1000</f>
        <v>101.00250626566417</v>
      </c>
      <c r="P30" s="26">
        <f t="shared" ref="P30:Y30" si="8">+(P25/P27)/7*1000</f>
        <v>101.51371807000946</v>
      </c>
      <c r="Q30" s="27">
        <f t="shared" si="8"/>
        <v>102.49731471535983</v>
      </c>
      <c r="R30" s="27">
        <f t="shared" si="8"/>
        <v>103.51048269137007</v>
      </c>
      <c r="S30" s="27">
        <f t="shared" si="8"/>
        <v>106.00674915635544</v>
      </c>
      <c r="T30" s="27">
        <f t="shared" si="8"/>
        <v>106.48535564853555</v>
      </c>
      <c r="U30" s="27">
        <f t="shared" si="8"/>
        <v>106.49350649350652</v>
      </c>
      <c r="V30" s="27">
        <f t="shared" si="8"/>
        <v>107.00121408336707</v>
      </c>
      <c r="W30" s="27">
        <f t="shared" si="8"/>
        <v>105.00927643784787</v>
      </c>
      <c r="X30" s="27">
        <f t="shared" si="8"/>
        <v>103.99192644090604</v>
      </c>
      <c r="Y30" s="28">
        <f t="shared" si="8"/>
        <v>99.999999999999986</v>
      </c>
      <c r="Z30" s="247"/>
    </row>
    <row r="31" spans="1:33" ht="33.75" customHeight="1" x14ac:dyDescent="0.25">
      <c r="A31" s="29"/>
      <c r="B31" s="30">
        <f>B25-B29</f>
        <v>1.799999999997226E-2</v>
      </c>
      <c r="C31" s="30">
        <f>C25-C29</f>
        <v>1.6000000000019554E-2</v>
      </c>
      <c r="D31" s="30">
        <f t="shared" ref="D31:K31" si="9">D25-D29</f>
        <v>-4.8000000000058662E-2</v>
      </c>
      <c r="E31" s="30">
        <f t="shared" si="9"/>
        <v>2.2000000000048203E-2</v>
      </c>
      <c r="F31" s="30">
        <f t="shared" si="9"/>
        <v>-2.0000000000038654E-2</v>
      </c>
      <c r="G31" s="30">
        <f t="shared" si="9"/>
        <v>3.4999999999968168E-2</v>
      </c>
      <c r="H31" s="30">
        <f t="shared" si="9"/>
        <v>-3.999999999996362E-2</v>
      </c>
      <c r="I31" s="30">
        <f t="shared" si="9"/>
        <v>-4.0000000000190994E-3</v>
      </c>
      <c r="J31" s="30">
        <f t="shared" si="9"/>
        <v>-9.9999999999909051E-3</v>
      </c>
      <c r="K31" s="30">
        <f t="shared" si="9"/>
        <v>4.100000000005366E-2</v>
      </c>
      <c r="L31" s="30">
        <f>L25-L29</f>
        <v>-3.2499999999970441E-2</v>
      </c>
      <c r="M31" s="30">
        <f>M25-M29</f>
        <v>-2.0499999999913143E-2</v>
      </c>
      <c r="N31" s="30">
        <f>N25-N29</f>
        <v>1.850000000001728E-2</v>
      </c>
      <c r="O31" s="30">
        <f>O25-O29</f>
        <v>9.0000000000145519E-3</v>
      </c>
      <c r="P31" s="30">
        <f t="shared" ref="P31:Y31" si="10">P25-P29</f>
        <v>2.9000000000024784E-2</v>
      </c>
      <c r="Q31" s="30">
        <f t="shared" si="10"/>
        <v>-9.9999999999340616E-3</v>
      </c>
      <c r="R31" s="30">
        <f t="shared" si="10"/>
        <v>4.3000000000006366E-2</v>
      </c>
      <c r="S31" s="30">
        <f t="shared" si="10"/>
        <v>2.9999999999915872E-2</v>
      </c>
      <c r="T31" s="30">
        <f t="shared" si="10"/>
        <v>-4.9000000000035016E-2</v>
      </c>
      <c r="U31" s="30">
        <f t="shared" si="10"/>
        <v>-1.799999999997226E-2</v>
      </c>
      <c r="V31" s="30">
        <f t="shared" si="10"/>
        <v>3.0000000000427463E-3</v>
      </c>
      <c r="W31" s="30">
        <f t="shared" si="10"/>
        <v>3.4999999999968168E-2</v>
      </c>
      <c r="X31" s="30">
        <f t="shared" si="10"/>
        <v>-3.5999999999944521E-2</v>
      </c>
      <c r="Y31" s="30">
        <f t="shared" si="10"/>
        <v>0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4" t="s">
        <v>16</v>
      </c>
      <c r="C34" s="1151"/>
      <c r="D34" s="1151"/>
      <c r="E34" s="1151"/>
      <c r="F34" s="1151"/>
      <c r="G34" s="1151"/>
      <c r="H34" s="1151"/>
      <c r="I34" s="1147" t="s">
        <v>8</v>
      </c>
      <c r="L34" s="32"/>
      <c r="M34" s="62" t="s">
        <v>17</v>
      </c>
      <c r="N34" s="1094" t="s">
        <v>16</v>
      </c>
      <c r="O34" s="1095"/>
      <c r="P34" s="1095"/>
      <c r="Q34" s="1147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5"/>
      <c r="J35" s="35"/>
      <c r="K35" s="1106"/>
      <c r="L35" s="1106"/>
      <c r="M35" s="422" t="s">
        <v>31</v>
      </c>
      <c r="N35" s="432">
        <v>1</v>
      </c>
      <c r="O35" s="465">
        <v>2</v>
      </c>
      <c r="P35" s="481">
        <v>3</v>
      </c>
      <c r="Q35" s="1155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8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5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34.4</v>
      </c>
      <c r="C37" s="493">
        <v>74.099999999999994</v>
      </c>
      <c r="D37" s="493">
        <v>49.4</v>
      </c>
      <c r="E37" s="495">
        <v>25.7</v>
      </c>
      <c r="F37" s="492">
        <v>23.9</v>
      </c>
      <c r="G37" s="493">
        <v>72.3</v>
      </c>
      <c r="H37" s="494">
        <v>48.7</v>
      </c>
      <c r="I37" s="242">
        <f t="shared" ref="I37:I44" si="11">SUM(B37:H37)</f>
        <v>328.5</v>
      </c>
      <c r="J37" s="37"/>
      <c r="K37" s="374"/>
      <c r="L37" s="2"/>
      <c r="M37" s="147" t="s">
        <v>23</v>
      </c>
      <c r="N37" s="470">
        <v>10.5</v>
      </c>
      <c r="O37" s="471">
        <v>19.899999999999999</v>
      </c>
      <c r="P37" s="471">
        <v>13</v>
      </c>
      <c r="Q37" s="478">
        <f t="shared" ref="Q37:Q44" si="12">SUM(N37:P37)</f>
        <v>43.4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34.4</v>
      </c>
      <c r="C38" s="330">
        <v>74.099999999999994</v>
      </c>
      <c r="D38" s="330">
        <v>49.4</v>
      </c>
      <c r="E38" s="344">
        <v>25.7</v>
      </c>
      <c r="F38" s="329">
        <v>23.9</v>
      </c>
      <c r="G38" s="330">
        <v>72.3</v>
      </c>
      <c r="H38" s="331">
        <v>48.7</v>
      </c>
      <c r="I38" s="242">
        <f t="shared" si="11"/>
        <v>328.5</v>
      </c>
      <c r="J38" s="37"/>
      <c r="K38" s="375"/>
      <c r="L38" s="2"/>
      <c r="M38" s="148" t="s">
        <v>19</v>
      </c>
      <c r="N38" s="470">
        <v>10.5</v>
      </c>
      <c r="O38" s="471">
        <v>19.899999999999999</v>
      </c>
      <c r="P38" s="471">
        <v>13</v>
      </c>
      <c r="Q38" s="242">
        <f t="shared" si="12"/>
        <v>43.4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36.799999999999997</v>
      </c>
      <c r="C39" s="14">
        <v>79.599999999999994</v>
      </c>
      <c r="D39" s="14">
        <v>52.5</v>
      </c>
      <c r="E39" s="98">
        <v>27.4</v>
      </c>
      <c r="F39" s="13">
        <v>25.3</v>
      </c>
      <c r="G39" s="14">
        <v>77.400000000000006</v>
      </c>
      <c r="H39" s="252">
        <v>51.7</v>
      </c>
      <c r="I39" s="242">
        <f t="shared" si="11"/>
        <v>350.7</v>
      </c>
      <c r="J39" s="464"/>
      <c r="K39" s="375"/>
      <c r="L39" s="2"/>
      <c r="M39" s="148" t="s">
        <v>27</v>
      </c>
      <c r="N39" s="13">
        <v>11.3</v>
      </c>
      <c r="O39" s="14">
        <v>20.7</v>
      </c>
      <c r="P39" s="14">
        <v>13.7</v>
      </c>
      <c r="Q39" s="242">
        <f t="shared" si="12"/>
        <v>45.7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36.799999999999997</v>
      </c>
      <c r="C40" s="14">
        <v>79.400000000000006</v>
      </c>
      <c r="D40" s="14">
        <v>52.3</v>
      </c>
      <c r="E40" s="98">
        <v>27.4</v>
      </c>
      <c r="F40" s="13">
        <v>25.3</v>
      </c>
      <c r="G40" s="14">
        <v>77.400000000000006</v>
      </c>
      <c r="H40" s="252">
        <v>51.7</v>
      </c>
      <c r="I40" s="242">
        <f t="shared" si="11"/>
        <v>350.3</v>
      </c>
      <c r="J40" s="37"/>
      <c r="K40" s="375"/>
      <c r="L40" s="2"/>
      <c r="M40" s="147" t="s">
        <v>20</v>
      </c>
      <c r="N40" s="13">
        <v>11.1</v>
      </c>
      <c r="O40" s="14">
        <v>20.5</v>
      </c>
      <c r="P40" s="14">
        <v>13.7</v>
      </c>
      <c r="Q40" s="242">
        <f t="shared" si="12"/>
        <v>45.3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36.799999999999997</v>
      </c>
      <c r="C41" s="14">
        <v>79.5</v>
      </c>
      <c r="D41" s="14">
        <v>52.3</v>
      </c>
      <c r="E41" s="98">
        <v>27.4</v>
      </c>
      <c r="F41" s="13">
        <v>25.4</v>
      </c>
      <c r="G41" s="14">
        <v>77.400000000000006</v>
      </c>
      <c r="H41" s="252">
        <v>51.8</v>
      </c>
      <c r="I41" s="242">
        <f t="shared" si="11"/>
        <v>350.6</v>
      </c>
      <c r="J41" s="37"/>
      <c r="K41" s="375"/>
      <c r="L41" s="2"/>
      <c r="M41" s="148" t="s">
        <v>21</v>
      </c>
      <c r="N41" s="13">
        <v>11.1</v>
      </c>
      <c r="O41" s="14">
        <v>20.5</v>
      </c>
      <c r="P41" s="14">
        <v>13.7</v>
      </c>
      <c r="Q41" s="242">
        <f t="shared" si="12"/>
        <v>45.3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36.9</v>
      </c>
      <c r="C42" s="14">
        <v>79.5</v>
      </c>
      <c r="D42" s="14">
        <v>52.3</v>
      </c>
      <c r="E42" s="98">
        <v>27.5</v>
      </c>
      <c r="F42" s="13">
        <v>25.4</v>
      </c>
      <c r="G42" s="14">
        <v>77.400000000000006</v>
      </c>
      <c r="H42" s="252">
        <v>51.8</v>
      </c>
      <c r="I42" s="242">
        <f t="shared" si="11"/>
        <v>350.8</v>
      </c>
      <c r="J42" s="37"/>
      <c r="K42" s="375"/>
      <c r="L42" s="2"/>
      <c r="M42" s="148" t="s">
        <v>22</v>
      </c>
      <c r="N42" s="13">
        <v>11.1</v>
      </c>
      <c r="O42" s="14">
        <v>20.6</v>
      </c>
      <c r="P42" s="14">
        <v>13.7</v>
      </c>
      <c r="Q42" s="242">
        <f t="shared" si="12"/>
        <v>45.400000000000006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36.9</v>
      </c>
      <c r="C43" s="14">
        <v>79.5</v>
      </c>
      <c r="D43" s="14">
        <v>52.4</v>
      </c>
      <c r="E43" s="98">
        <v>27.5</v>
      </c>
      <c r="F43" s="13">
        <v>25.2</v>
      </c>
      <c r="G43" s="14">
        <v>74.2</v>
      </c>
      <c r="H43" s="252">
        <v>54.7</v>
      </c>
      <c r="I43" s="381">
        <f t="shared" si="11"/>
        <v>350.4</v>
      </c>
      <c r="J43" s="37"/>
      <c r="K43" s="375"/>
      <c r="L43" s="2"/>
      <c r="M43" s="196" t="s">
        <v>30</v>
      </c>
      <c r="N43" s="13">
        <v>11.2</v>
      </c>
      <c r="O43" s="14">
        <v>20.6</v>
      </c>
      <c r="P43" s="14">
        <v>13.8</v>
      </c>
      <c r="Q43" s="381">
        <f t="shared" si="12"/>
        <v>45.6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253</v>
      </c>
      <c r="C44" s="105">
        <f t="shared" si="13"/>
        <v>545.70000000000005</v>
      </c>
      <c r="D44" s="105">
        <f t="shared" si="13"/>
        <v>360.6</v>
      </c>
      <c r="E44" s="178">
        <f t="shared" si="13"/>
        <v>188.6</v>
      </c>
      <c r="F44" s="108">
        <f>SUM(F37:F43)</f>
        <v>174.39999999999998</v>
      </c>
      <c r="G44" s="105">
        <f t="shared" si="13"/>
        <v>528.4</v>
      </c>
      <c r="H44" s="106">
        <f>SUM(H37:H43)</f>
        <v>359.1</v>
      </c>
      <c r="I44" s="389">
        <f t="shared" si="11"/>
        <v>2409.8000000000002</v>
      </c>
      <c r="J44" s="37"/>
      <c r="K44" s="37"/>
      <c r="M44" s="302" t="s">
        <v>8</v>
      </c>
      <c r="N44" s="108">
        <f>SUM(N37:N43)</f>
        <v>76.8</v>
      </c>
      <c r="O44" s="105">
        <f>SUM(O37:O43)</f>
        <v>142.69999999999999</v>
      </c>
      <c r="P44" s="105">
        <f>SUM(P37:P43)</f>
        <v>94.600000000000009</v>
      </c>
      <c r="Q44" s="389">
        <f t="shared" si="12"/>
        <v>314.10000000000002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98.5</v>
      </c>
      <c r="C45" s="16">
        <v>101.5</v>
      </c>
      <c r="D45" s="16">
        <v>104.5</v>
      </c>
      <c r="E45" s="186">
        <v>106.5</v>
      </c>
      <c r="F45" s="15">
        <v>103.5</v>
      </c>
      <c r="G45" s="16">
        <v>102.5</v>
      </c>
      <c r="H45" s="17">
        <v>99</v>
      </c>
      <c r="I45" s="113">
        <f>+((I44/I46)/7)*1000</f>
        <v>102.0928656159973</v>
      </c>
      <c r="J45" s="38"/>
      <c r="K45" s="37"/>
      <c r="M45" s="423" t="s">
        <v>10</v>
      </c>
      <c r="N45" s="15">
        <v>105.5</v>
      </c>
      <c r="O45" s="16">
        <v>104</v>
      </c>
      <c r="P45" s="16">
        <v>104</v>
      </c>
      <c r="Q45" s="113">
        <f>+((Q44/Q46)/7)*1000</f>
        <v>104.35215946843856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367</v>
      </c>
      <c r="C46" s="19">
        <v>768</v>
      </c>
      <c r="D46" s="19">
        <v>493</v>
      </c>
      <c r="E46" s="156">
        <v>253</v>
      </c>
      <c r="F46" s="18">
        <v>238</v>
      </c>
      <c r="G46" s="19">
        <v>710</v>
      </c>
      <c r="H46" s="20">
        <v>543</v>
      </c>
      <c r="I46" s="114">
        <f>SUM(B46:H46)</f>
        <v>3372</v>
      </c>
      <c r="J46" s="166"/>
      <c r="K46" s="37"/>
      <c r="L46" s="39"/>
      <c r="M46" s="163" t="s">
        <v>11</v>
      </c>
      <c r="N46" s="210">
        <v>104</v>
      </c>
      <c r="O46" s="211">
        <v>196</v>
      </c>
      <c r="P46" s="211">
        <v>130</v>
      </c>
      <c r="Q46" s="424">
        <f>SUM(N46:P46)</f>
        <v>430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36.849300000000007</v>
      </c>
      <c r="C47" s="22">
        <f t="shared" si="14"/>
        <v>79.492800000000003</v>
      </c>
      <c r="D47" s="22">
        <f t="shared" si="14"/>
        <v>52.365899999999996</v>
      </c>
      <c r="E47" s="491">
        <f t="shared" si="14"/>
        <v>27.442299999999999</v>
      </c>
      <c r="F47" s="489">
        <f t="shared" si="14"/>
        <v>24.926200000000001</v>
      </c>
      <c r="G47" s="22">
        <f t="shared" si="14"/>
        <v>72.965000000000003</v>
      </c>
      <c r="H47" s="490">
        <f t="shared" si="14"/>
        <v>55.779800000000002</v>
      </c>
      <c r="I47" s="115">
        <f>((I44*1000)/I46)/7</f>
        <v>102.0928656159973</v>
      </c>
      <c r="J47" s="167"/>
      <c r="K47" s="37"/>
      <c r="M47" s="164" t="s">
        <v>12</v>
      </c>
      <c r="N47" s="21">
        <f>((((N45*7)*N46)/1000)-(N37+N38))/5</f>
        <v>11.1608</v>
      </c>
      <c r="O47" s="22">
        <f>((((O45*7)*O46)/1000)-(O37+O38))/5</f>
        <v>20.577599999999997</v>
      </c>
      <c r="P47" s="22">
        <f>((((P45*7)*P46)/1000)-(P37+P38))/5</f>
        <v>13.728</v>
      </c>
      <c r="Q47" s="425">
        <f>((Q44*1000)/Q46)/7</f>
        <v>104.35215946843854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253.04650000000001</v>
      </c>
      <c r="C48" s="330">
        <f t="shared" si="15"/>
        <v>545.66399999999999</v>
      </c>
      <c r="D48" s="330">
        <f t="shared" si="15"/>
        <v>360.62950000000001</v>
      </c>
      <c r="E48" s="344">
        <f t="shared" si="15"/>
        <v>188.61150000000001</v>
      </c>
      <c r="F48" s="329">
        <f>((F46*F45)*7)/1000</f>
        <v>172.43100000000001</v>
      </c>
      <c r="G48" s="330">
        <f t="shared" si="15"/>
        <v>509.42500000000001</v>
      </c>
      <c r="H48" s="331">
        <f>((H46*H45)*7)/1000</f>
        <v>376.29899999999998</v>
      </c>
      <c r="I48" s="99"/>
      <c r="J48" s="29"/>
      <c r="K48" s="37"/>
      <c r="M48" s="165" t="s">
        <v>13</v>
      </c>
      <c r="N48" s="329">
        <f>((N46*N45)*7)/1000</f>
        <v>76.804000000000002</v>
      </c>
      <c r="O48" s="330">
        <f>((O46*O45)*7)/1000</f>
        <v>142.68799999999999</v>
      </c>
      <c r="P48" s="330">
        <f>((P46*P45)*7)/1000</f>
        <v>94.64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98.48189957181782</v>
      </c>
      <c r="C49" s="27">
        <f t="shared" si="16"/>
        <v>101.50669642857143</v>
      </c>
      <c r="D49" s="27">
        <f t="shared" si="16"/>
        <v>104.49145175311504</v>
      </c>
      <c r="E49" s="180">
        <f t="shared" si="16"/>
        <v>106.4935064935065</v>
      </c>
      <c r="F49" s="26">
        <f>+(F44/F46)/7*1000</f>
        <v>104.68187274909964</v>
      </c>
      <c r="G49" s="27">
        <f t="shared" si="16"/>
        <v>106.31790744466799</v>
      </c>
      <c r="H49" s="28">
        <f>+(H44/H46)/7*1000</f>
        <v>94.475138121546962</v>
      </c>
      <c r="I49" s="116"/>
      <c r="J49" s="29"/>
      <c r="K49" s="37"/>
      <c r="L49" s="29"/>
      <c r="M49" s="213" t="s">
        <v>14</v>
      </c>
      <c r="N49" s="26">
        <f>+(N44/N46)/7*1000</f>
        <v>105.49450549450547</v>
      </c>
      <c r="O49" s="27">
        <f>+(O44/O46)/7*1000</f>
        <v>104.00874635568512</v>
      </c>
      <c r="P49" s="27">
        <f>+(P44/P46)/7*1000</f>
        <v>103.95604395604397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-4.6500000000008868E-2</v>
      </c>
      <c r="C50" s="30">
        <f t="shared" si="17"/>
        <v>3.6000000000058208E-2</v>
      </c>
      <c r="D50" s="30">
        <f t="shared" si="17"/>
        <v>-2.9499999999984539E-2</v>
      </c>
      <c r="E50" s="30">
        <f t="shared" si="17"/>
        <v>-1.1500000000012278E-2</v>
      </c>
      <c r="F50" s="30">
        <f t="shared" si="17"/>
        <v>1.9689999999999657</v>
      </c>
      <c r="G50" s="30">
        <f t="shared" si="17"/>
        <v>18.974999999999966</v>
      </c>
      <c r="H50" s="30">
        <f t="shared" si="17"/>
        <v>-17.198999999999955</v>
      </c>
      <c r="I50" s="29"/>
      <c r="J50" s="29"/>
      <c r="K50" s="29"/>
      <c r="L50" s="29"/>
      <c r="M50" s="30"/>
      <c r="N50" s="30">
        <f>N44-N48</f>
        <v>-4.0000000000048885E-3</v>
      </c>
      <c r="O50" s="30">
        <f>O44-O48</f>
        <v>1.2000000000000455E-2</v>
      </c>
      <c r="P50" s="30">
        <f>P44-P48</f>
        <v>-3.9999999999992042E-2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54" t="s">
        <v>29</v>
      </c>
      <c r="C53" s="1151"/>
      <c r="D53" s="1151"/>
      <c r="E53" s="1151"/>
      <c r="F53" s="1153"/>
      <c r="G53" s="1147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57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8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24.4</v>
      </c>
      <c r="C56" s="330">
        <v>29.9</v>
      </c>
      <c r="D56" s="330">
        <v>33.9</v>
      </c>
      <c r="E56" s="330">
        <v>41.1</v>
      </c>
      <c r="F56" s="344">
        <v>36</v>
      </c>
      <c r="G56" s="365">
        <f t="shared" ref="G56:G63" si="18">SUM(B56:F56)</f>
        <v>165.29999999999998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24.4</v>
      </c>
      <c r="C57" s="330">
        <v>29.9</v>
      </c>
      <c r="D57" s="330">
        <v>33.9</v>
      </c>
      <c r="E57" s="330">
        <v>41.1</v>
      </c>
      <c r="F57" s="344">
        <v>36</v>
      </c>
      <c r="G57" s="365">
        <f t="shared" si="18"/>
        <v>165.29999999999998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25.9</v>
      </c>
      <c r="C58" s="14">
        <v>31.9</v>
      </c>
      <c r="D58" s="14">
        <v>36</v>
      </c>
      <c r="E58" s="14">
        <v>43.3</v>
      </c>
      <c r="F58" s="98">
        <v>38</v>
      </c>
      <c r="G58" s="365">
        <f t="shared" si="18"/>
        <v>175.1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26</v>
      </c>
      <c r="C59" s="14">
        <v>31.9</v>
      </c>
      <c r="D59" s="14">
        <v>36</v>
      </c>
      <c r="E59" s="14">
        <v>43.4</v>
      </c>
      <c r="F59" s="98">
        <v>38</v>
      </c>
      <c r="G59" s="365">
        <f t="shared" si="18"/>
        <v>175.3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26</v>
      </c>
      <c r="C60" s="14">
        <v>31.9</v>
      </c>
      <c r="D60" s="14">
        <v>36</v>
      </c>
      <c r="E60" s="14">
        <v>43.4</v>
      </c>
      <c r="F60" s="98">
        <v>38</v>
      </c>
      <c r="G60" s="365">
        <f t="shared" si="18"/>
        <v>175.3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26</v>
      </c>
      <c r="C61" s="14">
        <v>31.9</v>
      </c>
      <c r="D61" s="14">
        <v>36</v>
      </c>
      <c r="E61" s="14">
        <v>43.4</v>
      </c>
      <c r="F61" s="98">
        <v>38.1</v>
      </c>
      <c r="G61" s="365">
        <f t="shared" si="18"/>
        <v>175.4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26</v>
      </c>
      <c r="C62" s="14">
        <v>31.9</v>
      </c>
      <c r="D62" s="14">
        <v>36.1</v>
      </c>
      <c r="E62" s="14">
        <v>43.4</v>
      </c>
      <c r="F62" s="98">
        <v>38.1</v>
      </c>
      <c r="G62" s="365">
        <f t="shared" si="18"/>
        <v>175.5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178.7</v>
      </c>
      <c r="C63" s="105">
        <f>SUM(C56:C62)</f>
        <v>219.3</v>
      </c>
      <c r="D63" s="105">
        <f>SUM(D56:D62)</f>
        <v>247.9</v>
      </c>
      <c r="E63" s="105">
        <f>SUM(E56:E62)</f>
        <v>299.10000000000002</v>
      </c>
      <c r="F63" s="178">
        <f>SUM(F56:F62)</f>
        <v>262.2</v>
      </c>
      <c r="G63" s="383">
        <f t="shared" si="18"/>
        <v>1207.2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111.5</v>
      </c>
      <c r="C64" s="16">
        <v>111.5</v>
      </c>
      <c r="D64" s="16">
        <v>111</v>
      </c>
      <c r="E64" s="16">
        <v>111</v>
      </c>
      <c r="F64" s="186">
        <v>110.5</v>
      </c>
      <c r="G64" s="188">
        <f>+((G63/G65)/7)*1000</f>
        <v>111.04774169809585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385</v>
      </c>
      <c r="F65" s="227">
        <v>339</v>
      </c>
      <c r="G65" s="189">
        <f>SUM(B65:F65)</f>
        <v>1553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25.986900000000002</v>
      </c>
      <c r="C66" s="22">
        <f>((((C64*7)*C65)/1000)-(C56+C57))/5</f>
        <v>31.904100000000007</v>
      </c>
      <c r="D66" s="22">
        <f>((((D64*7)*D65)/1000)-(D56+D57))/5</f>
        <v>36.012599999999999</v>
      </c>
      <c r="E66" s="22">
        <f>((((E64*7)*E65)/1000)-(E56+E57))/5</f>
        <v>43.388999999999996</v>
      </c>
      <c r="F66" s="49">
        <f>((((F64*7)*F65)/1000)-(F56+F57))/5</f>
        <v>38.043300000000002</v>
      </c>
      <c r="G66" s="368">
        <f>((G63*1000)/G65)/7</f>
        <v>111.04774169809585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178.7345</v>
      </c>
      <c r="C67" s="330">
        <f>((C65*C64)*7)/1000</f>
        <v>219.32050000000001</v>
      </c>
      <c r="D67" s="330">
        <f>((D65*D64)*7)/1000</f>
        <v>247.863</v>
      </c>
      <c r="E67" s="330">
        <f>((E65*E64)*7)/1000</f>
        <v>299.14499999999998</v>
      </c>
      <c r="F67" s="344">
        <f>((F65*F64)*7)/1000</f>
        <v>262.2165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111.47847785402369</v>
      </c>
      <c r="C68" s="27">
        <f>+(C63/C65)/7*1000</f>
        <v>111.48957803762075</v>
      </c>
      <c r="D68" s="27">
        <f>+(D63/D65)/7*1000</f>
        <v>111.01656963725929</v>
      </c>
      <c r="E68" s="27">
        <f>+(E63/E65)/7*1000</f>
        <v>110.98330241187385</v>
      </c>
      <c r="F68" s="180">
        <f>+(F63/F65)/7*1000</f>
        <v>110.49304677623262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-3.4500000000008413E-2</v>
      </c>
      <c r="C69" s="366">
        <f>C63-C67</f>
        <v>-2.0499999999998408E-2</v>
      </c>
      <c r="D69" s="366">
        <f>D63-D67</f>
        <v>3.7000000000006139E-2</v>
      </c>
      <c r="E69" s="366">
        <f>E63-E67</f>
        <v>-4.4999999999959073E-2</v>
      </c>
      <c r="F69" s="366">
        <f>F63-F67</f>
        <v>-1.6500000000007731E-2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2">
      <selection activeCell="I76" sqref="I76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5"/>
    <mergeCell ref="Z15:Z17"/>
    <mergeCell ref="B34:H34"/>
    <mergeCell ref="I34:I36"/>
    <mergeCell ref="N34:P34"/>
    <mergeCell ref="Q34:Q36"/>
    <mergeCell ref="K35:L35"/>
  </mergeCells>
  <pageMargins left="0.7" right="0.7" top="0.75" bottom="0.75" header="0.3" footer="0.3"/>
  <pageSetup paperSize="9" orientation="portrait"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7"/>
  <dimension ref="A1:AG237"/>
  <sheetViews>
    <sheetView topLeftCell="J12" zoomScale="30" zoomScaleNormal="30" workbookViewId="0">
      <selection activeCell="B43" sqref="B43:H43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82</v>
      </c>
      <c r="N11" s="1100"/>
      <c r="O11" s="6"/>
      <c r="P11" s="6"/>
      <c r="Q11" s="1"/>
      <c r="R11" s="1"/>
      <c r="S11" s="1" t="s">
        <v>5</v>
      </c>
      <c r="T11" s="69">
        <v>45568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4"/>
      <c r="I15" s="1104"/>
      <c r="J15" s="1104"/>
      <c r="K15" s="1104"/>
      <c r="L15" s="1142" t="s">
        <v>29</v>
      </c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3"/>
      <c r="W15" s="1143"/>
      <c r="X15" s="1143"/>
      <c r="Y15" s="1144"/>
      <c r="Z15" s="1156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7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9"/>
    </row>
    <row r="18" spans="1:33" ht="39.950000000000003" customHeight="1" x14ac:dyDescent="0.25">
      <c r="A18" s="147" t="s">
        <v>23</v>
      </c>
      <c r="B18" s="329">
        <v>69.099999999999994</v>
      </c>
      <c r="C18" s="330">
        <v>74</v>
      </c>
      <c r="D18" s="330">
        <v>70.599999999999994</v>
      </c>
      <c r="E18" s="330">
        <v>44.3</v>
      </c>
      <c r="F18" s="330">
        <v>40.9</v>
      </c>
      <c r="G18" s="330">
        <v>34.1</v>
      </c>
      <c r="H18" s="330">
        <v>56.2</v>
      </c>
      <c r="I18" s="330">
        <v>63</v>
      </c>
      <c r="J18" s="330">
        <v>47.3</v>
      </c>
      <c r="K18" s="344">
        <v>46.8</v>
      </c>
      <c r="L18" s="470">
        <v>38.799999999999997</v>
      </c>
      <c r="M18" s="471">
        <v>70.8</v>
      </c>
      <c r="N18" s="472">
        <v>62</v>
      </c>
      <c r="O18" s="473">
        <v>52.9</v>
      </c>
      <c r="P18" s="492">
        <v>31.3</v>
      </c>
      <c r="Q18" s="493">
        <v>55.6</v>
      </c>
      <c r="R18" s="493">
        <v>61.8</v>
      </c>
      <c r="S18" s="493">
        <v>68.7</v>
      </c>
      <c r="T18" s="493">
        <v>51.9</v>
      </c>
      <c r="U18" s="493">
        <v>43</v>
      </c>
      <c r="V18" s="493">
        <v>38.6</v>
      </c>
      <c r="W18" s="493">
        <v>57.7</v>
      </c>
      <c r="X18" s="493">
        <v>67.599999999999994</v>
      </c>
      <c r="Y18" s="494">
        <v>40</v>
      </c>
      <c r="Z18" s="337">
        <f>SUM(B18:Y18)</f>
        <v>1286.9999999999998</v>
      </c>
    </row>
    <row r="19" spans="1:33" ht="39.950000000000003" customHeight="1" x14ac:dyDescent="0.25">
      <c r="A19" s="148" t="s">
        <v>19</v>
      </c>
      <c r="B19" s="329">
        <v>69.099999999999994</v>
      </c>
      <c r="C19" s="330">
        <v>74</v>
      </c>
      <c r="D19" s="330">
        <v>70.599999999999994</v>
      </c>
      <c r="E19" s="330">
        <v>44.3</v>
      </c>
      <c r="F19" s="330">
        <v>40.9</v>
      </c>
      <c r="G19" s="330">
        <v>34.1</v>
      </c>
      <c r="H19" s="330">
        <v>56.2</v>
      </c>
      <c r="I19" s="330">
        <v>63</v>
      </c>
      <c r="J19" s="330">
        <v>47.3</v>
      </c>
      <c r="K19" s="344">
        <v>46.8</v>
      </c>
      <c r="L19" s="470">
        <v>38.799999999999997</v>
      </c>
      <c r="M19" s="471">
        <v>70.8</v>
      </c>
      <c r="N19" s="472">
        <v>62</v>
      </c>
      <c r="O19" s="473">
        <v>52.9</v>
      </c>
      <c r="P19" s="329">
        <v>31.3</v>
      </c>
      <c r="Q19" s="330">
        <v>55.6</v>
      </c>
      <c r="R19" s="330">
        <v>61.8</v>
      </c>
      <c r="S19" s="330">
        <v>68.7</v>
      </c>
      <c r="T19" s="330">
        <v>51.9</v>
      </c>
      <c r="U19" s="330">
        <v>43</v>
      </c>
      <c r="V19" s="330">
        <v>38.6</v>
      </c>
      <c r="W19" s="330">
        <v>57.7</v>
      </c>
      <c r="X19" s="330">
        <v>67.599999999999994</v>
      </c>
      <c r="Y19" s="331">
        <v>40</v>
      </c>
      <c r="Z19" s="337">
        <f t="shared" ref="Z19:Z24" si="0">SUM(B19:Y19)</f>
        <v>1286.9999999999998</v>
      </c>
      <c r="AA19" s="356"/>
    </row>
    <row r="20" spans="1:33" ht="39.75" customHeight="1" x14ac:dyDescent="0.25">
      <c r="A20" s="148" t="s">
        <v>27</v>
      </c>
      <c r="B20" s="13">
        <v>71.599999999999994</v>
      </c>
      <c r="C20" s="14">
        <v>76.7</v>
      </c>
      <c r="D20" s="14">
        <v>73.400000000000006</v>
      </c>
      <c r="E20" s="14">
        <v>45.5</v>
      </c>
      <c r="F20" s="14">
        <v>42.1</v>
      </c>
      <c r="G20" s="14">
        <v>35.200000000000003</v>
      </c>
      <c r="H20" s="14">
        <v>58</v>
      </c>
      <c r="I20" s="14">
        <v>64.8</v>
      </c>
      <c r="J20" s="14">
        <v>48.7</v>
      </c>
      <c r="K20" s="98">
        <v>48.3</v>
      </c>
      <c r="L20" s="13">
        <v>39.799999999999997</v>
      </c>
      <c r="M20" s="14">
        <v>72.8</v>
      </c>
      <c r="N20" s="14">
        <v>64</v>
      </c>
      <c r="O20" s="98">
        <v>54.6</v>
      </c>
      <c r="P20" s="13">
        <v>32.299999999999997</v>
      </c>
      <c r="Q20" s="14">
        <v>57.4</v>
      </c>
      <c r="R20" s="14">
        <v>63.8</v>
      </c>
      <c r="S20" s="14">
        <v>70.7</v>
      </c>
      <c r="T20" s="14">
        <v>53.5</v>
      </c>
      <c r="U20" s="14">
        <v>44.3</v>
      </c>
      <c r="V20" s="14">
        <v>39.6</v>
      </c>
      <c r="W20" s="14">
        <v>59.9</v>
      </c>
      <c r="X20" s="14">
        <v>69.7</v>
      </c>
      <c r="Y20" s="252">
        <v>41.6</v>
      </c>
      <c r="Z20" s="337">
        <f>SUM(B20:Y20)</f>
        <v>1328.2999999999997</v>
      </c>
      <c r="AA20" s="356"/>
    </row>
    <row r="21" spans="1:33" ht="39.950000000000003" customHeight="1" x14ac:dyDescent="0.25">
      <c r="A21" s="147" t="s">
        <v>20</v>
      </c>
      <c r="B21" s="13">
        <v>71.7</v>
      </c>
      <c r="C21" s="14">
        <v>76.7</v>
      </c>
      <c r="D21" s="14">
        <v>73.400000000000006</v>
      </c>
      <c r="E21" s="14">
        <v>45.5</v>
      </c>
      <c r="F21" s="14">
        <v>42.2</v>
      </c>
      <c r="G21" s="14">
        <v>35.200000000000003</v>
      </c>
      <c r="H21" s="14">
        <v>58</v>
      </c>
      <c r="I21" s="14">
        <v>64.900000000000006</v>
      </c>
      <c r="J21" s="14">
        <v>48.8</v>
      </c>
      <c r="K21" s="98">
        <v>48.3</v>
      </c>
      <c r="L21" s="13">
        <v>39.799999999999997</v>
      </c>
      <c r="M21" s="14">
        <v>72.8</v>
      </c>
      <c r="N21" s="14">
        <v>64</v>
      </c>
      <c r="O21" s="98">
        <v>54.6</v>
      </c>
      <c r="P21" s="13">
        <v>32.299999999999997</v>
      </c>
      <c r="Q21" s="14">
        <v>57.4</v>
      </c>
      <c r="R21" s="14">
        <v>63.9</v>
      </c>
      <c r="S21" s="14">
        <v>70.7</v>
      </c>
      <c r="T21" s="14">
        <v>53.5</v>
      </c>
      <c r="U21" s="14">
        <v>44.3</v>
      </c>
      <c r="V21" s="14">
        <v>39.6</v>
      </c>
      <c r="W21" s="14">
        <v>59.9</v>
      </c>
      <c r="X21" s="14">
        <v>69.7</v>
      </c>
      <c r="Y21" s="252">
        <v>41.6</v>
      </c>
      <c r="Z21" s="337">
        <f t="shared" si="0"/>
        <v>1328.7999999999997</v>
      </c>
      <c r="AA21" s="356"/>
    </row>
    <row r="22" spans="1:33" ht="39.950000000000003" customHeight="1" x14ac:dyDescent="0.25">
      <c r="A22" s="147" t="s">
        <v>21</v>
      </c>
      <c r="B22" s="13">
        <v>71.7</v>
      </c>
      <c r="C22" s="14">
        <v>76.7</v>
      </c>
      <c r="D22" s="14">
        <v>73.400000000000006</v>
      </c>
      <c r="E22" s="14">
        <v>45.5</v>
      </c>
      <c r="F22" s="14">
        <v>42.2</v>
      </c>
      <c r="G22" s="14">
        <v>35.299999999999997</v>
      </c>
      <c r="H22" s="14">
        <v>58</v>
      </c>
      <c r="I22" s="14">
        <v>64.900000000000006</v>
      </c>
      <c r="J22" s="14">
        <v>48.8</v>
      </c>
      <c r="K22" s="98">
        <v>48.4</v>
      </c>
      <c r="L22" s="13">
        <v>39.799999999999997</v>
      </c>
      <c r="M22" s="14">
        <v>72.8</v>
      </c>
      <c r="N22" s="14">
        <v>64.099999999999994</v>
      </c>
      <c r="O22" s="98">
        <v>54.6</v>
      </c>
      <c r="P22" s="13">
        <v>32.299999999999997</v>
      </c>
      <c r="Q22" s="14">
        <v>57.5</v>
      </c>
      <c r="R22" s="14">
        <v>63.9</v>
      </c>
      <c r="S22" s="14">
        <v>70.8</v>
      </c>
      <c r="T22" s="14">
        <v>53.5</v>
      </c>
      <c r="U22" s="14">
        <v>44.3</v>
      </c>
      <c r="V22" s="14">
        <v>39.700000000000003</v>
      </c>
      <c r="W22" s="14">
        <v>59.9</v>
      </c>
      <c r="X22" s="14">
        <v>69.7</v>
      </c>
      <c r="Y22" s="252">
        <v>41.6</v>
      </c>
      <c r="Z22" s="337">
        <f>SUM(B22:Y22)</f>
        <v>1329.3999999999999</v>
      </c>
      <c r="AA22" s="356"/>
    </row>
    <row r="23" spans="1:33" ht="39.950000000000003" customHeight="1" x14ac:dyDescent="0.25">
      <c r="A23" s="148" t="s">
        <v>22</v>
      </c>
      <c r="B23" s="13">
        <v>71.7</v>
      </c>
      <c r="C23" s="14">
        <v>76.7</v>
      </c>
      <c r="D23" s="14">
        <v>73.400000000000006</v>
      </c>
      <c r="E23" s="14">
        <v>45.5</v>
      </c>
      <c r="F23" s="14">
        <v>42.2</v>
      </c>
      <c r="G23" s="14">
        <v>35.299999999999997</v>
      </c>
      <c r="H23" s="14">
        <v>58</v>
      </c>
      <c r="I23" s="14">
        <v>64.900000000000006</v>
      </c>
      <c r="J23" s="14">
        <v>48.8</v>
      </c>
      <c r="K23" s="98">
        <v>48.4</v>
      </c>
      <c r="L23" s="13">
        <v>39.9</v>
      </c>
      <c r="M23" s="14">
        <v>72.900000000000006</v>
      </c>
      <c r="N23" s="14">
        <v>64.099999999999994</v>
      </c>
      <c r="O23" s="98">
        <v>54.6</v>
      </c>
      <c r="P23" s="13">
        <v>32.299999999999997</v>
      </c>
      <c r="Q23" s="14">
        <v>57.5</v>
      </c>
      <c r="R23" s="14">
        <v>63.9</v>
      </c>
      <c r="S23" s="14">
        <v>70.8</v>
      </c>
      <c r="T23" s="14">
        <v>53.5</v>
      </c>
      <c r="U23" s="14">
        <v>44.3</v>
      </c>
      <c r="V23" s="14">
        <v>39.700000000000003</v>
      </c>
      <c r="W23" s="14">
        <v>59.9</v>
      </c>
      <c r="X23" s="14">
        <v>69.7</v>
      </c>
      <c r="Y23" s="252">
        <v>41.6</v>
      </c>
      <c r="Z23" s="337">
        <f t="shared" si="0"/>
        <v>1329.6</v>
      </c>
      <c r="AA23" s="356"/>
    </row>
    <row r="24" spans="1:33" ht="39.950000000000003" customHeight="1" thickBot="1" x14ac:dyDescent="0.3">
      <c r="A24" s="196" t="s">
        <v>30</v>
      </c>
      <c r="B24" s="13">
        <v>71.7</v>
      </c>
      <c r="C24" s="14">
        <v>76.7</v>
      </c>
      <c r="D24" s="14">
        <v>73.400000000000006</v>
      </c>
      <c r="E24" s="14">
        <v>45.6</v>
      </c>
      <c r="F24" s="14">
        <v>42.2</v>
      </c>
      <c r="G24" s="14">
        <v>35.299999999999997</v>
      </c>
      <c r="H24" s="14">
        <v>58.1</v>
      </c>
      <c r="I24" s="14">
        <v>64.900000000000006</v>
      </c>
      <c r="J24" s="14">
        <v>48.8</v>
      </c>
      <c r="K24" s="98">
        <v>48.4</v>
      </c>
      <c r="L24" s="13">
        <v>39.9</v>
      </c>
      <c r="M24" s="14">
        <v>72.900000000000006</v>
      </c>
      <c r="N24" s="14">
        <v>64.099999999999994</v>
      </c>
      <c r="O24" s="98">
        <v>54.7</v>
      </c>
      <c r="P24" s="13">
        <v>32.299999999999997</v>
      </c>
      <c r="Q24" s="14">
        <v>57.5</v>
      </c>
      <c r="R24" s="14">
        <v>63.9</v>
      </c>
      <c r="S24" s="14">
        <v>70.8</v>
      </c>
      <c r="T24" s="14">
        <v>53.6</v>
      </c>
      <c r="U24" s="14">
        <v>44.3</v>
      </c>
      <c r="V24" s="14">
        <v>39.700000000000003</v>
      </c>
      <c r="W24" s="14">
        <v>60</v>
      </c>
      <c r="X24" s="14">
        <v>69.8</v>
      </c>
      <c r="Y24" s="252">
        <v>41.7</v>
      </c>
      <c r="Z24" s="381">
        <f t="shared" si="0"/>
        <v>1330.3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496.59999999999997</v>
      </c>
      <c r="C25" s="105">
        <f t="shared" si="1"/>
        <v>531.5</v>
      </c>
      <c r="D25" s="105">
        <f t="shared" si="1"/>
        <v>508.19999999999993</v>
      </c>
      <c r="E25" s="105">
        <f t="shared" si="1"/>
        <v>316.20000000000005</v>
      </c>
      <c r="F25" s="105">
        <f t="shared" si="1"/>
        <v>292.7</v>
      </c>
      <c r="G25" s="105">
        <f t="shared" si="1"/>
        <v>244.50000000000006</v>
      </c>
      <c r="H25" s="105">
        <f t="shared" si="1"/>
        <v>402.5</v>
      </c>
      <c r="I25" s="105">
        <f t="shared" si="1"/>
        <v>450.4</v>
      </c>
      <c r="J25" s="105">
        <f t="shared" si="1"/>
        <v>338.50000000000006</v>
      </c>
      <c r="K25" s="178">
        <f t="shared" si="1"/>
        <v>335.4</v>
      </c>
      <c r="L25" s="108">
        <f>SUM(L18:L24)</f>
        <v>276.8</v>
      </c>
      <c r="M25" s="105">
        <f>SUM(M18:M24)</f>
        <v>505.79999999999995</v>
      </c>
      <c r="N25" s="105">
        <f>SUM(N18:N24)</f>
        <v>444.30000000000007</v>
      </c>
      <c r="O25" s="178">
        <f>SUM(O18:O24)</f>
        <v>378.90000000000003</v>
      </c>
      <c r="P25" s="108">
        <f t="shared" ref="P25:Y25" si="2">SUM(P18:P24)</f>
        <v>224.10000000000002</v>
      </c>
      <c r="Q25" s="105">
        <f t="shared" si="2"/>
        <v>398.5</v>
      </c>
      <c r="R25" s="105">
        <f t="shared" si="2"/>
        <v>442.99999999999994</v>
      </c>
      <c r="S25" s="105">
        <f t="shared" si="2"/>
        <v>491.20000000000005</v>
      </c>
      <c r="T25" s="105">
        <f t="shared" si="2"/>
        <v>371.40000000000003</v>
      </c>
      <c r="U25" s="105">
        <f t="shared" si="2"/>
        <v>307.50000000000006</v>
      </c>
      <c r="V25" s="105">
        <f t="shared" si="2"/>
        <v>275.5</v>
      </c>
      <c r="W25" s="105">
        <f t="shared" si="2"/>
        <v>415</v>
      </c>
      <c r="X25" s="105">
        <f t="shared" si="2"/>
        <v>483.79999999999995</v>
      </c>
      <c r="Y25" s="106">
        <f t="shared" si="2"/>
        <v>288.09999999999997</v>
      </c>
      <c r="Z25" s="389">
        <f>SUM(B25:Y25)</f>
        <v>9220.4</v>
      </c>
    </row>
    <row r="26" spans="1:33" s="2" customFormat="1" ht="36.75" customHeight="1" x14ac:dyDescent="0.25">
      <c r="A26" s="162" t="s">
        <v>10</v>
      </c>
      <c r="B26" s="15">
        <v>107</v>
      </c>
      <c r="C26" s="16">
        <v>108</v>
      </c>
      <c r="D26" s="16">
        <v>109</v>
      </c>
      <c r="E26" s="16">
        <v>111</v>
      </c>
      <c r="F26" s="16">
        <v>113</v>
      </c>
      <c r="G26" s="16">
        <v>109.5</v>
      </c>
      <c r="H26" s="16">
        <v>108.5</v>
      </c>
      <c r="I26" s="16">
        <v>108.5</v>
      </c>
      <c r="J26" s="16">
        <v>107</v>
      </c>
      <c r="K26" s="186">
        <v>103.5</v>
      </c>
      <c r="L26" s="451">
        <v>112</v>
      </c>
      <c r="M26" s="452">
        <v>111</v>
      </c>
      <c r="N26" s="16">
        <v>108.5</v>
      </c>
      <c r="O26" s="186">
        <v>105.5</v>
      </c>
      <c r="P26" s="451">
        <v>106</v>
      </c>
      <c r="Q26" s="452">
        <v>107</v>
      </c>
      <c r="R26" s="453">
        <v>108</v>
      </c>
      <c r="S26" s="453">
        <v>110.5</v>
      </c>
      <c r="T26" s="453">
        <v>111</v>
      </c>
      <c r="U26" s="452">
        <v>111.5</v>
      </c>
      <c r="V26" s="452">
        <v>111.5</v>
      </c>
      <c r="W26" s="454">
        <v>110</v>
      </c>
      <c r="X26" s="454">
        <v>108.5</v>
      </c>
      <c r="Y26" s="455">
        <v>105</v>
      </c>
      <c r="Z26" s="243">
        <f>((Z25/Z27)/7)*1000</f>
        <v>108.71574777154176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703</v>
      </c>
      <c r="D27" s="19">
        <v>666</v>
      </c>
      <c r="E27" s="19">
        <v>407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585</v>
      </c>
      <c r="O27" s="156">
        <v>513</v>
      </c>
      <c r="P27" s="18">
        <v>302</v>
      </c>
      <c r="Q27" s="19">
        <v>532</v>
      </c>
      <c r="R27" s="19">
        <v>586</v>
      </c>
      <c r="S27" s="19">
        <v>635</v>
      </c>
      <c r="T27" s="19">
        <v>478</v>
      </c>
      <c r="U27" s="19">
        <v>394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12116</v>
      </c>
    </row>
    <row r="28" spans="1:33" s="2" customFormat="1" ht="33" customHeight="1" x14ac:dyDescent="0.25">
      <c r="A28" s="164" t="s">
        <v>12</v>
      </c>
      <c r="B28" s="489">
        <f>((((B26*7)*B27)/1000)-(B18+B19))/5</f>
        <v>71.677400000000006</v>
      </c>
      <c r="C28" s="22">
        <f>((((C26*7)*C27)/1000)-(C18+C19))/5</f>
        <v>76.693599999999989</v>
      </c>
      <c r="D28" s="22">
        <f t="shared" ref="D28:O28" si="3">((((D26*7)*D27)/1000)-(D18+D19))/5</f>
        <v>73.391600000000011</v>
      </c>
      <c r="E28" s="22">
        <f t="shared" si="3"/>
        <v>45.527799999999999</v>
      </c>
      <c r="F28" s="22">
        <f t="shared" si="3"/>
        <v>42.173999999999999</v>
      </c>
      <c r="G28" s="22">
        <f t="shared" si="3"/>
        <v>35.262699999999995</v>
      </c>
      <c r="H28" s="22">
        <f t="shared" si="3"/>
        <v>58.027000000000001</v>
      </c>
      <c r="I28" s="22">
        <f t="shared" si="3"/>
        <v>64.8767</v>
      </c>
      <c r="J28" s="22">
        <f t="shared" si="3"/>
        <v>48.7896</v>
      </c>
      <c r="K28" s="491">
        <f t="shared" si="3"/>
        <v>48.368699999999997</v>
      </c>
      <c r="L28" s="489">
        <f t="shared" si="3"/>
        <v>39.830400000000004</v>
      </c>
      <c r="M28" s="22">
        <f t="shared" si="3"/>
        <v>72.845399999999998</v>
      </c>
      <c r="N28" s="22">
        <f t="shared" si="3"/>
        <v>64.061499999999995</v>
      </c>
      <c r="O28" s="491">
        <f t="shared" si="3"/>
        <v>54.610100000000003</v>
      </c>
      <c r="P28" s="489">
        <f>((((P26*7)*P27)/1000)-(P18+P19))/5</f>
        <v>32.296800000000005</v>
      </c>
      <c r="Q28" s="22">
        <f>((((Q26*7)*Q27)/1000)-(Q18+Q19))/5</f>
        <v>57.453600000000009</v>
      </c>
      <c r="R28" s="22">
        <f t="shared" ref="R28:Y28" si="4">((((R26*7)*R27)/1000)-(R18+R19))/5</f>
        <v>63.883200000000009</v>
      </c>
      <c r="S28" s="22">
        <f t="shared" si="4"/>
        <v>70.754500000000007</v>
      </c>
      <c r="T28" s="22">
        <f t="shared" si="4"/>
        <v>53.5212</v>
      </c>
      <c r="U28" s="22">
        <f t="shared" si="4"/>
        <v>44.303399999999996</v>
      </c>
      <c r="V28" s="22">
        <f t="shared" si="4"/>
        <v>39.663300000000007</v>
      </c>
      <c r="W28" s="22">
        <f t="shared" si="4"/>
        <v>59.926000000000002</v>
      </c>
      <c r="X28" s="22">
        <f t="shared" si="4"/>
        <v>69.720299999999995</v>
      </c>
      <c r="Y28" s="490">
        <f t="shared" si="4"/>
        <v>41.624000000000002</v>
      </c>
      <c r="Z28" s="425">
        <f>((Z25*1000)/Z27)/7</f>
        <v>108.71574777154176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496.58699999999999</v>
      </c>
      <c r="C29" s="330">
        <f>((C27*C26)*7)/1000</f>
        <v>531.46799999999996</v>
      </c>
      <c r="D29" s="330">
        <f t="shared" si="5"/>
        <v>508.15800000000002</v>
      </c>
      <c r="E29" s="330">
        <f t="shared" si="5"/>
        <v>316.23899999999998</v>
      </c>
      <c r="F29" s="330">
        <f t="shared" si="5"/>
        <v>292.67</v>
      </c>
      <c r="G29" s="330">
        <f t="shared" si="5"/>
        <v>244.51349999999999</v>
      </c>
      <c r="H29" s="330">
        <f t="shared" si="5"/>
        <v>402.53500000000003</v>
      </c>
      <c r="I29" s="330">
        <f t="shared" si="5"/>
        <v>450.38350000000003</v>
      </c>
      <c r="J29" s="330">
        <f t="shared" si="5"/>
        <v>338.548</v>
      </c>
      <c r="K29" s="344">
        <f t="shared" si="5"/>
        <v>335.44349999999997</v>
      </c>
      <c r="L29" s="329">
        <f>((L27*L26)*7)/1000</f>
        <v>276.75200000000001</v>
      </c>
      <c r="M29" s="330">
        <f>((M27*M26)*7)/1000</f>
        <v>505.827</v>
      </c>
      <c r="N29" s="330">
        <f>((N27*N26)*7)/1000</f>
        <v>444.3075</v>
      </c>
      <c r="O29" s="344">
        <f>((O27*O26)*7)/1000</f>
        <v>378.85050000000001</v>
      </c>
      <c r="P29" s="329">
        <f t="shared" ref="P29:Y29" si="6">((P27*P26)*7)/1000</f>
        <v>224.084</v>
      </c>
      <c r="Q29" s="330">
        <f t="shared" si="6"/>
        <v>398.46800000000002</v>
      </c>
      <c r="R29" s="330">
        <f t="shared" si="6"/>
        <v>443.01600000000002</v>
      </c>
      <c r="S29" s="330">
        <f t="shared" si="6"/>
        <v>491.17250000000001</v>
      </c>
      <c r="T29" s="330">
        <f t="shared" si="6"/>
        <v>371.40600000000001</v>
      </c>
      <c r="U29" s="330">
        <f t="shared" si="6"/>
        <v>307.517</v>
      </c>
      <c r="V29" s="330">
        <f t="shared" si="6"/>
        <v>275.51650000000001</v>
      </c>
      <c r="W29" s="330">
        <f t="shared" si="6"/>
        <v>415.03</v>
      </c>
      <c r="X29" s="330">
        <f t="shared" si="6"/>
        <v>483.80149999999998</v>
      </c>
      <c r="Y29" s="331">
        <f t="shared" si="6"/>
        <v>288.12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107.00280112044817</v>
      </c>
      <c r="C30" s="27">
        <f t="shared" si="7"/>
        <v>108.00650274334485</v>
      </c>
      <c r="D30" s="27">
        <f t="shared" si="7"/>
        <v>109.00900900900899</v>
      </c>
      <c r="E30" s="27">
        <f t="shared" si="7"/>
        <v>110.986310986311</v>
      </c>
      <c r="F30" s="27">
        <f t="shared" si="7"/>
        <v>113.01158301158301</v>
      </c>
      <c r="G30" s="27">
        <f t="shared" si="7"/>
        <v>109.49395432154054</v>
      </c>
      <c r="H30" s="27">
        <f t="shared" si="7"/>
        <v>108.49056603773585</v>
      </c>
      <c r="I30" s="27">
        <f t="shared" si="7"/>
        <v>108.50397494579619</v>
      </c>
      <c r="J30" s="27">
        <f t="shared" si="7"/>
        <v>106.98482932996208</v>
      </c>
      <c r="K30" s="180">
        <f t="shared" si="7"/>
        <v>103.48657821659981</v>
      </c>
      <c r="L30" s="26">
        <f>+(L25/L27)/7*1000</f>
        <v>112.01942533387292</v>
      </c>
      <c r="M30" s="27">
        <f>+(M25/M27)/7*1000</f>
        <v>110.99407504937457</v>
      </c>
      <c r="N30" s="27">
        <f>+(N25/N27)/7*1000</f>
        <v>108.49816849816851</v>
      </c>
      <c r="O30" s="180">
        <f>+(O25/O27)/7*1000</f>
        <v>105.51378446115289</v>
      </c>
      <c r="P30" s="26">
        <f t="shared" ref="P30:Y30" si="8">+(P25/P27)/7*1000</f>
        <v>106.00756859035006</v>
      </c>
      <c r="Q30" s="27">
        <f t="shared" si="8"/>
        <v>107.00859291084855</v>
      </c>
      <c r="R30" s="27">
        <f t="shared" si="8"/>
        <v>107.99609946367625</v>
      </c>
      <c r="S30" s="27">
        <f t="shared" si="8"/>
        <v>110.50618672665917</v>
      </c>
      <c r="T30" s="27">
        <f t="shared" si="8"/>
        <v>110.99820681410641</v>
      </c>
      <c r="U30" s="27">
        <f t="shared" si="8"/>
        <v>111.49383611312547</v>
      </c>
      <c r="V30" s="27">
        <f t="shared" si="8"/>
        <v>111.49332254148118</v>
      </c>
      <c r="W30" s="27">
        <f t="shared" si="8"/>
        <v>109.99204876755897</v>
      </c>
      <c r="X30" s="27">
        <f t="shared" si="8"/>
        <v>108.4996636017044</v>
      </c>
      <c r="Y30" s="28">
        <f t="shared" si="8"/>
        <v>104.99271137026238</v>
      </c>
      <c r="Z30" s="247"/>
    </row>
    <row r="31" spans="1:33" ht="33.75" customHeight="1" x14ac:dyDescent="0.25">
      <c r="A31" s="29"/>
      <c r="B31" s="30">
        <f>B25-B29</f>
        <v>1.2999999999976808E-2</v>
      </c>
      <c r="C31" s="30">
        <f>C25-C29</f>
        <v>3.2000000000039108E-2</v>
      </c>
      <c r="D31" s="30">
        <f t="shared" ref="D31:K31" si="9">D25-D29</f>
        <v>4.1999999999916326E-2</v>
      </c>
      <c r="E31" s="30">
        <f t="shared" si="9"/>
        <v>-3.8999999999930424E-2</v>
      </c>
      <c r="F31" s="30">
        <f t="shared" si="9"/>
        <v>2.9999999999972715E-2</v>
      </c>
      <c r="G31" s="30">
        <f t="shared" si="9"/>
        <v>-1.3499999999936563E-2</v>
      </c>
      <c r="H31" s="30">
        <f t="shared" si="9"/>
        <v>-3.5000000000025011E-2</v>
      </c>
      <c r="I31" s="30">
        <f t="shared" si="9"/>
        <v>1.6499999999950887E-2</v>
      </c>
      <c r="J31" s="30">
        <f t="shared" si="9"/>
        <v>-4.7999999999944976E-2</v>
      </c>
      <c r="K31" s="30">
        <f t="shared" si="9"/>
        <v>-4.3499999999994543E-2</v>
      </c>
      <c r="L31" s="30">
        <f>L25-L29</f>
        <v>4.8000000000001819E-2</v>
      </c>
      <c r="M31" s="30">
        <f>M25-M29</f>
        <v>-2.7000000000043656E-2</v>
      </c>
      <c r="N31" s="30">
        <f>N25-N29</f>
        <v>-7.4999999999363354E-3</v>
      </c>
      <c r="O31" s="30">
        <f>O25-O29</f>
        <v>4.9500000000023192E-2</v>
      </c>
      <c r="P31" s="30">
        <f t="shared" ref="P31:Y31" si="10">P25-P29</f>
        <v>1.6000000000019554E-2</v>
      </c>
      <c r="Q31" s="30">
        <f t="shared" si="10"/>
        <v>3.1999999999982265E-2</v>
      </c>
      <c r="R31" s="30">
        <f t="shared" si="10"/>
        <v>-1.6000000000076398E-2</v>
      </c>
      <c r="S31" s="30">
        <f t="shared" si="10"/>
        <v>2.7500000000031832E-2</v>
      </c>
      <c r="T31" s="30">
        <f t="shared" si="10"/>
        <v>-5.9999999999718057E-3</v>
      </c>
      <c r="U31" s="30">
        <f t="shared" si="10"/>
        <v>-1.6999999999939064E-2</v>
      </c>
      <c r="V31" s="30">
        <f t="shared" si="10"/>
        <v>-1.6500000000007731E-2</v>
      </c>
      <c r="W31" s="30">
        <f t="shared" si="10"/>
        <v>-2.9999999999972715E-2</v>
      </c>
      <c r="X31" s="30">
        <f t="shared" si="10"/>
        <v>-1.5000000000213731E-3</v>
      </c>
      <c r="Y31" s="30">
        <f t="shared" si="10"/>
        <v>-2.0000000000038654E-2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4" t="s">
        <v>16</v>
      </c>
      <c r="C34" s="1151"/>
      <c r="D34" s="1151"/>
      <c r="E34" s="1151"/>
      <c r="F34" s="1151"/>
      <c r="G34" s="1151"/>
      <c r="H34" s="1151"/>
      <c r="I34" s="1147" t="s">
        <v>8</v>
      </c>
      <c r="L34" s="32"/>
      <c r="M34" s="62" t="s">
        <v>17</v>
      </c>
      <c r="N34" s="1094" t="s">
        <v>16</v>
      </c>
      <c r="O34" s="1095"/>
      <c r="P34" s="1095"/>
      <c r="Q34" s="1147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5"/>
      <c r="J35" s="35"/>
      <c r="K35" s="1106"/>
      <c r="L35" s="1106"/>
      <c r="M35" s="422" t="s">
        <v>31</v>
      </c>
      <c r="N35" s="432">
        <v>1</v>
      </c>
      <c r="O35" s="465">
        <v>2</v>
      </c>
      <c r="P35" s="481">
        <v>3</v>
      </c>
      <c r="Q35" s="1155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8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5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36.9</v>
      </c>
      <c r="C37" s="493">
        <v>79.5</v>
      </c>
      <c r="D37" s="493">
        <v>52.4</v>
      </c>
      <c r="E37" s="495">
        <v>27.5</v>
      </c>
      <c r="F37" s="492">
        <v>25.2</v>
      </c>
      <c r="G37" s="493">
        <v>74.2</v>
      </c>
      <c r="H37" s="494">
        <v>54.7</v>
      </c>
      <c r="I37" s="337">
        <f t="shared" ref="I37:I44" si="11">SUM(B37:H37)</f>
        <v>350.4</v>
      </c>
      <c r="J37" s="37"/>
      <c r="K37" s="374"/>
      <c r="L37" s="2"/>
      <c r="M37" s="147" t="s">
        <v>23</v>
      </c>
      <c r="N37" s="470">
        <v>11.2</v>
      </c>
      <c r="O37" s="471">
        <v>20.6</v>
      </c>
      <c r="P37" s="471">
        <v>13.8</v>
      </c>
      <c r="Q37" s="496">
        <f t="shared" ref="Q37:Q44" si="12">SUM(N37:P37)</f>
        <v>45.6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36.9</v>
      </c>
      <c r="C38" s="330">
        <v>79.5</v>
      </c>
      <c r="D38" s="330">
        <v>52.4</v>
      </c>
      <c r="E38" s="344">
        <v>27.5</v>
      </c>
      <c r="F38" s="329">
        <v>25.2</v>
      </c>
      <c r="G38" s="330">
        <v>74.2</v>
      </c>
      <c r="H38" s="331">
        <v>54.7</v>
      </c>
      <c r="I38" s="337">
        <f t="shared" si="11"/>
        <v>350.4</v>
      </c>
      <c r="J38" s="37"/>
      <c r="K38" s="375"/>
      <c r="L38" s="2"/>
      <c r="M38" s="148" t="s">
        <v>19</v>
      </c>
      <c r="N38" s="470">
        <v>11.2</v>
      </c>
      <c r="O38" s="471">
        <v>20.6</v>
      </c>
      <c r="P38" s="471">
        <v>13.8</v>
      </c>
      <c r="Q38" s="337">
        <f t="shared" si="12"/>
        <v>45.6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38</v>
      </c>
      <c r="C39" s="14">
        <v>81.599999999999994</v>
      </c>
      <c r="D39" s="14">
        <v>35</v>
      </c>
      <c r="E39" s="98">
        <v>47.7</v>
      </c>
      <c r="F39" s="13">
        <v>26.2</v>
      </c>
      <c r="G39" s="14">
        <v>77</v>
      </c>
      <c r="H39" s="252">
        <v>56.5</v>
      </c>
      <c r="I39" s="337">
        <f t="shared" si="11"/>
        <v>362</v>
      </c>
      <c r="J39" s="464"/>
      <c r="K39" s="375"/>
      <c r="L39" s="2"/>
      <c r="M39" s="148" t="s">
        <v>27</v>
      </c>
      <c r="N39" s="13">
        <v>11.8</v>
      </c>
      <c r="O39" s="14">
        <v>22.2</v>
      </c>
      <c r="P39" s="14">
        <v>14.7</v>
      </c>
      <c r="Q39" s="337">
        <f t="shared" si="12"/>
        <v>48.7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38</v>
      </c>
      <c r="C40" s="14">
        <v>81.599999999999994</v>
      </c>
      <c r="D40" s="14">
        <v>35</v>
      </c>
      <c r="E40" s="98">
        <v>47.7</v>
      </c>
      <c r="F40" s="13">
        <v>26.2</v>
      </c>
      <c r="G40" s="14">
        <v>77</v>
      </c>
      <c r="H40" s="252">
        <v>56.5</v>
      </c>
      <c r="I40" s="337">
        <f t="shared" si="11"/>
        <v>362</v>
      </c>
      <c r="J40" s="37"/>
      <c r="K40" s="375"/>
      <c r="L40" s="2"/>
      <c r="M40" s="147" t="s">
        <v>20</v>
      </c>
      <c r="N40" s="13">
        <v>11.8</v>
      </c>
      <c r="O40" s="14">
        <v>22.2</v>
      </c>
      <c r="P40" s="14">
        <v>14.8</v>
      </c>
      <c r="Q40" s="337">
        <f t="shared" si="12"/>
        <v>48.8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38</v>
      </c>
      <c r="C41" s="14">
        <v>81.7</v>
      </c>
      <c r="D41" s="14">
        <v>35</v>
      </c>
      <c r="E41" s="98">
        <v>47.7</v>
      </c>
      <c r="F41" s="13">
        <v>26.2</v>
      </c>
      <c r="G41" s="14">
        <v>76.400000000000006</v>
      </c>
      <c r="H41" s="252">
        <v>56.4</v>
      </c>
      <c r="I41" s="337">
        <f t="shared" si="11"/>
        <v>361.4</v>
      </c>
      <c r="J41" s="37"/>
      <c r="K41" s="375"/>
      <c r="L41" s="2"/>
      <c r="M41" s="148" t="s">
        <v>21</v>
      </c>
      <c r="N41" s="13">
        <v>11.6</v>
      </c>
      <c r="O41" s="14">
        <v>22.2</v>
      </c>
      <c r="P41" s="14">
        <v>14.8</v>
      </c>
      <c r="Q41" s="337">
        <f t="shared" si="12"/>
        <v>48.599999999999994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38</v>
      </c>
      <c r="C42" s="14">
        <v>81.7</v>
      </c>
      <c r="D42" s="14">
        <v>35.1</v>
      </c>
      <c r="E42" s="98">
        <v>47.7</v>
      </c>
      <c r="F42" s="13">
        <v>26.3</v>
      </c>
      <c r="G42" s="14">
        <v>76.400000000000006</v>
      </c>
      <c r="H42" s="252">
        <v>56.4</v>
      </c>
      <c r="I42" s="337">
        <f t="shared" si="11"/>
        <v>361.6</v>
      </c>
      <c r="J42" s="37"/>
      <c r="K42" s="375"/>
      <c r="L42" s="2"/>
      <c r="M42" s="148" t="s">
        <v>22</v>
      </c>
      <c r="N42" s="13">
        <v>11.6</v>
      </c>
      <c r="O42" s="14">
        <v>22.2</v>
      </c>
      <c r="P42" s="14">
        <v>14.8</v>
      </c>
      <c r="Q42" s="337">
        <f t="shared" si="12"/>
        <v>48.599999999999994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37.9</v>
      </c>
      <c r="C43" s="14">
        <v>81.400000000000006</v>
      </c>
      <c r="D43" s="14">
        <v>35.1</v>
      </c>
      <c r="E43" s="98">
        <v>47.5</v>
      </c>
      <c r="F43" s="13">
        <v>26.2</v>
      </c>
      <c r="G43" s="14">
        <v>76.400000000000006</v>
      </c>
      <c r="H43" s="252">
        <v>56.4</v>
      </c>
      <c r="I43" s="381">
        <f t="shared" si="11"/>
        <v>360.9</v>
      </c>
      <c r="J43" s="37"/>
      <c r="K43" s="375"/>
      <c r="L43" s="2"/>
      <c r="M43" s="196" t="s">
        <v>30</v>
      </c>
      <c r="N43" s="13">
        <v>11.7</v>
      </c>
      <c r="O43" s="14">
        <v>22.2</v>
      </c>
      <c r="P43" s="14">
        <v>14.8</v>
      </c>
      <c r="Q43" s="381">
        <f t="shared" si="12"/>
        <v>48.7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263.7</v>
      </c>
      <c r="C44" s="105">
        <f t="shared" si="13"/>
        <v>567</v>
      </c>
      <c r="D44" s="105">
        <f t="shared" si="13"/>
        <v>280</v>
      </c>
      <c r="E44" s="178">
        <f t="shared" si="13"/>
        <v>293.3</v>
      </c>
      <c r="F44" s="108">
        <f>SUM(F37:F43)</f>
        <v>181.5</v>
      </c>
      <c r="G44" s="105">
        <f t="shared" si="13"/>
        <v>531.59999999999991</v>
      </c>
      <c r="H44" s="106">
        <f>SUM(H37:H43)</f>
        <v>391.59999999999997</v>
      </c>
      <c r="I44" s="389">
        <f t="shared" si="11"/>
        <v>2508.6999999999998</v>
      </c>
      <c r="J44" s="37"/>
      <c r="K44" s="37"/>
      <c r="M44" s="302" t="s">
        <v>8</v>
      </c>
      <c r="N44" s="108">
        <f>SUM(N37:N43)</f>
        <v>80.900000000000006</v>
      </c>
      <c r="O44" s="105">
        <f>SUM(O37:O43)</f>
        <v>152.19999999999999</v>
      </c>
      <c r="P44" s="105">
        <f>SUM(P37:P43)</f>
        <v>101.49999999999999</v>
      </c>
      <c r="Q44" s="389">
        <f t="shared" si="12"/>
        <v>334.59999999999997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103</v>
      </c>
      <c r="C45" s="16">
        <v>106.5</v>
      </c>
      <c r="D45" s="16">
        <v>109</v>
      </c>
      <c r="E45" s="186">
        <v>111.5</v>
      </c>
      <c r="F45" s="15">
        <v>109</v>
      </c>
      <c r="G45" s="16">
        <v>107.5</v>
      </c>
      <c r="H45" s="17">
        <v>103.5</v>
      </c>
      <c r="I45" s="113">
        <f>+((I44/I46)/7)*1000</f>
        <v>107.01275434031479</v>
      </c>
      <c r="J45" s="38"/>
      <c r="K45" s="37"/>
      <c r="M45" s="423" t="s">
        <v>10</v>
      </c>
      <c r="N45" s="15">
        <v>112</v>
      </c>
      <c r="O45" s="16">
        <v>111.5</v>
      </c>
      <c r="P45" s="16">
        <v>111.5</v>
      </c>
      <c r="Q45" s="113">
        <f>+((Q44/Q46)/7)*1000</f>
        <v>111.6822429906542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365</v>
      </c>
      <c r="C46" s="19">
        <v>759</v>
      </c>
      <c r="D46" s="19">
        <v>367</v>
      </c>
      <c r="E46" s="156">
        <v>375</v>
      </c>
      <c r="F46" s="18">
        <v>238</v>
      </c>
      <c r="G46" s="19">
        <v>705</v>
      </c>
      <c r="H46" s="20">
        <v>540</v>
      </c>
      <c r="I46" s="114">
        <f>SUM(B46:H46)</f>
        <v>3349</v>
      </c>
      <c r="J46" s="166"/>
      <c r="K46" s="37"/>
      <c r="L46" s="39"/>
      <c r="M46" s="163" t="s">
        <v>11</v>
      </c>
      <c r="N46" s="210">
        <v>103</v>
      </c>
      <c r="O46" s="211">
        <v>195</v>
      </c>
      <c r="P46" s="211">
        <v>130</v>
      </c>
      <c r="Q46" s="424">
        <f>SUM(N46:P46)</f>
        <v>428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37.873000000000005</v>
      </c>
      <c r="C47" s="22">
        <f t="shared" si="14"/>
        <v>81.366900000000015</v>
      </c>
      <c r="D47" s="22">
        <f t="shared" si="14"/>
        <v>35.044200000000004</v>
      </c>
      <c r="E47" s="491">
        <f t="shared" si="14"/>
        <v>47.537500000000001</v>
      </c>
      <c r="F47" s="489">
        <f t="shared" si="14"/>
        <v>26.238799999999998</v>
      </c>
      <c r="G47" s="22">
        <f t="shared" si="14"/>
        <v>76.422500000000014</v>
      </c>
      <c r="H47" s="490">
        <f t="shared" si="14"/>
        <v>56.366000000000007</v>
      </c>
      <c r="I47" s="115">
        <f>((I44*1000)/I46)/7</f>
        <v>107.01275434031481</v>
      </c>
      <c r="J47" s="167"/>
      <c r="K47" s="37"/>
      <c r="M47" s="164" t="s">
        <v>12</v>
      </c>
      <c r="N47" s="21">
        <f>((((N45*7)*N46)/1000)-(N37+N38))/5</f>
        <v>11.670399999999999</v>
      </c>
      <c r="O47" s="22">
        <f>((((O45*7)*O46)/1000)-(O37+O38))/5</f>
        <v>22.199499999999997</v>
      </c>
      <c r="P47" s="22">
        <f>((((P45*7)*P46)/1000)-(P37+P38))/5</f>
        <v>14.773000000000001</v>
      </c>
      <c r="Q47" s="425">
        <f>((Q44*1000)/Q46)/7</f>
        <v>111.68224299065419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263.16500000000002</v>
      </c>
      <c r="C48" s="330">
        <f t="shared" si="15"/>
        <v>565.83450000000005</v>
      </c>
      <c r="D48" s="330">
        <f t="shared" si="15"/>
        <v>280.02100000000002</v>
      </c>
      <c r="E48" s="344">
        <f t="shared" si="15"/>
        <v>292.6875</v>
      </c>
      <c r="F48" s="329">
        <f>((F46*F45)*7)/1000</f>
        <v>181.59399999999999</v>
      </c>
      <c r="G48" s="330">
        <f t="shared" si="15"/>
        <v>530.51250000000005</v>
      </c>
      <c r="H48" s="331">
        <f>((H46*H45)*7)/1000</f>
        <v>391.23</v>
      </c>
      <c r="I48" s="99"/>
      <c r="J48" s="29"/>
      <c r="K48" s="37"/>
      <c r="M48" s="165" t="s">
        <v>13</v>
      </c>
      <c r="N48" s="329">
        <f>((N46*N45)*7)/1000</f>
        <v>80.751999999999995</v>
      </c>
      <c r="O48" s="330">
        <f>((O46*O45)*7)/1000</f>
        <v>152.19749999999999</v>
      </c>
      <c r="P48" s="330">
        <f>((P46*P45)*7)/1000</f>
        <v>101.465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103.20939334637964</v>
      </c>
      <c r="C49" s="27">
        <f t="shared" si="16"/>
        <v>106.71936758893281</v>
      </c>
      <c r="D49" s="27">
        <f t="shared" si="16"/>
        <v>108.99182561307903</v>
      </c>
      <c r="E49" s="180">
        <f t="shared" si="16"/>
        <v>111.73333333333333</v>
      </c>
      <c r="F49" s="26">
        <f>+(F44/F46)/7*1000</f>
        <v>108.94357743097238</v>
      </c>
      <c r="G49" s="27">
        <f t="shared" si="16"/>
        <v>107.72036474164133</v>
      </c>
      <c r="H49" s="28">
        <f>+(H44/H46)/7*1000</f>
        <v>103.59788359788359</v>
      </c>
      <c r="I49" s="116"/>
      <c r="J49" s="29"/>
      <c r="K49" s="37"/>
      <c r="L49" s="29"/>
      <c r="M49" s="213" t="s">
        <v>14</v>
      </c>
      <c r="N49" s="26">
        <f>+(N44/N46)/7*1000</f>
        <v>112.20527045769765</v>
      </c>
      <c r="O49" s="27">
        <f>+(O44/O46)/7*1000</f>
        <v>111.50183150183149</v>
      </c>
      <c r="P49" s="27">
        <f>+(P44/P46)/7*1000</f>
        <v>111.53846153846152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0.53499999999996817</v>
      </c>
      <c r="C50" s="30">
        <f t="shared" si="17"/>
        <v>1.1654999999999518</v>
      </c>
      <c r="D50" s="30">
        <f t="shared" si="17"/>
        <v>-2.1000000000015007E-2</v>
      </c>
      <c r="E50" s="30">
        <f t="shared" si="17"/>
        <v>0.61250000000001137</v>
      </c>
      <c r="F50" s="30">
        <f t="shared" si="17"/>
        <v>-9.3999999999994088E-2</v>
      </c>
      <c r="G50" s="30">
        <f t="shared" si="17"/>
        <v>1.0874999999998636</v>
      </c>
      <c r="H50" s="30">
        <f t="shared" si="17"/>
        <v>0.3699999999999477</v>
      </c>
      <c r="I50" s="29"/>
      <c r="J50" s="29"/>
      <c r="K50" s="29"/>
      <c r="L50" s="29"/>
      <c r="M50" s="30"/>
      <c r="N50" s="30">
        <f>N44-N48</f>
        <v>0.14800000000001035</v>
      </c>
      <c r="O50" s="30">
        <f>O44-O48</f>
        <v>2.4999999999977263E-3</v>
      </c>
      <c r="P50" s="30">
        <f>P44-P48</f>
        <v>3.4999999999982379E-2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54" t="s">
        <v>29</v>
      </c>
      <c r="C53" s="1151"/>
      <c r="D53" s="1151"/>
      <c r="E53" s="1151"/>
      <c r="F53" s="1153"/>
      <c r="G53" s="1147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57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8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26</v>
      </c>
      <c r="C56" s="330">
        <v>31.9</v>
      </c>
      <c r="D56" s="330">
        <v>36.1</v>
      </c>
      <c r="E56" s="330">
        <v>43.4</v>
      </c>
      <c r="F56" s="344">
        <v>38.1</v>
      </c>
      <c r="G56" s="380">
        <f t="shared" ref="G56:G63" si="18">SUM(B56:F56)</f>
        <v>175.5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26</v>
      </c>
      <c r="C57" s="330">
        <v>31.9</v>
      </c>
      <c r="D57" s="330">
        <v>36.1</v>
      </c>
      <c r="E57" s="330">
        <v>43.4</v>
      </c>
      <c r="F57" s="344">
        <v>38.1</v>
      </c>
      <c r="G57" s="380">
        <f t="shared" si="18"/>
        <v>175.5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27.2</v>
      </c>
      <c r="C58" s="14">
        <v>33.4</v>
      </c>
      <c r="D58" s="14">
        <v>37.799999999999997</v>
      </c>
      <c r="E58" s="14">
        <v>45.7</v>
      </c>
      <c r="F58" s="98">
        <v>40</v>
      </c>
      <c r="G58" s="380">
        <f t="shared" si="18"/>
        <v>184.1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27.3</v>
      </c>
      <c r="C59" s="14">
        <v>33.4</v>
      </c>
      <c r="D59" s="14">
        <v>37.799999999999997</v>
      </c>
      <c r="E59" s="14">
        <v>45.7</v>
      </c>
      <c r="F59" s="98">
        <v>40</v>
      </c>
      <c r="G59" s="380">
        <f t="shared" si="18"/>
        <v>184.2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27.3</v>
      </c>
      <c r="C60" s="14">
        <v>33.5</v>
      </c>
      <c r="D60" s="14">
        <v>37.799999999999997</v>
      </c>
      <c r="E60" s="14">
        <v>45.7</v>
      </c>
      <c r="F60" s="98">
        <v>40.1</v>
      </c>
      <c r="G60" s="380">
        <f t="shared" si="18"/>
        <v>184.4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27.3</v>
      </c>
      <c r="C61" s="14">
        <v>33.5</v>
      </c>
      <c r="D61" s="14">
        <v>37.799999999999997</v>
      </c>
      <c r="E61" s="14">
        <v>45.7</v>
      </c>
      <c r="F61" s="98">
        <v>40.1</v>
      </c>
      <c r="G61" s="380">
        <f t="shared" si="18"/>
        <v>184.4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27.3</v>
      </c>
      <c r="C62" s="14">
        <v>33.5</v>
      </c>
      <c r="D62" s="14">
        <v>37.9</v>
      </c>
      <c r="E62" s="14">
        <v>45.7</v>
      </c>
      <c r="F62" s="98">
        <v>40.1</v>
      </c>
      <c r="G62" s="365">
        <f t="shared" si="18"/>
        <v>184.49999999999997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188.40000000000003</v>
      </c>
      <c r="C63" s="105">
        <f>SUM(C56:C62)</f>
        <v>231.1</v>
      </c>
      <c r="D63" s="105">
        <f>SUM(D56:D62)</f>
        <v>261.3</v>
      </c>
      <c r="E63" s="105">
        <f>SUM(E56:E62)</f>
        <v>315.29999999999995</v>
      </c>
      <c r="F63" s="178">
        <f>SUM(F56:F62)</f>
        <v>276.5</v>
      </c>
      <c r="G63" s="383">
        <f t="shared" si="18"/>
        <v>1272.5999999999999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117.5</v>
      </c>
      <c r="C64" s="16">
        <v>117.5</v>
      </c>
      <c r="D64" s="16">
        <v>117</v>
      </c>
      <c r="E64" s="16">
        <v>117</v>
      </c>
      <c r="F64" s="186">
        <v>116.5</v>
      </c>
      <c r="G64" s="188">
        <f>+((G63/G65)/7)*1000</f>
        <v>117.06374758531872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385</v>
      </c>
      <c r="F65" s="227">
        <v>339</v>
      </c>
      <c r="G65" s="189">
        <f>SUM(B65:F65)</f>
        <v>1553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27.270499999999998</v>
      </c>
      <c r="C66" s="22">
        <f>((((C64*7)*C65)/1000)-(C56+C57))/5</f>
        <v>33.464500000000001</v>
      </c>
      <c r="D66" s="22">
        <f>((((D64*7)*D65)/1000)-(D56+D57))/5</f>
        <v>37.812200000000004</v>
      </c>
      <c r="E66" s="22">
        <f>((((E64*7)*E65)/1000)-(E56+E57))/5</f>
        <v>45.702999999999996</v>
      </c>
      <c r="F66" s="49">
        <f>((((F64*7)*F65)/1000)-(F56+F57))/5</f>
        <v>40.050899999999999</v>
      </c>
      <c r="G66" s="368">
        <f>((G63*1000)/G65)/7</f>
        <v>117.06374758531874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188.35249999999999</v>
      </c>
      <c r="C67" s="330">
        <f>((C65*C64)*7)/1000</f>
        <v>231.1225</v>
      </c>
      <c r="D67" s="330">
        <f>((D65*D64)*7)/1000</f>
        <v>261.26100000000002</v>
      </c>
      <c r="E67" s="330">
        <f>((E65*E64)*7)/1000</f>
        <v>315.315</v>
      </c>
      <c r="F67" s="344">
        <f>((F65*F64)*7)/1000</f>
        <v>276.4545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117.52963194011231</v>
      </c>
      <c r="C68" s="27">
        <f>+(C63/C65)/7*1000</f>
        <v>117.48856126080325</v>
      </c>
      <c r="D68" s="27">
        <f>+(D63/D65)/7*1000</f>
        <v>117.01746529332736</v>
      </c>
      <c r="E68" s="27">
        <f>+(E63/E65)/7*1000</f>
        <v>116.99443413729126</v>
      </c>
      <c r="F68" s="180">
        <f>+(F63/F65)/7*1000</f>
        <v>116.51917404129794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4.7500000000042064E-2</v>
      </c>
      <c r="C69" s="366">
        <f>C63-C67</f>
        <v>-2.2500000000007958E-2</v>
      </c>
      <c r="D69" s="366">
        <f>D63-D67</f>
        <v>3.8999999999987267E-2</v>
      </c>
      <c r="E69" s="366">
        <f>E63-E67</f>
        <v>-1.5000000000043201E-2</v>
      </c>
      <c r="F69" s="366">
        <f>F63-F67</f>
        <v>4.5500000000004093E-2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J12">
      <selection activeCell="B43" sqref="B43:H43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5"/>
    <mergeCell ref="Z15:Z17"/>
    <mergeCell ref="B34:H34"/>
    <mergeCell ref="I34:I36"/>
    <mergeCell ref="N34:P34"/>
    <mergeCell ref="Q34:Q36"/>
    <mergeCell ref="K35:L35"/>
  </mergeCells>
  <pageMargins left="0.7" right="0.7" top="0.75" bottom="0.75" header="0.3" footer="0.3"/>
  <pageSetup paperSize="9" orientation="portrait"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8"/>
  <dimension ref="A1:AG237"/>
  <sheetViews>
    <sheetView topLeftCell="A22" zoomScale="30" zoomScaleNormal="30" workbookViewId="0">
      <selection activeCell="B65" sqref="B65:F65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83</v>
      </c>
      <c r="N11" s="1100"/>
      <c r="O11" s="6"/>
      <c r="P11" s="6"/>
      <c r="Q11" s="1"/>
      <c r="R11" s="1"/>
      <c r="S11" s="1" t="s">
        <v>5</v>
      </c>
      <c r="T11" s="69">
        <v>45575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4"/>
      <c r="I15" s="1104"/>
      <c r="J15" s="1104"/>
      <c r="K15" s="1104"/>
      <c r="L15" s="1142" t="s">
        <v>29</v>
      </c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3"/>
      <c r="W15" s="1143"/>
      <c r="X15" s="1143"/>
      <c r="Y15" s="1144"/>
      <c r="Z15" s="1156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7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9"/>
    </row>
    <row r="18" spans="1:33" ht="39.950000000000003" customHeight="1" x14ac:dyDescent="0.25">
      <c r="A18" s="147" t="s">
        <v>23</v>
      </c>
      <c r="B18" s="329">
        <v>71.7</v>
      </c>
      <c r="C18" s="330">
        <v>76.7</v>
      </c>
      <c r="D18" s="330">
        <v>73.400000000000006</v>
      </c>
      <c r="E18" s="330">
        <v>45.6</v>
      </c>
      <c r="F18" s="330">
        <v>42.2</v>
      </c>
      <c r="G18" s="330">
        <v>35.299999999999997</v>
      </c>
      <c r="H18" s="330">
        <v>58.1</v>
      </c>
      <c r="I18" s="330">
        <v>64.900000000000006</v>
      </c>
      <c r="J18" s="330">
        <v>48.8</v>
      </c>
      <c r="K18" s="344">
        <v>48.4</v>
      </c>
      <c r="L18" s="470">
        <v>39.9</v>
      </c>
      <c r="M18" s="471">
        <v>72.900000000000006</v>
      </c>
      <c r="N18" s="472">
        <v>64.099999999999994</v>
      </c>
      <c r="O18" s="473">
        <v>54.7</v>
      </c>
      <c r="P18" s="492">
        <v>32.299999999999997</v>
      </c>
      <c r="Q18" s="493">
        <v>57.5</v>
      </c>
      <c r="R18" s="493">
        <v>63.9</v>
      </c>
      <c r="S18" s="493">
        <v>70.8</v>
      </c>
      <c r="T18" s="493">
        <v>53.6</v>
      </c>
      <c r="U18" s="493">
        <v>44.3</v>
      </c>
      <c r="V18" s="493">
        <v>39.700000000000003</v>
      </c>
      <c r="W18" s="493">
        <v>60</v>
      </c>
      <c r="X18" s="493">
        <v>69.8</v>
      </c>
      <c r="Y18" s="494">
        <v>41.7</v>
      </c>
      <c r="Z18" s="242">
        <f>SUM(B18:Y18)</f>
        <v>1330.3</v>
      </c>
    </row>
    <row r="19" spans="1:33" ht="39.950000000000003" customHeight="1" x14ac:dyDescent="0.25">
      <c r="A19" s="148" t="s">
        <v>19</v>
      </c>
      <c r="B19" s="329">
        <v>71.7</v>
      </c>
      <c r="C19" s="330">
        <v>76.7</v>
      </c>
      <c r="D19" s="330">
        <v>73.400000000000006</v>
      </c>
      <c r="E19" s="330">
        <v>45.6</v>
      </c>
      <c r="F19" s="330">
        <v>42.2</v>
      </c>
      <c r="G19" s="330">
        <v>35.299999999999997</v>
      </c>
      <c r="H19" s="330">
        <v>58.1</v>
      </c>
      <c r="I19" s="330">
        <v>64.900000000000006</v>
      </c>
      <c r="J19" s="330">
        <v>48.8</v>
      </c>
      <c r="K19" s="344">
        <v>48.4</v>
      </c>
      <c r="L19" s="470">
        <v>39.9</v>
      </c>
      <c r="M19" s="471">
        <v>72.900000000000006</v>
      </c>
      <c r="N19" s="472">
        <v>64.099999999999994</v>
      </c>
      <c r="O19" s="473">
        <v>54.7</v>
      </c>
      <c r="P19" s="329">
        <v>32.299999999999997</v>
      </c>
      <c r="Q19" s="330">
        <v>57.5</v>
      </c>
      <c r="R19" s="330">
        <v>63.9</v>
      </c>
      <c r="S19" s="330">
        <v>70.8</v>
      </c>
      <c r="T19" s="330">
        <v>53.6</v>
      </c>
      <c r="U19" s="330">
        <v>44.3</v>
      </c>
      <c r="V19" s="330">
        <v>39.700000000000003</v>
      </c>
      <c r="W19" s="330">
        <v>60</v>
      </c>
      <c r="X19" s="330">
        <v>69.8</v>
      </c>
      <c r="Y19" s="331">
        <v>41.7</v>
      </c>
      <c r="Z19" s="242">
        <f t="shared" ref="Z19:Z24" si="0">SUM(B19:Y19)</f>
        <v>1330.3</v>
      </c>
      <c r="AA19" s="356"/>
    </row>
    <row r="20" spans="1:33" ht="39.75" customHeight="1" x14ac:dyDescent="0.25">
      <c r="A20" s="148" t="s">
        <v>27</v>
      </c>
      <c r="B20" s="13">
        <v>75.2</v>
      </c>
      <c r="C20" s="14">
        <v>80.5</v>
      </c>
      <c r="D20" s="14">
        <v>76.400000000000006</v>
      </c>
      <c r="E20" s="14">
        <v>47.7</v>
      </c>
      <c r="F20" s="14">
        <v>43.9</v>
      </c>
      <c r="G20" s="14">
        <v>37</v>
      </c>
      <c r="H20" s="14">
        <v>60.6</v>
      </c>
      <c r="I20" s="14">
        <v>68.099999999999994</v>
      </c>
      <c r="J20" s="14">
        <v>51.3</v>
      </c>
      <c r="K20" s="98">
        <v>50.9</v>
      </c>
      <c r="L20" s="13">
        <v>41.4</v>
      </c>
      <c r="M20" s="14">
        <v>76.5</v>
      </c>
      <c r="N20" s="14">
        <v>67.099999999999994</v>
      </c>
      <c r="O20" s="98">
        <v>57.4</v>
      </c>
      <c r="P20" s="13">
        <v>34</v>
      </c>
      <c r="Q20" s="14">
        <v>60.4</v>
      </c>
      <c r="R20" s="14">
        <v>66.900000000000006</v>
      </c>
      <c r="S20" s="14">
        <v>74.3</v>
      </c>
      <c r="T20" s="14">
        <v>55.8</v>
      </c>
      <c r="U20" s="14">
        <v>45.7</v>
      </c>
      <c r="V20" s="14">
        <v>41.2</v>
      </c>
      <c r="W20" s="14">
        <v>62.6</v>
      </c>
      <c r="X20" s="14">
        <v>73.099999999999994</v>
      </c>
      <c r="Y20" s="252">
        <v>43.4</v>
      </c>
      <c r="Z20" s="242">
        <f>SUM(B20:Y20)</f>
        <v>1391.3999999999999</v>
      </c>
      <c r="AA20" s="356"/>
    </row>
    <row r="21" spans="1:33" ht="39.950000000000003" customHeight="1" x14ac:dyDescent="0.25">
      <c r="A21" s="147" t="s">
        <v>20</v>
      </c>
      <c r="B21" s="13">
        <v>75.3</v>
      </c>
      <c r="C21" s="14">
        <v>80.5</v>
      </c>
      <c r="D21" s="14">
        <v>76.400000000000006</v>
      </c>
      <c r="E21" s="14">
        <v>47.7</v>
      </c>
      <c r="F21" s="14">
        <v>44</v>
      </c>
      <c r="G21" s="14">
        <v>37</v>
      </c>
      <c r="H21" s="14">
        <v>60.6</v>
      </c>
      <c r="I21" s="14">
        <v>68.099999999999994</v>
      </c>
      <c r="J21" s="14">
        <v>51.3</v>
      </c>
      <c r="K21" s="98">
        <v>50.9</v>
      </c>
      <c r="L21" s="13">
        <v>41.4</v>
      </c>
      <c r="M21" s="14">
        <v>76.5</v>
      </c>
      <c r="N21" s="14">
        <v>67.099999999999994</v>
      </c>
      <c r="O21" s="98">
        <v>57.5</v>
      </c>
      <c r="P21" s="13">
        <v>34</v>
      </c>
      <c r="Q21" s="14">
        <v>60.4</v>
      </c>
      <c r="R21" s="14">
        <v>67</v>
      </c>
      <c r="S21" s="14">
        <v>74.3</v>
      </c>
      <c r="T21" s="14">
        <v>55.8</v>
      </c>
      <c r="U21" s="14">
        <v>45.8</v>
      </c>
      <c r="V21" s="14">
        <v>41.3</v>
      </c>
      <c r="W21" s="14">
        <v>62.6</v>
      </c>
      <c r="X21" s="14">
        <v>73.099999999999994</v>
      </c>
      <c r="Y21" s="252">
        <v>43.4</v>
      </c>
      <c r="Z21" s="242">
        <f t="shared" si="0"/>
        <v>1391.9999999999998</v>
      </c>
      <c r="AA21" s="356"/>
    </row>
    <row r="22" spans="1:33" ht="39.950000000000003" customHeight="1" x14ac:dyDescent="0.25">
      <c r="A22" s="147" t="s">
        <v>21</v>
      </c>
      <c r="B22" s="13">
        <v>75.3</v>
      </c>
      <c r="C22" s="14">
        <v>80.5</v>
      </c>
      <c r="D22" s="14">
        <v>76.5</v>
      </c>
      <c r="E22" s="14">
        <v>47.7</v>
      </c>
      <c r="F22" s="14">
        <v>44</v>
      </c>
      <c r="G22" s="14">
        <v>37</v>
      </c>
      <c r="H22" s="14">
        <v>60.6</v>
      </c>
      <c r="I22" s="14">
        <v>68.099999999999994</v>
      </c>
      <c r="J22" s="14">
        <v>51.4</v>
      </c>
      <c r="K22" s="98">
        <v>51</v>
      </c>
      <c r="L22" s="13">
        <v>41.5</v>
      </c>
      <c r="M22" s="14">
        <v>76.599999999999994</v>
      </c>
      <c r="N22" s="14">
        <v>67.2</v>
      </c>
      <c r="O22" s="98">
        <v>57.5</v>
      </c>
      <c r="P22" s="13">
        <v>34</v>
      </c>
      <c r="Q22" s="14">
        <v>60.4</v>
      </c>
      <c r="R22" s="14">
        <v>67</v>
      </c>
      <c r="S22" s="14">
        <v>74.400000000000006</v>
      </c>
      <c r="T22" s="14">
        <v>55.9</v>
      </c>
      <c r="U22" s="14">
        <v>45.8</v>
      </c>
      <c r="V22" s="14">
        <v>41.3</v>
      </c>
      <c r="W22" s="14">
        <v>62.6</v>
      </c>
      <c r="X22" s="14">
        <v>73.099999999999994</v>
      </c>
      <c r="Y22" s="252">
        <v>43.4</v>
      </c>
      <c r="Z22" s="242">
        <f>SUM(B22:Y22)</f>
        <v>1392.8</v>
      </c>
      <c r="AA22" s="356"/>
    </row>
    <row r="23" spans="1:33" ht="39.950000000000003" customHeight="1" x14ac:dyDescent="0.25">
      <c r="A23" s="148" t="s">
        <v>22</v>
      </c>
      <c r="B23" s="13">
        <v>75.3</v>
      </c>
      <c r="C23" s="14">
        <v>80.599999999999994</v>
      </c>
      <c r="D23" s="14">
        <v>76.5</v>
      </c>
      <c r="E23" s="14">
        <v>47.7</v>
      </c>
      <c r="F23" s="14">
        <v>44</v>
      </c>
      <c r="G23" s="14">
        <v>37</v>
      </c>
      <c r="H23" s="14">
        <v>60.6</v>
      </c>
      <c r="I23" s="14">
        <v>68.099999999999994</v>
      </c>
      <c r="J23" s="14">
        <v>51.4</v>
      </c>
      <c r="K23" s="98">
        <v>51</v>
      </c>
      <c r="L23" s="13">
        <v>41.5</v>
      </c>
      <c r="M23" s="14">
        <v>76.599999999999994</v>
      </c>
      <c r="N23" s="14">
        <v>67.2</v>
      </c>
      <c r="O23" s="98">
        <v>57.5</v>
      </c>
      <c r="P23" s="13">
        <v>34</v>
      </c>
      <c r="Q23" s="14">
        <v>60.4</v>
      </c>
      <c r="R23" s="14">
        <v>67</v>
      </c>
      <c r="S23" s="14">
        <v>74.400000000000006</v>
      </c>
      <c r="T23" s="14">
        <v>55.9</v>
      </c>
      <c r="U23" s="14">
        <v>45.8</v>
      </c>
      <c r="V23" s="14">
        <v>41.3</v>
      </c>
      <c r="W23" s="14">
        <v>62.6</v>
      </c>
      <c r="X23" s="14">
        <v>73.2</v>
      </c>
      <c r="Y23" s="252">
        <v>43.4</v>
      </c>
      <c r="Z23" s="242">
        <f t="shared" si="0"/>
        <v>1393</v>
      </c>
      <c r="AA23" s="356"/>
    </row>
    <row r="24" spans="1:33" ht="39.950000000000003" customHeight="1" thickBot="1" x14ac:dyDescent="0.3">
      <c r="A24" s="196" t="s">
        <v>30</v>
      </c>
      <c r="B24" s="13">
        <v>75.3</v>
      </c>
      <c r="C24" s="14">
        <v>80.599999999999994</v>
      </c>
      <c r="D24" s="14">
        <v>76.5</v>
      </c>
      <c r="E24" s="14">
        <v>47.7</v>
      </c>
      <c r="F24" s="14">
        <v>44</v>
      </c>
      <c r="G24" s="14">
        <v>37.1</v>
      </c>
      <c r="H24" s="14">
        <v>60.6</v>
      </c>
      <c r="I24" s="14">
        <v>68.099999999999994</v>
      </c>
      <c r="J24" s="14">
        <v>51.4</v>
      </c>
      <c r="K24" s="98">
        <v>51</v>
      </c>
      <c r="L24" s="13">
        <v>41.5</v>
      </c>
      <c r="M24" s="14">
        <v>76.599999999999994</v>
      </c>
      <c r="N24" s="14">
        <v>67.2</v>
      </c>
      <c r="O24" s="98">
        <v>57.5</v>
      </c>
      <c r="P24" s="13">
        <v>34.1</v>
      </c>
      <c r="Q24" s="14">
        <v>60.5</v>
      </c>
      <c r="R24" s="14">
        <v>67</v>
      </c>
      <c r="S24" s="14">
        <v>74.400000000000006</v>
      </c>
      <c r="T24" s="14">
        <v>55.9</v>
      </c>
      <c r="U24" s="14">
        <v>45.8</v>
      </c>
      <c r="V24" s="14">
        <v>41.3</v>
      </c>
      <c r="W24" s="14">
        <v>62.7</v>
      </c>
      <c r="X24" s="14">
        <v>73.2</v>
      </c>
      <c r="Y24" s="252">
        <v>43.5</v>
      </c>
      <c r="Z24" s="381">
        <f t="shared" si="0"/>
        <v>1393.5000000000002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519.80000000000007</v>
      </c>
      <c r="C25" s="105">
        <f t="shared" si="1"/>
        <v>556.1</v>
      </c>
      <c r="D25" s="105">
        <f t="shared" si="1"/>
        <v>529.1</v>
      </c>
      <c r="E25" s="105">
        <f t="shared" si="1"/>
        <v>329.7</v>
      </c>
      <c r="F25" s="105">
        <f t="shared" si="1"/>
        <v>304.3</v>
      </c>
      <c r="G25" s="105">
        <f t="shared" si="1"/>
        <v>255.7</v>
      </c>
      <c r="H25" s="105">
        <f t="shared" si="1"/>
        <v>419.20000000000005</v>
      </c>
      <c r="I25" s="105">
        <f t="shared" si="1"/>
        <v>470.30000000000007</v>
      </c>
      <c r="J25" s="105">
        <f t="shared" si="1"/>
        <v>354.4</v>
      </c>
      <c r="K25" s="178">
        <f t="shared" si="1"/>
        <v>351.6</v>
      </c>
      <c r="L25" s="108">
        <f>SUM(L18:L24)</f>
        <v>287.10000000000002</v>
      </c>
      <c r="M25" s="105">
        <f>SUM(M18:M24)</f>
        <v>528.6</v>
      </c>
      <c r="N25" s="105">
        <f>SUM(N18:N24)</f>
        <v>463.99999999999994</v>
      </c>
      <c r="O25" s="178">
        <f>SUM(O18:O24)</f>
        <v>396.8</v>
      </c>
      <c r="P25" s="108">
        <f t="shared" ref="P25:Y25" si="2">SUM(P18:P24)</f>
        <v>234.7</v>
      </c>
      <c r="Q25" s="105">
        <f t="shared" si="2"/>
        <v>417.09999999999997</v>
      </c>
      <c r="R25" s="105">
        <f t="shared" si="2"/>
        <v>462.7</v>
      </c>
      <c r="S25" s="105">
        <f t="shared" si="2"/>
        <v>513.4</v>
      </c>
      <c r="T25" s="105">
        <f t="shared" si="2"/>
        <v>386.49999999999994</v>
      </c>
      <c r="U25" s="105">
        <f t="shared" si="2"/>
        <v>317.50000000000006</v>
      </c>
      <c r="V25" s="105">
        <f t="shared" si="2"/>
        <v>285.8</v>
      </c>
      <c r="W25" s="105">
        <f t="shared" si="2"/>
        <v>433.1</v>
      </c>
      <c r="X25" s="105">
        <f t="shared" si="2"/>
        <v>505.29999999999995</v>
      </c>
      <c r="Y25" s="106">
        <f t="shared" si="2"/>
        <v>300.5</v>
      </c>
      <c r="Z25" s="389">
        <f>SUM(B25:Y25)</f>
        <v>9623.2999999999993</v>
      </c>
    </row>
    <row r="26" spans="1:33" s="2" customFormat="1" ht="36.75" customHeight="1" x14ac:dyDescent="0.25">
      <c r="A26" s="162" t="s">
        <v>10</v>
      </c>
      <c r="B26" s="15">
        <v>112</v>
      </c>
      <c r="C26" s="16">
        <v>113</v>
      </c>
      <c r="D26" s="16">
        <v>113.5</v>
      </c>
      <c r="E26" s="16">
        <v>116</v>
      </c>
      <c r="F26" s="16">
        <v>117.5</v>
      </c>
      <c r="G26" s="16">
        <v>114.5</v>
      </c>
      <c r="H26" s="16">
        <v>113</v>
      </c>
      <c r="I26" s="16">
        <v>113.5</v>
      </c>
      <c r="J26" s="16">
        <v>112</v>
      </c>
      <c r="K26" s="186">
        <v>108.5</v>
      </c>
      <c r="L26" s="451">
        <v>116.5</v>
      </c>
      <c r="M26" s="452">
        <v>116</v>
      </c>
      <c r="N26" s="16">
        <v>113.5</v>
      </c>
      <c r="O26" s="186">
        <v>110.5</v>
      </c>
      <c r="P26" s="451">
        <v>111</v>
      </c>
      <c r="Q26" s="452">
        <v>112</v>
      </c>
      <c r="R26" s="453">
        <v>113</v>
      </c>
      <c r="S26" s="453">
        <v>115.5</v>
      </c>
      <c r="T26" s="453">
        <v>115.5</v>
      </c>
      <c r="U26" s="452">
        <v>116</v>
      </c>
      <c r="V26" s="452">
        <v>116</v>
      </c>
      <c r="W26" s="454">
        <v>115</v>
      </c>
      <c r="X26" s="454">
        <v>113.5</v>
      </c>
      <c r="Y26" s="455">
        <v>109.5</v>
      </c>
      <c r="Z26" s="243">
        <f>((Z25/Z27)/7)*1000</f>
        <v>113.56936330914024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703</v>
      </c>
      <c r="D27" s="19">
        <v>666</v>
      </c>
      <c r="E27" s="19">
        <v>406</v>
      </c>
      <c r="F27" s="19">
        <v>370</v>
      </c>
      <c r="G27" s="19">
        <v>319</v>
      </c>
      <c r="H27" s="19">
        <v>530</v>
      </c>
      <c r="I27" s="19">
        <v>592</v>
      </c>
      <c r="J27" s="19">
        <v>452</v>
      </c>
      <c r="K27" s="156">
        <v>463</v>
      </c>
      <c r="L27" s="18">
        <v>352</v>
      </c>
      <c r="M27" s="19">
        <v>651</v>
      </c>
      <c r="N27" s="19">
        <v>584</v>
      </c>
      <c r="O27" s="156">
        <v>513</v>
      </c>
      <c r="P27" s="18">
        <v>302</v>
      </c>
      <c r="Q27" s="19">
        <v>532</v>
      </c>
      <c r="R27" s="19">
        <v>585</v>
      </c>
      <c r="S27" s="19">
        <v>635</v>
      </c>
      <c r="T27" s="19">
        <v>478</v>
      </c>
      <c r="U27" s="19">
        <v>391</v>
      </c>
      <c r="V27" s="19">
        <v>352</v>
      </c>
      <c r="W27" s="19">
        <v>538</v>
      </c>
      <c r="X27" s="19">
        <v>636</v>
      </c>
      <c r="Y27" s="20">
        <v>392</v>
      </c>
      <c r="Z27" s="244">
        <f>SUM(B27:Y27)</f>
        <v>12105</v>
      </c>
    </row>
    <row r="28" spans="1:33" s="2" customFormat="1" ht="33" customHeight="1" x14ac:dyDescent="0.25">
      <c r="A28" s="164" t="s">
        <v>12</v>
      </c>
      <c r="B28" s="489">
        <f>((((B26*7)*B27)/1000)-(B18+B19))/5</f>
        <v>75.278400000000005</v>
      </c>
      <c r="C28" s="22">
        <f>((((C26*7)*C27)/1000)-(C18+C19))/5</f>
        <v>80.534599999999998</v>
      </c>
      <c r="D28" s="22">
        <f t="shared" ref="D28:O28" si="3">((((D26*7)*D27)/1000)-(D18+D19))/5</f>
        <v>76.467399999999984</v>
      </c>
      <c r="E28" s="22">
        <f t="shared" si="3"/>
        <v>47.694400000000009</v>
      </c>
      <c r="F28" s="22">
        <f t="shared" si="3"/>
        <v>43.984999999999999</v>
      </c>
      <c r="G28" s="22">
        <f t="shared" si="3"/>
        <v>37.015700000000002</v>
      </c>
      <c r="H28" s="22">
        <f t="shared" si="3"/>
        <v>60.606000000000009</v>
      </c>
      <c r="I28" s="22">
        <f t="shared" si="3"/>
        <v>68.108800000000002</v>
      </c>
      <c r="J28" s="22">
        <f t="shared" si="3"/>
        <v>51.353600000000007</v>
      </c>
      <c r="K28" s="491">
        <f t="shared" si="3"/>
        <v>50.969700000000003</v>
      </c>
      <c r="L28" s="489">
        <f t="shared" si="3"/>
        <v>41.451199999999993</v>
      </c>
      <c r="M28" s="22">
        <f t="shared" si="3"/>
        <v>76.562399999999997</v>
      </c>
      <c r="N28" s="22">
        <f t="shared" si="3"/>
        <v>67.157600000000002</v>
      </c>
      <c r="O28" s="491">
        <f t="shared" si="3"/>
        <v>57.481099999999991</v>
      </c>
      <c r="P28" s="489">
        <f>((((P26*7)*P27)/1000)-(P18+P19))/5</f>
        <v>34.010800000000003</v>
      </c>
      <c r="Q28" s="22">
        <f>((((Q26*7)*Q27)/1000)-(Q18+Q19))/5</f>
        <v>60.417600000000007</v>
      </c>
      <c r="R28" s="22">
        <f t="shared" ref="R28:Y28" si="4">((((R26*7)*R27)/1000)-(R18+R19))/5</f>
        <v>66.986999999999995</v>
      </c>
      <c r="S28" s="22">
        <f t="shared" si="4"/>
        <v>74.359499999999997</v>
      </c>
      <c r="T28" s="22">
        <f t="shared" si="4"/>
        <v>55.85260000000001</v>
      </c>
      <c r="U28" s="22">
        <f t="shared" si="4"/>
        <v>45.778400000000005</v>
      </c>
      <c r="V28" s="22">
        <f t="shared" si="4"/>
        <v>41.284800000000004</v>
      </c>
      <c r="W28" s="22">
        <f t="shared" si="4"/>
        <v>62.617999999999995</v>
      </c>
      <c r="X28" s="22">
        <f t="shared" si="4"/>
        <v>73.1404</v>
      </c>
      <c r="Y28" s="490">
        <f t="shared" si="4"/>
        <v>43.413600000000002</v>
      </c>
      <c r="Z28" s="425">
        <f>((Z25*1000)/Z27)/7</f>
        <v>113.56936330914026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519.79200000000003</v>
      </c>
      <c r="C29" s="330">
        <f>((C27*C26)*7)/1000</f>
        <v>556.07299999999998</v>
      </c>
      <c r="D29" s="330">
        <f t="shared" si="5"/>
        <v>529.13699999999994</v>
      </c>
      <c r="E29" s="330">
        <f t="shared" si="5"/>
        <v>329.67200000000003</v>
      </c>
      <c r="F29" s="330">
        <f t="shared" si="5"/>
        <v>304.32499999999999</v>
      </c>
      <c r="G29" s="330">
        <f t="shared" si="5"/>
        <v>255.67850000000001</v>
      </c>
      <c r="H29" s="330">
        <f t="shared" si="5"/>
        <v>419.23</v>
      </c>
      <c r="I29" s="330">
        <f t="shared" si="5"/>
        <v>470.34399999999999</v>
      </c>
      <c r="J29" s="330">
        <f t="shared" si="5"/>
        <v>354.36799999999999</v>
      </c>
      <c r="K29" s="344">
        <f t="shared" si="5"/>
        <v>351.64850000000001</v>
      </c>
      <c r="L29" s="329">
        <f>((L27*L26)*7)/1000</f>
        <v>287.05599999999998</v>
      </c>
      <c r="M29" s="330">
        <f>((M27*M26)*7)/1000</f>
        <v>528.61199999999997</v>
      </c>
      <c r="N29" s="330">
        <f>((N27*N26)*7)/1000</f>
        <v>463.988</v>
      </c>
      <c r="O29" s="344">
        <f>((O27*O26)*7)/1000</f>
        <v>396.80549999999999</v>
      </c>
      <c r="P29" s="329">
        <f t="shared" ref="P29:Y29" si="6">((P27*P26)*7)/1000</f>
        <v>234.654</v>
      </c>
      <c r="Q29" s="330">
        <f t="shared" si="6"/>
        <v>417.08800000000002</v>
      </c>
      <c r="R29" s="330">
        <f t="shared" si="6"/>
        <v>462.73500000000001</v>
      </c>
      <c r="S29" s="330">
        <f t="shared" si="6"/>
        <v>513.39750000000004</v>
      </c>
      <c r="T29" s="330">
        <f t="shared" si="6"/>
        <v>386.46300000000002</v>
      </c>
      <c r="U29" s="330">
        <f t="shared" si="6"/>
        <v>317.49200000000002</v>
      </c>
      <c r="V29" s="330">
        <f t="shared" si="6"/>
        <v>285.82400000000001</v>
      </c>
      <c r="W29" s="330">
        <f t="shared" si="6"/>
        <v>433.09</v>
      </c>
      <c r="X29" s="330">
        <f t="shared" si="6"/>
        <v>505.30200000000002</v>
      </c>
      <c r="Y29" s="331">
        <f t="shared" si="6"/>
        <v>300.46800000000002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112.00172376642966</v>
      </c>
      <c r="C30" s="27">
        <f t="shared" si="7"/>
        <v>113.00548668969722</v>
      </c>
      <c r="D30" s="27">
        <f t="shared" si="7"/>
        <v>113.49206349206351</v>
      </c>
      <c r="E30" s="27">
        <f t="shared" si="7"/>
        <v>116.00985221674877</v>
      </c>
      <c r="F30" s="27">
        <f t="shared" si="7"/>
        <v>117.49034749034749</v>
      </c>
      <c r="G30" s="27">
        <f t="shared" si="7"/>
        <v>114.50962830273174</v>
      </c>
      <c r="H30" s="27">
        <f t="shared" si="7"/>
        <v>112.99191374663074</v>
      </c>
      <c r="I30" s="27">
        <f t="shared" si="7"/>
        <v>113.48938223938225</v>
      </c>
      <c r="J30" s="27">
        <f t="shared" si="7"/>
        <v>112.01011378002528</v>
      </c>
      <c r="K30" s="180">
        <f t="shared" si="7"/>
        <v>108.48503548287566</v>
      </c>
      <c r="L30" s="26">
        <f>+(L25/L27)/7*1000</f>
        <v>116.51785714285714</v>
      </c>
      <c r="M30" s="27">
        <f>+(M25/M27)/7*1000</f>
        <v>115.99736668861094</v>
      </c>
      <c r="N30" s="27">
        <f>+(N25/N27)/7*1000</f>
        <v>113.50293542074364</v>
      </c>
      <c r="O30" s="180">
        <f>+(O25/O27)/7*1000</f>
        <v>110.49846839320523</v>
      </c>
      <c r="P30" s="26">
        <f t="shared" ref="P30:Y30" si="8">+(P25/P27)/7*1000</f>
        <v>111.02175969725637</v>
      </c>
      <c r="Q30" s="27">
        <f t="shared" si="8"/>
        <v>112.0032223415682</v>
      </c>
      <c r="R30" s="27">
        <f t="shared" si="8"/>
        <v>112.99145299145299</v>
      </c>
      <c r="S30" s="27">
        <f t="shared" si="8"/>
        <v>115.50056242969627</v>
      </c>
      <c r="T30" s="27">
        <f t="shared" si="8"/>
        <v>115.51105797967722</v>
      </c>
      <c r="U30" s="27">
        <f t="shared" si="8"/>
        <v>116.00292290829377</v>
      </c>
      <c r="V30" s="27">
        <f t="shared" si="8"/>
        <v>115.99025974025976</v>
      </c>
      <c r="W30" s="27">
        <f t="shared" si="8"/>
        <v>115.00265533722784</v>
      </c>
      <c r="X30" s="27">
        <f t="shared" si="8"/>
        <v>113.49955076370169</v>
      </c>
      <c r="Y30" s="28">
        <f t="shared" si="8"/>
        <v>109.51166180758018</v>
      </c>
      <c r="Z30" s="247"/>
    </row>
    <row r="31" spans="1:33" ht="33.75" customHeight="1" x14ac:dyDescent="0.25">
      <c r="A31" s="29"/>
      <c r="B31" s="30">
        <f>B25-B29</f>
        <v>8.0000000000381988E-3</v>
      </c>
      <c r="C31" s="30">
        <f>C25-C29</f>
        <v>2.7000000000043656E-2</v>
      </c>
      <c r="D31" s="30">
        <f t="shared" ref="D31:K31" si="9">D25-D29</f>
        <v>-3.6999999999920874E-2</v>
      </c>
      <c r="E31" s="30">
        <f t="shared" si="9"/>
        <v>2.7999999999963165E-2</v>
      </c>
      <c r="F31" s="30">
        <f t="shared" si="9"/>
        <v>-2.4999999999977263E-2</v>
      </c>
      <c r="G31" s="30">
        <f t="shared" si="9"/>
        <v>2.1499999999974762E-2</v>
      </c>
      <c r="H31" s="30">
        <f t="shared" si="9"/>
        <v>-2.9999999999972715E-2</v>
      </c>
      <c r="I31" s="30">
        <f t="shared" si="9"/>
        <v>-4.3999999999925876E-2</v>
      </c>
      <c r="J31" s="30">
        <f t="shared" si="9"/>
        <v>3.1999999999982265E-2</v>
      </c>
      <c r="K31" s="30">
        <f t="shared" si="9"/>
        <v>-4.8499999999989996E-2</v>
      </c>
      <c r="L31" s="30">
        <f>L25-L29</f>
        <v>4.4000000000039563E-2</v>
      </c>
      <c r="M31" s="30">
        <f>M25-M29</f>
        <v>-1.1999999999943611E-2</v>
      </c>
      <c r="N31" s="30">
        <f>N25-N29</f>
        <v>1.1999999999943611E-2</v>
      </c>
      <c r="O31" s="30">
        <f>O25-O29</f>
        <v>-5.4999999999836291E-3</v>
      </c>
      <c r="P31" s="30">
        <f t="shared" ref="P31:Y31" si="10">P25-P29</f>
        <v>4.5999999999992269E-2</v>
      </c>
      <c r="Q31" s="30">
        <f t="shared" si="10"/>
        <v>1.1999999999943611E-2</v>
      </c>
      <c r="R31" s="30">
        <f t="shared" si="10"/>
        <v>-3.5000000000025011E-2</v>
      </c>
      <c r="S31" s="30">
        <f t="shared" si="10"/>
        <v>2.4999999999408828E-3</v>
      </c>
      <c r="T31" s="30">
        <f t="shared" si="10"/>
        <v>3.6999999999920874E-2</v>
      </c>
      <c r="U31" s="30">
        <f t="shared" si="10"/>
        <v>8.0000000000381988E-3</v>
      </c>
      <c r="V31" s="30">
        <f t="shared" si="10"/>
        <v>-2.4000000000000909E-2</v>
      </c>
      <c r="W31" s="30">
        <f t="shared" si="10"/>
        <v>1.0000000000047748E-2</v>
      </c>
      <c r="X31" s="30">
        <f t="shared" si="10"/>
        <v>-2.0000000000663931E-3</v>
      </c>
      <c r="Y31" s="30">
        <f t="shared" si="10"/>
        <v>3.1999999999982265E-2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4" t="s">
        <v>16</v>
      </c>
      <c r="C34" s="1151"/>
      <c r="D34" s="1151"/>
      <c r="E34" s="1151"/>
      <c r="F34" s="1151"/>
      <c r="G34" s="1151"/>
      <c r="H34" s="1151"/>
      <c r="I34" s="1147" t="s">
        <v>8</v>
      </c>
      <c r="L34" s="32"/>
      <c r="M34" s="62" t="s">
        <v>17</v>
      </c>
      <c r="N34" s="1094" t="s">
        <v>16</v>
      </c>
      <c r="O34" s="1095"/>
      <c r="P34" s="1095"/>
      <c r="Q34" s="1147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5"/>
      <c r="J35" s="35"/>
      <c r="K35" s="1106"/>
      <c r="L35" s="1106"/>
      <c r="M35" s="422" t="s">
        <v>31</v>
      </c>
      <c r="N35" s="432">
        <v>1</v>
      </c>
      <c r="O35" s="465">
        <v>2</v>
      </c>
      <c r="P35" s="481">
        <v>3</v>
      </c>
      <c r="Q35" s="1155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8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5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37.9</v>
      </c>
      <c r="C37" s="493">
        <v>81.400000000000006</v>
      </c>
      <c r="D37" s="493">
        <v>35.1</v>
      </c>
      <c r="E37" s="495">
        <v>47.5</v>
      </c>
      <c r="F37" s="492">
        <v>26.2</v>
      </c>
      <c r="G37" s="493">
        <v>76.400000000000006</v>
      </c>
      <c r="H37" s="494">
        <v>56.4</v>
      </c>
      <c r="I37" s="242">
        <f t="shared" ref="I37:I44" si="11">SUM(B37:H37)</f>
        <v>360.9</v>
      </c>
      <c r="J37" s="37"/>
      <c r="K37" s="374"/>
      <c r="L37" s="2"/>
      <c r="M37" s="147" t="s">
        <v>23</v>
      </c>
      <c r="N37" s="470">
        <v>11.7</v>
      </c>
      <c r="O37" s="471">
        <v>22.2</v>
      </c>
      <c r="P37" s="471">
        <v>14.8</v>
      </c>
      <c r="Q37" s="478">
        <f t="shared" ref="Q37:Q44" si="12">SUM(N37:P37)</f>
        <v>48.7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37.9</v>
      </c>
      <c r="C38" s="330">
        <v>81.400000000000006</v>
      </c>
      <c r="D38" s="330">
        <v>35.1</v>
      </c>
      <c r="E38" s="344">
        <v>47.5</v>
      </c>
      <c r="F38" s="329">
        <v>26.2</v>
      </c>
      <c r="G38" s="330">
        <v>76.400000000000006</v>
      </c>
      <c r="H38" s="331">
        <v>56.4</v>
      </c>
      <c r="I38" s="242">
        <f t="shared" si="11"/>
        <v>360.9</v>
      </c>
      <c r="J38" s="37"/>
      <c r="K38" s="375"/>
      <c r="L38" s="2"/>
      <c r="M38" s="148" t="s">
        <v>19</v>
      </c>
      <c r="N38" s="470">
        <v>11.7</v>
      </c>
      <c r="O38" s="471">
        <v>22.2</v>
      </c>
      <c r="P38" s="471">
        <v>14.8</v>
      </c>
      <c r="Q38" s="242">
        <f t="shared" si="12"/>
        <v>48.7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39.700000000000003</v>
      </c>
      <c r="C39" s="14">
        <v>85.6</v>
      </c>
      <c r="D39" s="14">
        <v>44.3</v>
      </c>
      <c r="E39" s="98">
        <v>41.5</v>
      </c>
      <c r="F39" s="13">
        <v>27.3</v>
      </c>
      <c r="G39" s="14">
        <v>80</v>
      </c>
      <c r="H39" s="252">
        <v>58.7</v>
      </c>
      <c r="I39" s="242">
        <f t="shared" si="11"/>
        <v>377.09999999999997</v>
      </c>
      <c r="J39" s="464"/>
      <c r="K39" s="375"/>
      <c r="L39" s="2"/>
      <c r="M39" s="148" t="s">
        <v>27</v>
      </c>
      <c r="N39" s="13">
        <v>12.4</v>
      </c>
      <c r="O39" s="14">
        <v>23.3</v>
      </c>
      <c r="P39" s="14">
        <v>15.6</v>
      </c>
      <c r="Q39" s="242">
        <f t="shared" si="12"/>
        <v>51.300000000000004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39.799999999999997</v>
      </c>
      <c r="C40" s="14">
        <v>85.6</v>
      </c>
      <c r="D40" s="14">
        <v>44.4</v>
      </c>
      <c r="E40" s="98">
        <v>41.6</v>
      </c>
      <c r="F40" s="13">
        <v>27.3</v>
      </c>
      <c r="G40" s="14">
        <v>80</v>
      </c>
      <c r="H40" s="252">
        <v>58.8</v>
      </c>
      <c r="I40" s="242">
        <f t="shared" si="11"/>
        <v>377.5</v>
      </c>
      <c r="J40" s="37"/>
      <c r="K40" s="375"/>
      <c r="L40" s="2"/>
      <c r="M40" s="147" t="s">
        <v>20</v>
      </c>
      <c r="N40" s="13">
        <v>12.5</v>
      </c>
      <c r="O40" s="14">
        <v>23.3</v>
      </c>
      <c r="P40" s="14">
        <v>15.6</v>
      </c>
      <c r="Q40" s="242">
        <f t="shared" si="12"/>
        <v>51.4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39.799999999999997</v>
      </c>
      <c r="C41" s="14">
        <v>85.6</v>
      </c>
      <c r="D41" s="14">
        <v>44.4</v>
      </c>
      <c r="E41" s="98">
        <v>41.6</v>
      </c>
      <c r="F41" s="13">
        <v>27.3</v>
      </c>
      <c r="G41" s="14">
        <v>80</v>
      </c>
      <c r="H41" s="252">
        <v>58.8</v>
      </c>
      <c r="I41" s="242">
        <f t="shared" si="11"/>
        <v>377.5</v>
      </c>
      <c r="J41" s="37"/>
      <c r="K41" s="375"/>
      <c r="L41" s="2"/>
      <c r="M41" s="148" t="s">
        <v>21</v>
      </c>
      <c r="N41" s="13">
        <v>12.5</v>
      </c>
      <c r="O41" s="14">
        <v>23.3</v>
      </c>
      <c r="P41" s="14">
        <v>15.6</v>
      </c>
      <c r="Q41" s="242">
        <f t="shared" si="12"/>
        <v>51.4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39.799999999999997</v>
      </c>
      <c r="C42" s="14">
        <v>85.6</v>
      </c>
      <c r="D42" s="14">
        <v>44.4</v>
      </c>
      <c r="E42" s="98">
        <v>41.6</v>
      </c>
      <c r="F42" s="13">
        <v>27.4</v>
      </c>
      <c r="G42" s="14">
        <v>80</v>
      </c>
      <c r="H42" s="252">
        <v>58.8</v>
      </c>
      <c r="I42" s="242">
        <f t="shared" si="11"/>
        <v>377.59999999999997</v>
      </c>
      <c r="J42" s="37"/>
      <c r="K42" s="375"/>
      <c r="L42" s="2"/>
      <c r="M42" s="148" t="s">
        <v>22</v>
      </c>
      <c r="N42" s="13">
        <v>12.5</v>
      </c>
      <c r="O42" s="14">
        <v>23.3</v>
      </c>
      <c r="P42" s="14">
        <v>15.7</v>
      </c>
      <c r="Q42" s="242">
        <f t="shared" si="12"/>
        <v>51.5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39.799999999999997</v>
      </c>
      <c r="C43" s="14">
        <v>85.6</v>
      </c>
      <c r="D43" s="14">
        <v>44.4</v>
      </c>
      <c r="E43" s="98">
        <v>41.6</v>
      </c>
      <c r="F43" s="13">
        <v>27.4</v>
      </c>
      <c r="G43" s="14">
        <v>80</v>
      </c>
      <c r="H43" s="252">
        <v>58.8</v>
      </c>
      <c r="I43" s="381">
        <f t="shared" si="11"/>
        <v>377.59999999999997</v>
      </c>
      <c r="J43" s="37"/>
      <c r="K43" s="375"/>
      <c r="L43" s="2"/>
      <c r="M43" s="196" t="s">
        <v>30</v>
      </c>
      <c r="N43" s="13">
        <v>12.5</v>
      </c>
      <c r="O43" s="14">
        <v>23.3</v>
      </c>
      <c r="P43" s="14">
        <v>15.7</v>
      </c>
      <c r="Q43" s="381">
        <f t="shared" si="12"/>
        <v>51.5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274.70000000000005</v>
      </c>
      <c r="C44" s="105">
        <f t="shared" si="13"/>
        <v>590.80000000000007</v>
      </c>
      <c r="D44" s="105">
        <f t="shared" si="13"/>
        <v>292.10000000000002</v>
      </c>
      <c r="E44" s="178">
        <f t="shared" si="13"/>
        <v>302.90000000000003</v>
      </c>
      <c r="F44" s="108">
        <f>SUM(F37:F43)</f>
        <v>189.10000000000002</v>
      </c>
      <c r="G44" s="105">
        <f t="shared" si="13"/>
        <v>552.79999999999995</v>
      </c>
      <c r="H44" s="106">
        <f>SUM(H37:H43)</f>
        <v>406.70000000000005</v>
      </c>
      <c r="I44" s="389">
        <f t="shared" si="11"/>
        <v>2609.1000000000004</v>
      </c>
      <c r="J44" s="37"/>
      <c r="K44" s="37"/>
      <c r="M44" s="302" t="s">
        <v>8</v>
      </c>
      <c r="N44" s="108">
        <f>SUM(N37:N43)</f>
        <v>85.8</v>
      </c>
      <c r="O44" s="105">
        <f>SUM(O37:O43)</f>
        <v>160.9</v>
      </c>
      <c r="P44" s="105">
        <f>SUM(P37:P43)</f>
        <v>107.80000000000001</v>
      </c>
      <c r="Q44" s="389">
        <f t="shared" si="12"/>
        <v>354.5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107.5</v>
      </c>
      <c r="C45" s="16">
        <v>111.5</v>
      </c>
      <c r="D45" s="16">
        <v>114</v>
      </c>
      <c r="E45" s="186">
        <v>116</v>
      </c>
      <c r="F45" s="15">
        <v>114</v>
      </c>
      <c r="G45" s="16">
        <v>112.5</v>
      </c>
      <c r="H45" s="17">
        <v>108</v>
      </c>
      <c r="I45" s="113">
        <f>+((I44/I46)/7)*1000</f>
        <v>111.66224428657024</v>
      </c>
      <c r="J45" s="38"/>
      <c r="K45" s="37"/>
      <c r="M45" s="423" t="s">
        <v>10</v>
      </c>
      <c r="N45" s="15">
        <v>119</v>
      </c>
      <c r="O45" s="16">
        <v>118.5</v>
      </c>
      <c r="P45" s="16">
        <v>118.5</v>
      </c>
      <c r="Q45" s="113">
        <f>+((Q44/Q46)/7)*1000</f>
        <v>118.60153897624625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365</v>
      </c>
      <c r="C46" s="19">
        <v>757</v>
      </c>
      <c r="D46" s="19">
        <v>366</v>
      </c>
      <c r="E46" s="156">
        <v>373</v>
      </c>
      <c r="F46" s="18">
        <v>237</v>
      </c>
      <c r="G46" s="19">
        <v>702</v>
      </c>
      <c r="H46" s="20">
        <v>538</v>
      </c>
      <c r="I46" s="114">
        <f>SUM(B46:H46)</f>
        <v>3338</v>
      </c>
      <c r="J46" s="166"/>
      <c r="K46" s="37"/>
      <c r="L46" s="39"/>
      <c r="M46" s="163" t="s">
        <v>11</v>
      </c>
      <c r="N46" s="210">
        <v>103</v>
      </c>
      <c r="O46" s="211">
        <v>194</v>
      </c>
      <c r="P46" s="211">
        <v>130</v>
      </c>
      <c r="Q46" s="424">
        <f>SUM(N46:P46)</f>
        <v>427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39.772500000000001</v>
      </c>
      <c r="C47" s="22">
        <f t="shared" si="14"/>
        <v>85.607699999999994</v>
      </c>
      <c r="D47" s="22">
        <f t="shared" si="14"/>
        <v>44.373599999999996</v>
      </c>
      <c r="E47" s="491">
        <f t="shared" si="14"/>
        <v>41.575199999999995</v>
      </c>
      <c r="F47" s="489">
        <f t="shared" si="14"/>
        <v>27.345199999999998</v>
      </c>
      <c r="G47" s="22">
        <f t="shared" si="14"/>
        <v>80.00500000000001</v>
      </c>
      <c r="H47" s="490">
        <f t="shared" si="14"/>
        <v>58.785600000000002</v>
      </c>
      <c r="I47" s="115">
        <f>((I44*1000)/I46)/7</f>
        <v>111.66224428657026</v>
      </c>
      <c r="J47" s="167"/>
      <c r="K47" s="37"/>
      <c r="M47" s="164" t="s">
        <v>12</v>
      </c>
      <c r="N47" s="21">
        <f>((((N45*7)*N46)/1000)-(N37+N38))/5</f>
        <v>12.479800000000001</v>
      </c>
      <c r="O47" s="22">
        <f>((((O45*7)*O46)/1000)-(O37+O38))/5</f>
        <v>23.304600000000001</v>
      </c>
      <c r="P47" s="22">
        <f>((((P45*7)*P46)/1000)-(P37+P38))/5</f>
        <v>15.646999999999997</v>
      </c>
      <c r="Q47" s="425">
        <f>((Q44*1000)/Q46)/7</f>
        <v>118.60153897624625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274.66250000000002</v>
      </c>
      <c r="C48" s="330">
        <f t="shared" si="15"/>
        <v>590.83849999999995</v>
      </c>
      <c r="D48" s="330">
        <f t="shared" si="15"/>
        <v>292.06799999999998</v>
      </c>
      <c r="E48" s="344">
        <f t="shared" si="15"/>
        <v>302.87599999999998</v>
      </c>
      <c r="F48" s="329">
        <f>((F46*F45)*7)/1000</f>
        <v>189.126</v>
      </c>
      <c r="G48" s="330">
        <f t="shared" si="15"/>
        <v>552.82500000000005</v>
      </c>
      <c r="H48" s="331">
        <f>((H46*H45)*7)/1000</f>
        <v>406.72800000000001</v>
      </c>
      <c r="I48" s="99"/>
      <c r="J48" s="29"/>
      <c r="K48" s="37"/>
      <c r="M48" s="165" t="s">
        <v>13</v>
      </c>
      <c r="N48" s="329">
        <f>((N46*N45)*7)/1000</f>
        <v>85.799000000000007</v>
      </c>
      <c r="O48" s="330">
        <f>((O46*O45)*7)/1000</f>
        <v>160.923</v>
      </c>
      <c r="P48" s="330">
        <f>((P46*P45)*7)/1000</f>
        <v>107.83499999999999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107.51467710371821</v>
      </c>
      <c r="C49" s="27">
        <f t="shared" si="16"/>
        <v>111.49273447820345</v>
      </c>
      <c r="D49" s="27">
        <f t="shared" si="16"/>
        <v>114.01249024199845</v>
      </c>
      <c r="E49" s="180">
        <f t="shared" si="16"/>
        <v>116.00919188050555</v>
      </c>
      <c r="F49" s="26">
        <f>+(F44/F46)/7*1000</f>
        <v>113.98432790837855</v>
      </c>
      <c r="G49" s="27">
        <f t="shared" si="16"/>
        <v>112.49491249491248</v>
      </c>
      <c r="H49" s="28">
        <f>+(H44/H46)/7*1000</f>
        <v>107.99256505576209</v>
      </c>
      <c r="I49" s="116"/>
      <c r="J49" s="29"/>
      <c r="K49" s="37"/>
      <c r="L49" s="29"/>
      <c r="M49" s="213" t="s">
        <v>14</v>
      </c>
      <c r="N49" s="26">
        <f>+(N44/N46)/7*1000</f>
        <v>119.001386962552</v>
      </c>
      <c r="O49" s="27">
        <f>+(O44/O46)/7*1000</f>
        <v>118.48306332842417</v>
      </c>
      <c r="P49" s="27">
        <f>+(P44/P46)/7*1000</f>
        <v>118.46153846153848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3.7500000000022737E-2</v>
      </c>
      <c r="C50" s="30">
        <f t="shared" si="17"/>
        <v>-3.8499999999885404E-2</v>
      </c>
      <c r="D50" s="30">
        <f t="shared" si="17"/>
        <v>3.2000000000039108E-2</v>
      </c>
      <c r="E50" s="30">
        <f t="shared" si="17"/>
        <v>2.4000000000057753E-2</v>
      </c>
      <c r="F50" s="30">
        <f t="shared" si="17"/>
        <v>-2.5999999999982037E-2</v>
      </c>
      <c r="G50" s="30">
        <f t="shared" si="17"/>
        <v>-2.5000000000090949E-2</v>
      </c>
      <c r="H50" s="30">
        <f t="shared" si="17"/>
        <v>-2.7999999999963165E-2</v>
      </c>
      <c r="I50" s="29"/>
      <c r="J50" s="29"/>
      <c r="K50" s="29"/>
      <c r="L50" s="29"/>
      <c r="M50" s="30"/>
      <c r="N50" s="30">
        <f>N44-N48</f>
        <v>9.9999999999056399E-4</v>
      </c>
      <c r="O50" s="30">
        <f>O44-O48</f>
        <v>-2.2999999999996135E-2</v>
      </c>
      <c r="P50" s="30">
        <f>P44-P48</f>
        <v>-3.4999999999982379E-2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54" t="s">
        <v>29</v>
      </c>
      <c r="C53" s="1151"/>
      <c r="D53" s="1151"/>
      <c r="E53" s="1151"/>
      <c r="F53" s="1153"/>
      <c r="G53" s="1147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57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8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27.3</v>
      </c>
      <c r="C56" s="330">
        <v>33.5</v>
      </c>
      <c r="D56" s="330">
        <v>37.9</v>
      </c>
      <c r="E56" s="330">
        <v>45.7</v>
      </c>
      <c r="F56" s="344">
        <v>40.1</v>
      </c>
      <c r="G56" s="365">
        <f t="shared" ref="G56:G63" si="18">SUM(B56:F56)</f>
        <v>184.49999999999997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27.3</v>
      </c>
      <c r="C57" s="330">
        <v>33.5</v>
      </c>
      <c r="D57" s="330">
        <v>37.9</v>
      </c>
      <c r="E57" s="330">
        <v>45.7</v>
      </c>
      <c r="F57" s="344">
        <v>40.1</v>
      </c>
      <c r="G57" s="365">
        <f t="shared" si="18"/>
        <v>184.49999999999997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28.6</v>
      </c>
      <c r="C58" s="14">
        <v>35.200000000000003</v>
      </c>
      <c r="D58" s="14">
        <v>39.799999999999997</v>
      </c>
      <c r="E58" s="14">
        <v>48.2</v>
      </c>
      <c r="F58" s="98">
        <v>42.3</v>
      </c>
      <c r="G58" s="365">
        <f t="shared" si="18"/>
        <v>194.10000000000002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28.6</v>
      </c>
      <c r="C59" s="14">
        <v>35.200000000000003</v>
      </c>
      <c r="D59" s="14">
        <v>39.799999999999997</v>
      </c>
      <c r="E59" s="14">
        <v>48.3</v>
      </c>
      <c r="F59" s="98">
        <v>42.3</v>
      </c>
      <c r="G59" s="365">
        <f t="shared" si="18"/>
        <v>194.2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28.7</v>
      </c>
      <c r="C60" s="14">
        <v>35.200000000000003</v>
      </c>
      <c r="D60" s="14">
        <v>39.799999999999997</v>
      </c>
      <c r="E60" s="14">
        <v>48.3</v>
      </c>
      <c r="F60" s="98">
        <v>42.3</v>
      </c>
      <c r="G60" s="365">
        <f t="shared" si="18"/>
        <v>194.3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28.7</v>
      </c>
      <c r="C61" s="14">
        <v>35.200000000000003</v>
      </c>
      <c r="D61" s="14">
        <v>39.799999999999997</v>
      </c>
      <c r="E61" s="14">
        <v>48.3</v>
      </c>
      <c r="F61" s="98">
        <v>42.4</v>
      </c>
      <c r="G61" s="365">
        <f t="shared" si="18"/>
        <v>194.4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28.7</v>
      </c>
      <c r="C62" s="14">
        <v>35.200000000000003</v>
      </c>
      <c r="D62" s="14">
        <v>39.9</v>
      </c>
      <c r="E62" s="14">
        <v>48.3</v>
      </c>
      <c r="F62" s="98">
        <v>42.4</v>
      </c>
      <c r="G62" s="365">
        <f t="shared" si="18"/>
        <v>194.50000000000003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197.89999999999998</v>
      </c>
      <c r="C63" s="105">
        <f>SUM(C56:C62)</f>
        <v>243</v>
      </c>
      <c r="D63" s="105">
        <f>SUM(D56:D62)</f>
        <v>274.89999999999998</v>
      </c>
      <c r="E63" s="105">
        <f>SUM(E56:E62)</f>
        <v>332.80000000000007</v>
      </c>
      <c r="F63" s="178">
        <f>SUM(F56:F62)</f>
        <v>291.90000000000003</v>
      </c>
      <c r="G63" s="383">
        <f t="shared" si="18"/>
        <v>1340.5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124</v>
      </c>
      <c r="C64" s="16">
        <v>124</v>
      </c>
      <c r="D64" s="16">
        <v>123.5</v>
      </c>
      <c r="E64" s="16">
        <v>123.5</v>
      </c>
      <c r="F64" s="186">
        <v>123</v>
      </c>
      <c r="G64" s="188">
        <f>+((G63/G65)/7)*1000</f>
        <v>123.54838709677419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228</v>
      </c>
      <c r="C65" s="211">
        <v>280</v>
      </c>
      <c r="D65" s="211">
        <v>318</v>
      </c>
      <c r="E65" s="211">
        <v>385</v>
      </c>
      <c r="F65" s="227">
        <v>339</v>
      </c>
      <c r="G65" s="189">
        <f>SUM(B65:F65)</f>
        <v>1550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28.660800000000002</v>
      </c>
      <c r="C66" s="22">
        <f>((((C64*7)*C65)/1000)-(C56+C57))/5</f>
        <v>35.207999999999998</v>
      </c>
      <c r="D66" s="22">
        <f>((((D64*7)*D65)/1000)-(D56+D57))/5</f>
        <v>39.822199999999995</v>
      </c>
      <c r="E66" s="22">
        <f>((((E64*7)*E65)/1000)-(E56+E57))/5</f>
        <v>48.286499999999997</v>
      </c>
      <c r="F66" s="49">
        <f>((((F64*7)*F65)/1000)-(F56+F57))/5</f>
        <v>42.335800000000006</v>
      </c>
      <c r="G66" s="368">
        <f>((G63*1000)/G65)/7</f>
        <v>123.54838709677419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197.904</v>
      </c>
      <c r="C67" s="330">
        <f>((C65*C64)*7)/1000</f>
        <v>243.04</v>
      </c>
      <c r="D67" s="330">
        <f>((D65*D64)*7)/1000</f>
        <v>274.911</v>
      </c>
      <c r="E67" s="330">
        <f>((E65*E64)*7)/1000</f>
        <v>332.83249999999998</v>
      </c>
      <c r="F67" s="344">
        <f>((F65*F64)*7)/1000</f>
        <v>291.87900000000002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123.99749373433582</v>
      </c>
      <c r="C68" s="27">
        <f>+(C63/C65)/7*1000</f>
        <v>123.9795918367347</v>
      </c>
      <c r="D68" s="27">
        <f>+(D63/D65)/7*1000</f>
        <v>123.49505840071876</v>
      </c>
      <c r="E68" s="27">
        <f>+(E63/E65)/7*1000</f>
        <v>123.48794063079781</v>
      </c>
      <c r="F68" s="180">
        <f>+(F63/F65)/7*1000</f>
        <v>123.00884955752213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-4.0000000000190994E-3</v>
      </c>
      <c r="C69" s="366">
        <f>C63-C67</f>
        <v>-3.9999999999992042E-2</v>
      </c>
      <c r="D69" s="366">
        <f>D63-D67</f>
        <v>-1.1000000000024102E-2</v>
      </c>
      <c r="E69" s="366">
        <f>E63-E67</f>
        <v>-3.2499999999913598E-2</v>
      </c>
      <c r="F69" s="366">
        <f>F63-F67</f>
        <v>2.1000000000015007E-2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2">
      <selection activeCell="B65" sqref="B65:F65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5"/>
    <mergeCell ref="Z15:Z17"/>
    <mergeCell ref="B34:H34"/>
    <mergeCell ref="I34:I36"/>
    <mergeCell ref="N34:P34"/>
    <mergeCell ref="Q34:Q36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9"/>
  <dimension ref="A1:AG237"/>
  <sheetViews>
    <sheetView zoomScale="30" zoomScaleNormal="30" workbookViewId="0">
      <selection activeCell="B24" sqref="B24:Y24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83</v>
      </c>
      <c r="N11" s="1100"/>
      <c r="O11" s="6"/>
      <c r="P11" s="6"/>
      <c r="Q11" s="1"/>
      <c r="R11" s="1"/>
      <c r="S11" s="1" t="s">
        <v>5</v>
      </c>
      <c r="T11" s="69">
        <v>45575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4"/>
      <c r="I15" s="1104"/>
      <c r="J15" s="1104"/>
      <c r="K15" s="1104"/>
      <c r="L15" s="1142" t="s">
        <v>29</v>
      </c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3"/>
      <c r="W15" s="1143"/>
      <c r="X15" s="1143"/>
      <c r="Y15" s="1144"/>
      <c r="Z15" s="1156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7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9"/>
    </row>
    <row r="18" spans="1:33" ht="39.950000000000003" customHeight="1" x14ac:dyDescent="0.25">
      <c r="A18" s="147" t="s">
        <v>23</v>
      </c>
      <c r="B18" s="329">
        <v>71.7</v>
      </c>
      <c r="C18" s="330">
        <v>76.7</v>
      </c>
      <c r="D18" s="330">
        <v>73.400000000000006</v>
      </c>
      <c r="E18" s="330">
        <v>45.6</v>
      </c>
      <c r="F18" s="330">
        <v>42.2</v>
      </c>
      <c r="G18" s="330">
        <v>35.299999999999997</v>
      </c>
      <c r="H18" s="330">
        <v>58.1</v>
      </c>
      <c r="I18" s="330">
        <v>64.900000000000006</v>
      </c>
      <c r="J18" s="330">
        <v>48.8</v>
      </c>
      <c r="K18" s="344">
        <v>48.4</v>
      </c>
      <c r="L18" s="470">
        <v>39.9</v>
      </c>
      <c r="M18" s="471">
        <v>72.900000000000006</v>
      </c>
      <c r="N18" s="472">
        <v>64.099999999999994</v>
      </c>
      <c r="O18" s="473">
        <v>54.7</v>
      </c>
      <c r="P18" s="492">
        <v>32.299999999999997</v>
      </c>
      <c r="Q18" s="493">
        <v>57.5</v>
      </c>
      <c r="R18" s="493">
        <v>63.9</v>
      </c>
      <c r="S18" s="493">
        <v>70.8</v>
      </c>
      <c r="T18" s="493">
        <v>53.6</v>
      </c>
      <c r="U18" s="493">
        <v>44.3</v>
      </c>
      <c r="V18" s="493">
        <v>39.700000000000003</v>
      </c>
      <c r="W18" s="493">
        <v>60</v>
      </c>
      <c r="X18" s="493">
        <v>69.8</v>
      </c>
      <c r="Y18" s="494">
        <v>41.7</v>
      </c>
      <c r="Z18" s="242">
        <f>SUM(B18:Y18)</f>
        <v>1330.3</v>
      </c>
    </row>
    <row r="19" spans="1:33" ht="39.950000000000003" customHeight="1" x14ac:dyDescent="0.25">
      <c r="A19" s="148" t="s">
        <v>19</v>
      </c>
      <c r="B19" s="329">
        <v>71.7</v>
      </c>
      <c r="C19" s="330">
        <v>76.7</v>
      </c>
      <c r="D19" s="330">
        <v>73.400000000000006</v>
      </c>
      <c r="E19" s="330">
        <v>45.6</v>
      </c>
      <c r="F19" s="330">
        <v>42.2</v>
      </c>
      <c r="G19" s="330">
        <v>35.299999999999997</v>
      </c>
      <c r="H19" s="330">
        <v>58.1</v>
      </c>
      <c r="I19" s="330">
        <v>64.900000000000006</v>
      </c>
      <c r="J19" s="330">
        <v>48.8</v>
      </c>
      <c r="K19" s="344">
        <v>48.4</v>
      </c>
      <c r="L19" s="470">
        <v>39.9</v>
      </c>
      <c r="M19" s="471">
        <v>72.900000000000006</v>
      </c>
      <c r="N19" s="472">
        <v>64.099999999999994</v>
      </c>
      <c r="O19" s="473">
        <v>54.7</v>
      </c>
      <c r="P19" s="329">
        <v>32.299999999999997</v>
      </c>
      <c r="Q19" s="330">
        <v>57.5</v>
      </c>
      <c r="R19" s="330">
        <v>63.9</v>
      </c>
      <c r="S19" s="330">
        <v>70.8</v>
      </c>
      <c r="T19" s="330">
        <v>53.6</v>
      </c>
      <c r="U19" s="330">
        <v>44.3</v>
      </c>
      <c r="V19" s="330">
        <v>39.700000000000003</v>
      </c>
      <c r="W19" s="330">
        <v>60</v>
      </c>
      <c r="X19" s="330">
        <v>69.8</v>
      </c>
      <c r="Y19" s="331">
        <v>41.7</v>
      </c>
      <c r="Z19" s="242">
        <f t="shared" ref="Z19:Z24" si="0">SUM(B19:Y19)</f>
        <v>1330.3</v>
      </c>
      <c r="AA19" s="356"/>
    </row>
    <row r="20" spans="1:33" ht="39.75" customHeight="1" x14ac:dyDescent="0.25">
      <c r="A20" s="148" t="s">
        <v>27</v>
      </c>
      <c r="B20" s="13">
        <v>75.2</v>
      </c>
      <c r="C20" s="14">
        <v>80.5</v>
      </c>
      <c r="D20" s="14">
        <v>76.400000000000006</v>
      </c>
      <c r="E20" s="14">
        <v>47.7</v>
      </c>
      <c r="F20" s="14">
        <v>43.9</v>
      </c>
      <c r="G20" s="14">
        <v>37</v>
      </c>
      <c r="H20" s="14">
        <v>60.6</v>
      </c>
      <c r="I20" s="14">
        <v>68.099999999999994</v>
      </c>
      <c r="J20" s="14">
        <v>51.3</v>
      </c>
      <c r="K20" s="98">
        <v>50.9</v>
      </c>
      <c r="L20" s="13">
        <v>41.4</v>
      </c>
      <c r="M20" s="14">
        <v>76.5</v>
      </c>
      <c r="N20" s="14">
        <v>67.099999999999994</v>
      </c>
      <c r="O20" s="98">
        <v>57.4</v>
      </c>
      <c r="P20" s="13">
        <v>34</v>
      </c>
      <c r="Q20" s="14">
        <v>60.4</v>
      </c>
      <c r="R20" s="14">
        <v>66.900000000000006</v>
      </c>
      <c r="S20" s="14">
        <v>74.3</v>
      </c>
      <c r="T20" s="14">
        <v>55.8</v>
      </c>
      <c r="U20" s="14">
        <v>45.7</v>
      </c>
      <c r="V20" s="14">
        <v>41.2</v>
      </c>
      <c r="W20" s="14">
        <v>62.6</v>
      </c>
      <c r="X20" s="14">
        <v>73.099999999999994</v>
      </c>
      <c r="Y20" s="252">
        <v>43.4</v>
      </c>
      <c r="Z20" s="242">
        <f>SUM(B20:Y20)</f>
        <v>1391.3999999999999</v>
      </c>
      <c r="AA20" s="356"/>
    </row>
    <row r="21" spans="1:33" ht="39.950000000000003" customHeight="1" x14ac:dyDescent="0.25">
      <c r="A21" s="147" t="s">
        <v>20</v>
      </c>
      <c r="B21" s="13">
        <v>75.3</v>
      </c>
      <c r="C21" s="14">
        <v>80.5</v>
      </c>
      <c r="D21" s="14">
        <v>76.400000000000006</v>
      </c>
      <c r="E21" s="14">
        <v>47.7</v>
      </c>
      <c r="F21" s="14">
        <v>44</v>
      </c>
      <c r="G21" s="14">
        <v>37</v>
      </c>
      <c r="H21" s="14">
        <v>60.6</v>
      </c>
      <c r="I21" s="14">
        <v>68.099999999999994</v>
      </c>
      <c r="J21" s="14">
        <v>51.3</v>
      </c>
      <c r="K21" s="98">
        <v>50.9</v>
      </c>
      <c r="L21" s="13">
        <v>41.4</v>
      </c>
      <c r="M21" s="14">
        <v>76.5</v>
      </c>
      <c r="N21" s="14">
        <v>67.099999999999994</v>
      </c>
      <c r="O21" s="98">
        <v>57.5</v>
      </c>
      <c r="P21" s="13">
        <v>34</v>
      </c>
      <c r="Q21" s="14">
        <v>60.4</v>
      </c>
      <c r="R21" s="14">
        <v>67</v>
      </c>
      <c r="S21" s="14">
        <v>74.3</v>
      </c>
      <c r="T21" s="14">
        <v>55.8</v>
      </c>
      <c r="U21" s="14">
        <v>45.8</v>
      </c>
      <c r="V21" s="14">
        <v>41.3</v>
      </c>
      <c r="W21" s="14">
        <v>62.6</v>
      </c>
      <c r="X21" s="14">
        <v>73.099999999999994</v>
      </c>
      <c r="Y21" s="252">
        <v>43.4</v>
      </c>
      <c r="Z21" s="242">
        <f t="shared" si="0"/>
        <v>1391.9999999999998</v>
      </c>
      <c r="AA21" s="356"/>
    </row>
    <row r="22" spans="1:33" ht="39.950000000000003" customHeight="1" x14ac:dyDescent="0.25">
      <c r="A22" s="147" t="s">
        <v>21</v>
      </c>
      <c r="B22" s="13">
        <v>75.3</v>
      </c>
      <c r="C22" s="14">
        <v>80.5</v>
      </c>
      <c r="D22" s="14">
        <v>76.5</v>
      </c>
      <c r="E22" s="14">
        <v>47.7</v>
      </c>
      <c r="F22" s="14">
        <v>44</v>
      </c>
      <c r="G22" s="14">
        <v>37</v>
      </c>
      <c r="H22" s="14">
        <v>60.6</v>
      </c>
      <c r="I22" s="14">
        <v>68.099999999999994</v>
      </c>
      <c r="J22" s="14">
        <v>51.4</v>
      </c>
      <c r="K22" s="98">
        <v>51</v>
      </c>
      <c r="L22" s="13">
        <v>41.5</v>
      </c>
      <c r="M22" s="14">
        <v>76.599999999999994</v>
      </c>
      <c r="N22" s="14">
        <v>67.2</v>
      </c>
      <c r="O22" s="98">
        <v>57.5</v>
      </c>
      <c r="P22" s="13">
        <v>34</v>
      </c>
      <c r="Q22" s="14">
        <v>60.4</v>
      </c>
      <c r="R22" s="14">
        <v>67</v>
      </c>
      <c r="S22" s="14">
        <v>74.400000000000006</v>
      </c>
      <c r="T22" s="14">
        <v>55.9</v>
      </c>
      <c r="U22" s="14">
        <v>45.8</v>
      </c>
      <c r="V22" s="14">
        <v>41.3</v>
      </c>
      <c r="W22" s="14">
        <v>62.6</v>
      </c>
      <c r="X22" s="14">
        <v>73.099999999999994</v>
      </c>
      <c r="Y22" s="252">
        <v>43.4</v>
      </c>
      <c r="Z22" s="242">
        <f>SUM(B22:Y22)</f>
        <v>1392.8</v>
      </c>
      <c r="AA22" s="356"/>
    </row>
    <row r="23" spans="1:33" ht="39.950000000000003" customHeight="1" x14ac:dyDescent="0.25">
      <c r="A23" s="148" t="s">
        <v>22</v>
      </c>
      <c r="B23" s="13">
        <v>75.3</v>
      </c>
      <c r="C23" s="14">
        <v>80.599999999999994</v>
      </c>
      <c r="D23" s="14">
        <v>76.5</v>
      </c>
      <c r="E23" s="14">
        <v>47.7</v>
      </c>
      <c r="F23" s="14">
        <v>44</v>
      </c>
      <c r="G23" s="14">
        <v>37</v>
      </c>
      <c r="H23" s="14">
        <v>60.6</v>
      </c>
      <c r="I23" s="14">
        <v>68.099999999999994</v>
      </c>
      <c r="J23" s="14">
        <v>51.4</v>
      </c>
      <c r="K23" s="98">
        <v>51</v>
      </c>
      <c r="L23" s="13">
        <v>41.5</v>
      </c>
      <c r="M23" s="14">
        <v>76.599999999999994</v>
      </c>
      <c r="N23" s="14">
        <v>67.2</v>
      </c>
      <c r="O23" s="98">
        <v>57.5</v>
      </c>
      <c r="P23" s="13">
        <v>34</v>
      </c>
      <c r="Q23" s="14">
        <v>60.4</v>
      </c>
      <c r="R23" s="14">
        <v>67</v>
      </c>
      <c r="S23" s="14">
        <v>74.400000000000006</v>
      </c>
      <c r="T23" s="14">
        <v>55.9</v>
      </c>
      <c r="U23" s="14">
        <v>45.8</v>
      </c>
      <c r="V23" s="14">
        <v>41.3</v>
      </c>
      <c r="W23" s="14">
        <v>62.6</v>
      </c>
      <c r="X23" s="14">
        <v>73.2</v>
      </c>
      <c r="Y23" s="252">
        <v>43.4</v>
      </c>
      <c r="Z23" s="242">
        <f t="shared" si="0"/>
        <v>1393</v>
      </c>
      <c r="AA23" s="356"/>
    </row>
    <row r="24" spans="1:33" ht="39.950000000000003" customHeight="1" thickBot="1" x14ac:dyDescent="0.3">
      <c r="A24" s="196" t="s">
        <v>30</v>
      </c>
      <c r="B24" s="13">
        <v>75.3</v>
      </c>
      <c r="C24" s="14">
        <v>80.599999999999994</v>
      </c>
      <c r="D24" s="14">
        <v>76.5</v>
      </c>
      <c r="E24" s="14">
        <v>47.7</v>
      </c>
      <c r="F24" s="14">
        <v>44</v>
      </c>
      <c r="G24" s="14">
        <v>37.1</v>
      </c>
      <c r="H24" s="14">
        <v>60.6</v>
      </c>
      <c r="I24" s="14">
        <v>68.099999999999994</v>
      </c>
      <c r="J24" s="14">
        <v>51.4</v>
      </c>
      <c r="K24" s="98">
        <v>51</v>
      </c>
      <c r="L24" s="13">
        <v>41.5</v>
      </c>
      <c r="M24" s="14">
        <v>76.599999999999994</v>
      </c>
      <c r="N24" s="14">
        <v>67.2</v>
      </c>
      <c r="O24" s="98">
        <v>57.5</v>
      </c>
      <c r="P24" s="13">
        <v>34.1</v>
      </c>
      <c r="Q24" s="14">
        <v>60.5</v>
      </c>
      <c r="R24" s="14">
        <v>67</v>
      </c>
      <c r="S24" s="14">
        <v>74.400000000000006</v>
      </c>
      <c r="T24" s="14">
        <v>55.9</v>
      </c>
      <c r="U24" s="14">
        <v>45.8</v>
      </c>
      <c r="V24" s="14">
        <v>41.3</v>
      </c>
      <c r="W24" s="14">
        <v>62.7</v>
      </c>
      <c r="X24" s="14">
        <v>73.2</v>
      </c>
      <c r="Y24" s="252">
        <v>43.5</v>
      </c>
      <c r="Z24" s="381">
        <f t="shared" si="0"/>
        <v>1393.5000000000002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519.80000000000007</v>
      </c>
      <c r="C25" s="105">
        <f t="shared" si="1"/>
        <v>556.1</v>
      </c>
      <c r="D25" s="105">
        <f t="shared" si="1"/>
        <v>529.1</v>
      </c>
      <c r="E25" s="105">
        <f t="shared" si="1"/>
        <v>329.7</v>
      </c>
      <c r="F25" s="105">
        <f t="shared" si="1"/>
        <v>304.3</v>
      </c>
      <c r="G25" s="105">
        <f t="shared" si="1"/>
        <v>255.7</v>
      </c>
      <c r="H25" s="105">
        <f t="shared" si="1"/>
        <v>419.20000000000005</v>
      </c>
      <c r="I25" s="105">
        <f t="shared" si="1"/>
        <v>470.30000000000007</v>
      </c>
      <c r="J25" s="105">
        <f t="shared" si="1"/>
        <v>354.4</v>
      </c>
      <c r="K25" s="178">
        <f t="shared" si="1"/>
        <v>351.6</v>
      </c>
      <c r="L25" s="108">
        <f>SUM(L18:L24)</f>
        <v>287.10000000000002</v>
      </c>
      <c r="M25" s="105">
        <f>SUM(M18:M24)</f>
        <v>528.6</v>
      </c>
      <c r="N25" s="105">
        <f>SUM(N18:N24)</f>
        <v>463.99999999999994</v>
      </c>
      <c r="O25" s="178">
        <f>SUM(O18:O24)</f>
        <v>396.8</v>
      </c>
      <c r="P25" s="108">
        <f t="shared" ref="P25:Y25" si="2">SUM(P18:P24)</f>
        <v>234.7</v>
      </c>
      <c r="Q25" s="105">
        <f t="shared" si="2"/>
        <v>417.09999999999997</v>
      </c>
      <c r="R25" s="105">
        <f t="shared" si="2"/>
        <v>462.7</v>
      </c>
      <c r="S25" s="105">
        <f t="shared" si="2"/>
        <v>513.4</v>
      </c>
      <c r="T25" s="105">
        <f t="shared" si="2"/>
        <v>386.49999999999994</v>
      </c>
      <c r="U25" s="105">
        <f t="shared" si="2"/>
        <v>317.50000000000006</v>
      </c>
      <c r="V25" s="105">
        <f t="shared" si="2"/>
        <v>285.8</v>
      </c>
      <c r="W25" s="105">
        <f t="shared" si="2"/>
        <v>433.1</v>
      </c>
      <c r="X25" s="105">
        <f t="shared" si="2"/>
        <v>505.29999999999995</v>
      </c>
      <c r="Y25" s="106">
        <f t="shared" si="2"/>
        <v>300.5</v>
      </c>
      <c r="Z25" s="389">
        <f>SUM(B25:Y25)</f>
        <v>9623.2999999999993</v>
      </c>
    </row>
    <row r="26" spans="1:33" s="2" customFormat="1" ht="36.75" customHeight="1" x14ac:dyDescent="0.25">
      <c r="A26" s="162" t="s">
        <v>10</v>
      </c>
      <c r="B26" s="15">
        <v>112</v>
      </c>
      <c r="C26" s="16">
        <v>113</v>
      </c>
      <c r="D26" s="16">
        <v>113.5</v>
      </c>
      <c r="E26" s="16">
        <v>116</v>
      </c>
      <c r="F26" s="16">
        <v>117.5</v>
      </c>
      <c r="G26" s="16">
        <v>114.5</v>
      </c>
      <c r="H26" s="16">
        <v>113</v>
      </c>
      <c r="I26" s="16">
        <v>113.5</v>
      </c>
      <c r="J26" s="16">
        <v>112</v>
      </c>
      <c r="K26" s="186">
        <v>108.5</v>
      </c>
      <c r="L26" s="451">
        <v>116.5</v>
      </c>
      <c r="M26" s="452">
        <v>116</v>
      </c>
      <c r="N26" s="16">
        <v>113.5</v>
      </c>
      <c r="O26" s="186">
        <v>110.5</v>
      </c>
      <c r="P26" s="451">
        <v>111</v>
      </c>
      <c r="Q26" s="452">
        <v>112</v>
      </c>
      <c r="R26" s="453">
        <v>113</v>
      </c>
      <c r="S26" s="453">
        <v>115.5</v>
      </c>
      <c r="T26" s="453">
        <v>115.5</v>
      </c>
      <c r="U26" s="452">
        <v>116</v>
      </c>
      <c r="V26" s="452">
        <v>116</v>
      </c>
      <c r="W26" s="454">
        <v>115</v>
      </c>
      <c r="X26" s="454">
        <v>113.5</v>
      </c>
      <c r="Y26" s="455">
        <v>109.5</v>
      </c>
      <c r="Z26" s="243">
        <f>((Z25/Z27)/7)*1000</f>
        <v>113.56936330914024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703</v>
      </c>
      <c r="D27" s="19">
        <v>666</v>
      </c>
      <c r="E27" s="19">
        <v>406</v>
      </c>
      <c r="F27" s="19">
        <v>370</v>
      </c>
      <c r="G27" s="19">
        <v>319</v>
      </c>
      <c r="H27" s="19">
        <v>530</v>
      </c>
      <c r="I27" s="19">
        <v>592</v>
      </c>
      <c r="J27" s="19">
        <v>452</v>
      </c>
      <c r="K27" s="156">
        <v>463</v>
      </c>
      <c r="L27" s="18">
        <v>352</v>
      </c>
      <c r="M27" s="19">
        <v>651</v>
      </c>
      <c r="N27" s="19">
        <v>584</v>
      </c>
      <c r="O27" s="156">
        <v>513</v>
      </c>
      <c r="P27" s="18">
        <v>302</v>
      </c>
      <c r="Q27" s="19">
        <v>532</v>
      </c>
      <c r="R27" s="19">
        <v>585</v>
      </c>
      <c r="S27" s="19">
        <v>635</v>
      </c>
      <c r="T27" s="19">
        <v>478</v>
      </c>
      <c r="U27" s="19">
        <v>391</v>
      </c>
      <c r="V27" s="19">
        <v>352</v>
      </c>
      <c r="W27" s="19">
        <v>538</v>
      </c>
      <c r="X27" s="19">
        <v>636</v>
      </c>
      <c r="Y27" s="20">
        <v>392</v>
      </c>
      <c r="Z27" s="244">
        <f>SUM(B27:Y27)</f>
        <v>12105</v>
      </c>
    </row>
    <row r="28" spans="1:33" s="2" customFormat="1" ht="33" customHeight="1" x14ac:dyDescent="0.25">
      <c r="A28" s="164" t="s">
        <v>12</v>
      </c>
      <c r="B28" s="489">
        <f>((((B26*7)*B27)/1000)-(B18+B19))/5</f>
        <v>75.278400000000005</v>
      </c>
      <c r="C28" s="22">
        <f>((((C26*7)*C27)/1000)-(C18+C19))/5</f>
        <v>80.534599999999998</v>
      </c>
      <c r="D28" s="22">
        <f t="shared" ref="D28:O28" si="3">((((D26*7)*D27)/1000)-(D18+D19))/5</f>
        <v>76.467399999999984</v>
      </c>
      <c r="E28" s="22">
        <f t="shared" si="3"/>
        <v>47.694400000000009</v>
      </c>
      <c r="F28" s="22">
        <f t="shared" si="3"/>
        <v>43.984999999999999</v>
      </c>
      <c r="G28" s="22">
        <f t="shared" si="3"/>
        <v>37.015700000000002</v>
      </c>
      <c r="H28" s="22">
        <f t="shared" si="3"/>
        <v>60.606000000000009</v>
      </c>
      <c r="I28" s="22">
        <f t="shared" si="3"/>
        <v>68.108800000000002</v>
      </c>
      <c r="J28" s="22">
        <f t="shared" si="3"/>
        <v>51.353600000000007</v>
      </c>
      <c r="K28" s="491">
        <f t="shared" si="3"/>
        <v>50.969700000000003</v>
      </c>
      <c r="L28" s="489">
        <f t="shared" si="3"/>
        <v>41.451199999999993</v>
      </c>
      <c r="M28" s="22">
        <f t="shared" si="3"/>
        <v>76.562399999999997</v>
      </c>
      <c r="N28" s="22">
        <f t="shared" si="3"/>
        <v>67.157600000000002</v>
      </c>
      <c r="O28" s="491">
        <f t="shared" si="3"/>
        <v>57.481099999999991</v>
      </c>
      <c r="P28" s="489">
        <f>((((P26*7)*P27)/1000)-(P18+P19))/5</f>
        <v>34.010800000000003</v>
      </c>
      <c r="Q28" s="22">
        <f>((((Q26*7)*Q27)/1000)-(Q18+Q19))/5</f>
        <v>60.417600000000007</v>
      </c>
      <c r="R28" s="22">
        <f t="shared" ref="R28:Y28" si="4">((((R26*7)*R27)/1000)-(R18+R19))/5</f>
        <v>66.986999999999995</v>
      </c>
      <c r="S28" s="22">
        <f t="shared" si="4"/>
        <v>74.359499999999997</v>
      </c>
      <c r="T28" s="22">
        <f t="shared" si="4"/>
        <v>55.85260000000001</v>
      </c>
      <c r="U28" s="22">
        <f t="shared" si="4"/>
        <v>45.778400000000005</v>
      </c>
      <c r="V28" s="22">
        <f t="shared" si="4"/>
        <v>41.284800000000004</v>
      </c>
      <c r="W28" s="22">
        <f t="shared" si="4"/>
        <v>62.617999999999995</v>
      </c>
      <c r="X28" s="22">
        <f t="shared" si="4"/>
        <v>73.1404</v>
      </c>
      <c r="Y28" s="490">
        <f t="shared" si="4"/>
        <v>43.413600000000002</v>
      </c>
      <c r="Z28" s="425">
        <f>((Z25*1000)/Z27)/7</f>
        <v>113.56936330914026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519.79200000000003</v>
      </c>
      <c r="C29" s="330">
        <f>((C27*C26)*7)/1000</f>
        <v>556.07299999999998</v>
      </c>
      <c r="D29" s="330">
        <f t="shared" si="5"/>
        <v>529.13699999999994</v>
      </c>
      <c r="E29" s="330">
        <f t="shared" si="5"/>
        <v>329.67200000000003</v>
      </c>
      <c r="F29" s="330">
        <f t="shared" si="5"/>
        <v>304.32499999999999</v>
      </c>
      <c r="G29" s="330">
        <f t="shared" si="5"/>
        <v>255.67850000000001</v>
      </c>
      <c r="H29" s="330">
        <f t="shared" si="5"/>
        <v>419.23</v>
      </c>
      <c r="I29" s="330">
        <f t="shared" si="5"/>
        <v>470.34399999999999</v>
      </c>
      <c r="J29" s="330">
        <f t="shared" si="5"/>
        <v>354.36799999999999</v>
      </c>
      <c r="K29" s="344">
        <f t="shared" si="5"/>
        <v>351.64850000000001</v>
      </c>
      <c r="L29" s="329">
        <f>((L27*L26)*7)/1000</f>
        <v>287.05599999999998</v>
      </c>
      <c r="M29" s="330">
        <f>((M27*M26)*7)/1000</f>
        <v>528.61199999999997</v>
      </c>
      <c r="N29" s="330">
        <f>((N27*N26)*7)/1000</f>
        <v>463.988</v>
      </c>
      <c r="O29" s="344">
        <f>((O27*O26)*7)/1000</f>
        <v>396.80549999999999</v>
      </c>
      <c r="P29" s="329">
        <f t="shared" ref="P29:Y29" si="6">((P27*P26)*7)/1000</f>
        <v>234.654</v>
      </c>
      <c r="Q29" s="330">
        <f t="shared" si="6"/>
        <v>417.08800000000002</v>
      </c>
      <c r="R29" s="330">
        <f t="shared" si="6"/>
        <v>462.73500000000001</v>
      </c>
      <c r="S29" s="330">
        <f t="shared" si="6"/>
        <v>513.39750000000004</v>
      </c>
      <c r="T29" s="330">
        <f t="shared" si="6"/>
        <v>386.46300000000002</v>
      </c>
      <c r="U29" s="330">
        <f t="shared" si="6"/>
        <v>317.49200000000002</v>
      </c>
      <c r="V29" s="330">
        <f t="shared" si="6"/>
        <v>285.82400000000001</v>
      </c>
      <c r="W29" s="330">
        <f t="shared" si="6"/>
        <v>433.09</v>
      </c>
      <c r="X29" s="330">
        <f t="shared" si="6"/>
        <v>505.30200000000002</v>
      </c>
      <c r="Y29" s="331">
        <f t="shared" si="6"/>
        <v>300.46800000000002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112.00172376642966</v>
      </c>
      <c r="C30" s="27">
        <f t="shared" si="7"/>
        <v>113.00548668969722</v>
      </c>
      <c r="D30" s="27">
        <f t="shared" si="7"/>
        <v>113.49206349206351</v>
      </c>
      <c r="E30" s="27">
        <f t="shared" si="7"/>
        <v>116.00985221674877</v>
      </c>
      <c r="F30" s="27">
        <f t="shared" si="7"/>
        <v>117.49034749034749</v>
      </c>
      <c r="G30" s="27">
        <f t="shared" si="7"/>
        <v>114.50962830273174</v>
      </c>
      <c r="H30" s="27">
        <f t="shared" si="7"/>
        <v>112.99191374663074</v>
      </c>
      <c r="I30" s="27">
        <f t="shared" si="7"/>
        <v>113.48938223938225</v>
      </c>
      <c r="J30" s="27">
        <f t="shared" si="7"/>
        <v>112.01011378002528</v>
      </c>
      <c r="K30" s="180">
        <f t="shared" si="7"/>
        <v>108.48503548287566</v>
      </c>
      <c r="L30" s="26">
        <f>+(L25/L27)/7*1000</f>
        <v>116.51785714285714</v>
      </c>
      <c r="M30" s="27">
        <f>+(M25/M27)/7*1000</f>
        <v>115.99736668861094</v>
      </c>
      <c r="N30" s="27">
        <f>+(N25/N27)/7*1000</f>
        <v>113.50293542074364</v>
      </c>
      <c r="O30" s="180">
        <f>+(O25/O27)/7*1000</f>
        <v>110.49846839320523</v>
      </c>
      <c r="P30" s="26">
        <f t="shared" ref="P30:Y30" si="8">+(P25/P27)/7*1000</f>
        <v>111.02175969725637</v>
      </c>
      <c r="Q30" s="27">
        <f t="shared" si="8"/>
        <v>112.0032223415682</v>
      </c>
      <c r="R30" s="27">
        <f t="shared" si="8"/>
        <v>112.99145299145299</v>
      </c>
      <c r="S30" s="27">
        <f t="shared" si="8"/>
        <v>115.50056242969627</v>
      </c>
      <c r="T30" s="27">
        <f t="shared" si="8"/>
        <v>115.51105797967722</v>
      </c>
      <c r="U30" s="27">
        <f t="shared" si="8"/>
        <v>116.00292290829377</v>
      </c>
      <c r="V30" s="27">
        <f t="shared" si="8"/>
        <v>115.99025974025976</v>
      </c>
      <c r="W30" s="27">
        <f t="shared" si="8"/>
        <v>115.00265533722784</v>
      </c>
      <c r="X30" s="27">
        <f t="shared" si="8"/>
        <v>113.49955076370169</v>
      </c>
      <c r="Y30" s="28">
        <f t="shared" si="8"/>
        <v>109.51166180758018</v>
      </c>
      <c r="Z30" s="247"/>
    </row>
    <row r="31" spans="1:33" ht="33.75" customHeight="1" x14ac:dyDescent="0.25">
      <c r="A31" s="29"/>
      <c r="B31" s="30">
        <f>B25-B29</f>
        <v>8.0000000000381988E-3</v>
      </c>
      <c r="C31" s="30">
        <f>C25-C29</f>
        <v>2.7000000000043656E-2</v>
      </c>
      <c r="D31" s="30">
        <f t="shared" ref="D31:K31" si="9">D25-D29</f>
        <v>-3.6999999999920874E-2</v>
      </c>
      <c r="E31" s="30">
        <f t="shared" si="9"/>
        <v>2.7999999999963165E-2</v>
      </c>
      <c r="F31" s="30">
        <f t="shared" si="9"/>
        <v>-2.4999999999977263E-2</v>
      </c>
      <c r="G31" s="30">
        <f t="shared" si="9"/>
        <v>2.1499999999974762E-2</v>
      </c>
      <c r="H31" s="30">
        <f t="shared" si="9"/>
        <v>-2.9999999999972715E-2</v>
      </c>
      <c r="I31" s="30">
        <f t="shared" si="9"/>
        <v>-4.3999999999925876E-2</v>
      </c>
      <c r="J31" s="30">
        <f t="shared" si="9"/>
        <v>3.1999999999982265E-2</v>
      </c>
      <c r="K31" s="30">
        <f t="shared" si="9"/>
        <v>-4.8499999999989996E-2</v>
      </c>
      <c r="L31" s="30">
        <f>L25-L29</f>
        <v>4.4000000000039563E-2</v>
      </c>
      <c r="M31" s="30">
        <f>M25-M29</f>
        <v>-1.1999999999943611E-2</v>
      </c>
      <c r="N31" s="30">
        <f>N25-N29</f>
        <v>1.1999999999943611E-2</v>
      </c>
      <c r="O31" s="30">
        <f>O25-O29</f>
        <v>-5.4999999999836291E-3</v>
      </c>
      <c r="P31" s="30">
        <f t="shared" ref="P31:Y31" si="10">P25-P29</f>
        <v>4.5999999999992269E-2</v>
      </c>
      <c r="Q31" s="30">
        <f t="shared" si="10"/>
        <v>1.1999999999943611E-2</v>
      </c>
      <c r="R31" s="30">
        <f t="shared" si="10"/>
        <v>-3.5000000000025011E-2</v>
      </c>
      <c r="S31" s="30">
        <f t="shared" si="10"/>
        <v>2.4999999999408828E-3</v>
      </c>
      <c r="T31" s="30">
        <f t="shared" si="10"/>
        <v>3.6999999999920874E-2</v>
      </c>
      <c r="U31" s="30">
        <f t="shared" si="10"/>
        <v>8.0000000000381988E-3</v>
      </c>
      <c r="V31" s="30">
        <f t="shared" si="10"/>
        <v>-2.4000000000000909E-2</v>
      </c>
      <c r="W31" s="30">
        <f t="shared" si="10"/>
        <v>1.0000000000047748E-2</v>
      </c>
      <c r="X31" s="30">
        <f t="shared" si="10"/>
        <v>-2.0000000000663931E-3</v>
      </c>
      <c r="Y31" s="30">
        <f t="shared" si="10"/>
        <v>3.1999999999982265E-2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4" t="s">
        <v>16</v>
      </c>
      <c r="C34" s="1151"/>
      <c r="D34" s="1151"/>
      <c r="E34" s="1151"/>
      <c r="F34" s="1151"/>
      <c r="G34" s="1151"/>
      <c r="H34" s="1151"/>
      <c r="I34" s="1147" t="s">
        <v>8</v>
      </c>
      <c r="L34" s="32"/>
      <c r="M34" s="497" t="s">
        <v>17</v>
      </c>
      <c r="N34" s="1158" t="s">
        <v>16</v>
      </c>
      <c r="O34" s="1159"/>
      <c r="P34" s="1159"/>
      <c r="Q34" s="498"/>
      <c r="R34" s="1156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5"/>
      <c r="J35" s="35"/>
      <c r="K35" s="1106"/>
      <c r="L35" s="1106"/>
      <c r="M35" s="422" t="s">
        <v>31</v>
      </c>
      <c r="N35" s="432">
        <v>1</v>
      </c>
      <c r="O35" s="465">
        <v>2</v>
      </c>
      <c r="P35" s="466">
        <v>3</v>
      </c>
      <c r="Q35" s="467" t="s">
        <v>67</v>
      </c>
      <c r="R35" s="1157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8"/>
      <c r="J36" s="35"/>
      <c r="K36" s="31"/>
      <c r="L36" s="2"/>
      <c r="M36" s="147" t="s">
        <v>9</v>
      </c>
      <c r="N36" s="479">
        <v>1</v>
      </c>
      <c r="O36" s="480">
        <v>2</v>
      </c>
      <c r="P36" s="480">
        <v>3</v>
      </c>
      <c r="Q36" s="499">
        <v>4</v>
      </c>
      <c r="R36" s="1152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147" t="s">
        <v>23</v>
      </c>
      <c r="B37" s="492">
        <v>37.9</v>
      </c>
      <c r="C37" s="493">
        <v>81.400000000000006</v>
      </c>
      <c r="D37" s="493">
        <v>35.1</v>
      </c>
      <c r="E37" s="495">
        <v>47.5</v>
      </c>
      <c r="F37" s="492">
        <v>26.2</v>
      </c>
      <c r="G37" s="493">
        <v>76.400000000000006</v>
      </c>
      <c r="H37" s="494">
        <v>56.4</v>
      </c>
      <c r="I37" s="242">
        <f t="shared" ref="I37:I44" si="11">SUM(B37:H37)</f>
        <v>360.9</v>
      </c>
      <c r="J37" s="37"/>
      <c r="K37" s="374"/>
      <c r="L37" s="2"/>
      <c r="M37" s="147" t="s">
        <v>23</v>
      </c>
      <c r="N37" s="474">
        <v>11.7</v>
      </c>
      <c r="O37" s="475">
        <v>22.2</v>
      </c>
      <c r="P37" s="475">
        <v>14.8</v>
      </c>
      <c r="Q37" s="477"/>
      <c r="R37" s="478">
        <f t="shared" ref="R37:R44" si="12">SUM(N37:P37)</f>
        <v>48.7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329">
        <v>37.9</v>
      </c>
      <c r="C38" s="330">
        <v>81.400000000000006</v>
      </c>
      <c r="D38" s="330">
        <v>35.1</v>
      </c>
      <c r="E38" s="344">
        <v>47.5</v>
      </c>
      <c r="F38" s="329">
        <v>26.2</v>
      </c>
      <c r="G38" s="330">
        <v>76.400000000000006</v>
      </c>
      <c r="H38" s="331">
        <v>56.4</v>
      </c>
      <c r="I38" s="242">
        <f t="shared" si="11"/>
        <v>360.9</v>
      </c>
      <c r="J38" s="37"/>
      <c r="K38" s="375"/>
      <c r="L38" s="2"/>
      <c r="M38" s="148" t="s">
        <v>19</v>
      </c>
      <c r="N38" s="329">
        <v>11.7</v>
      </c>
      <c r="O38" s="330">
        <v>22.2</v>
      </c>
      <c r="P38" s="330">
        <v>14.8</v>
      </c>
      <c r="Q38" s="331"/>
      <c r="R38" s="242">
        <f t="shared" si="12"/>
        <v>48.7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39.700000000000003</v>
      </c>
      <c r="C39" s="14">
        <v>85.6</v>
      </c>
      <c r="D39" s="14">
        <v>44.3</v>
      </c>
      <c r="E39" s="98">
        <v>41.5</v>
      </c>
      <c r="F39" s="13">
        <v>27.3</v>
      </c>
      <c r="G39" s="14">
        <v>80</v>
      </c>
      <c r="H39" s="252">
        <v>58.7</v>
      </c>
      <c r="I39" s="242">
        <f t="shared" si="11"/>
        <v>377.09999999999997</v>
      </c>
      <c r="J39" s="464"/>
      <c r="K39" s="375"/>
      <c r="L39" s="2"/>
      <c r="M39" s="148" t="s">
        <v>27</v>
      </c>
      <c r="N39" s="13">
        <v>12.4</v>
      </c>
      <c r="O39" s="14">
        <v>23.3</v>
      </c>
      <c r="P39" s="14">
        <v>15.6</v>
      </c>
      <c r="Q39" s="252"/>
      <c r="R39" s="242">
        <f t="shared" si="12"/>
        <v>51.300000000000004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147" t="s">
        <v>20</v>
      </c>
      <c r="B40" s="13">
        <v>39.799999999999997</v>
      </c>
      <c r="C40" s="14">
        <v>85.6</v>
      </c>
      <c r="D40" s="14">
        <v>44.4</v>
      </c>
      <c r="E40" s="98">
        <v>41.6</v>
      </c>
      <c r="F40" s="13">
        <v>27.3</v>
      </c>
      <c r="G40" s="14">
        <v>80</v>
      </c>
      <c r="H40" s="252">
        <v>58.8</v>
      </c>
      <c r="I40" s="242">
        <f t="shared" si="11"/>
        <v>377.5</v>
      </c>
      <c r="J40" s="37"/>
      <c r="K40" s="375"/>
      <c r="L40" s="2"/>
      <c r="M40" s="147" t="s">
        <v>20</v>
      </c>
      <c r="N40" s="13">
        <v>12.5</v>
      </c>
      <c r="O40" s="14">
        <v>23.3</v>
      </c>
      <c r="P40" s="14">
        <v>15.6</v>
      </c>
      <c r="Q40" s="252"/>
      <c r="R40" s="242">
        <f t="shared" si="12"/>
        <v>51.4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39.799999999999997</v>
      </c>
      <c r="C41" s="14">
        <v>85.6</v>
      </c>
      <c r="D41" s="14">
        <v>44.4</v>
      </c>
      <c r="E41" s="98">
        <v>41.6</v>
      </c>
      <c r="F41" s="13">
        <v>27.3</v>
      </c>
      <c r="G41" s="14">
        <v>80</v>
      </c>
      <c r="H41" s="252">
        <v>58.8</v>
      </c>
      <c r="I41" s="242">
        <f t="shared" si="11"/>
        <v>377.5</v>
      </c>
      <c r="J41" s="37"/>
      <c r="K41" s="375"/>
      <c r="L41" s="2"/>
      <c r="M41" s="148" t="s">
        <v>21</v>
      </c>
      <c r="N41" s="13">
        <v>12.5</v>
      </c>
      <c r="O41" s="14">
        <v>23.3</v>
      </c>
      <c r="P41" s="14">
        <v>15.6</v>
      </c>
      <c r="Q41" s="252"/>
      <c r="R41" s="242">
        <f t="shared" si="12"/>
        <v>51.4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39.799999999999997</v>
      </c>
      <c r="C42" s="14">
        <v>85.6</v>
      </c>
      <c r="D42" s="14">
        <v>44.4</v>
      </c>
      <c r="E42" s="98">
        <v>41.6</v>
      </c>
      <c r="F42" s="13">
        <v>27.4</v>
      </c>
      <c r="G42" s="14">
        <v>80</v>
      </c>
      <c r="H42" s="252">
        <v>58.8</v>
      </c>
      <c r="I42" s="242">
        <f t="shared" si="11"/>
        <v>377.59999999999997</v>
      </c>
      <c r="J42" s="37"/>
      <c r="K42" s="375"/>
      <c r="L42" s="2"/>
      <c r="M42" s="148" t="s">
        <v>22</v>
      </c>
      <c r="N42" s="13">
        <v>12.5</v>
      </c>
      <c r="O42" s="14">
        <v>23.3</v>
      </c>
      <c r="P42" s="14">
        <v>15.7</v>
      </c>
      <c r="Q42" s="252"/>
      <c r="R42" s="242">
        <f t="shared" si="12"/>
        <v>51.5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39.799999999999997</v>
      </c>
      <c r="C43" s="14">
        <v>85.6</v>
      </c>
      <c r="D43" s="14">
        <v>44.4</v>
      </c>
      <c r="E43" s="98">
        <v>41.6</v>
      </c>
      <c r="F43" s="13">
        <v>27.4</v>
      </c>
      <c r="G43" s="14">
        <v>80</v>
      </c>
      <c r="H43" s="252">
        <v>58.8</v>
      </c>
      <c r="I43" s="381">
        <f t="shared" si="11"/>
        <v>377.59999999999997</v>
      </c>
      <c r="J43" s="37"/>
      <c r="K43" s="375"/>
      <c r="L43" s="2"/>
      <c r="M43" s="196" t="s">
        <v>30</v>
      </c>
      <c r="N43" s="107">
        <v>11.6</v>
      </c>
      <c r="O43" s="101">
        <v>15.1</v>
      </c>
      <c r="P43" s="101">
        <v>12.3</v>
      </c>
      <c r="Q43" s="303">
        <v>12.4</v>
      </c>
      <c r="R43" s="381">
        <f>SUM(N43:Q43)</f>
        <v>51.4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274.70000000000005</v>
      </c>
      <c r="C44" s="105">
        <f t="shared" si="13"/>
        <v>590.80000000000007</v>
      </c>
      <c r="D44" s="105">
        <f t="shared" si="13"/>
        <v>292.10000000000002</v>
      </c>
      <c r="E44" s="178">
        <f t="shared" si="13"/>
        <v>302.90000000000003</v>
      </c>
      <c r="F44" s="108">
        <f>SUM(F37:F43)</f>
        <v>189.10000000000002</v>
      </c>
      <c r="G44" s="105">
        <f t="shared" si="13"/>
        <v>552.79999999999995</v>
      </c>
      <c r="H44" s="106">
        <f>SUM(H37:H43)</f>
        <v>406.70000000000005</v>
      </c>
      <c r="I44" s="389">
        <f t="shared" si="11"/>
        <v>2609.1000000000004</v>
      </c>
      <c r="J44" s="37"/>
      <c r="K44" s="37"/>
      <c r="M44" s="302" t="s">
        <v>8</v>
      </c>
      <c r="N44" s="108">
        <f>SUM(N37:N43)</f>
        <v>84.899999999999991</v>
      </c>
      <c r="O44" s="105">
        <f>SUM(O37:O43)</f>
        <v>152.69999999999999</v>
      </c>
      <c r="P44" s="105">
        <f>SUM(P37:P43)</f>
        <v>104.4</v>
      </c>
      <c r="Q44" s="106">
        <f>SUM(Q43)</f>
        <v>12.4</v>
      </c>
      <c r="R44" s="389">
        <f t="shared" si="12"/>
        <v>342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107.5</v>
      </c>
      <c r="C45" s="16">
        <v>111.5</v>
      </c>
      <c r="D45" s="16">
        <v>114</v>
      </c>
      <c r="E45" s="186">
        <v>116</v>
      </c>
      <c r="F45" s="15">
        <v>114</v>
      </c>
      <c r="G45" s="16">
        <v>112.5</v>
      </c>
      <c r="H45" s="17">
        <v>108</v>
      </c>
      <c r="I45" s="113">
        <f>+((I44/I46)/7)*1000</f>
        <v>111.66224428657024</v>
      </c>
      <c r="J45" s="38"/>
      <c r="K45" s="37"/>
      <c r="M45" s="423" t="s">
        <v>10</v>
      </c>
      <c r="N45" s="15">
        <v>119</v>
      </c>
      <c r="O45" s="16">
        <v>118.5</v>
      </c>
      <c r="P45" s="16">
        <v>118.5</v>
      </c>
      <c r="Q45" s="17">
        <v>119</v>
      </c>
      <c r="R45" s="113">
        <f>+((R44/R46)/7)*1000</f>
        <v>114.95798319327731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365</v>
      </c>
      <c r="C46" s="19">
        <v>757</v>
      </c>
      <c r="D46" s="19">
        <v>366</v>
      </c>
      <c r="E46" s="156">
        <v>373</v>
      </c>
      <c r="F46" s="18">
        <v>237</v>
      </c>
      <c r="G46" s="19">
        <v>702</v>
      </c>
      <c r="H46" s="20">
        <v>538</v>
      </c>
      <c r="I46" s="114">
        <f>SUM(B46:H46)</f>
        <v>3338</v>
      </c>
      <c r="J46" s="166"/>
      <c r="K46" s="37"/>
      <c r="L46" s="39"/>
      <c r="M46" s="163" t="s">
        <v>11</v>
      </c>
      <c r="N46" s="210">
        <v>94</v>
      </c>
      <c r="O46" s="211">
        <v>125</v>
      </c>
      <c r="P46" s="211">
        <v>103</v>
      </c>
      <c r="Q46" s="211">
        <v>103</v>
      </c>
      <c r="R46" s="424">
        <f>SUM(N46:Q46)</f>
        <v>425</v>
      </c>
      <c r="S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39.772500000000001</v>
      </c>
      <c r="C47" s="22">
        <f t="shared" si="14"/>
        <v>85.607699999999994</v>
      </c>
      <c r="D47" s="22">
        <f t="shared" si="14"/>
        <v>44.373599999999996</v>
      </c>
      <c r="E47" s="491">
        <f t="shared" si="14"/>
        <v>41.575199999999995</v>
      </c>
      <c r="F47" s="489">
        <f t="shared" si="14"/>
        <v>27.345199999999998</v>
      </c>
      <c r="G47" s="22">
        <f t="shared" si="14"/>
        <v>80.00500000000001</v>
      </c>
      <c r="H47" s="490">
        <f t="shared" si="14"/>
        <v>58.785600000000002</v>
      </c>
      <c r="I47" s="115">
        <f>((I44*1000)/I46)/7</f>
        <v>111.66224428657026</v>
      </c>
      <c r="J47" s="167"/>
      <c r="K47" s="37"/>
      <c r="M47" s="164" t="s">
        <v>12</v>
      </c>
      <c r="N47" s="21">
        <f>((((N45*7)*N46)/1000)-(N37+N38))/5</f>
        <v>10.980400000000001</v>
      </c>
      <c r="O47" s="22">
        <f>((((O45*7)*O46)/1000)-(O37+O38))/5</f>
        <v>11.8575</v>
      </c>
      <c r="P47" s="22">
        <f>((((P45*7)*P46)/1000)-(P37+P38))/5</f>
        <v>11.1677</v>
      </c>
      <c r="Q47" s="331">
        <f>((Q45*Q44)*7)/1000</f>
        <v>10.3292</v>
      </c>
      <c r="R47" s="425">
        <f>((R44*1000)/R46)/7</f>
        <v>114.95798319327731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274.66250000000002</v>
      </c>
      <c r="C48" s="330">
        <f t="shared" si="15"/>
        <v>590.83849999999995</v>
      </c>
      <c r="D48" s="330">
        <f t="shared" si="15"/>
        <v>292.06799999999998</v>
      </c>
      <c r="E48" s="344">
        <f t="shared" si="15"/>
        <v>302.87599999999998</v>
      </c>
      <c r="F48" s="329">
        <f>((F46*F45)*7)/1000</f>
        <v>189.126</v>
      </c>
      <c r="G48" s="330">
        <f t="shared" si="15"/>
        <v>552.82500000000005</v>
      </c>
      <c r="H48" s="331">
        <f>((H46*H45)*7)/1000</f>
        <v>406.72800000000001</v>
      </c>
      <c r="I48" s="99"/>
      <c r="J48" s="29"/>
      <c r="K48" s="37"/>
      <c r="M48" s="165" t="s">
        <v>13</v>
      </c>
      <c r="N48" s="329">
        <f>((N46*N45)*7)/1000</f>
        <v>78.302000000000007</v>
      </c>
      <c r="O48" s="330">
        <f>((O46*O45)*7)/1000</f>
        <v>103.6875</v>
      </c>
      <c r="P48" s="330">
        <f>((P46*P45)*7)/1000</f>
        <v>85.438500000000005</v>
      </c>
      <c r="Q48" s="331">
        <f>+(Q43/Q45)/7*1000</f>
        <v>14.885954381752702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107.51467710371821</v>
      </c>
      <c r="C49" s="27">
        <f t="shared" si="16"/>
        <v>111.49273447820345</v>
      </c>
      <c r="D49" s="27">
        <f t="shared" si="16"/>
        <v>114.01249024199845</v>
      </c>
      <c r="E49" s="180">
        <f t="shared" si="16"/>
        <v>116.00919188050555</v>
      </c>
      <c r="F49" s="26">
        <f>+(F44/F46)/7*1000</f>
        <v>113.98432790837855</v>
      </c>
      <c r="G49" s="27">
        <f t="shared" si="16"/>
        <v>112.49491249491248</v>
      </c>
      <c r="H49" s="28">
        <f>+(H44/H46)/7*1000</f>
        <v>107.99256505576209</v>
      </c>
      <c r="I49" s="116"/>
      <c r="J49" s="29"/>
      <c r="K49" s="37"/>
      <c r="L49" s="29"/>
      <c r="M49" s="213" t="s">
        <v>14</v>
      </c>
      <c r="N49" s="26">
        <f>+(N44/N46)/7*1000</f>
        <v>129.02735562310028</v>
      </c>
      <c r="O49" s="27">
        <f>+(O44/O46)/7*1000</f>
        <v>174.51428571428571</v>
      </c>
      <c r="P49" s="27">
        <f>+(P44/P46)/7*1000</f>
        <v>144.79889042995839</v>
      </c>
      <c r="Q49" s="27">
        <f>+(Q44/Q46)/7*1000</f>
        <v>17.19833564493759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7">B44-B48</f>
        <v>3.7500000000022737E-2</v>
      </c>
      <c r="C50" s="30">
        <f t="shared" si="17"/>
        <v>-3.8499999999885404E-2</v>
      </c>
      <c r="D50" s="30">
        <f t="shared" si="17"/>
        <v>3.2000000000039108E-2</v>
      </c>
      <c r="E50" s="30">
        <f t="shared" si="17"/>
        <v>2.4000000000057753E-2</v>
      </c>
      <c r="F50" s="30">
        <f t="shared" si="17"/>
        <v>-2.5999999999982037E-2</v>
      </c>
      <c r="G50" s="30">
        <f t="shared" si="17"/>
        <v>-2.5000000000090949E-2</v>
      </c>
      <c r="H50" s="30">
        <f t="shared" si="17"/>
        <v>-2.7999999999963165E-2</v>
      </c>
      <c r="I50" s="29"/>
      <c r="J50" s="29"/>
      <c r="K50" s="29"/>
      <c r="L50" s="29"/>
      <c r="M50" s="30"/>
      <c r="N50" s="30">
        <f>N44-N48</f>
        <v>6.5979999999999848</v>
      </c>
      <c r="O50" s="30">
        <f>O44-O48</f>
        <v>49.012499999999989</v>
      </c>
      <c r="P50" s="30">
        <f>P44-P48</f>
        <v>18.961500000000001</v>
      </c>
      <c r="Q50" s="30">
        <f>Q44-Q48</f>
        <v>-2.4859543817527019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54" t="s">
        <v>29</v>
      </c>
      <c r="C53" s="1151"/>
      <c r="D53" s="1151"/>
      <c r="E53" s="1151"/>
      <c r="F53" s="1153"/>
      <c r="G53" s="1147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 t="s">
        <v>84</v>
      </c>
      <c r="G54" s="1157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8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27.3</v>
      </c>
      <c r="C56" s="330">
        <v>33.5</v>
      </c>
      <c r="D56" s="330">
        <v>37.9</v>
      </c>
      <c r="E56" s="330">
        <v>45.7</v>
      </c>
      <c r="F56" s="344">
        <v>40.1</v>
      </c>
      <c r="G56" s="365">
        <f t="shared" ref="G56:G63" si="18">SUM(B56:F56)</f>
        <v>184.49999999999997</v>
      </c>
      <c r="H56" s="376">
        <v>184.49999999999997</v>
      </c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27.3</v>
      </c>
      <c r="C57" s="330">
        <v>33.5</v>
      </c>
      <c r="D57" s="330">
        <v>37.9</v>
      </c>
      <c r="E57" s="330">
        <v>45.7</v>
      </c>
      <c r="F57" s="344">
        <v>40.1</v>
      </c>
      <c r="G57" s="365">
        <f t="shared" si="18"/>
        <v>184.49999999999997</v>
      </c>
      <c r="H57" s="376">
        <v>184.49999999999997</v>
      </c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28.6</v>
      </c>
      <c r="C58" s="14">
        <v>35.200000000000003</v>
      </c>
      <c r="D58" s="14">
        <v>39.799999999999997</v>
      </c>
      <c r="E58" s="14">
        <v>48.2</v>
      </c>
      <c r="F58" s="98">
        <v>42.3</v>
      </c>
      <c r="G58" s="365">
        <f t="shared" si="18"/>
        <v>194.10000000000002</v>
      </c>
      <c r="H58" s="376">
        <v>194.10000000000002</v>
      </c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28.6</v>
      </c>
      <c r="C59" s="14">
        <v>35.200000000000003</v>
      </c>
      <c r="D59" s="14">
        <v>39.799999999999997</v>
      </c>
      <c r="E59" s="14">
        <v>48.3</v>
      </c>
      <c r="F59" s="98">
        <v>42.3</v>
      </c>
      <c r="G59" s="365">
        <f t="shared" si="18"/>
        <v>194.2</v>
      </c>
      <c r="H59" s="376">
        <v>194.2</v>
      </c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28.7</v>
      </c>
      <c r="C60" s="14">
        <v>35.200000000000003</v>
      </c>
      <c r="D60" s="14">
        <v>39.799999999999997</v>
      </c>
      <c r="E60" s="14">
        <v>48.3</v>
      </c>
      <c r="F60" s="98">
        <v>42.3</v>
      </c>
      <c r="G60" s="365">
        <f t="shared" si="18"/>
        <v>194.3</v>
      </c>
      <c r="H60" s="376">
        <v>194.3</v>
      </c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28.7</v>
      </c>
      <c r="C61" s="14">
        <v>35.200000000000003</v>
      </c>
      <c r="D61" s="14">
        <v>39.799999999999997</v>
      </c>
      <c r="E61" s="14">
        <v>48.3</v>
      </c>
      <c r="F61" s="98">
        <v>42.4</v>
      </c>
      <c r="G61" s="365">
        <f t="shared" si="18"/>
        <v>194.4</v>
      </c>
      <c r="H61" s="376">
        <v>194.4</v>
      </c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333">
        <v>26.1</v>
      </c>
      <c r="C62" s="334">
        <v>45.3</v>
      </c>
      <c r="D62" s="334">
        <v>36.799999999999997</v>
      </c>
      <c r="E62" s="334">
        <v>37.6</v>
      </c>
      <c r="F62" s="335">
        <v>48.6</v>
      </c>
      <c r="G62" s="365">
        <f t="shared" si="18"/>
        <v>194.4</v>
      </c>
      <c r="H62" s="376">
        <v>194.50000000000003</v>
      </c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195.29999999999998</v>
      </c>
      <c r="C63" s="105">
        <f>SUM(C56:C62)</f>
        <v>253.10000000000002</v>
      </c>
      <c r="D63" s="105">
        <f>SUM(D56:D62)</f>
        <v>271.8</v>
      </c>
      <c r="E63" s="105">
        <f>SUM(E56:E62)</f>
        <v>322.10000000000008</v>
      </c>
      <c r="F63" s="178">
        <f>SUM(F56:F62)</f>
        <v>298.10000000000002</v>
      </c>
      <c r="G63" s="383">
        <f t="shared" si="18"/>
        <v>1340.4</v>
      </c>
      <c r="H63" s="374">
        <v>1340.5</v>
      </c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124</v>
      </c>
      <c r="C64" s="16">
        <v>124</v>
      </c>
      <c r="D64" s="16">
        <v>123.5</v>
      </c>
      <c r="E64" s="16">
        <v>123.5</v>
      </c>
      <c r="F64" s="186">
        <v>123</v>
      </c>
      <c r="G64" s="188">
        <f>+((G63/G65)/7)*1000</f>
        <v>123.8588061356496</v>
      </c>
      <c r="H64" s="374">
        <v>123.54838709677419</v>
      </c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207</v>
      </c>
      <c r="C65" s="211">
        <v>360</v>
      </c>
      <c r="D65" s="211">
        <v>294</v>
      </c>
      <c r="E65" s="211">
        <v>301</v>
      </c>
      <c r="F65" s="227">
        <v>384</v>
      </c>
      <c r="G65" s="189">
        <f>SUM(B65:F65)</f>
        <v>1546</v>
      </c>
      <c r="H65" s="374">
        <v>1550</v>
      </c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25.0152</v>
      </c>
      <c r="C66" s="22">
        <f>((((C64*7)*C65)/1000)-(C56+C57))/5</f>
        <v>49.096000000000004</v>
      </c>
      <c r="D66" s="22">
        <f>((((D64*7)*D65)/1000)-(D56+D57))/5</f>
        <v>35.672600000000003</v>
      </c>
      <c r="E66" s="22">
        <f>((((E64*7)*E65)/1000)-(E56+E57))/5</f>
        <v>33.762899999999995</v>
      </c>
      <c r="F66" s="49">
        <f>((((F64*7)*F65)/1000)-(F56+F57))/5</f>
        <v>50.084800000000008</v>
      </c>
      <c r="G66" s="368">
        <f>((G63*1000)/G65)/7</f>
        <v>123.8588061356496</v>
      </c>
      <c r="H66" s="374">
        <v>123.54838709677419</v>
      </c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179.67599999999999</v>
      </c>
      <c r="C67" s="330">
        <f>((C65*C64)*7)/1000</f>
        <v>312.48</v>
      </c>
      <c r="D67" s="330">
        <f>((D65*D64)*7)/1000</f>
        <v>254.16300000000001</v>
      </c>
      <c r="E67" s="330">
        <f>((E65*E64)*7)/1000</f>
        <v>260.21449999999999</v>
      </c>
      <c r="F67" s="344">
        <f>((F65*F64)*7)/1000</f>
        <v>330.62400000000002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134.78260869565216</v>
      </c>
      <c r="C68" s="27">
        <f>+(C63/C65)/7*1000</f>
        <v>100.43650793650795</v>
      </c>
      <c r="D68" s="27">
        <f>+(D63/D65)/7*1000</f>
        <v>132.06997084548107</v>
      </c>
      <c r="E68" s="27">
        <f>+(E63/E65)/7*1000</f>
        <v>152.8713811105838</v>
      </c>
      <c r="F68" s="180">
        <f>+(F63/F65)/7*1000</f>
        <v>110.90029761904762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15.623999999999995</v>
      </c>
      <c r="C69" s="366">
        <f>C63-C67</f>
        <v>-59.379999999999995</v>
      </c>
      <c r="D69" s="366">
        <f>D63-D67</f>
        <v>17.637</v>
      </c>
      <c r="E69" s="366">
        <f>E63-E67</f>
        <v>61.885500000000093</v>
      </c>
      <c r="F69" s="366">
        <f>F63-F67</f>
        <v>-32.524000000000001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>
      <selection activeCell="B24" sqref="B24:Y24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5"/>
    <mergeCell ref="Z15:Z17"/>
    <mergeCell ref="B34:H34"/>
    <mergeCell ref="I34:I36"/>
    <mergeCell ref="N34:P34"/>
    <mergeCell ref="R34:R36"/>
    <mergeCell ref="K35:L35"/>
  </mergeCells>
  <pageMargins left="0.7" right="0.7" top="0.75" bottom="0.75" header="0.3" footer="0.3"/>
  <pageSetup paperSize="9" orientation="portrait"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0"/>
  <dimension ref="A1:AG237"/>
  <sheetViews>
    <sheetView topLeftCell="A16" zoomScale="30" zoomScaleNormal="30" workbookViewId="0">
      <selection activeCell="J37" sqref="J37:J43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85</v>
      </c>
      <c r="N11" s="1100"/>
      <c r="O11" s="6"/>
      <c r="P11" s="6"/>
      <c r="Q11" s="1"/>
      <c r="R11" s="1"/>
      <c r="S11" s="1" t="s">
        <v>5</v>
      </c>
      <c r="T11" s="69">
        <v>45582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4"/>
      <c r="I15" s="1104"/>
      <c r="J15" s="1104"/>
      <c r="K15" s="1104"/>
      <c r="L15" s="1142" t="s">
        <v>29</v>
      </c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3"/>
      <c r="W15" s="1143"/>
      <c r="X15" s="1143"/>
      <c r="Y15" s="1144"/>
      <c r="Z15" s="1156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7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9"/>
    </row>
    <row r="18" spans="1:33" ht="39.950000000000003" customHeight="1" x14ac:dyDescent="0.25">
      <c r="A18" s="147" t="s">
        <v>23</v>
      </c>
      <c r="B18" s="329">
        <v>75.3</v>
      </c>
      <c r="C18" s="330">
        <v>80.599999999999994</v>
      </c>
      <c r="D18" s="330">
        <v>76.5</v>
      </c>
      <c r="E18" s="330">
        <v>47.7</v>
      </c>
      <c r="F18" s="330">
        <v>44</v>
      </c>
      <c r="G18" s="330">
        <v>37.1</v>
      </c>
      <c r="H18" s="330">
        <v>60.6</v>
      </c>
      <c r="I18" s="330">
        <v>68.099999999999994</v>
      </c>
      <c r="J18" s="330">
        <v>51.4</v>
      </c>
      <c r="K18" s="344">
        <v>51</v>
      </c>
      <c r="L18" s="470">
        <v>41.5</v>
      </c>
      <c r="M18" s="471">
        <v>76.599999999999994</v>
      </c>
      <c r="N18" s="472">
        <v>67.2</v>
      </c>
      <c r="O18" s="473">
        <v>57.5</v>
      </c>
      <c r="P18" s="492">
        <v>34.1</v>
      </c>
      <c r="Q18" s="493">
        <v>60.5</v>
      </c>
      <c r="R18" s="493">
        <v>67</v>
      </c>
      <c r="S18" s="493">
        <v>74.400000000000006</v>
      </c>
      <c r="T18" s="493">
        <v>55.9</v>
      </c>
      <c r="U18" s="493">
        <v>45.8</v>
      </c>
      <c r="V18" s="493">
        <v>41.3</v>
      </c>
      <c r="W18" s="493">
        <v>62.7</v>
      </c>
      <c r="X18" s="493">
        <v>73.2</v>
      </c>
      <c r="Y18" s="494">
        <v>43.5</v>
      </c>
      <c r="Z18" s="242">
        <f>SUM(B18:Y18)</f>
        <v>1393.5000000000002</v>
      </c>
    </row>
    <row r="19" spans="1:33" ht="39.950000000000003" customHeight="1" x14ac:dyDescent="0.25">
      <c r="A19" s="148" t="s">
        <v>19</v>
      </c>
      <c r="B19" s="329">
        <v>75.3</v>
      </c>
      <c r="C19" s="330">
        <v>80.599999999999994</v>
      </c>
      <c r="D19" s="330">
        <v>76.5</v>
      </c>
      <c r="E19" s="330">
        <v>47.7</v>
      </c>
      <c r="F19" s="330">
        <v>44</v>
      </c>
      <c r="G19" s="330">
        <v>37.1</v>
      </c>
      <c r="H19" s="330">
        <v>60.6</v>
      </c>
      <c r="I19" s="330">
        <v>68.099999999999994</v>
      </c>
      <c r="J19" s="330">
        <v>51.4</v>
      </c>
      <c r="K19" s="344">
        <v>51</v>
      </c>
      <c r="L19" s="470">
        <v>41.5</v>
      </c>
      <c r="M19" s="471">
        <v>76.599999999999994</v>
      </c>
      <c r="N19" s="472">
        <v>67.2</v>
      </c>
      <c r="O19" s="473">
        <v>57.5</v>
      </c>
      <c r="P19" s="329">
        <v>34.1</v>
      </c>
      <c r="Q19" s="330">
        <v>60.5</v>
      </c>
      <c r="R19" s="330">
        <v>67</v>
      </c>
      <c r="S19" s="330">
        <v>74.400000000000006</v>
      </c>
      <c r="T19" s="330">
        <v>55.9</v>
      </c>
      <c r="U19" s="330">
        <v>45.8</v>
      </c>
      <c r="V19" s="330">
        <v>41.3</v>
      </c>
      <c r="W19" s="330">
        <v>62.7</v>
      </c>
      <c r="X19" s="330">
        <v>73.2</v>
      </c>
      <c r="Y19" s="331">
        <v>43.5</v>
      </c>
      <c r="Z19" s="242">
        <f t="shared" ref="Z19:Z24" si="0">SUM(B19:Y19)</f>
        <v>1393.5000000000002</v>
      </c>
    </row>
    <row r="20" spans="1:33" ht="39.75" customHeight="1" x14ac:dyDescent="0.25">
      <c r="A20" s="148" t="s">
        <v>27</v>
      </c>
      <c r="B20" s="13">
        <v>77.3</v>
      </c>
      <c r="C20" s="14">
        <v>82.7</v>
      </c>
      <c r="D20" s="14">
        <v>79.2</v>
      </c>
      <c r="E20" s="14">
        <v>49.2</v>
      </c>
      <c r="F20" s="14">
        <v>45.3</v>
      </c>
      <c r="G20" s="14">
        <v>37.9</v>
      </c>
      <c r="H20" s="14">
        <v>62.9</v>
      </c>
      <c r="I20" s="14">
        <v>70.8</v>
      </c>
      <c r="J20" s="14">
        <v>53.3</v>
      </c>
      <c r="K20" s="98">
        <v>53.1</v>
      </c>
      <c r="L20" s="13">
        <v>42.7</v>
      </c>
      <c r="M20" s="14">
        <v>79.599999999999994</v>
      </c>
      <c r="N20" s="14">
        <v>69.099999999999994</v>
      </c>
      <c r="O20" s="98">
        <v>59.2</v>
      </c>
      <c r="P20" s="13">
        <v>35.200000000000003</v>
      </c>
      <c r="Q20" s="14">
        <v>62.9</v>
      </c>
      <c r="R20" s="14">
        <v>69.8</v>
      </c>
      <c r="S20" s="14">
        <v>77.2</v>
      </c>
      <c r="T20" s="14">
        <v>57.7</v>
      </c>
      <c r="U20" s="14">
        <v>47.9</v>
      </c>
      <c r="V20" s="14">
        <v>42.9</v>
      </c>
      <c r="W20" s="14">
        <v>64.7</v>
      </c>
      <c r="X20" s="14">
        <v>76</v>
      </c>
      <c r="Y20" s="252">
        <v>45.4</v>
      </c>
      <c r="Z20" s="242">
        <f>SUM(B20:Y20)</f>
        <v>1442.0000000000005</v>
      </c>
    </row>
    <row r="21" spans="1:33" ht="39.950000000000003" customHeight="1" x14ac:dyDescent="0.25">
      <c r="A21" s="147" t="s">
        <v>20</v>
      </c>
      <c r="B21" s="13">
        <v>77.400000000000006</v>
      </c>
      <c r="C21" s="14">
        <v>82.7</v>
      </c>
      <c r="D21" s="14">
        <v>79.2</v>
      </c>
      <c r="E21" s="14">
        <v>49.2</v>
      </c>
      <c r="F21" s="14">
        <v>45.3</v>
      </c>
      <c r="G21" s="14">
        <v>37.9</v>
      </c>
      <c r="H21" s="14">
        <v>62.9</v>
      </c>
      <c r="I21" s="14">
        <v>70.8</v>
      </c>
      <c r="J21" s="14">
        <v>53.3</v>
      </c>
      <c r="K21" s="98">
        <v>53.2</v>
      </c>
      <c r="L21" s="13">
        <v>42.7</v>
      </c>
      <c r="M21" s="14">
        <v>79.599999999999994</v>
      </c>
      <c r="N21" s="14">
        <v>69.099999999999994</v>
      </c>
      <c r="O21" s="98">
        <v>59.3</v>
      </c>
      <c r="P21" s="13">
        <v>35.200000000000003</v>
      </c>
      <c r="Q21" s="14">
        <v>62.9</v>
      </c>
      <c r="R21" s="14">
        <v>69.8</v>
      </c>
      <c r="S21" s="14">
        <v>77.2</v>
      </c>
      <c r="T21" s="14">
        <v>57.8</v>
      </c>
      <c r="U21" s="14">
        <v>47.9</v>
      </c>
      <c r="V21" s="14">
        <v>42.9</v>
      </c>
      <c r="W21" s="14">
        <v>64.7</v>
      </c>
      <c r="X21" s="14">
        <v>76</v>
      </c>
      <c r="Y21" s="252">
        <v>45.4</v>
      </c>
      <c r="Z21" s="242">
        <f t="shared" si="0"/>
        <v>1442.4000000000003</v>
      </c>
    </row>
    <row r="22" spans="1:33" ht="39.950000000000003" customHeight="1" x14ac:dyDescent="0.25">
      <c r="A22" s="147" t="s">
        <v>21</v>
      </c>
      <c r="B22" s="13">
        <v>77.400000000000006</v>
      </c>
      <c r="C22" s="14">
        <v>82.7</v>
      </c>
      <c r="D22" s="14">
        <v>79.3</v>
      </c>
      <c r="E22" s="14">
        <v>49.2</v>
      </c>
      <c r="F22" s="14">
        <v>45.3</v>
      </c>
      <c r="G22" s="14">
        <v>37.9</v>
      </c>
      <c r="H22" s="14">
        <v>62.9</v>
      </c>
      <c r="I22" s="14">
        <v>70.8</v>
      </c>
      <c r="J22" s="14">
        <v>53.3</v>
      </c>
      <c r="K22" s="98">
        <v>53.2</v>
      </c>
      <c r="L22" s="13">
        <v>42.7</v>
      </c>
      <c r="M22" s="14">
        <v>79.599999999999994</v>
      </c>
      <c r="N22" s="14">
        <v>69.099999999999994</v>
      </c>
      <c r="O22" s="98">
        <v>59.3</v>
      </c>
      <c r="P22" s="13">
        <v>35.200000000000003</v>
      </c>
      <c r="Q22" s="14">
        <v>62.9</v>
      </c>
      <c r="R22" s="14">
        <v>69.8</v>
      </c>
      <c r="S22" s="14">
        <v>77.2</v>
      </c>
      <c r="T22" s="14">
        <v>57.8</v>
      </c>
      <c r="U22" s="14">
        <v>47.9</v>
      </c>
      <c r="V22" s="14">
        <v>42.9</v>
      </c>
      <c r="W22" s="14">
        <v>64.8</v>
      </c>
      <c r="X22" s="14">
        <v>76.099999999999994</v>
      </c>
      <c r="Y22" s="252">
        <v>45.4</v>
      </c>
      <c r="Z22" s="242">
        <f>SUM(B22:Y22)</f>
        <v>1442.7000000000003</v>
      </c>
    </row>
    <row r="23" spans="1:33" ht="39.950000000000003" customHeight="1" x14ac:dyDescent="0.25">
      <c r="A23" s="148" t="s">
        <v>22</v>
      </c>
      <c r="B23" s="13">
        <v>77.400000000000006</v>
      </c>
      <c r="C23" s="14">
        <v>82.8</v>
      </c>
      <c r="D23" s="14">
        <v>79.3</v>
      </c>
      <c r="E23" s="14">
        <v>49.3</v>
      </c>
      <c r="F23" s="14">
        <v>45.4</v>
      </c>
      <c r="G23" s="14">
        <v>37.9</v>
      </c>
      <c r="H23" s="14">
        <v>63</v>
      </c>
      <c r="I23" s="14">
        <v>70.8</v>
      </c>
      <c r="J23" s="14">
        <v>53.3</v>
      </c>
      <c r="K23" s="98">
        <v>53.2</v>
      </c>
      <c r="L23" s="13">
        <v>42.7</v>
      </c>
      <c r="M23" s="14">
        <v>79.7</v>
      </c>
      <c r="N23" s="14">
        <v>69.099999999999994</v>
      </c>
      <c r="O23" s="98">
        <v>59.3</v>
      </c>
      <c r="P23" s="13">
        <v>35.299999999999997</v>
      </c>
      <c r="Q23" s="14">
        <v>63</v>
      </c>
      <c r="R23" s="14">
        <v>69.900000000000006</v>
      </c>
      <c r="S23" s="14">
        <v>77.2</v>
      </c>
      <c r="T23" s="14">
        <v>57.8</v>
      </c>
      <c r="U23" s="14">
        <v>47.9</v>
      </c>
      <c r="V23" s="14">
        <v>43</v>
      </c>
      <c r="W23" s="14">
        <v>64.8</v>
      </c>
      <c r="X23" s="14">
        <v>76.099999999999994</v>
      </c>
      <c r="Y23" s="252">
        <v>45.5</v>
      </c>
      <c r="Z23" s="242">
        <f t="shared" si="0"/>
        <v>1443.7</v>
      </c>
    </row>
    <row r="24" spans="1:33" ht="39.950000000000003" customHeight="1" thickBot="1" x14ac:dyDescent="0.3">
      <c r="A24" s="196" t="s">
        <v>30</v>
      </c>
      <c r="B24" s="13">
        <v>77.400000000000006</v>
      </c>
      <c r="C24" s="14">
        <v>82.8</v>
      </c>
      <c r="D24" s="14">
        <v>79.3</v>
      </c>
      <c r="E24" s="14">
        <v>49.3</v>
      </c>
      <c r="F24" s="14">
        <v>45.4</v>
      </c>
      <c r="G24" s="14">
        <v>38</v>
      </c>
      <c r="H24" s="14">
        <v>63</v>
      </c>
      <c r="I24" s="14">
        <v>70.8</v>
      </c>
      <c r="J24" s="14">
        <v>53.4</v>
      </c>
      <c r="K24" s="98">
        <v>53.2</v>
      </c>
      <c r="L24" s="13">
        <v>42.7</v>
      </c>
      <c r="M24" s="14">
        <v>79.7</v>
      </c>
      <c r="N24" s="14">
        <v>69.099999999999994</v>
      </c>
      <c r="O24" s="98">
        <v>59.3</v>
      </c>
      <c r="P24" s="13">
        <v>35.299999999999997</v>
      </c>
      <c r="Q24" s="14">
        <v>63</v>
      </c>
      <c r="R24" s="14">
        <v>69.900000000000006</v>
      </c>
      <c r="S24" s="14">
        <v>77.2</v>
      </c>
      <c r="T24" s="14">
        <v>57.8</v>
      </c>
      <c r="U24" s="14">
        <v>48</v>
      </c>
      <c r="V24" s="14">
        <v>43</v>
      </c>
      <c r="W24" s="14">
        <v>64.8</v>
      </c>
      <c r="X24" s="14">
        <v>76.099999999999994</v>
      </c>
      <c r="Y24" s="252">
        <v>45.5</v>
      </c>
      <c r="Z24" s="381">
        <f t="shared" si="0"/>
        <v>1444</v>
      </c>
    </row>
    <row r="25" spans="1:33" ht="41.45" customHeight="1" x14ac:dyDescent="0.25">
      <c r="A25" s="197" t="s">
        <v>8</v>
      </c>
      <c r="B25" s="108">
        <f t="shared" ref="B25:K25" si="1">SUM(B18:B24)</f>
        <v>537.49999999999989</v>
      </c>
      <c r="C25" s="105">
        <f t="shared" si="1"/>
        <v>574.9</v>
      </c>
      <c r="D25" s="105">
        <f t="shared" si="1"/>
        <v>549.29999999999995</v>
      </c>
      <c r="E25" s="105">
        <f t="shared" si="1"/>
        <v>341.6</v>
      </c>
      <c r="F25" s="105">
        <f t="shared" si="1"/>
        <v>314.7</v>
      </c>
      <c r="G25" s="105">
        <f t="shared" si="1"/>
        <v>263.8</v>
      </c>
      <c r="H25" s="105">
        <f t="shared" si="1"/>
        <v>435.9</v>
      </c>
      <c r="I25" s="105">
        <f t="shared" si="1"/>
        <v>490.20000000000005</v>
      </c>
      <c r="J25" s="105">
        <f t="shared" si="1"/>
        <v>369.4</v>
      </c>
      <c r="K25" s="178">
        <f t="shared" si="1"/>
        <v>367.9</v>
      </c>
      <c r="L25" s="108">
        <f>SUM(L18:L24)</f>
        <v>296.5</v>
      </c>
      <c r="M25" s="105">
        <f>SUM(M18:M24)</f>
        <v>551.4</v>
      </c>
      <c r="N25" s="105">
        <f>SUM(N18:N24)</f>
        <v>479.90000000000009</v>
      </c>
      <c r="O25" s="178">
        <f>SUM(O18:O24)</f>
        <v>411.40000000000003</v>
      </c>
      <c r="P25" s="108">
        <f t="shared" ref="P25:Y25" si="2">SUM(P18:P24)</f>
        <v>244.40000000000003</v>
      </c>
      <c r="Q25" s="105">
        <f t="shared" si="2"/>
        <v>435.7</v>
      </c>
      <c r="R25" s="105">
        <f t="shared" si="2"/>
        <v>483.20000000000005</v>
      </c>
      <c r="S25" s="105">
        <f t="shared" si="2"/>
        <v>534.79999999999995</v>
      </c>
      <c r="T25" s="105">
        <f t="shared" si="2"/>
        <v>400.70000000000005</v>
      </c>
      <c r="U25" s="105">
        <f t="shared" si="2"/>
        <v>331.2</v>
      </c>
      <c r="V25" s="105">
        <f t="shared" si="2"/>
        <v>297.3</v>
      </c>
      <c r="W25" s="105">
        <f t="shared" si="2"/>
        <v>449.20000000000005</v>
      </c>
      <c r="X25" s="105">
        <f t="shared" si="2"/>
        <v>526.70000000000005</v>
      </c>
      <c r="Y25" s="106">
        <f t="shared" si="2"/>
        <v>314.20000000000005</v>
      </c>
      <c r="Z25" s="389">
        <f>SUM(B25:Y25)</f>
        <v>10001.800000000001</v>
      </c>
    </row>
    <row r="26" spans="1:33" s="2" customFormat="1" ht="36.75" customHeight="1" x14ac:dyDescent="0.25">
      <c r="A26" s="162" t="s">
        <v>10</v>
      </c>
      <c r="B26" s="15">
        <v>116</v>
      </c>
      <c r="C26" s="16">
        <v>117</v>
      </c>
      <c r="D26" s="16">
        <v>118</v>
      </c>
      <c r="E26" s="16">
        <v>120.5</v>
      </c>
      <c r="F26" s="16">
        <v>121.5</v>
      </c>
      <c r="G26" s="16">
        <v>118.5</v>
      </c>
      <c r="H26" s="16">
        <v>117.5</v>
      </c>
      <c r="I26" s="16">
        <v>118.5</v>
      </c>
      <c r="J26" s="16">
        <v>117</v>
      </c>
      <c r="K26" s="186">
        <v>113.5</v>
      </c>
      <c r="L26" s="451">
        <v>121</v>
      </c>
      <c r="M26" s="452">
        <v>121</v>
      </c>
      <c r="N26" s="16">
        <v>118</v>
      </c>
      <c r="O26" s="186">
        <v>115</v>
      </c>
      <c r="P26" s="451">
        <v>116</v>
      </c>
      <c r="Q26" s="452">
        <v>117</v>
      </c>
      <c r="R26" s="453">
        <v>118</v>
      </c>
      <c r="S26" s="453">
        <v>120.5</v>
      </c>
      <c r="T26" s="453">
        <v>120.5</v>
      </c>
      <c r="U26" s="452">
        <v>121</v>
      </c>
      <c r="V26" s="452">
        <v>121</v>
      </c>
      <c r="W26" s="454">
        <v>119.5</v>
      </c>
      <c r="X26" s="454">
        <v>118.5</v>
      </c>
      <c r="Y26" s="455">
        <v>114.5</v>
      </c>
      <c r="Z26" s="243">
        <f>((Z25/Z27)/7)*1000</f>
        <v>118.25114387391969</v>
      </c>
      <c r="AA26" s="36"/>
    </row>
    <row r="27" spans="1:33" s="2" customFormat="1" ht="33" customHeight="1" x14ac:dyDescent="0.25">
      <c r="A27" s="163" t="s">
        <v>11</v>
      </c>
      <c r="B27" s="18">
        <v>662</v>
      </c>
      <c r="C27" s="19">
        <v>702</v>
      </c>
      <c r="D27" s="19">
        <v>665</v>
      </c>
      <c r="E27" s="19">
        <v>405</v>
      </c>
      <c r="F27" s="19">
        <v>370</v>
      </c>
      <c r="G27" s="19">
        <v>318</v>
      </c>
      <c r="H27" s="19">
        <v>530</v>
      </c>
      <c r="I27" s="19">
        <v>591</v>
      </c>
      <c r="J27" s="19">
        <v>451</v>
      </c>
      <c r="K27" s="156">
        <v>463</v>
      </c>
      <c r="L27" s="18">
        <v>350</v>
      </c>
      <c r="M27" s="19">
        <v>651</v>
      </c>
      <c r="N27" s="19">
        <v>581</v>
      </c>
      <c r="O27" s="156">
        <v>511</v>
      </c>
      <c r="P27" s="18">
        <v>301</v>
      </c>
      <c r="Q27" s="19">
        <v>532</v>
      </c>
      <c r="R27" s="19">
        <v>585</v>
      </c>
      <c r="S27" s="19">
        <v>634</v>
      </c>
      <c r="T27" s="19">
        <v>475</v>
      </c>
      <c r="U27" s="19">
        <v>391</v>
      </c>
      <c r="V27" s="19">
        <v>351</v>
      </c>
      <c r="W27" s="19">
        <v>537</v>
      </c>
      <c r="X27" s="19">
        <v>635</v>
      </c>
      <c r="Y27" s="20">
        <v>392</v>
      </c>
      <c r="Z27" s="244">
        <f>SUM(B27:Y27)</f>
        <v>12083</v>
      </c>
    </row>
    <row r="28" spans="1:33" s="2" customFormat="1" ht="33" customHeight="1" x14ac:dyDescent="0.25">
      <c r="A28" s="164" t="s">
        <v>12</v>
      </c>
      <c r="B28" s="489">
        <f>((((B26*7)*B27)/1000)-(B18+B19))/5</f>
        <v>77.388799999999989</v>
      </c>
      <c r="C28" s="22">
        <f>((((C26*7)*C27)/1000)-(C18+C19))/5</f>
        <v>82.747600000000006</v>
      </c>
      <c r="D28" s="22">
        <f t="shared" ref="D28:O28" si="3">((((D26*7)*D27)/1000)-(D18+D19))/5</f>
        <v>79.257999999999996</v>
      </c>
      <c r="E28" s="22">
        <f t="shared" si="3"/>
        <v>49.243499999999997</v>
      </c>
      <c r="F28" s="22">
        <f t="shared" si="3"/>
        <v>45.337000000000003</v>
      </c>
      <c r="G28" s="22">
        <f t="shared" si="3"/>
        <v>37.916200000000003</v>
      </c>
      <c r="H28" s="22">
        <f t="shared" si="3"/>
        <v>62.945000000000007</v>
      </c>
      <c r="I28" s="22">
        <f t="shared" si="3"/>
        <v>70.806900000000013</v>
      </c>
      <c r="J28" s="22">
        <f t="shared" si="3"/>
        <v>53.313800000000001</v>
      </c>
      <c r="K28" s="491">
        <f t="shared" si="3"/>
        <v>53.170699999999997</v>
      </c>
      <c r="L28" s="489">
        <f t="shared" si="3"/>
        <v>42.69</v>
      </c>
      <c r="M28" s="22">
        <f t="shared" si="3"/>
        <v>79.639400000000009</v>
      </c>
      <c r="N28" s="22">
        <f t="shared" si="3"/>
        <v>69.101199999999992</v>
      </c>
      <c r="O28" s="491">
        <f t="shared" si="3"/>
        <v>59.271000000000001</v>
      </c>
      <c r="P28" s="489">
        <f>((((P26*7)*P27)/1000)-(P18+P19))/5</f>
        <v>35.242399999999996</v>
      </c>
      <c r="Q28" s="22">
        <f>((((Q26*7)*Q27)/1000)-(Q18+Q19))/5</f>
        <v>62.941600000000008</v>
      </c>
      <c r="R28" s="22">
        <f t="shared" ref="R28:Y28" si="4">((((R26*7)*R27)/1000)-(R18+R19))/5</f>
        <v>69.841999999999999</v>
      </c>
      <c r="S28" s="22">
        <f t="shared" si="4"/>
        <v>77.195799999999991</v>
      </c>
      <c r="T28" s="22">
        <f t="shared" si="4"/>
        <v>57.772500000000001</v>
      </c>
      <c r="U28" s="22">
        <f t="shared" si="4"/>
        <v>47.915400000000005</v>
      </c>
      <c r="V28" s="22">
        <f t="shared" si="4"/>
        <v>42.939400000000006</v>
      </c>
      <c r="W28" s="22">
        <f t="shared" si="4"/>
        <v>64.760099999999994</v>
      </c>
      <c r="X28" s="22">
        <f t="shared" si="4"/>
        <v>76.066499999999991</v>
      </c>
      <c r="Y28" s="490">
        <f t="shared" si="4"/>
        <v>45.437599999999996</v>
      </c>
      <c r="Z28" s="425">
        <f>((Z25*1000)/Z27)/7</f>
        <v>118.25114387391969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537.54399999999998</v>
      </c>
      <c r="C29" s="330">
        <f>((C27*C26)*7)/1000</f>
        <v>574.93799999999999</v>
      </c>
      <c r="D29" s="330">
        <f t="shared" si="5"/>
        <v>549.29</v>
      </c>
      <c r="E29" s="330">
        <f t="shared" si="5"/>
        <v>341.61750000000001</v>
      </c>
      <c r="F29" s="330">
        <f t="shared" si="5"/>
        <v>314.685</v>
      </c>
      <c r="G29" s="330">
        <f t="shared" si="5"/>
        <v>263.78100000000001</v>
      </c>
      <c r="H29" s="330">
        <f t="shared" si="5"/>
        <v>435.92500000000001</v>
      </c>
      <c r="I29" s="330">
        <f t="shared" si="5"/>
        <v>490.23450000000003</v>
      </c>
      <c r="J29" s="330">
        <f t="shared" si="5"/>
        <v>369.36900000000003</v>
      </c>
      <c r="K29" s="344">
        <f t="shared" si="5"/>
        <v>367.8535</v>
      </c>
      <c r="L29" s="329">
        <f>((L27*L26)*7)/1000</f>
        <v>296.45</v>
      </c>
      <c r="M29" s="330">
        <f>((M27*M26)*7)/1000</f>
        <v>551.39700000000005</v>
      </c>
      <c r="N29" s="330">
        <f>((N27*N26)*7)/1000</f>
        <v>479.90600000000001</v>
      </c>
      <c r="O29" s="344">
        <f>((O27*O26)*7)/1000</f>
        <v>411.35500000000002</v>
      </c>
      <c r="P29" s="329">
        <f t="shared" ref="P29:Y29" si="6">((P27*P26)*7)/1000</f>
        <v>244.41200000000001</v>
      </c>
      <c r="Q29" s="330">
        <f t="shared" si="6"/>
        <v>435.70800000000003</v>
      </c>
      <c r="R29" s="330">
        <f t="shared" si="6"/>
        <v>483.21</v>
      </c>
      <c r="S29" s="330">
        <f t="shared" si="6"/>
        <v>534.779</v>
      </c>
      <c r="T29" s="330">
        <f t="shared" si="6"/>
        <v>400.66250000000002</v>
      </c>
      <c r="U29" s="330">
        <f t="shared" si="6"/>
        <v>331.17700000000002</v>
      </c>
      <c r="V29" s="330">
        <f t="shared" si="6"/>
        <v>297.29700000000003</v>
      </c>
      <c r="W29" s="330">
        <f t="shared" si="6"/>
        <v>449.20049999999998</v>
      </c>
      <c r="X29" s="330">
        <f t="shared" si="6"/>
        <v>526.73249999999996</v>
      </c>
      <c r="Y29" s="331">
        <f t="shared" si="6"/>
        <v>314.18799999999999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115.99050496331462</v>
      </c>
      <c r="C30" s="27">
        <f t="shared" si="7"/>
        <v>116.99226699226699</v>
      </c>
      <c r="D30" s="27">
        <f t="shared" si="7"/>
        <v>118.00214822771213</v>
      </c>
      <c r="E30" s="27">
        <f t="shared" si="7"/>
        <v>120.49382716049384</v>
      </c>
      <c r="F30" s="27">
        <f t="shared" si="7"/>
        <v>121.50579150579151</v>
      </c>
      <c r="G30" s="27">
        <f t="shared" si="7"/>
        <v>118.50853548966757</v>
      </c>
      <c r="H30" s="27">
        <f t="shared" si="7"/>
        <v>117.4932614555256</v>
      </c>
      <c r="I30" s="27">
        <f t="shared" si="7"/>
        <v>118.49166062364033</v>
      </c>
      <c r="J30" s="27">
        <f t="shared" si="7"/>
        <v>117.00981944884383</v>
      </c>
      <c r="K30" s="180">
        <f t="shared" si="7"/>
        <v>113.51434742363467</v>
      </c>
      <c r="L30" s="26">
        <f>+(L25/L27)/7*1000</f>
        <v>121.02040816326532</v>
      </c>
      <c r="M30" s="27">
        <f>+(M25/M27)/7*1000</f>
        <v>121.00065832784726</v>
      </c>
      <c r="N30" s="27">
        <f>+(N25/N27)/7*1000</f>
        <v>117.99852471108927</v>
      </c>
      <c r="O30" s="180">
        <f>+(O25/O27)/7*1000</f>
        <v>115.01258037461561</v>
      </c>
      <c r="P30" s="26">
        <f t="shared" ref="P30:Y30" si="8">+(P25/P27)/7*1000</f>
        <v>115.99430469862367</v>
      </c>
      <c r="Q30" s="27">
        <f t="shared" si="8"/>
        <v>116.99785177228786</v>
      </c>
      <c r="R30" s="27">
        <f t="shared" si="8"/>
        <v>117.99755799755799</v>
      </c>
      <c r="S30" s="27">
        <f t="shared" si="8"/>
        <v>120.50473186119872</v>
      </c>
      <c r="T30" s="27">
        <f t="shared" si="8"/>
        <v>120.51127819548873</v>
      </c>
      <c r="U30" s="27">
        <f t="shared" si="8"/>
        <v>121.00840336134453</v>
      </c>
      <c r="V30" s="27">
        <f t="shared" si="8"/>
        <v>121.001221001221</v>
      </c>
      <c r="W30" s="27">
        <f t="shared" si="8"/>
        <v>119.49986698590052</v>
      </c>
      <c r="X30" s="27">
        <f t="shared" si="8"/>
        <v>118.49268841394826</v>
      </c>
      <c r="Y30" s="28">
        <f t="shared" si="8"/>
        <v>114.50437317784258</v>
      </c>
      <c r="Z30" s="247"/>
    </row>
    <row r="31" spans="1:33" ht="33.75" customHeight="1" x14ac:dyDescent="0.25">
      <c r="A31" s="29"/>
      <c r="B31" s="30">
        <f>B25-B29</f>
        <v>-4.4000000000096406E-2</v>
      </c>
      <c r="C31" s="30">
        <f>C25-C29</f>
        <v>-3.8000000000010914E-2</v>
      </c>
      <c r="D31" s="30">
        <f t="shared" ref="D31:K31" si="9">D25-D29</f>
        <v>9.9999999999909051E-3</v>
      </c>
      <c r="E31" s="30">
        <f t="shared" si="9"/>
        <v>-1.7499999999984084E-2</v>
      </c>
      <c r="F31" s="30">
        <f t="shared" si="9"/>
        <v>1.4999999999986358E-2</v>
      </c>
      <c r="G31" s="30">
        <f t="shared" si="9"/>
        <v>1.9000000000005457E-2</v>
      </c>
      <c r="H31" s="30">
        <f t="shared" si="9"/>
        <v>-2.5000000000034106E-2</v>
      </c>
      <c r="I31" s="30">
        <f t="shared" si="9"/>
        <v>-3.4499999999979991E-2</v>
      </c>
      <c r="J31" s="30">
        <f t="shared" si="9"/>
        <v>3.0999999999949068E-2</v>
      </c>
      <c r="K31" s="30">
        <f t="shared" si="9"/>
        <v>4.6499999999980446E-2</v>
      </c>
      <c r="L31" s="30">
        <f>L25-L29</f>
        <v>5.0000000000011369E-2</v>
      </c>
      <c r="M31" s="30">
        <f>M25-M29</f>
        <v>2.9999999999290594E-3</v>
      </c>
      <c r="N31" s="30">
        <f>N25-N29</f>
        <v>-5.9999999999149622E-3</v>
      </c>
      <c r="O31" s="30">
        <f>O25-O29</f>
        <v>4.5000000000015916E-2</v>
      </c>
      <c r="P31" s="30">
        <f t="shared" ref="P31:Y31" si="10">P25-P29</f>
        <v>-1.1999999999972033E-2</v>
      </c>
      <c r="Q31" s="30">
        <f t="shared" si="10"/>
        <v>-8.0000000000381988E-3</v>
      </c>
      <c r="R31" s="30">
        <f t="shared" si="10"/>
        <v>-9.9999999999340616E-3</v>
      </c>
      <c r="S31" s="30">
        <f t="shared" si="10"/>
        <v>2.0999999999958163E-2</v>
      </c>
      <c r="T31" s="30">
        <f t="shared" si="10"/>
        <v>3.7500000000022737E-2</v>
      </c>
      <c r="U31" s="30">
        <f t="shared" si="10"/>
        <v>2.2999999999967713E-2</v>
      </c>
      <c r="V31" s="30">
        <f t="shared" si="10"/>
        <v>2.9999999999859028E-3</v>
      </c>
      <c r="W31" s="30">
        <f t="shared" si="10"/>
        <v>-4.9999999993133315E-4</v>
      </c>
      <c r="X31" s="30">
        <f t="shared" si="10"/>
        <v>-3.2499999999913598E-2</v>
      </c>
      <c r="Y31" s="30">
        <f t="shared" si="10"/>
        <v>1.2000000000057298E-2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>
        <f>B18/B27</f>
        <v>0.11374622356495467</v>
      </c>
      <c r="C32" s="30">
        <f t="shared" ref="C32:Y32" si="11">C18/C27</f>
        <v>0.1148148148148148</v>
      </c>
      <c r="D32" s="30">
        <f t="shared" si="11"/>
        <v>0.11503759398496241</v>
      </c>
      <c r="E32" s="30">
        <f t="shared" si="11"/>
        <v>0.11777777777777779</v>
      </c>
      <c r="F32" s="30">
        <f t="shared" si="11"/>
        <v>0.11891891891891893</v>
      </c>
      <c r="G32" s="30">
        <f t="shared" si="11"/>
        <v>0.11666666666666667</v>
      </c>
      <c r="H32" s="30">
        <f t="shared" si="11"/>
        <v>0.11433962264150943</v>
      </c>
      <c r="I32" s="30">
        <f t="shared" si="11"/>
        <v>0.11522842639593908</v>
      </c>
      <c r="J32" s="30">
        <f t="shared" si="11"/>
        <v>0.11396895787139689</v>
      </c>
      <c r="K32" s="30">
        <f t="shared" si="11"/>
        <v>0.1101511879049676</v>
      </c>
      <c r="L32" s="30">
        <f t="shared" si="11"/>
        <v>0.11857142857142858</v>
      </c>
      <c r="M32" s="30">
        <f t="shared" si="11"/>
        <v>0.11766513056835637</v>
      </c>
      <c r="N32" s="30">
        <f t="shared" si="11"/>
        <v>0.11566265060240964</v>
      </c>
      <c r="O32" s="30">
        <f t="shared" si="11"/>
        <v>0.11252446183953033</v>
      </c>
      <c r="P32" s="30">
        <f t="shared" si="11"/>
        <v>0.11328903654485051</v>
      </c>
      <c r="Q32" s="30">
        <f t="shared" si="11"/>
        <v>0.1137218045112782</v>
      </c>
      <c r="R32" s="30">
        <f t="shared" si="11"/>
        <v>0.11452991452991453</v>
      </c>
      <c r="S32" s="30">
        <f t="shared" si="11"/>
        <v>0.11735015772870663</v>
      </c>
      <c r="T32" s="30">
        <f t="shared" si="11"/>
        <v>0.11768421052631578</v>
      </c>
      <c r="U32" s="30">
        <f t="shared" si="11"/>
        <v>0.11713554987212275</v>
      </c>
      <c r="V32" s="30">
        <f t="shared" si="11"/>
        <v>0.11766381766381766</v>
      </c>
      <c r="W32" s="30">
        <f t="shared" si="11"/>
        <v>0.11675977653631285</v>
      </c>
      <c r="X32" s="30">
        <f t="shared" si="11"/>
        <v>0.11527559055118111</v>
      </c>
      <c r="Y32" s="30">
        <f t="shared" si="11"/>
        <v>0.11096938775510204</v>
      </c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4" t="s">
        <v>16</v>
      </c>
      <c r="C34" s="1151"/>
      <c r="D34" s="1151"/>
      <c r="E34" s="1151"/>
      <c r="F34" s="1151"/>
      <c r="G34" s="1151"/>
      <c r="H34" s="1151"/>
      <c r="I34" s="1147" t="s">
        <v>8</v>
      </c>
      <c r="L34" s="32"/>
      <c r="M34" s="497" t="s">
        <v>17</v>
      </c>
      <c r="N34" s="1158" t="s">
        <v>16</v>
      </c>
      <c r="O34" s="1159"/>
      <c r="P34" s="1159"/>
      <c r="Q34" s="498"/>
      <c r="R34" s="1156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5"/>
      <c r="J35" s="35"/>
      <c r="K35" s="1106"/>
      <c r="L35" s="1106"/>
      <c r="M35" s="422" t="s">
        <v>31</v>
      </c>
      <c r="N35" s="432">
        <v>1</v>
      </c>
      <c r="O35" s="465">
        <v>2</v>
      </c>
      <c r="P35" s="466">
        <v>3</v>
      </c>
      <c r="Q35" s="467" t="s">
        <v>67</v>
      </c>
      <c r="R35" s="1157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8"/>
      <c r="J36" s="35"/>
      <c r="K36" s="31"/>
      <c r="L36" s="2"/>
      <c r="M36" s="147" t="s">
        <v>9</v>
      </c>
      <c r="N36" s="479">
        <v>1</v>
      </c>
      <c r="O36" s="480">
        <v>2</v>
      </c>
      <c r="P36" s="480">
        <v>3</v>
      </c>
      <c r="Q36" s="499">
        <v>4</v>
      </c>
      <c r="R36" s="1152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147" t="s">
        <v>23</v>
      </c>
      <c r="B37" s="492">
        <v>39.799999999999997</v>
      </c>
      <c r="C37" s="493">
        <v>85.6</v>
      </c>
      <c r="D37" s="493">
        <v>44.4</v>
      </c>
      <c r="E37" s="495">
        <v>41.6</v>
      </c>
      <c r="F37" s="492">
        <v>27.4</v>
      </c>
      <c r="G37" s="493">
        <v>80</v>
      </c>
      <c r="H37" s="494">
        <v>58.8</v>
      </c>
      <c r="I37" s="242">
        <f t="shared" ref="I37:I44" si="12">SUM(B37:H37)</f>
        <v>377.59999999999997</v>
      </c>
      <c r="J37" s="327"/>
      <c r="K37" s="374"/>
      <c r="L37" s="2"/>
      <c r="M37" s="147" t="s">
        <v>23</v>
      </c>
      <c r="N37" s="474">
        <v>11.6</v>
      </c>
      <c r="O37" s="475">
        <v>15.1</v>
      </c>
      <c r="P37" s="475">
        <v>12.3</v>
      </c>
      <c r="Q37" s="477">
        <v>12.4</v>
      </c>
      <c r="R37" s="478">
        <f t="shared" ref="R37:R44" si="13">SUM(N37:Q37)</f>
        <v>51.4</v>
      </c>
      <c r="S37" s="327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329">
        <v>39.799999999999997</v>
      </c>
      <c r="C38" s="330">
        <v>85.6</v>
      </c>
      <c r="D38" s="330">
        <v>44.4</v>
      </c>
      <c r="E38" s="344">
        <v>41.6</v>
      </c>
      <c r="F38" s="329">
        <v>27.4</v>
      </c>
      <c r="G38" s="330">
        <v>80</v>
      </c>
      <c r="H38" s="331">
        <v>58.8</v>
      </c>
      <c r="I38" s="242">
        <f t="shared" si="12"/>
        <v>377.59999999999997</v>
      </c>
      <c r="J38" s="327"/>
      <c r="K38" s="375"/>
      <c r="L38" s="2"/>
      <c r="M38" s="148" t="s">
        <v>19</v>
      </c>
      <c r="N38" s="329">
        <v>11.6</v>
      </c>
      <c r="O38" s="330">
        <v>15.1</v>
      </c>
      <c r="P38" s="330">
        <v>12.3</v>
      </c>
      <c r="Q38" s="331">
        <v>12.4</v>
      </c>
      <c r="R38" s="478">
        <f t="shared" si="13"/>
        <v>51.4</v>
      </c>
      <c r="S38" s="327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41.1</v>
      </c>
      <c r="C39" s="14">
        <v>88.9</v>
      </c>
      <c r="D39" s="14">
        <v>42.9</v>
      </c>
      <c r="E39" s="98">
        <v>46.2</v>
      </c>
      <c r="F39" s="13">
        <v>28</v>
      </c>
      <c r="G39" s="14">
        <v>83.3</v>
      </c>
      <c r="H39" s="252">
        <v>58.1</v>
      </c>
      <c r="I39" s="242">
        <f t="shared" si="12"/>
        <v>388.50000000000006</v>
      </c>
      <c r="J39" s="327"/>
      <c r="K39" s="375"/>
      <c r="L39" s="2"/>
      <c r="M39" s="148" t="s">
        <v>27</v>
      </c>
      <c r="N39" s="13">
        <v>12.4</v>
      </c>
      <c r="O39" s="14">
        <v>16</v>
      </c>
      <c r="P39" s="14">
        <v>13.1</v>
      </c>
      <c r="Q39" s="252">
        <v>13.2</v>
      </c>
      <c r="R39" s="242">
        <f t="shared" si="13"/>
        <v>54.7</v>
      </c>
      <c r="S39" s="327"/>
      <c r="T39" s="36"/>
      <c r="U39" s="36"/>
      <c r="V39" s="2"/>
      <c r="W39" s="2"/>
      <c r="AA39" s="11"/>
      <c r="AB39" s="11"/>
    </row>
    <row r="40" spans="1:31" ht="33.75" customHeight="1" x14ac:dyDescent="0.25">
      <c r="A40" s="147" t="s">
        <v>20</v>
      </c>
      <c r="B40" s="13">
        <v>41.1</v>
      </c>
      <c r="C40" s="14">
        <v>88.9</v>
      </c>
      <c r="D40" s="14">
        <v>42.9</v>
      </c>
      <c r="E40" s="98">
        <v>46.3</v>
      </c>
      <c r="F40" s="13">
        <v>28</v>
      </c>
      <c r="G40" s="14">
        <v>83.3</v>
      </c>
      <c r="H40" s="252">
        <v>58.1</v>
      </c>
      <c r="I40" s="242">
        <f t="shared" si="12"/>
        <v>388.6</v>
      </c>
      <c r="J40" s="327"/>
      <c r="K40" s="375"/>
      <c r="L40" s="2"/>
      <c r="M40" s="147" t="s">
        <v>20</v>
      </c>
      <c r="N40" s="13">
        <v>12.4</v>
      </c>
      <c r="O40" s="14">
        <v>16</v>
      </c>
      <c r="P40" s="14">
        <v>13.2</v>
      </c>
      <c r="Q40" s="252">
        <v>13.2</v>
      </c>
      <c r="R40" s="242">
        <f t="shared" si="13"/>
        <v>54.8</v>
      </c>
      <c r="S40" s="327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41.1</v>
      </c>
      <c r="C41" s="14">
        <v>88.9</v>
      </c>
      <c r="D41" s="14">
        <v>43</v>
      </c>
      <c r="E41" s="98">
        <v>46.3</v>
      </c>
      <c r="F41" s="13">
        <v>28</v>
      </c>
      <c r="G41" s="14">
        <v>83.3</v>
      </c>
      <c r="H41" s="252">
        <v>58.1</v>
      </c>
      <c r="I41" s="242">
        <f t="shared" si="12"/>
        <v>388.70000000000005</v>
      </c>
      <c r="J41" s="327"/>
      <c r="K41" s="375"/>
      <c r="L41" s="2"/>
      <c r="M41" s="148" t="s">
        <v>21</v>
      </c>
      <c r="N41" s="13">
        <v>12.4</v>
      </c>
      <c r="O41" s="14">
        <v>16</v>
      </c>
      <c r="P41" s="14">
        <v>13.2</v>
      </c>
      <c r="Q41" s="252">
        <v>13.2</v>
      </c>
      <c r="R41" s="242">
        <f t="shared" si="13"/>
        <v>54.8</v>
      </c>
      <c r="S41" s="327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41.1</v>
      </c>
      <c r="C42" s="14">
        <v>88.9</v>
      </c>
      <c r="D42" s="14">
        <v>43</v>
      </c>
      <c r="E42" s="98">
        <v>46.3</v>
      </c>
      <c r="F42" s="13">
        <v>28</v>
      </c>
      <c r="G42" s="14">
        <v>83.3</v>
      </c>
      <c r="H42" s="252">
        <v>58.1</v>
      </c>
      <c r="I42" s="242">
        <f t="shared" si="12"/>
        <v>388.70000000000005</v>
      </c>
      <c r="J42" s="327"/>
      <c r="K42" s="375"/>
      <c r="L42" s="2"/>
      <c r="M42" s="148" t="s">
        <v>22</v>
      </c>
      <c r="N42" s="13">
        <v>12.4</v>
      </c>
      <c r="O42" s="14">
        <v>16</v>
      </c>
      <c r="P42" s="14">
        <v>13.2</v>
      </c>
      <c r="Q42" s="252">
        <v>13.2</v>
      </c>
      <c r="R42" s="242">
        <f t="shared" si="13"/>
        <v>54.8</v>
      </c>
      <c r="S42" s="327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41.1</v>
      </c>
      <c r="C43" s="14">
        <v>88.9</v>
      </c>
      <c r="D43" s="14">
        <v>43</v>
      </c>
      <c r="E43" s="98">
        <v>46.3</v>
      </c>
      <c r="F43" s="13">
        <v>28.1</v>
      </c>
      <c r="G43" s="14">
        <v>83.4</v>
      </c>
      <c r="H43" s="252">
        <v>58.2</v>
      </c>
      <c r="I43" s="381">
        <f t="shared" si="12"/>
        <v>389</v>
      </c>
      <c r="J43" s="327"/>
      <c r="K43" s="375"/>
      <c r="L43" s="2"/>
      <c r="M43" s="196" t="s">
        <v>30</v>
      </c>
      <c r="N43" s="13">
        <v>12.4</v>
      </c>
      <c r="O43" s="14">
        <v>16</v>
      </c>
      <c r="P43" s="14">
        <v>13.2</v>
      </c>
      <c r="Q43" s="252">
        <v>13.2</v>
      </c>
      <c r="R43" s="242">
        <f t="shared" si="13"/>
        <v>54.8</v>
      </c>
      <c r="S43" s="327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4">SUM(B37:B43)</f>
        <v>285.09999999999997</v>
      </c>
      <c r="C44" s="105">
        <f t="shared" si="14"/>
        <v>615.69999999999993</v>
      </c>
      <c r="D44" s="105">
        <f t="shared" si="14"/>
        <v>303.60000000000002</v>
      </c>
      <c r="E44" s="178">
        <f t="shared" si="14"/>
        <v>314.60000000000002</v>
      </c>
      <c r="F44" s="108">
        <f>SUM(F37:F43)</f>
        <v>194.9</v>
      </c>
      <c r="G44" s="105">
        <f t="shared" si="14"/>
        <v>576.6</v>
      </c>
      <c r="H44" s="106">
        <f>SUM(H37:H43)</f>
        <v>408.2</v>
      </c>
      <c r="I44" s="389">
        <f t="shared" si="12"/>
        <v>2698.7</v>
      </c>
      <c r="J44" s="37"/>
      <c r="K44" s="37"/>
      <c r="M44" s="302" t="s">
        <v>8</v>
      </c>
      <c r="N44" s="108">
        <f>SUM(N37:N43)</f>
        <v>85.2</v>
      </c>
      <c r="O44" s="105">
        <f>SUM(O37:O43)</f>
        <v>110.2</v>
      </c>
      <c r="P44" s="105">
        <f>SUM(P37:P43)</f>
        <v>90.500000000000014</v>
      </c>
      <c r="Q44" s="105">
        <f>SUM(Q37:Q43)</f>
        <v>90.800000000000011</v>
      </c>
      <c r="R44" s="389">
        <f t="shared" si="13"/>
        <v>376.70000000000005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112.5</v>
      </c>
      <c r="C45" s="16">
        <v>116.5</v>
      </c>
      <c r="D45" s="16">
        <v>118.5</v>
      </c>
      <c r="E45" s="186">
        <v>120.5</v>
      </c>
      <c r="F45" s="15">
        <v>119</v>
      </c>
      <c r="G45" s="16">
        <v>117.5</v>
      </c>
      <c r="H45" s="17">
        <v>113</v>
      </c>
      <c r="I45" s="113">
        <f>+((I44/I46)/7)*1000</f>
        <v>116.57954987256468</v>
      </c>
      <c r="J45" s="38"/>
      <c r="K45" s="37"/>
      <c r="M45" s="423" t="s">
        <v>10</v>
      </c>
      <c r="N45" s="15">
        <v>129.5</v>
      </c>
      <c r="O45" s="16">
        <v>126</v>
      </c>
      <c r="P45" s="16">
        <v>125.5</v>
      </c>
      <c r="Q45" s="17">
        <v>126</v>
      </c>
      <c r="R45" s="113">
        <f>+((R44/R46)/7)*1000</f>
        <v>126.6218487394958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362</v>
      </c>
      <c r="C46" s="19">
        <v>755</v>
      </c>
      <c r="D46" s="19">
        <v>366</v>
      </c>
      <c r="E46" s="156">
        <v>373</v>
      </c>
      <c r="F46" s="18">
        <v>234</v>
      </c>
      <c r="G46" s="19">
        <v>701</v>
      </c>
      <c r="H46" s="20">
        <v>516</v>
      </c>
      <c r="I46" s="114">
        <f>SUM(B46:H46)</f>
        <v>3307</v>
      </c>
      <c r="J46" s="166"/>
      <c r="K46" s="37"/>
      <c r="L46" s="39"/>
      <c r="M46" s="163" t="s">
        <v>11</v>
      </c>
      <c r="N46" s="210">
        <v>94</v>
      </c>
      <c r="O46" s="211">
        <v>125</v>
      </c>
      <c r="P46" s="211">
        <v>103</v>
      </c>
      <c r="Q46" s="211">
        <v>103</v>
      </c>
      <c r="R46" s="424">
        <f>SUM(N46:Q46)</f>
        <v>425</v>
      </c>
      <c r="S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5">((((B45*7)*B46)/1000)-(B37+B38))/5</f>
        <v>41.094999999999999</v>
      </c>
      <c r="C47" s="22">
        <f t="shared" si="15"/>
        <v>88.900499999999994</v>
      </c>
      <c r="D47" s="22">
        <f t="shared" si="15"/>
        <v>42.959399999999995</v>
      </c>
      <c r="E47" s="491">
        <f t="shared" si="15"/>
        <v>46.2851</v>
      </c>
      <c r="F47" s="489">
        <f t="shared" si="15"/>
        <v>28.024400000000004</v>
      </c>
      <c r="G47" s="22">
        <f t="shared" si="15"/>
        <v>83.314499999999995</v>
      </c>
      <c r="H47" s="490">
        <f t="shared" si="15"/>
        <v>58.111200000000011</v>
      </c>
      <c r="I47" s="115">
        <f>((I44*1000)/I46)/7</f>
        <v>116.5795498725647</v>
      </c>
      <c r="J47" s="167"/>
      <c r="K47" s="37"/>
      <c r="M47" s="164" t="s">
        <v>12</v>
      </c>
      <c r="N47" s="21">
        <f>((((N45*7)*N46)/1000)-(N37+N38))/5</f>
        <v>12.402199999999999</v>
      </c>
      <c r="O47" s="22">
        <f>((((O45*7)*O46)/1000)-(O37+O38))/5</f>
        <v>16.009999999999998</v>
      </c>
      <c r="P47" s="22">
        <f>((((P45*7)*P46)/1000)-(P37+P38))/5</f>
        <v>13.177100000000001</v>
      </c>
      <c r="Q47" s="22">
        <f>((((Q45*7)*Q46)/1000)-(Q37+Q38))/5</f>
        <v>13.209200000000001</v>
      </c>
      <c r="R47" s="425">
        <f>((R44*1000)/R46)/7</f>
        <v>126.62184873949582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6">((B46*B45)*7)/1000</f>
        <v>285.07499999999999</v>
      </c>
      <c r="C48" s="330">
        <f t="shared" si="16"/>
        <v>615.70249999999999</v>
      </c>
      <c r="D48" s="330">
        <f t="shared" si="16"/>
        <v>303.59699999999998</v>
      </c>
      <c r="E48" s="344">
        <f t="shared" si="16"/>
        <v>314.62549999999999</v>
      </c>
      <c r="F48" s="329">
        <f>((F46*F45)*7)/1000</f>
        <v>194.922</v>
      </c>
      <c r="G48" s="330">
        <f t="shared" si="16"/>
        <v>576.57249999999999</v>
      </c>
      <c r="H48" s="331">
        <f>((H46*H45)*7)/1000</f>
        <v>408.15600000000001</v>
      </c>
      <c r="I48" s="99"/>
      <c r="J48" s="29"/>
      <c r="K48" s="37"/>
      <c r="M48" s="165" t="s">
        <v>13</v>
      </c>
      <c r="N48" s="329">
        <f>((N46*N45)*7)/1000</f>
        <v>85.210999999999999</v>
      </c>
      <c r="O48" s="330">
        <f>((O46*O45)*7)/1000</f>
        <v>110.25</v>
      </c>
      <c r="P48" s="330">
        <f>((P46*P45)*7)/1000</f>
        <v>90.485500000000002</v>
      </c>
      <c r="Q48" s="330">
        <f>((Q46*Q45)*7)/1000</f>
        <v>90.846000000000004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7">+(B44/B46)/7*1000</f>
        <v>112.50986582478293</v>
      </c>
      <c r="C49" s="27">
        <f t="shared" si="17"/>
        <v>116.49952696310311</v>
      </c>
      <c r="D49" s="27">
        <f t="shared" si="17"/>
        <v>118.50117096018735</v>
      </c>
      <c r="E49" s="180">
        <f t="shared" si="17"/>
        <v>120.49023362696286</v>
      </c>
      <c r="F49" s="26">
        <f>+(F44/F46)/7*1000</f>
        <v>118.986568986569</v>
      </c>
      <c r="G49" s="27">
        <f t="shared" si="17"/>
        <v>117.50560423884248</v>
      </c>
      <c r="H49" s="28">
        <f>+(H44/H46)/7*1000</f>
        <v>113.01218161683278</v>
      </c>
      <c r="I49" s="116"/>
      <c r="J49" s="29"/>
      <c r="K49" s="37"/>
      <c r="L49" s="29"/>
      <c r="M49" s="213" t="s">
        <v>14</v>
      </c>
      <c r="N49" s="26">
        <f>+(N44/N46)/7*1000</f>
        <v>129.48328267477203</v>
      </c>
      <c r="O49" s="27">
        <f>+(O44/O46)/7*1000</f>
        <v>125.94285714285716</v>
      </c>
      <c r="P49" s="27">
        <f>+(P44/P46)/7*1000</f>
        <v>125.52011095700419</v>
      </c>
      <c r="Q49" s="27">
        <f>+(Q44/Q46)/7*1000</f>
        <v>125.9361997226075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8">B44-B48</f>
        <v>2.4999999999977263E-2</v>
      </c>
      <c r="C50" s="30">
        <f t="shared" si="18"/>
        <v>-2.5000000000545697E-3</v>
      </c>
      <c r="D50" s="30">
        <f t="shared" si="18"/>
        <v>3.0000000000427463E-3</v>
      </c>
      <c r="E50" s="30">
        <f t="shared" si="18"/>
        <v>-2.5499999999965439E-2</v>
      </c>
      <c r="F50" s="30">
        <f t="shared" si="18"/>
        <v>-2.199999999999136E-2</v>
      </c>
      <c r="G50" s="30">
        <f t="shared" si="18"/>
        <v>2.7500000000031832E-2</v>
      </c>
      <c r="H50" s="30">
        <f t="shared" si="18"/>
        <v>4.399999999998272E-2</v>
      </c>
      <c r="I50" s="29"/>
      <c r="J50" s="29"/>
      <c r="K50" s="29"/>
      <c r="L50" s="29"/>
      <c r="M50" s="30"/>
      <c r="N50" s="30">
        <f>N44-N48</f>
        <v>-1.099999999999568E-2</v>
      </c>
      <c r="O50" s="30">
        <f>O44-O48</f>
        <v>-4.9999999999997158E-2</v>
      </c>
      <c r="P50" s="30">
        <f>P44-P48</f>
        <v>1.4500000000012392E-2</v>
      </c>
      <c r="Q50" s="30">
        <f>Q44-Q48</f>
        <v>-4.5999999999992269E-2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54" t="s">
        <v>29</v>
      </c>
      <c r="C53" s="1151"/>
      <c r="D53" s="1151"/>
      <c r="E53" s="1151"/>
      <c r="F53" s="1153"/>
      <c r="G53" s="1147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 t="s">
        <v>84</v>
      </c>
      <c r="G54" s="1157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8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26.1</v>
      </c>
      <c r="C56" s="330">
        <v>45.3</v>
      </c>
      <c r="D56" s="330">
        <v>36.799999999999997</v>
      </c>
      <c r="E56" s="330">
        <v>37.6</v>
      </c>
      <c r="F56" s="344">
        <v>48.6</v>
      </c>
      <c r="G56" s="365">
        <f t="shared" ref="G56:G63" si="19">SUM(B56:F56)</f>
        <v>194.4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26.1</v>
      </c>
      <c r="C57" s="330">
        <v>45.3</v>
      </c>
      <c r="D57" s="330">
        <v>36.799999999999997</v>
      </c>
      <c r="E57" s="330">
        <v>37.6</v>
      </c>
      <c r="F57" s="344">
        <v>48.6</v>
      </c>
      <c r="G57" s="365">
        <f t="shared" si="19"/>
        <v>194.4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27.8</v>
      </c>
      <c r="C58" s="14">
        <v>48.4</v>
      </c>
      <c r="D58" s="14">
        <v>39</v>
      </c>
      <c r="E58" s="14">
        <v>39.700000000000003</v>
      </c>
      <c r="F58" s="98">
        <v>50.9</v>
      </c>
      <c r="G58" s="365">
        <f t="shared" si="19"/>
        <v>205.8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27.8</v>
      </c>
      <c r="C59" s="14">
        <v>48.4</v>
      </c>
      <c r="D59" s="14">
        <v>39</v>
      </c>
      <c r="E59" s="14">
        <v>39.700000000000003</v>
      </c>
      <c r="F59" s="98">
        <v>51</v>
      </c>
      <c r="G59" s="365">
        <f t="shared" si="19"/>
        <v>205.9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27.8</v>
      </c>
      <c r="C60" s="14">
        <v>48.4</v>
      </c>
      <c r="D60" s="14">
        <v>39</v>
      </c>
      <c r="E60" s="14">
        <v>39.700000000000003</v>
      </c>
      <c r="F60" s="98">
        <v>51</v>
      </c>
      <c r="G60" s="365">
        <f t="shared" si="19"/>
        <v>205.9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27.8</v>
      </c>
      <c r="C61" s="14">
        <v>48.4</v>
      </c>
      <c r="D61" s="14">
        <v>39</v>
      </c>
      <c r="E61" s="14">
        <v>39.799999999999997</v>
      </c>
      <c r="F61" s="98">
        <v>51</v>
      </c>
      <c r="G61" s="365">
        <f t="shared" si="19"/>
        <v>206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27.9</v>
      </c>
      <c r="C62" s="14">
        <v>48.4</v>
      </c>
      <c r="D62" s="14">
        <v>39</v>
      </c>
      <c r="E62" s="14">
        <v>39.799999999999997</v>
      </c>
      <c r="F62" s="98">
        <v>51</v>
      </c>
      <c r="G62" s="365">
        <f t="shared" si="19"/>
        <v>206.1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191.3</v>
      </c>
      <c r="C63" s="105">
        <f>SUM(C56:C62)</f>
        <v>332.59999999999997</v>
      </c>
      <c r="D63" s="105">
        <f>SUM(D56:D62)</f>
        <v>268.60000000000002</v>
      </c>
      <c r="E63" s="105">
        <f>SUM(E56:E62)</f>
        <v>273.90000000000003</v>
      </c>
      <c r="F63" s="105">
        <f>SUM(F56:F62)</f>
        <v>352.1</v>
      </c>
      <c r="G63" s="383">
        <f t="shared" si="19"/>
        <v>1418.5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132</v>
      </c>
      <c r="C64" s="16">
        <v>132</v>
      </c>
      <c r="D64" s="16">
        <v>130.5</v>
      </c>
      <c r="E64" s="16">
        <v>130</v>
      </c>
      <c r="F64" s="186">
        <v>131</v>
      </c>
      <c r="G64" s="188">
        <f>+((G63/G65)/7)*1000</f>
        <v>131.07558676769543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207</v>
      </c>
      <c r="C65" s="211">
        <v>360</v>
      </c>
      <c r="D65" s="211">
        <v>294</v>
      </c>
      <c r="E65" s="211">
        <v>301</v>
      </c>
      <c r="F65" s="227">
        <v>384</v>
      </c>
      <c r="G65" s="189">
        <f>SUM(B65:F65)</f>
        <v>1546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27.813599999999997</v>
      </c>
      <c r="C66" s="22">
        <f>((((C64*7)*C65)/1000)-(C56+C57))/5</f>
        <v>48.408000000000001</v>
      </c>
      <c r="D66" s="22">
        <f>((((D64*7)*D65)/1000)-(D56+D57))/5</f>
        <v>38.993800000000007</v>
      </c>
      <c r="E66" s="22">
        <f>((((E64*7)*E65)/1000)-(E56+E57))/5</f>
        <v>39.742000000000004</v>
      </c>
      <c r="F66" s="22">
        <f>((((F64*7)*F65)/1000)-(F56+F57))/5</f>
        <v>50.985599999999998</v>
      </c>
      <c r="G66" s="368">
        <f>((G63*1000)/G65)/7</f>
        <v>131.07558676769546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191.268</v>
      </c>
      <c r="C67" s="330">
        <f>((C65*C64)*7)/1000</f>
        <v>332.64</v>
      </c>
      <c r="D67" s="330">
        <f>((D65*D64)*7)/1000</f>
        <v>268.56900000000002</v>
      </c>
      <c r="E67" s="330">
        <f>((E65*E64)*7)/1000</f>
        <v>273.91000000000003</v>
      </c>
      <c r="F67" s="344">
        <f>((F65*F64)*7)/1000</f>
        <v>352.12799999999999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132.02208419599722</v>
      </c>
      <c r="C68" s="27">
        <f>+(C63/C65)/7*1000</f>
        <v>131.98412698412696</v>
      </c>
      <c r="D68" s="27">
        <f>+(D63/D65)/7*1000</f>
        <v>130.51506316812439</v>
      </c>
      <c r="E68" s="27">
        <f>+(E63/E65)/7*1000</f>
        <v>129.99525391551973</v>
      </c>
      <c r="F68" s="27">
        <f>+(F63/F65)/7*1000</f>
        <v>130.98958333333334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3.2000000000010687E-2</v>
      </c>
      <c r="C69" s="366">
        <f>C63-C67</f>
        <v>-4.0000000000020464E-2</v>
      </c>
      <c r="D69" s="366">
        <f>D63-D67</f>
        <v>3.1000000000005912E-2</v>
      </c>
      <c r="E69" s="366">
        <f>E63-E67</f>
        <v>-9.9999999999909051E-3</v>
      </c>
      <c r="F69" s="366">
        <f>F63-F67</f>
        <v>-2.7999999999963165E-2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6">
      <selection activeCell="J37" sqref="J37:J43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5"/>
    <mergeCell ref="Z15:Z17"/>
    <mergeCell ref="B34:H34"/>
    <mergeCell ref="I34:I36"/>
    <mergeCell ref="N34:P34"/>
    <mergeCell ref="R34:R36"/>
    <mergeCell ref="K35:L35"/>
  </mergeCells>
  <pageMargins left="0.7" right="0.7" top="0.75" bottom="0.75" header="0.3" footer="0.3"/>
  <pageSetup paperSize="9" orientation="portrait"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1"/>
  <dimension ref="A1:AG237"/>
  <sheetViews>
    <sheetView topLeftCell="A26" zoomScale="30" zoomScaleNormal="30" workbookViewId="0">
      <selection activeCell="V42" sqref="V42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85</v>
      </c>
      <c r="N11" s="1100"/>
      <c r="O11" s="6"/>
      <c r="P11" s="6"/>
      <c r="Q11" s="1"/>
      <c r="R11" s="1"/>
      <c r="S11" s="1" t="s">
        <v>5</v>
      </c>
      <c r="T11" s="69">
        <v>45582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4"/>
      <c r="I15" s="1104"/>
      <c r="J15" s="1104"/>
      <c r="K15" s="1104"/>
      <c r="L15" s="1142" t="s">
        <v>29</v>
      </c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3"/>
      <c r="W15" s="1143"/>
      <c r="X15" s="1143"/>
      <c r="Y15" s="1144"/>
      <c r="Z15" s="1156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7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9"/>
      <c r="AD17" s="326"/>
    </row>
    <row r="18" spans="1:33" ht="39.950000000000003" customHeight="1" x14ac:dyDescent="0.25">
      <c r="A18" s="147" t="s">
        <v>23</v>
      </c>
      <c r="B18" s="329">
        <v>75.3</v>
      </c>
      <c r="C18" s="330">
        <v>80.599999999999994</v>
      </c>
      <c r="D18" s="330">
        <v>76.5</v>
      </c>
      <c r="E18" s="330">
        <v>47.7</v>
      </c>
      <c r="F18" s="330">
        <v>44</v>
      </c>
      <c r="G18" s="330">
        <v>37.1</v>
      </c>
      <c r="H18" s="330">
        <v>60.6</v>
      </c>
      <c r="I18" s="330">
        <v>68.099999999999994</v>
      </c>
      <c r="J18" s="330">
        <v>51.4</v>
      </c>
      <c r="K18" s="344">
        <v>51</v>
      </c>
      <c r="L18" s="470">
        <v>41.5</v>
      </c>
      <c r="M18" s="471">
        <v>76.599999999999994</v>
      </c>
      <c r="N18" s="472">
        <v>67.2</v>
      </c>
      <c r="O18" s="473">
        <v>57.5</v>
      </c>
      <c r="P18" s="492">
        <v>34.1</v>
      </c>
      <c r="Q18" s="493">
        <v>60.5</v>
      </c>
      <c r="R18" s="493">
        <v>67</v>
      </c>
      <c r="S18" s="493">
        <v>74.400000000000006</v>
      </c>
      <c r="T18" s="493">
        <v>55.9</v>
      </c>
      <c r="U18" s="493">
        <v>45.8</v>
      </c>
      <c r="V18" s="493">
        <v>41.3</v>
      </c>
      <c r="W18" s="493">
        <v>62.7</v>
      </c>
      <c r="X18" s="493">
        <v>73.2</v>
      </c>
      <c r="Y18" s="494">
        <v>43.5</v>
      </c>
      <c r="Z18" s="337">
        <f>SUM(B18:Y18)</f>
        <v>1393.5000000000002</v>
      </c>
      <c r="AB18" s="375"/>
      <c r="AC18" s="326"/>
      <c r="AD18" s="502"/>
    </row>
    <row r="19" spans="1:33" ht="39.950000000000003" customHeight="1" x14ac:dyDescent="0.25">
      <c r="A19" s="148" t="s">
        <v>19</v>
      </c>
      <c r="B19" s="329">
        <v>75.3</v>
      </c>
      <c r="C19" s="330">
        <v>80.599999999999994</v>
      </c>
      <c r="D19" s="330">
        <v>76.5</v>
      </c>
      <c r="E19" s="330">
        <v>47.7</v>
      </c>
      <c r="F19" s="330">
        <v>44</v>
      </c>
      <c r="G19" s="330">
        <v>37.1</v>
      </c>
      <c r="H19" s="330">
        <v>60.6</v>
      </c>
      <c r="I19" s="330">
        <v>68.099999999999994</v>
      </c>
      <c r="J19" s="330">
        <v>51.4</v>
      </c>
      <c r="K19" s="344">
        <v>51</v>
      </c>
      <c r="L19" s="470">
        <v>41.5</v>
      </c>
      <c r="M19" s="471">
        <v>76.599999999999994</v>
      </c>
      <c r="N19" s="472">
        <v>67.2</v>
      </c>
      <c r="O19" s="473">
        <v>57.5</v>
      </c>
      <c r="P19" s="329">
        <v>34.1</v>
      </c>
      <c r="Q19" s="330">
        <v>60.5</v>
      </c>
      <c r="R19" s="330">
        <v>67</v>
      </c>
      <c r="S19" s="330">
        <v>74.400000000000006</v>
      </c>
      <c r="T19" s="330">
        <v>55.9</v>
      </c>
      <c r="U19" s="330">
        <v>45.8</v>
      </c>
      <c r="V19" s="330">
        <v>41.3</v>
      </c>
      <c r="W19" s="330">
        <v>62.7</v>
      </c>
      <c r="X19" s="330">
        <v>73.2</v>
      </c>
      <c r="Y19" s="331">
        <v>43.5</v>
      </c>
      <c r="Z19" s="337">
        <f t="shared" ref="Z19:Z24" si="0">SUM(B19:Y19)</f>
        <v>1393.5000000000002</v>
      </c>
      <c r="AA19" s="356"/>
      <c r="AB19" s="375"/>
      <c r="AC19" s="326"/>
      <c r="AD19" s="502"/>
    </row>
    <row r="20" spans="1:33" ht="39.75" customHeight="1" x14ac:dyDescent="0.25">
      <c r="A20" s="148" t="s">
        <v>27</v>
      </c>
      <c r="B20" s="13">
        <v>77.2</v>
      </c>
      <c r="C20" s="14">
        <v>82.7</v>
      </c>
      <c r="D20" s="14">
        <v>79.099999999999994</v>
      </c>
      <c r="E20" s="14">
        <v>49.2</v>
      </c>
      <c r="F20" s="14">
        <v>45.3</v>
      </c>
      <c r="G20" s="14">
        <v>37.700000000000003</v>
      </c>
      <c r="H20" s="14">
        <v>62.9</v>
      </c>
      <c r="I20" s="14">
        <v>70.599999999999994</v>
      </c>
      <c r="J20" s="14">
        <v>53.3</v>
      </c>
      <c r="K20" s="98">
        <v>45</v>
      </c>
      <c r="L20" s="13">
        <v>42.6</v>
      </c>
      <c r="M20" s="14">
        <v>79.599999999999994</v>
      </c>
      <c r="N20" s="14">
        <v>69.099999999999994</v>
      </c>
      <c r="O20" s="98">
        <v>55</v>
      </c>
      <c r="P20" s="13">
        <v>35.200000000000003</v>
      </c>
      <c r="Q20" s="14">
        <v>62.9</v>
      </c>
      <c r="R20" s="14">
        <v>69.8</v>
      </c>
      <c r="S20" s="14">
        <v>77.2</v>
      </c>
      <c r="T20" s="14">
        <v>57.7</v>
      </c>
      <c r="U20" s="14">
        <v>47.9</v>
      </c>
      <c r="V20" s="14">
        <v>42.9</v>
      </c>
      <c r="W20" s="14">
        <v>64.7</v>
      </c>
      <c r="X20" s="14">
        <v>76</v>
      </c>
      <c r="Y20" s="252">
        <v>39</v>
      </c>
      <c r="Z20" s="337">
        <f>SUM(B20:Y20)</f>
        <v>1422.6000000000001</v>
      </c>
      <c r="AA20" s="356"/>
      <c r="AB20" s="375"/>
      <c r="AC20" s="326"/>
      <c r="AD20" s="502"/>
    </row>
    <row r="21" spans="1:33" ht="39.950000000000003" customHeight="1" x14ac:dyDescent="0.25">
      <c r="A21" s="147" t="s">
        <v>20</v>
      </c>
      <c r="B21" s="13">
        <v>77.2</v>
      </c>
      <c r="C21" s="14">
        <v>82.7</v>
      </c>
      <c r="D21" s="14">
        <v>79.099999999999994</v>
      </c>
      <c r="E21" s="14">
        <v>49.2</v>
      </c>
      <c r="F21" s="14">
        <v>45.3</v>
      </c>
      <c r="G21" s="14">
        <v>37.700000000000003</v>
      </c>
      <c r="H21" s="14">
        <v>62.9</v>
      </c>
      <c r="I21" s="14">
        <v>70.599999999999994</v>
      </c>
      <c r="J21" s="14">
        <v>53.3</v>
      </c>
      <c r="K21" s="98">
        <v>45</v>
      </c>
      <c r="L21" s="13">
        <v>42.7</v>
      </c>
      <c r="M21" s="14">
        <v>79.599999999999994</v>
      </c>
      <c r="N21" s="14">
        <v>69.099999999999994</v>
      </c>
      <c r="O21" s="98">
        <v>55.1</v>
      </c>
      <c r="P21" s="13">
        <v>35.200000000000003</v>
      </c>
      <c r="Q21" s="14">
        <v>62.9</v>
      </c>
      <c r="R21" s="14">
        <v>69.8</v>
      </c>
      <c r="S21" s="14">
        <v>77.2</v>
      </c>
      <c r="T21" s="14">
        <v>57.8</v>
      </c>
      <c r="U21" s="14">
        <v>47.9</v>
      </c>
      <c r="V21" s="14">
        <v>42.9</v>
      </c>
      <c r="W21" s="14">
        <v>64.7</v>
      </c>
      <c r="X21" s="14">
        <v>76</v>
      </c>
      <c r="Y21" s="252">
        <v>39</v>
      </c>
      <c r="Z21" s="337">
        <f t="shared" si="0"/>
        <v>1422.9</v>
      </c>
      <c r="AA21" s="356"/>
      <c r="AB21" s="375"/>
      <c r="AC21" s="326"/>
      <c r="AD21" s="502"/>
    </row>
    <row r="22" spans="1:33" ht="39.950000000000003" customHeight="1" x14ac:dyDescent="0.25">
      <c r="A22" s="147" t="s">
        <v>21</v>
      </c>
      <c r="B22" s="13">
        <v>77.2</v>
      </c>
      <c r="C22" s="14">
        <v>82.7</v>
      </c>
      <c r="D22" s="14">
        <v>79.099999999999994</v>
      </c>
      <c r="E22" s="14">
        <v>49.2</v>
      </c>
      <c r="F22" s="14">
        <v>45.3</v>
      </c>
      <c r="G22" s="14">
        <v>37.799999999999997</v>
      </c>
      <c r="H22" s="14">
        <v>62.9</v>
      </c>
      <c r="I22" s="14">
        <v>70.599999999999994</v>
      </c>
      <c r="J22" s="14">
        <v>53.3</v>
      </c>
      <c r="K22" s="98">
        <v>45.1</v>
      </c>
      <c r="L22" s="13">
        <v>42.7</v>
      </c>
      <c r="M22" s="14">
        <v>79.599999999999994</v>
      </c>
      <c r="N22" s="14">
        <v>69.099999999999994</v>
      </c>
      <c r="O22" s="98">
        <v>55.1</v>
      </c>
      <c r="P22" s="13">
        <v>35.200000000000003</v>
      </c>
      <c r="Q22" s="14">
        <v>62.9</v>
      </c>
      <c r="R22" s="14">
        <v>69.8</v>
      </c>
      <c r="S22" s="14">
        <v>77.2</v>
      </c>
      <c r="T22" s="14">
        <v>57.8</v>
      </c>
      <c r="U22" s="14">
        <v>47.9</v>
      </c>
      <c r="V22" s="14">
        <v>42.9</v>
      </c>
      <c r="W22" s="14">
        <v>64.8</v>
      </c>
      <c r="X22" s="14">
        <v>76.099999999999994</v>
      </c>
      <c r="Y22" s="252">
        <v>39</v>
      </c>
      <c r="Z22" s="242">
        <f>SUM(B22:Y22)</f>
        <v>1423.3</v>
      </c>
      <c r="AA22" s="356"/>
      <c r="AB22" s="375"/>
      <c r="AC22" s="326"/>
      <c r="AD22" s="502"/>
    </row>
    <row r="23" spans="1:33" ht="39.950000000000003" customHeight="1" x14ac:dyDescent="0.25">
      <c r="A23" s="148" t="s">
        <v>22</v>
      </c>
      <c r="B23" s="13">
        <v>77.2</v>
      </c>
      <c r="C23" s="14">
        <v>82.8</v>
      </c>
      <c r="D23" s="14">
        <v>79.099999999999994</v>
      </c>
      <c r="E23" s="14">
        <v>49.3</v>
      </c>
      <c r="F23" s="14">
        <v>45.4</v>
      </c>
      <c r="G23" s="14">
        <v>37.799999999999997</v>
      </c>
      <c r="H23" s="14">
        <v>63</v>
      </c>
      <c r="I23" s="14">
        <v>70.7</v>
      </c>
      <c r="J23" s="14">
        <v>53.3</v>
      </c>
      <c r="K23" s="98">
        <v>45.1</v>
      </c>
      <c r="L23" s="13">
        <v>42.7</v>
      </c>
      <c r="M23" s="14">
        <v>79.7</v>
      </c>
      <c r="N23" s="14">
        <v>69.099999999999994</v>
      </c>
      <c r="O23" s="98">
        <v>55.1</v>
      </c>
      <c r="P23" s="13">
        <v>35.299999999999997</v>
      </c>
      <c r="Q23" s="14">
        <v>63</v>
      </c>
      <c r="R23" s="14">
        <v>69.900000000000006</v>
      </c>
      <c r="S23" s="14">
        <v>77.2</v>
      </c>
      <c r="T23" s="14">
        <v>57.8</v>
      </c>
      <c r="U23" s="14">
        <v>47.9</v>
      </c>
      <c r="V23" s="14">
        <v>43</v>
      </c>
      <c r="W23" s="14">
        <v>64.8</v>
      </c>
      <c r="X23" s="14">
        <v>76.099999999999994</v>
      </c>
      <c r="Y23" s="252">
        <v>39</v>
      </c>
      <c r="Z23" s="242">
        <f t="shared" si="0"/>
        <v>1424.3</v>
      </c>
      <c r="AA23" s="356"/>
      <c r="AB23" s="375"/>
      <c r="AC23" s="326"/>
      <c r="AD23" s="502"/>
    </row>
    <row r="24" spans="1:33" ht="39.950000000000003" customHeight="1" thickBot="1" x14ac:dyDescent="0.3">
      <c r="A24" s="196" t="s">
        <v>30</v>
      </c>
      <c r="B24" s="13">
        <v>77.3</v>
      </c>
      <c r="C24" s="14">
        <v>82.8</v>
      </c>
      <c r="D24" s="14">
        <v>79.099999999999994</v>
      </c>
      <c r="E24" s="14">
        <v>49.3</v>
      </c>
      <c r="F24" s="14">
        <v>45.4</v>
      </c>
      <c r="G24" s="14">
        <v>37.799999999999997</v>
      </c>
      <c r="H24" s="14">
        <v>63</v>
      </c>
      <c r="I24" s="14">
        <v>70.7</v>
      </c>
      <c r="J24" s="14">
        <v>53.4</v>
      </c>
      <c r="K24" s="98">
        <v>45.1</v>
      </c>
      <c r="L24" s="13">
        <v>42.7</v>
      </c>
      <c r="M24" s="14">
        <v>79.7</v>
      </c>
      <c r="N24" s="14">
        <v>69.099999999999994</v>
      </c>
      <c r="O24" s="98">
        <v>55.1</v>
      </c>
      <c r="P24" s="13">
        <v>35.299999999999997</v>
      </c>
      <c r="Q24" s="14">
        <v>63</v>
      </c>
      <c r="R24" s="14">
        <v>69.900000000000006</v>
      </c>
      <c r="S24" s="14">
        <v>77.2</v>
      </c>
      <c r="T24" s="14">
        <v>57.8</v>
      </c>
      <c r="U24" s="14">
        <v>48</v>
      </c>
      <c r="V24" s="14">
        <v>43</v>
      </c>
      <c r="W24" s="14">
        <v>64.8</v>
      </c>
      <c r="X24" s="14">
        <v>76.099999999999994</v>
      </c>
      <c r="Y24" s="252">
        <v>39.1</v>
      </c>
      <c r="Z24" s="381">
        <f t="shared" si="0"/>
        <v>1424.6999999999998</v>
      </c>
      <c r="AA24" s="356"/>
      <c r="AB24" s="375"/>
      <c r="AC24" s="326"/>
      <c r="AD24" s="502"/>
    </row>
    <row r="25" spans="1:33" ht="41.45" customHeight="1" x14ac:dyDescent="0.25">
      <c r="A25" s="197" t="s">
        <v>8</v>
      </c>
      <c r="B25" s="108">
        <f t="shared" ref="B25:K25" si="1">SUM(B18:B24)</f>
        <v>536.69999999999993</v>
      </c>
      <c r="C25" s="105">
        <f t="shared" si="1"/>
        <v>574.9</v>
      </c>
      <c r="D25" s="105">
        <f t="shared" si="1"/>
        <v>548.5</v>
      </c>
      <c r="E25" s="105">
        <f t="shared" si="1"/>
        <v>341.6</v>
      </c>
      <c r="F25" s="105">
        <f t="shared" si="1"/>
        <v>314.7</v>
      </c>
      <c r="G25" s="105">
        <f t="shared" si="1"/>
        <v>263.00000000000006</v>
      </c>
      <c r="H25" s="105">
        <f t="shared" si="1"/>
        <v>435.9</v>
      </c>
      <c r="I25" s="105">
        <f t="shared" si="1"/>
        <v>489.4</v>
      </c>
      <c r="J25" s="105">
        <f t="shared" si="1"/>
        <v>369.4</v>
      </c>
      <c r="K25" s="178">
        <f t="shared" si="1"/>
        <v>327.3</v>
      </c>
      <c r="L25" s="108">
        <f>SUM(L18:L24)</f>
        <v>296.39999999999998</v>
      </c>
      <c r="M25" s="105">
        <f>SUM(M18:M24)</f>
        <v>551.4</v>
      </c>
      <c r="N25" s="105">
        <f>SUM(N18:N24)</f>
        <v>479.90000000000009</v>
      </c>
      <c r="O25" s="178">
        <f>SUM(O18:O24)</f>
        <v>390.40000000000003</v>
      </c>
      <c r="P25" s="108">
        <f t="shared" ref="P25:Y25" si="2">SUM(P18:P24)</f>
        <v>244.40000000000003</v>
      </c>
      <c r="Q25" s="105">
        <f t="shared" si="2"/>
        <v>435.7</v>
      </c>
      <c r="R25" s="105">
        <f t="shared" si="2"/>
        <v>483.20000000000005</v>
      </c>
      <c r="S25" s="105">
        <f t="shared" si="2"/>
        <v>534.79999999999995</v>
      </c>
      <c r="T25" s="105">
        <f t="shared" si="2"/>
        <v>400.70000000000005</v>
      </c>
      <c r="U25" s="105">
        <f t="shared" si="2"/>
        <v>331.2</v>
      </c>
      <c r="V25" s="105">
        <f t="shared" si="2"/>
        <v>297.3</v>
      </c>
      <c r="W25" s="105">
        <f t="shared" si="2"/>
        <v>449.20000000000005</v>
      </c>
      <c r="X25" s="105">
        <f t="shared" si="2"/>
        <v>526.70000000000005</v>
      </c>
      <c r="Y25" s="106">
        <f t="shared" si="2"/>
        <v>282.10000000000002</v>
      </c>
      <c r="Z25" s="389">
        <f>SUM(B25:Y25)</f>
        <v>9904.7999999999993</v>
      </c>
      <c r="AB25" s="375"/>
    </row>
    <row r="26" spans="1:33" s="2" customFormat="1" ht="36.75" customHeight="1" x14ac:dyDescent="0.25">
      <c r="A26" s="162" t="s">
        <v>10</v>
      </c>
      <c r="B26" s="15">
        <v>116</v>
      </c>
      <c r="C26" s="16">
        <v>117</v>
      </c>
      <c r="D26" s="16">
        <v>118</v>
      </c>
      <c r="E26" s="16">
        <v>120.5</v>
      </c>
      <c r="F26" s="16">
        <v>121.5</v>
      </c>
      <c r="G26" s="16">
        <v>118.5</v>
      </c>
      <c r="H26" s="16">
        <v>117.5</v>
      </c>
      <c r="I26" s="16">
        <v>118.5</v>
      </c>
      <c r="J26" s="16">
        <v>117</v>
      </c>
      <c r="K26" s="186">
        <v>113.5</v>
      </c>
      <c r="L26" s="451">
        <v>121</v>
      </c>
      <c r="M26" s="452">
        <v>121</v>
      </c>
      <c r="N26" s="16">
        <v>118</v>
      </c>
      <c r="O26" s="186">
        <v>115</v>
      </c>
      <c r="P26" s="451">
        <v>116</v>
      </c>
      <c r="Q26" s="452">
        <v>117</v>
      </c>
      <c r="R26" s="453">
        <v>118</v>
      </c>
      <c r="S26" s="453">
        <v>120.5</v>
      </c>
      <c r="T26" s="453">
        <v>120.5</v>
      </c>
      <c r="U26" s="452">
        <v>121</v>
      </c>
      <c r="V26" s="452">
        <v>121</v>
      </c>
      <c r="W26" s="454">
        <v>119.5</v>
      </c>
      <c r="X26" s="454">
        <v>118.5</v>
      </c>
      <c r="Y26" s="455">
        <v>114.5</v>
      </c>
      <c r="Z26" s="243">
        <f>((Z25/Z27)/7)*1000</f>
        <v>118.28886712685407</v>
      </c>
      <c r="AA26" s="36"/>
      <c r="AB26" s="375"/>
    </row>
    <row r="27" spans="1:33" s="2" customFormat="1" ht="33" customHeight="1" x14ac:dyDescent="0.25">
      <c r="A27" s="163" t="s">
        <v>11</v>
      </c>
      <c r="B27" s="18">
        <v>661</v>
      </c>
      <c r="C27" s="19">
        <v>702</v>
      </c>
      <c r="D27" s="19">
        <v>664</v>
      </c>
      <c r="E27" s="19">
        <v>405</v>
      </c>
      <c r="F27" s="19">
        <v>370</v>
      </c>
      <c r="G27" s="19">
        <v>317</v>
      </c>
      <c r="H27" s="19">
        <v>530</v>
      </c>
      <c r="I27" s="19">
        <v>590</v>
      </c>
      <c r="J27" s="19">
        <v>451</v>
      </c>
      <c r="K27" s="156">
        <v>412</v>
      </c>
      <c r="L27" s="18">
        <v>350</v>
      </c>
      <c r="M27" s="19">
        <v>651</v>
      </c>
      <c r="N27" s="19">
        <v>581</v>
      </c>
      <c r="O27" s="156">
        <v>485</v>
      </c>
      <c r="P27" s="18">
        <v>301</v>
      </c>
      <c r="Q27" s="19">
        <v>532</v>
      </c>
      <c r="R27" s="19">
        <v>585</v>
      </c>
      <c r="S27" s="19">
        <v>634</v>
      </c>
      <c r="T27" s="19">
        <v>475</v>
      </c>
      <c r="U27" s="19">
        <v>391</v>
      </c>
      <c r="V27" s="19">
        <v>351</v>
      </c>
      <c r="W27" s="19">
        <v>537</v>
      </c>
      <c r="X27" s="19">
        <v>635</v>
      </c>
      <c r="Y27" s="20">
        <v>352</v>
      </c>
      <c r="Z27" s="244">
        <f>SUM(B27:Y27)</f>
        <v>11962</v>
      </c>
      <c r="AB27" s="375"/>
    </row>
    <row r="28" spans="1:33" s="2" customFormat="1" ht="33" customHeight="1" x14ac:dyDescent="0.25">
      <c r="A28" s="164" t="s">
        <v>12</v>
      </c>
      <c r="B28" s="489">
        <f>((((B26*7)*B27)/1000)-(B18+B19))/5</f>
        <v>77.226399999999984</v>
      </c>
      <c r="C28" s="22">
        <f>((((C26*7)*C27)/1000)-(C18+C19))/5</f>
        <v>82.747600000000006</v>
      </c>
      <c r="D28" s="22">
        <f t="shared" ref="D28:O28" si="3">((((D26*7)*D27)/1000)-(D18+D19))/5</f>
        <v>79.092800000000011</v>
      </c>
      <c r="E28" s="22">
        <f t="shared" si="3"/>
        <v>49.243499999999997</v>
      </c>
      <c r="F28" s="22">
        <f t="shared" si="3"/>
        <v>45.337000000000003</v>
      </c>
      <c r="G28" s="22">
        <f t="shared" si="3"/>
        <v>37.750300000000003</v>
      </c>
      <c r="H28" s="22">
        <f t="shared" si="3"/>
        <v>62.945000000000007</v>
      </c>
      <c r="I28" s="22">
        <f t="shared" si="3"/>
        <v>70.640999999999991</v>
      </c>
      <c r="J28" s="22">
        <f t="shared" si="3"/>
        <v>53.313800000000001</v>
      </c>
      <c r="K28" s="491">
        <f t="shared" si="3"/>
        <v>45.066800000000001</v>
      </c>
      <c r="L28" s="489">
        <f t="shared" si="3"/>
        <v>42.69</v>
      </c>
      <c r="M28" s="22">
        <f t="shared" si="3"/>
        <v>79.639400000000009</v>
      </c>
      <c r="N28" s="22">
        <f t="shared" si="3"/>
        <v>69.101199999999992</v>
      </c>
      <c r="O28" s="491">
        <f t="shared" si="3"/>
        <v>55.085000000000001</v>
      </c>
      <c r="P28" s="489">
        <f>((((P26*7)*P27)/1000)-(P18+P19))/5</f>
        <v>35.242399999999996</v>
      </c>
      <c r="Q28" s="22">
        <f>((((Q26*7)*Q27)/1000)-(Q18+Q19))/5</f>
        <v>62.941600000000008</v>
      </c>
      <c r="R28" s="22">
        <f t="shared" ref="R28:Y28" si="4">((((R26*7)*R27)/1000)-(R18+R19))/5</f>
        <v>69.841999999999999</v>
      </c>
      <c r="S28" s="22">
        <f t="shared" si="4"/>
        <v>77.195799999999991</v>
      </c>
      <c r="T28" s="22">
        <f t="shared" si="4"/>
        <v>57.772500000000001</v>
      </c>
      <c r="U28" s="22">
        <f t="shared" si="4"/>
        <v>47.915400000000005</v>
      </c>
      <c r="V28" s="22">
        <f t="shared" si="4"/>
        <v>42.939400000000006</v>
      </c>
      <c r="W28" s="22">
        <f t="shared" si="4"/>
        <v>64.760099999999994</v>
      </c>
      <c r="X28" s="22">
        <f t="shared" si="4"/>
        <v>76.066499999999991</v>
      </c>
      <c r="Y28" s="490">
        <f t="shared" si="4"/>
        <v>39.025599999999997</v>
      </c>
      <c r="Z28" s="425">
        <f>((Z25*1000)/Z27)/7</f>
        <v>118.28886712685407</v>
      </c>
      <c r="AA28" s="36"/>
      <c r="AB28" s="375"/>
    </row>
    <row r="29" spans="1:33" ht="33.75" customHeight="1" x14ac:dyDescent="0.25">
      <c r="A29" s="157" t="s">
        <v>13</v>
      </c>
      <c r="B29" s="329">
        <f t="shared" ref="B29:K29" si="5">((B27*B26)*7)/1000</f>
        <v>536.73199999999997</v>
      </c>
      <c r="C29" s="330">
        <f>((C27*C26)*7)/1000</f>
        <v>574.93799999999999</v>
      </c>
      <c r="D29" s="330">
        <f t="shared" si="5"/>
        <v>548.46400000000006</v>
      </c>
      <c r="E29" s="330">
        <f t="shared" si="5"/>
        <v>341.61750000000001</v>
      </c>
      <c r="F29" s="330">
        <f t="shared" si="5"/>
        <v>314.685</v>
      </c>
      <c r="G29" s="330">
        <f t="shared" si="5"/>
        <v>262.95150000000001</v>
      </c>
      <c r="H29" s="330">
        <f t="shared" si="5"/>
        <v>435.92500000000001</v>
      </c>
      <c r="I29" s="330">
        <f t="shared" si="5"/>
        <v>489.40499999999997</v>
      </c>
      <c r="J29" s="330">
        <f t="shared" si="5"/>
        <v>369.36900000000003</v>
      </c>
      <c r="K29" s="344">
        <f t="shared" si="5"/>
        <v>327.334</v>
      </c>
      <c r="L29" s="329">
        <f>((L27*L26)*7)/1000</f>
        <v>296.45</v>
      </c>
      <c r="M29" s="330">
        <f>((M27*M26)*7)/1000</f>
        <v>551.39700000000005</v>
      </c>
      <c r="N29" s="330">
        <f>((N27*N26)*7)/1000</f>
        <v>479.90600000000001</v>
      </c>
      <c r="O29" s="344">
        <f>((O27*O26)*7)/1000</f>
        <v>390.42500000000001</v>
      </c>
      <c r="P29" s="329">
        <f t="shared" ref="P29:Y29" si="6">((P27*P26)*7)/1000</f>
        <v>244.41200000000001</v>
      </c>
      <c r="Q29" s="330">
        <f t="shared" si="6"/>
        <v>435.70800000000003</v>
      </c>
      <c r="R29" s="330">
        <f t="shared" si="6"/>
        <v>483.21</v>
      </c>
      <c r="S29" s="330">
        <f t="shared" si="6"/>
        <v>534.779</v>
      </c>
      <c r="T29" s="330">
        <f t="shared" si="6"/>
        <v>400.66250000000002</v>
      </c>
      <c r="U29" s="330">
        <f t="shared" si="6"/>
        <v>331.17700000000002</v>
      </c>
      <c r="V29" s="330">
        <f t="shared" si="6"/>
        <v>297.29700000000003</v>
      </c>
      <c r="W29" s="330">
        <f t="shared" si="6"/>
        <v>449.20049999999998</v>
      </c>
      <c r="X29" s="330">
        <f t="shared" si="6"/>
        <v>526.73249999999996</v>
      </c>
      <c r="Y29" s="331">
        <f t="shared" si="6"/>
        <v>282.12799999999999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115.99308407175275</v>
      </c>
      <c r="C30" s="27">
        <f t="shared" si="7"/>
        <v>116.99226699226699</v>
      </c>
      <c r="D30" s="27">
        <f t="shared" si="7"/>
        <v>118.0077452667814</v>
      </c>
      <c r="E30" s="27">
        <f t="shared" si="7"/>
        <v>120.49382716049384</v>
      </c>
      <c r="F30" s="27">
        <f t="shared" si="7"/>
        <v>121.50579150579151</v>
      </c>
      <c r="G30" s="27">
        <f t="shared" si="7"/>
        <v>118.52185669220373</v>
      </c>
      <c r="H30" s="27">
        <f t="shared" si="7"/>
        <v>117.4932614555256</v>
      </c>
      <c r="I30" s="27">
        <f t="shared" si="7"/>
        <v>118.49878934624695</v>
      </c>
      <c r="J30" s="27">
        <f t="shared" si="7"/>
        <v>117.00981944884383</v>
      </c>
      <c r="K30" s="180">
        <f t="shared" si="7"/>
        <v>113.48821081830792</v>
      </c>
      <c r="L30" s="26">
        <f>+(L25/L27)/7*1000</f>
        <v>120.97959183673468</v>
      </c>
      <c r="M30" s="27">
        <f>+(M25/M27)/7*1000</f>
        <v>121.00065832784726</v>
      </c>
      <c r="N30" s="27">
        <f>+(N25/N27)/7*1000</f>
        <v>117.99852471108927</v>
      </c>
      <c r="O30" s="180">
        <f>+(O25/O27)/7*1000</f>
        <v>114.99263622974965</v>
      </c>
      <c r="P30" s="26">
        <f t="shared" ref="P30:Y30" si="8">+(P25/P27)/7*1000</f>
        <v>115.99430469862367</v>
      </c>
      <c r="Q30" s="27">
        <f t="shared" si="8"/>
        <v>116.99785177228786</v>
      </c>
      <c r="R30" s="27">
        <f t="shared" si="8"/>
        <v>117.99755799755799</v>
      </c>
      <c r="S30" s="27">
        <f t="shared" si="8"/>
        <v>120.50473186119872</v>
      </c>
      <c r="T30" s="27">
        <f t="shared" si="8"/>
        <v>120.51127819548873</v>
      </c>
      <c r="U30" s="27">
        <f t="shared" si="8"/>
        <v>121.00840336134453</v>
      </c>
      <c r="V30" s="27">
        <f t="shared" si="8"/>
        <v>121.001221001221</v>
      </c>
      <c r="W30" s="27">
        <f t="shared" si="8"/>
        <v>119.49986698590052</v>
      </c>
      <c r="X30" s="27">
        <f t="shared" si="8"/>
        <v>118.49268841394826</v>
      </c>
      <c r="Y30" s="28">
        <f t="shared" si="8"/>
        <v>114.48863636363637</v>
      </c>
      <c r="Z30" s="247"/>
    </row>
    <row r="31" spans="1:33" ht="33.75" customHeight="1" x14ac:dyDescent="0.25">
      <c r="A31" s="29"/>
      <c r="B31" s="30">
        <f>B25-B29</f>
        <v>-3.2000000000039108E-2</v>
      </c>
      <c r="C31" s="30">
        <f>C25-C29</f>
        <v>-3.8000000000010914E-2</v>
      </c>
      <c r="D31" s="30">
        <f t="shared" ref="D31:K31" si="9">D25-D29</f>
        <v>3.5999999999944521E-2</v>
      </c>
      <c r="E31" s="30">
        <f t="shared" si="9"/>
        <v>-1.7499999999984084E-2</v>
      </c>
      <c r="F31" s="30">
        <f t="shared" si="9"/>
        <v>1.4999999999986358E-2</v>
      </c>
      <c r="G31" s="30">
        <f t="shared" si="9"/>
        <v>4.8500000000046839E-2</v>
      </c>
      <c r="H31" s="30">
        <f t="shared" si="9"/>
        <v>-2.5000000000034106E-2</v>
      </c>
      <c r="I31" s="30">
        <f t="shared" si="9"/>
        <v>-4.9999999999954525E-3</v>
      </c>
      <c r="J31" s="30">
        <f t="shared" si="9"/>
        <v>3.0999999999949068E-2</v>
      </c>
      <c r="K31" s="30">
        <f t="shared" si="9"/>
        <v>-3.3999999999991815E-2</v>
      </c>
      <c r="L31" s="30">
        <f>L25-L29</f>
        <v>-5.0000000000011369E-2</v>
      </c>
      <c r="M31" s="30">
        <f>M25-M29</f>
        <v>2.9999999999290594E-3</v>
      </c>
      <c r="N31" s="30">
        <f>N25-N29</f>
        <v>-5.9999999999149622E-3</v>
      </c>
      <c r="O31" s="30">
        <f>O25-O29</f>
        <v>-2.4999999999977263E-2</v>
      </c>
      <c r="P31" s="30">
        <f t="shared" ref="P31:Y31" si="10">P25-P29</f>
        <v>-1.1999999999972033E-2</v>
      </c>
      <c r="Q31" s="30">
        <f t="shared" si="10"/>
        <v>-8.0000000000381988E-3</v>
      </c>
      <c r="R31" s="30">
        <f t="shared" si="10"/>
        <v>-9.9999999999340616E-3</v>
      </c>
      <c r="S31" s="30">
        <f t="shared" si="10"/>
        <v>2.0999999999958163E-2</v>
      </c>
      <c r="T31" s="30">
        <f t="shared" si="10"/>
        <v>3.7500000000022737E-2</v>
      </c>
      <c r="U31" s="30">
        <f t="shared" si="10"/>
        <v>2.2999999999967713E-2</v>
      </c>
      <c r="V31" s="30">
        <f t="shared" si="10"/>
        <v>2.9999999999859028E-3</v>
      </c>
      <c r="W31" s="30">
        <f t="shared" si="10"/>
        <v>-4.9999999993133315E-4</v>
      </c>
      <c r="X31" s="30">
        <f t="shared" si="10"/>
        <v>-3.2499999999913598E-2</v>
      </c>
      <c r="Y31" s="30">
        <f t="shared" si="10"/>
        <v>-2.7999999999963165E-2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>
        <v>0.11374622356495467</v>
      </c>
      <c r="C32" s="30">
        <v>0.1148148148148148</v>
      </c>
      <c r="D32" s="30">
        <v>0.11503759398496241</v>
      </c>
      <c r="E32" s="30">
        <v>0.11777777777777779</v>
      </c>
      <c r="F32" s="30">
        <v>0.11891891891891893</v>
      </c>
      <c r="G32" s="30">
        <v>0.11666666666666667</v>
      </c>
      <c r="H32" s="30">
        <v>0.11433962264150943</v>
      </c>
      <c r="I32" s="30">
        <v>0.11522842639593908</v>
      </c>
      <c r="J32" s="30">
        <v>0.11396895787139689</v>
      </c>
      <c r="K32" s="30">
        <v>0.1101511879049676</v>
      </c>
      <c r="L32" s="30">
        <v>0.11857142857142858</v>
      </c>
      <c r="M32" s="30">
        <v>0.11766513056835637</v>
      </c>
      <c r="N32" s="30">
        <v>0.11566265060240964</v>
      </c>
      <c r="O32" s="30">
        <v>0.11252446183953033</v>
      </c>
      <c r="P32" s="30">
        <v>0.11328903654485051</v>
      </c>
      <c r="Q32" s="30">
        <v>0.1137218045112782</v>
      </c>
      <c r="R32" s="30">
        <v>0.11452991452991453</v>
      </c>
      <c r="S32" s="30">
        <v>0.11735015772870663</v>
      </c>
      <c r="T32" s="30">
        <v>0.11768421052631578</v>
      </c>
      <c r="U32" s="30">
        <v>0.11713554987212275</v>
      </c>
      <c r="V32" s="30">
        <v>0.11766381766381766</v>
      </c>
      <c r="W32" s="30">
        <v>0.11675977653631285</v>
      </c>
      <c r="X32" s="30">
        <v>0.11527559055118111</v>
      </c>
      <c r="Y32" s="30">
        <v>0.11096938775510204</v>
      </c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4" t="s">
        <v>16</v>
      </c>
      <c r="C34" s="1151"/>
      <c r="D34" s="1151"/>
      <c r="E34" s="1151"/>
      <c r="F34" s="1151"/>
      <c r="G34" s="1151"/>
      <c r="H34" s="1151"/>
      <c r="I34" s="1147" t="s">
        <v>8</v>
      </c>
      <c r="N34" s="32"/>
      <c r="O34" s="497" t="s">
        <v>17</v>
      </c>
      <c r="P34" s="1158" t="s">
        <v>16</v>
      </c>
      <c r="Q34" s="1159"/>
      <c r="R34" s="1159"/>
      <c r="S34" s="1156" t="s">
        <v>8</v>
      </c>
      <c r="T34" s="33"/>
      <c r="U34" s="34"/>
      <c r="V34" s="3"/>
      <c r="W34" s="33"/>
      <c r="X34" s="33"/>
      <c r="Y34" s="33"/>
      <c r="Z34" s="33"/>
      <c r="AA34" s="3"/>
      <c r="AB34" s="327"/>
      <c r="AC34" s="374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5"/>
      <c r="J35" s="35"/>
      <c r="K35" s="35"/>
      <c r="L35" s="35"/>
      <c r="M35" s="1106"/>
      <c r="N35" s="1106"/>
      <c r="O35" s="422" t="s">
        <v>31</v>
      </c>
      <c r="P35" s="432">
        <v>1</v>
      </c>
      <c r="Q35" s="465">
        <v>2</v>
      </c>
      <c r="R35" s="466">
        <v>3</v>
      </c>
      <c r="S35" s="1157"/>
      <c r="T35" s="35"/>
      <c r="U35" s="3"/>
      <c r="V35" s="34"/>
      <c r="W35" s="3"/>
      <c r="X35" s="33"/>
      <c r="Y35" s="33"/>
      <c r="Z35" s="33"/>
      <c r="AA35" s="33"/>
      <c r="AB35" s="327"/>
      <c r="AC35" s="374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8"/>
      <c r="J36" s="35"/>
      <c r="K36" s="374"/>
      <c r="M36" s="326"/>
      <c r="N36" s="2"/>
      <c r="O36" s="147" t="s">
        <v>9</v>
      </c>
      <c r="P36" s="479">
        <v>1</v>
      </c>
      <c r="Q36" s="480">
        <v>2</v>
      </c>
      <c r="R36" s="480">
        <v>3</v>
      </c>
      <c r="S36" s="1152"/>
      <c r="T36" s="35"/>
      <c r="U36" s="374"/>
      <c r="W36" s="326"/>
      <c r="X36" s="2"/>
      <c r="Y36" s="2"/>
      <c r="Z36" s="2"/>
      <c r="AA36" s="2"/>
      <c r="AB36" s="327"/>
      <c r="AC36" s="374"/>
    </row>
    <row r="37" spans="1:31" ht="33.75" customHeight="1" x14ac:dyDescent="0.25">
      <c r="A37" s="147" t="s">
        <v>23</v>
      </c>
      <c r="B37" s="492">
        <v>39.799999999999997</v>
      </c>
      <c r="C37" s="493">
        <v>85.6</v>
      </c>
      <c r="D37" s="493">
        <v>44.4</v>
      </c>
      <c r="E37" s="495">
        <v>41.6</v>
      </c>
      <c r="F37" s="492">
        <v>27.4</v>
      </c>
      <c r="G37" s="493">
        <v>80</v>
      </c>
      <c r="H37" s="494">
        <v>58.8</v>
      </c>
      <c r="I37" s="337">
        <f t="shared" ref="I37:I44" si="11">SUM(B37:H37)</f>
        <v>377.59999999999997</v>
      </c>
      <c r="J37" s="37"/>
      <c r="K37" s="375"/>
      <c r="L37" s="326"/>
      <c r="M37" s="502"/>
      <c r="N37" s="2"/>
      <c r="O37" s="147" t="s">
        <v>23</v>
      </c>
      <c r="P37" s="474">
        <v>11.6</v>
      </c>
      <c r="Q37" s="475">
        <v>15.1</v>
      </c>
      <c r="R37" s="475">
        <v>12.3</v>
      </c>
      <c r="S37" s="496">
        <f t="shared" ref="S37:S44" si="12">SUM(P37:R37)</f>
        <v>39</v>
      </c>
      <c r="T37" s="2"/>
      <c r="U37" s="375"/>
      <c r="V37" s="326"/>
      <c r="W37" s="502"/>
      <c r="X37" s="2"/>
      <c r="AA37" s="2"/>
      <c r="AB37" s="327"/>
      <c r="AC37" s="374"/>
    </row>
    <row r="38" spans="1:31" ht="33.75" customHeight="1" x14ac:dyDescent="0.25">
      <c r="A38" s="148" t="s">
        <v>19</v>
      </c>
      <c r="B38" s="329">
        <v>39.799999999999997</v>
      </c>
      <c r="C38" s="330">
        <v>85.6</v>
      </c>
      <c r="D38" s="330">
        <v>44.4</v>
      </c>
      <c r="E38" s="344">
        <v>41.6</v>
      </c>
      <c r="F38" s="329">
        <v>27.4</v>
      </c>
      <c r="G38" s="330">
        <v>80</v>
      </c>
      <c r="H38" s="331">
        <v>58.8</v>
      </c>
      <c r="I38" s="337">
        <f t="shared" si="11"/>
        <v>377.59999999999997</v>
      </c>
      <c r="J38" s="37"/>
      <c r="K38" s="375"/>
      <c r="L38" s="326"/>
      <c r="M38" s="502"/>
      <c r="N38" s="2"/>
      <c r="O38" s="148" t="s">
        <v>19</v>
      </c>
      <c r="P38" s="329">
        <v>11.6</v>
      </c>
      <c r="Q38" s="330">
        <v>15.1</v>
      </c>
      <c r="R38" s="330">
        <v>12.3</v>
      </c>
      <c r="S38" s="496">
        <f t="shared" si="12"/>
        <v>39</v>
      </c>
      <c r="T38" s="2"/>
      <c r="U38" s="375"/>
      <c r="V38" s="326"/>
      <c r="W38" s="502"/>
      <c r="X38" s="2"/>
      <c r="AA38" s="2" t="e">
        <f>AA18/AA27</f>
        <v>#DIV/0!</v>
      </c>
      <c r="AB38" s="327"/>
      <c r="AC38" s="374"/>
    </row>
    <row r="39" spans="1:31" ht="33.75" customHeight="1" x14ac:dyDescent="0.25">
      <c r="A39" s="148" t="s">
        <v>27</v>
      </c>
      <c r="B39" s="13">
        <v>41.1</v>
      </c>
      <c r="C39" s="14">
        <v>88.7</v>
      </c>
      <c r="D39" s="14">
        <v>42.8</v>
      </c>
      <c r="E39" s="98">
        <v>46.2</v>
      </c>
      <c r="F39" s="13">
        <v>28</v>
      </c>
      <c r="G39" s="14">
        <v>83.3</v>
      </c>
      <c r="H39" s="252">
        <v>60</v>
      </c>
      <c r="I39" s="337">
        <f t="shared" si="11"/>
        <v>390.1</v>
      </c>
      <c r="J39" s="37"/>
      <c r="K39" s="375"/>
      <c r="L39" s="326"/>
      <c r="M39" s="502"/>
      <c r="N39" s="2"/>
      <c r="O39" s="148" t="s">
        <v>27</v>
      </c>
      <c r="P39" s="13">
        <v>12.4</v>
      </c>
      <c r="Q39" s="14">
        <v>16</v>
      </c>
      <c r="R39" s="14">
        <v>13.1</v>
      </c>
      <c r="S39" s="337">
        <f t="shared" si="12"/>
        <v>41.5</v>
      </c>
      <c r="T39" s="2"/>
      <c r="U39" s="375"/>
      <c r="V39" s="326"/>
      <c r="W39" s="502"/>
      <c r="X39" s="2"/>
      <c r="AA39" s="501" t="e">
        <f>AA38*Z27</f>
        <v>#DIV/0!</v>
      </c>
      <c r="AB39" s="356" t="e">
        <f>AA39-AA18</f>
        <v>#DIV/0!</v>
      </c>
    </row>
    <row r="40" spans="1:31" ht="33.75" customHeight="1" x14ac:dyDescent="0.25">
      <c r="A40" s="147" t="s">
        <v>20</v>
      </c>
      <c r="B40" s="13">
        <v>41.1</v>
      </c>
      <c r="C40" s="14">
        <v>88.7</v>
      </c>
      <c r="D40" s="14">
        <v>42.8</v>
      </c>
      <c r="E40" s="98">
        <v>46.3</v>
      </c>
      <c r="F40" s="13">
        <v>28</v>
      </c>
      <c r="G40" s="14">
        <v>83.3</v>
      </c>
      <c r="H40" s="252">
        <v>60</v>
      </c>
      <c r="I40" s="337">
        <f t="shared" si="11"/>
        <v>390.20000000000005</v>
      </c>
      <c r="J40" s="37"/>
      <c r="K40" s="375"/>
      <c r="L40" s="326"/>
      <c r="M40" s="502"/>
      <c r="N40" s="2"/>
      <c r="O40" s="147" t="s">
        <v>20</v>
      </c>
      <c r="P40" s="13">
        <v>12.4</v>
      </c>
      <c r="Q40" s="14">
        <v>16</v>
      </c>
      <c r="R40" s="14">
        <v>13.2</v>
      </c>
      <c r="S40" s="337">
        <f t="shared" si="12"/>
        <v>41.599999999999994</v>
      </c>
      <c r="T40" s="2"/>
      <c r="U40" s="375"/>
      <c r="V40" s="326"/>
      <c r="W40" s="502"/>
      <c r="X40" s="2"/>
      <c r="AA40" s="11"/>
      <c r="AB40" s="11"/>
    </row>
    <row r="41" spans="1:31" ht="33.75" customHeight="1" x14ac:dyDescent="0.25">
      <c r="A41" s="147" t="s">
        <v>21</v>
      </c>
      <c r="B41" s="13">
        <v>41.1</v>
      </c>
      <c r="C41" s="14">
        <v>88.7</v>
      </c>
      <c r="D41" s="14">
        <v>42.8</v>
      </c>
      <c r="E41" s="98">
        <v>46.3</v>
      </c>
      <c r="F41" s="13">
        <v>28</v>
      </c>
      <c r="G41" s="14">
        <v>83.3</v>
      </c>
      <c r="H41" s="252">
        <v>60</v>
      </c>
      <c r="I41" s="242">
        <f t="shared" si="11"/>
        <v>390.20000000000005</v>
      </c>
      <c r="J41" s="37"/>
      <c r="K41" s="375"/>
      <c r="L41" s="326"/>
      <c r="M41" s="502"/>
      <c r="N41" s="2"/>
      <c r="O41" s="148" t="s">
        <v>21</v>
      </c>
      <c r="P41" s="13">
        <v>12.4</v>
      </c>
      <c r="Q41" s="14">
        <v>16</v>
      </c>
      <c r="R41" s="14">
        <v>13.2</v>
      </c>
      <c r="S41" s="242">
        <f t="shared" si="12"/>
        <v>41.599999999999994</v>
      </c>
      <c r="T41" s="2"/>
      <c r="U41" s="375"/>
      <c r="V41" s="326"/>
      <c r="W41" s="502"/>
      <c r="X41" s="2"/>
      <c r="AA41" s="11"/>
      <c r="AB41" s="11"/>
    </row>
    <row r="42" spans="1:31" ht="33.75" customHeight="1" x14ac:dyDescent="0.25">
      <c r="A42" s="148" t="s">
        <v>22</v>
      </c>
      <c r="B42" s="13">
        <v>41.1</v>
      </c>
      <c r="C42" s="14">
        <v>88.8</v>
      </c>
      <c r="D42" s="14">
        <v>42.8</v>
      </c>
      <c r="E42" s="98">
        <v>46.3</v>
      </c>
      <c r="F42" s="13">
        <v>28</v>
      </c>
      <c r="G42" s="14">
        <v>83.3</v>
      </c>
      <c r="H42" s="252">
        <v>60</v>
      </c>
      <c r="I42" s="242">
        <f t="shared" si="11"/>
        <v>390.3</v>
      </c>
      <c r="J42" s="37"/>
      <c r="K42" s="375"/>
      <c r="L42" s="326"/>
      <c r="M42" s="502"/>
      <c r="N42" s="2"/>
      <c r="O42" s="148" t="s">
        <v>22</v>
      </c>
      <c r="P42" s="13">
        <v>12.4</v>
      </c>
      <c r="Q42" s="14">
        <v>16</v>
      </c>
      <c r="R42" s="14">
        <v>13.2</v>
      </c>
      <c r="S42" s="242">
        <f t="shared" si="12"/>
        <v>41.599999999999994</v>
      </c>
      <c r="T42" s="2"/>
      <c r="U42" s="375"/>
      <c r="V42" s="326"/>
      <c r="W42" s="502"/>
      <c r="X42" s="2"/>
      <c r="AA42" s="11"/>
      <c r="AB42" s="11"/>
    </row>
    <row r="43" spans="1:31" ht="33.75" customHeight="1" thickBot="1" x14ac:dyDescent="0.3">
      <c r="A43" s="196" t="s">
        <v>30</v>
      </c>
      <c r="B43" s="13">
        <v>41.1</v>
      </c>
      <c r="C43" s="14">
        <v>88.8</v>
      </c>
      <c r="D43" s="14">
        <v>42.8</v>
      </c>
      <c r="E43" s="98">
        <v>46.3</v>
      </c>
      <c r="F43" s="13">
        <v>28.1</v>
      </c>
      <c r="G43" s="14">
        <v>83.34</v>
      </c>
      <c r="H43" s="252">
        <v>60</v>
      </c>
      <c r="I43" s="381">
        <f t="shared" si="11"/>
        <v>390.44</v>
      </c>
      <c r="J43" s="37"/>
      <c r="K43" s="375"/>
      <c r="L43" s="326"/>
      <c r="M43" s="502"/>
      <c r="N43" s="2"/>
      <c r="O43" s="196" t="s">
        <v>30</v>
      </c>
      <c r="P43" s="13">
        <v>12.4</v>
      </c>
      <c r="Q43" s="14">
        <v>16</v>
      </c>
      <c r="R43" s="14">
        <v>13.2</v>
      </c>
      <c r="S43" s="242">
        <f t="shared" si="12"/>
        <v>41.599999999999994</v>
      </c>
      <c r="T43" s="2"/>
      <c r="U43" s="375"/>
      <c r="V43" s="326"/>
      <c r="W43" s="502"/>
      <c r="X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285.09999999999997</v>
      </c>
      <c r="C44" s="105">
        <f t="shared" si="13"/>
        <v>614.89999999999986</v>
      </c>
      <c r="D44" s="105">
        <f t="shared" si="13"/>
        <v>302.8</v>
      </c>
      <c r="E44" s="178">
        <f t="shared" si="13"/>
        <v>314.60000000000002</v>
      </c>
      <c r="F44" s="108">
        <f>SUM(F37:F43)</f>
        <v>194.9</v>
      </c>
      <c r="G44" s="105">
        <f t="shared" si="13"/>
        <v>576.54000000000008</v>
      </c>
      <c r="H44" s="106">
        <f>SUM(H37:H43)</f>
        <v>417.6</v>
      </c>
      <c r="I44" s="389">
        <f t="shared" si="11"/>
        <v>2706.4399999999996</v>
      </c>
      <c r="J44" s="37"/>
      <c r="K44" s="37"/>
      <c r="L44" s="37"/>
      <c r="M44" s="37"/>
      <c r="O44" s="302" t="s">
        <v>8</v>
      </c>
      <c r="P44" s="108">
        <f>SUM(P37:P43)</f>
        <v>85.2</v>
      </c>
      <c r="Q44" s="105">
        <f>SUM(Q37:Q43)</f>
        <v>110.2</v>
      </c>
      <c r="R44" s="105">
        <f>SUM(R37:R43)</f>
        <v>90.500000000000014</v>
      </c>
      <c r="S44" s="389">
        <f t="shared" si="12"/>
        <v>285.90000000000003</v>
      </c>
      <c r="T44" s="37"/>
      <c r="U44" s="364"/>
      <c r="V44" s="2"/>
      <c r="W44" s="2"/>
      <c r="X44" s="2"/>
      <c r="AA44" s="11"/>
      <c r="AB44" s="11"/>
    </row>
    <row r="45" spans="1:31" ht="33.75" customHeight="1" x14ac:dyDescent="0.25">
      <c r="A45" s="162" t="s">
        <v>10</v>
      </c>
      <c r="B45" s="15">
        <v>112.5</v>
      </c>
      <c r="C45" s="16">
        <v>116.5</v>
      </c>
      <c r="D45" s="16">
        <v>118.5</v>
      </c>
      <c r="E45" s="186">
        <v>120.5</v>
      </c>
      <c r="F45" s="15">
        <v>119</v>
      </c>
      <c r="G45" s="16">
        <v>117.5</v>
      </c>
      <c r="H45" s="17">
        <v>113</v>
      </c>
      <c r="I45" s="113">
        <f>+((I44/I46)/7)*1000</f>
        <v>116.56143675438216</v>
      </c>
      <c r="J45" s="38"/>
      <c r="K45" s="38"/>
      <c r="L45" s="38"/>
      <c r="M45" s="37"/>
      <c r="O45" s="423" t="s">
        <v>10</v>
      </c>
      <c r="P45" s="15">
        <v>129.5</v>
      </c>
      <c r="Q45" s="16">
        <v>126</v>
      </c>
      <c r="R45" s="16">
        <v>125.5</v>
      </c>
      <c r="S45" s="113">
        <f>+((S44/S46)/7)*1000</f>
        <v>126.84117125110913</v>
      </c>
      <c r="T45" s="38"/>
      <c r="AA45" s="11"/>
      <c r="AB45" s="11"/>
    </row>
    <row r="46" spans="1:31" ht="33.75" customHeight="1" x14ac:dyDescent="0.25">
      <c r="A46" s="163" t="s">
        <v>11</v>
      </c>
      <c r="B46" s="18">
        <v>362</v>
      </c>
      <c r="C46" s="19">
        <v>754</v>
      </c>
      <c r="D46" s="19">
        <v>365</v>
      </c>
      <c r="E46" s="156">
        <v>373</v>
      </c>
      <c r="F46" s="18">
        <v>234</v>
      </c>
      <c r="G46" s="19">
        <v>701</v>
      </c>
      <c r="H46" s="20">
        <v>528</v>
      </c>
      <c r="I46" s="114">
        <f>SUM(B46:H46)</f>
        <v>3317</v>
      </c>
      <c r="J46" s="166"/>
      <c r="K46" s="166"/>
      <c r="L46" s="166"/>
      <c r="M46" s="37"/>
      <c r="N46" s="39"/>
      <c r="O46" s="163" t="s">
        <v>11</v>
      </c>
      <c r="P46" s="210">
        <v>94</v>
      </c>
      <c r="Q46" s="211">
        <v>125</v>
      </c>
      <c r="R46" s="211">
        <v>103</v>
      </c>
      <c r="S46" s="424">
        <f>SUM(P46:R46)</f>
        <v>322</v>
      </c>
      <c r="T46" s="40"/>
      <c r="U46" s="327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41.094999999999999</v>
      </c>
      <c r="C47" s="22">
        <f t="shared" si="14"/>
        <v>88.737399999999994</v>
      </c>
      <c r="D47" s="22">
        <f t="shared" si="14"/>
        <v>42.793499999999995</v>
      </c>
      <c r="E47" s="491">
        <f t="shared" si="14"/>
        <v>46.2851</v>
      </c>
      <c r="F47" s="489">
        <f t="shared" si="14"/>
        <v>28.024400000000004</v>
      </c>
      <c r="G47" s="22">
        <f t="shared" si="14"/>
        <v>83.314499999999995</v>
      </c>
      <c r="H47" s="490">
        <f t="shared" si="14"/>
        <v>60.009599999999999</v>
      </c>
      <c r="I47" s="115">
        <f>((I44*1000)/I46)/7</f>
        <v>116.56143675438217</v>
      </c>
      <c r="J47" s="167"/>
      <c r="K47" s="167"/>
      <c r="L47" s="167"/>
      <c r="M47" s="37"/>
      <c r="O47" s="164" t="s">
        <v>12</v>
      </c>
      <c r="P47" s="21">
        <f>((((P45*7)*P46)/1000)-(P37+P38))/5</f>
        <v>12.402199999999999</v>
      </c>
      <c r="Q47" s="22">
        <f>((((Q45*7)*Q46)/1000)-(Q37+Q38))/5</f>
        <v>16.009999999999998</v>
      </c>
      <c r="R47" s="22">
        <f>((((R45*7)*R46)/1000)-(R37+R38))/5</f>
        <v>13.177100000000001</v>
      </c>
      <c r="S47" s="425">
        <f>((S44*1000)/S46)/7</f>
        <v>126.84117125110916</v>
      </c>
      <c r="T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285.07499999999999</v>
      </c>
      <c r="C48" s="330">
        <f t="shared" si="15"/>
        <v>614.88699999999994</v>
      </c>
      <c r="D48" s="330">
        <f t="shared" si="15"/>
        <v>302.76749999999998</v>
      </c>
      <c r="E48" s="344">
        <f t="shared" si="15"/>
        <v>314.62549999999999</v>
      </c>
      <c r="F48" s="329">
        <f>((F46*F45)*7)/1000</f>
        <v>194.922</v>
      </c>
      <c r="G48" s="330">
        <f t="shared" si="15"/>
        <v>576.57249999999999</v>
      </c>
      <c r="H48" s="331">
        <f>((H46*H45)*7)/1000</f>
        <v>417.64800000000002</v>
      </c>
      <c r="I48" s="99"/>
      <c r="J48" s="29"/>
      <c r="K48" s="29"/>
      <c r="L48" s="29"/>
      <c r="M48" s="37"/>
      <c r="O48" s="165" t="s">
        <v>13</v>
      </c>
      <c r="P48" s="329">
        <f>((P46*P45)*7)/1000</f>
        <v>85.210999999999999</v>
      </c>
      <c r="Q48" s="330">
        <f>((Q46*Q45)*7)/1000</f>
        <v>110.25</v>
      </c>
      <c r="R48" s="330">
        <f>((R46*R45)*7)/1000</f>
        <v>90.485500000000002</v>
      </c>
      <c r="S48" s="246"/>
      <c r="AA48" s="11"/>
      <c r="AB48" s="11"/>
    </row>
    <row r="49" spans="1:31" ht="33.75" customHeight="1" thickBot="1" x14ac:dyDescent="0.3">
      <c r="A49" s="165" t="s">
        <v>14</v>
      </c>
      <c r="B49" s="26">
        <f t="shared" ref="B49:G49" si="16">+(B44/B46)/7*1000</f>
        <v>112.50986582478293</v>
      </c>
      <c r="C49" s="27">
        <f t="shared" si="16"/>
        <v>116.50246305418717</v>
      </c>
      <c r="D49" s="27">
        <f t="shared" si="16"/>
        <v>118.51272015655579</v>
      </c>
      <c r="E49" s="180">
        <f t="shared" si="16"/>
        <v>120.49023362696286</v>
      </c>
      <c r="F49" s="26">
        <f>+(F44/F46)/7*1000</f>
        <v>118.986568986569</v>
      </c>
      <c r="G49" s="27">
        <f t="shared" si="16"/>
        <v>117.49337680864073</v>
      </c>
      <c r="H49" s="28">
        <f>+(H44/H46)/7*1000</f>
        <v>112.987012987013</v>
      </c>
      <c r="I49" s="116"/>
      <c r="J49" s="29"/>
      <c r="K49" s="29"/>
      <c r="L49" s="29"/>
      <c r="M49" s="37"/>
      <c r="N49" s="29"/>
      <c r="O49" s="213" t="s">
        <v>14</v>
      </c>
      <c r="P49" s="26">
        <f>+(P44/P46)/7*1000</f>
        <v>129.48328267477203</v>
      </c>
      <c r="Q49" s="27">
        <f>+(Q44/Q46)/7*1000</f>
        <v>125.94285714285716</v>
      </c>
      <c r="R49" s="27">
        <f>+(R44/R46)/7*1000</f>
        <v>125.52011095700419</v>
      </c>
      <c r="S49" s="426"/>
      <c r="T49" s="30"/>
      <c r="AA49" s="11"/>
      <c r="AB49" s="11"/>
    </row>
    <row r="50" spans="1:31" ht="33.75" customHeight="1" x14ac:dyDescent="0.25">
      <c r="A50" s="29"/>
      <c r="B50" s="30">
        <f t="shared" ref="B50:H50" si="17">B44-B48</f>
        <v>2.4999999999977263E-2</v>
      </c>
      <c r="C50" s="30">
        <f t="shared" si="17"/>
        <v>1.2999999999919964E-2</v>
      </c>
      <c r="D50" s="30">
        <f t="shared" si="17"/>
        <v>3.2500000000027285E-2</v>
      </c>
      <c r="E50" s="30">
        <f t="shared" si="17"/>
        <v>-2.5499999999965439E-2</v>
      </c>
      <c r="F50" s="30">
        <f t="shared" si="17"/>
        <v>-2.199999999999136E-2</v>
      </c>
      <c r="G50" s="30">
        <f t="shared" si="17"/>
        <v>-3.2499999999913598E-2</v>
      </c>
      <c r="H50" s="30">
        <f t="shared" si="17"/>
        <v>-4.8000000000001819E-2</v>
      </c>
      <c r="I50" s="29"/>
      <c r="J50" s="29"/>
      <c r="K50" s="29"/>
      <c r="L50" s="29"/>
      <c r="M50" s="30"/>
      <c r="N50" s="30">
        <f>P44-P48</f>
        <v>-1.099999999999568E-2</v>
      </c>
      <c r="O50" s="30">
        <f>Q44-Q48</f>
        <v>-4.9999999999997158E-2</v>
      </c>
      <c r="P50" s="30">
        <f>R44-R48</f>
        <v>1.4500000000012392E-2</v>
      </c>
      <c r="Q50" s="30"/>
      <c r="R50" s="30"/>
      <c r="S50" s="2"/>
      <c r="T50" s="2"/>
      <c r="AA50" s="11"/>
      <c r="AB50" s="11"/>
    </row>
    <row r="51" spans="1:31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1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1" ht="33.75" customHeight="1" thickBot="1" x14ac:dyDescent="0.3">
      <c r="A53" s="62" t="s">
        <v>18</v>
      </c>
      <c r="B53" s="1094" t="s">
        <v>29</v>
      </c>
      <c r="C53" s="1095"/>
      <c r="D53" s="1095"/>
      <c r="E53" s="1145"/>
      <c r="F53" s="1147" t="s">
        <v>8</v>
      </c>
      <c r="G53" s="44"/>
      <c r="H53" s="44"/>
      <c r="I53" s="44"/>
      <c r="M53" s="30"/>
      <c r="N53" s="30"/>
      <c r="O53" s="30"/>
      <c r="P53" s="30"/>
      <c r="T53" s="31"/>
      <c r="U53" s="31"/>
      <c r="V53" s="31"/>
      <c r="AA53" s="2"/>
      <c r="AB53" s="11"/>
      <c r="AC53" s="2"/>
      <c r="AD53" s="2"/>
      <c r="AE53" s="2"/>
    </row>
    <row r="54" spans="1:31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1157"/>
      <c r="J54" s="33"/>
      <c r="K54" s="33"/>
      <c r="L54" s="33"/>
      <c r="M54" s="30"/>
      <c r="N54" s="30"/>
      <c r="O54" s="30"/>
      <c r="P54" s="30"/>
      <c r="Q54" s="33"/>
      <c r="R54" s="46"/>
      <c r="S54" s="46"/>
      <c r="T54" s="46"/>
      <c r="U54" s="2"/>
      <c r="V54" s="2"/>
      <c r="W54" s="2"/>
      <c r="X54" s="2"/>
      <c r="Y54" s="2"/>
      <c r="Z54" s="374"/>
      <c r="AA54" s="2"/>
      <c r="AB54" s="2"/>
      <c r="AC54" s="2"/>
    </row>
    <row r="55" spans="1:31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1148"/>
      <c r="G55" s="33"/>
      <c r="H55" s="33"/>
      <c r="J55" s="33"/>
      <c r="K55" s="33"/>
      <c r="L55" s="33"/>
      <c r="M55" s="30"/>
      <c r="N55" s="30"/>
      <c r="O55" s="30"/>
      <c r="P55" s="30"/>
      <c r="Q55" s="33"/>
      <c r="R55" s="46"/>
      <c r="S55" s="46"/>
      <c r="T55" s="46"/>
      <c r="U55" s="2"/>
      <c r="V55" s="2"/>
      <c r="W55" s="2"/>
      <c r="X55" s="2"/>
      <c r="Y55" s="2"/>
      <c r="Z55" s="12"/>
      <c r="AA55" s="2"/>
      <c r="AB55" s="2"/>
      <c r="AC55" s="2"/>
    </row>
    <row r="56" spans="1:31" ht="33.75" customHeight="1" x14ac:dyDescent="0.25">
      <c r="A56" s="147" t="s">
        <v>23</v>
      </c>
      <c r="B56" s="329">
        <v>26.1</v>
      </c>
      <c r="C56" s="330">
        <v>45.3</v>
      </c>
      <c r="D56" s="330">
        <v>36.799999999999997</v>
      </c>
      <c r="E56" s="330">
        <v>37.6</v>
      </c>
      <c r="F56" s="380">
        <f t="shared" ref="F56:F63" si="18">SUM(B56:E56)</f>
        <v>145.80000000000001</v>
      </c>
      <c r="G56" s="376"/>
      <c r="H56" s="30"/>
      <c r="I56" s="33"/>
      <c r="J56" s="33"/>
      <c r="K56" s="33"/>
      <c r="L56" s="33"/>
      <c r="M56" s="30"/>
      <c r="N56" s="30"/>
      <c r="O56" s="30"/>
      <c r="P56" s="30"/>
      <c r="Q56" s="33"/>
      <c r="R56" s="46"/>
      <c r="S56" s="46"/>
      <c r="T56" s="46"/>
      <c r="U56" s="2"/>
      <c r="V56" s="2"/>
      <c r="W56" s="2"/>
      <c r="X56" s="2"/>
      <c r="Y56" s="2"/>
      <c r="Z56" s="12"/>
      <c r="AA56" s="2"/>
      <c r="AB56" s="2"/>
      <c r="AC56" s="2"/>
    </row>
    <row r="57" spans="1:31" ht="33.75" customHeight="1" x14ac:dyDescent="0.25">
      <c r="A57" s="148" t="s">
        <v>19</v>
      </c>
      <c r="B57" s="329">
        <v>26.1</v>
      </c>
      <c r="C57" s="330">
        <v>45.3</v>
      </c>
      <c r="D57" s="330">
        <v>36.799999999999997</v>
      </c>
      <c r="E57" s="330">
        <v>37.6</v>
      </c>
      <c r="F57" s="380">
        <f t="shared" si="18"/>
        <v>145.80000000000001</v>
      </c>
      <c r="G57" s="376"/>
      <c r="H57" s="30"/>
      <c r="I57" s="33"/>
      <c r="J57" s="33"/>
      <c r="K57" s="33"/>
      <c r="L57" s="33"/>
      <c r="M57" s="30"/>
      <c r="N57" s="30"/>
      <c r="O57" s="30"/>
      <c r="P57" s="30"/>
      <c r="Q57" s="33"/>
      <c r="R57" s="46"/>
      <c r="S57" s="46"/>
      <c r="T57" s="46"/>
      <c r="U57" s="2"/>
      <c r="V57" s="2"/>
      <c r="W57" s="2"/>
      <c r="X57" s="2"/>
      <c r="Y57" s="2"/>
      <c r="Z57" s="12"/>
      <c r="AA57" s="2"/>
      <c r="AB57" s="2"/>
      <c r="AC57" s="2"/>
    </row>
    <row r="58" spans="1:31" ht="33.75" customHeight="1" x14ac:dyDescent="0.25">
      <c r="A58" s="148" t="s">
        <v>27</v>
      </c>
      <c r="B58" s="13">
        <v>27.8</v>
      </c>
      <c r="C58" s="14">
        <v>48.4</v>
      </c>
      <c r="D58" s="14">
        <v>39</v>
      </c>
      <c r="E58" s="14">
        <v>39.700000000000003</v>
      </c>
      <c r="F58" s="380">
        <f t="shared" si="18"/>
        <v>154.9</v>
      </c>
      <c r="G58" s="376"/>
      <c r="H58" s="30"/>
      <c r="I58" s="2"/>
      <c r="J58" s="33"/>
      <c r="K58" s="33"/>
      <c r="L58" s="33"/>
      <c r="M58" s="30"/>
      <c r="N58" s="30"/>
      <c r="O58" s="30"/>
      <c r="P58" s="30"/>
      <c r="Q58" s="33"/>
      <c r="R58" s="46"/>
      <c r="S58" s="46"/>
      <c r="T58" s="46"/>
      <c r="U58" s="2"/>
      <c r="V58" s="2"/>
      <c r="W58" s="2"/>
      <c r="X58" s="2"/>
      <c r="Y58" s="2"/>
      <c r="Z58" s="12"/>
      <c r="AA58" s="2"/>
      <c r="AB58" s="2"/>
      <c r="AC58" s="2"/>
    </row>
    <row r="59" spans="1:31" ht="33.75" customHeight="1" x14ac:dyDescent="0.25">
      <c r="A59" s="147" t="s">
        <v>20</v>
      </c>
      <c r="B59" s="13">
        <v>27.8</v>
      </c>
      <c r="C59" s="14">
        <v>48.4</v>
      </c>
      <c r="D59" s="14">
        <v>39</v>
      </c>
      <c r="E59" s="14">
        <v>39.700000000000003</v>
      </c>
      <c r="F59" s="380">
        <f t="shared" si="18"/>
        <v>154.9</v>
      </c>
      <c r="G59" s="376"/>
      <c r="H59" s="30"/>
      <c r="I59" s="2"/>
      <c r="J59" s="33"/>
      <c r="K59" s="33"/>
      <c r="L59" s="33"/>
      <c r="M59" s="30"/>
      <c r="N59" s="30"/>
      <c r="O59" s="30"/>
      <c r="P59" s="30"/>
      <c r="Q59" s="33"/>
      <c r="R59" s="46"/>
      <c r="S59" s="46"/>
      <c r="T59" s="46"/>
      <c r="U59" s="3"/>
      <c r="V59" s="3"/>
      <c r="W59" s="2"/>
      <c r="X59" s="2"/>
      <c r="Y59" s="2"/>
      <c r="Z59" s="12"/>
      <c r="AA59" s="2"/>
      <c r="AB59" s="2"/>
      <c r="AC59" s="2"/>
    </row>
    <row r="60" spans="1:31" ht="33.75" customHeight="1" x14ac:dyDescent="0.25">
      <c r="A60" s="148" t="s">
        <v>21</v>
      </c>
      <c r="B60" s="13">
        <v>27.8</v>
      </c>
      <c r="C60" s="14">
        <v>48.4</v>
      </c>
      <c r="D60" s="14">
        <v>39</v>
      </c>
      <c r="E60" s="14">
        <v>39.700000000000003</v>
      </c>
      <c r="F60" s="365">
        <f t="shared" si="18"/>
        <v>154.9</v>
      </c>
      <c r="G60" s="376"/>
      <c r="H60" s="30"/>
      <c r="I60" s="2"/>
      <c r="J60" s="33"/>
      <c r="K60" s="33"/>
      <c r="L60" s="33"/>
      <c r="M60" s="30"/>
      <c r="N60" s="30"/>
      <c r="O60" s="30"/>
      <c r="P60" s="30"/>
      <c r="Q60" s="33"/>
      <c r="R60" s="46"/>
      <c r="S60" s="46"/>
      <c r="T60" s="46"/>
      <c r="U60" s="3"/>
      <c r="V60" s="3"/>
      <c r="W60" s="2"/>
      <c r="X60" s="2"/>
      <c r="Y60" s="2"/>
      <c r="Z60" s="12"/>
      <c r="AA60" s="2"/>
      <c r="AB60" s="2"/>
      <c r="AC60" s="2"/>
    </row>
    <row r="61" spans="1:31" ht="33.75" customHeight="1" x14ac:dyDescent="0.25">
      <c r="A61" s="148" t="s">
        <v>22</v>
      </c>
      <c r="B61" s="13">
        <v>27.8</v>
      </c>
      <c r="C61" s="14">
        <v>48.4</v>
      </c>
      <c r="D61" s="14">
        <v>39</v>
      </c>
      <c r="E61" s="14">
        <v>39.799999999999997</v>
      </c>
      <c r="F61" s="365">
        <f t="shared" si="18"/>
        <v>155</v>
      </c>
      <c r="G61" s="376"/>
      <c r="H61" s="30"/>
      <c r="I61" s="2"/>
      <c r="J61" s="33"/>
      <c r="K61" s="33"/>
      <c r="L61" s="33"/>
      <c r="M61" s="30"/>
      <c r="N61" s="30"/>
      <c r="O61" s="30"/>
      <c r="P61" s="30"/>
      <c r="Q61" s="33"/>
      <c r="R61" s="33"/>
      <c r="S61" s="33"/>
      <c r="T61" s="33"/>
      <c r="U61" s="3"/>
      <c r="V61" s="3"/>
      <c r="Y61" s="327"/>
      <c r="Z61" s="12"/>
      <c r="AA61" s="2"/>
      <c r="AB61" s="2"/>
      <c r="AC61" s="2"/>
    </row>
    <row r="62" spans="1:31" ht="33.75" customHeight="1" thickBot="1" x14ac:dyDescent="0.3">
      <c r="A62" s="196" t="s">
        <v>30</v>
      </c>
      <c r="B62" s="13">
        <v>27.9</v>
      </c>
      <c r="C62" s="14">
        <v>48.4</v>
      </c>
      <c r="D62" s="14">
        <v>39</v>
      </c>
      <c r="E62" s="14">
        <v>39.799999999999997</v>
      </c>
      <c r="F62" s="365">
        <f t="shared" si="18"/>
        <v>155.1</v>
      </c>
      <c r="G62" s="376"/>
      <c r="H62" s="30"/>
      <c r="I62" s="2"/>
      <c r="J62" s="33"/>
      <c r="K62" s="33"/>
      <c r="L62" s="33"/>
      <c r="M62" s="30"/>
      <c r="N62" s="30"/>
      <c r="O62" s="30"/>
      <c r="P62" s="33"/>
      <c r="Q62" s="33"/>
      <c r="R62" s="33"/>
      <c r="S62" s="33"/>
      <c r="T62" s="33"/>
      <c r="U62" s="3"/>
      <c r="V62" s="3"/>
      <c r="Y62" s="327"/>
      <c r="Z62" s="12"/>
      <c r="AA62" s="2"/>
      <c r="AB62" s="2"/>
      <c r="AC62" s="2"/>
    </row>
    <row r="63" spans="1:31" ht="33.75" customHeight="1" x14ac:dyDescent="0.25">
      <c r="A63" s="302" t="s">
        <v>8</v>
      </c>
      <c r="B63" s="108">
        <f>SUM(B56:B62)</f>
        <v>191.3</v>
      </c>
      <c r="C63" s="105">
        <f>SUM(C56:C62)</f>
        <v>332.59999999999997</v>
      </c>
      <c r="D63" s="105">
        <f>SUM(D56:D62)</f>
        <v>268.60000000000002</v>
      </c>
      <c r="E63" s="105">
        <f>SUM(E56:E62)</f>
        <v>273.90000000000003</v>
      </c>
      <c r="F63" s="383">
        <f t="shared" si="18"/>
        <v>1066.4000000000001</v>
      </c>
      <c r="G63" s="374"/>
      <c r="I63" s="33"/>
      <c r="J63" s="33"/>
      <c r="K63" s="33"/>
      <c r="L63" s="33"/>
      <c r="M63" s="30"/>
      <c r="N63" s="30"/>
      <c r="O63" s="30"/>
      <c r="P63" s="33"/>
      <c r="Q63" s="33"/>
      <c r="R63" s="33"/>
      <c r="S63" s="33"/>
      <c r="T63" s="33"/>
      <c r="U63" s="3"/>
      <c r="V63" s="3"/>
      <c r="W63" s="3"/>
      <c r="X63" s="3"/>
      <c r="Y63" s="2"/>
      <c r="Z63" s="12"/>
      <c r="AA63" s="2"/>
      <c r="AB63" s="2"/>
      <c r="AC63" s="2"/>
    </row>
    <row r="64" spans="1:31" ht="33.75" customHeight="1" x14ac:dyDescent="0.25">
      <c r="A64" s="162" t="s">
        <v>10</v>
      </c>
      <c r="B64" s="15">
        <v>132</v>
      </c>
      <c r="C64" s="16">
        <v>132</v>
      </c>
      <c r="D64" s="16">
        <v>130.5</v>
      </c>
      <c r="E64" s="16">
        <v>130</v>
      </c>
      <c r="F64" s="188">
        <f>+((F63/F65)/7)*1000</f>
        <v>131.10400786820753</v>
      </c>
      <c r="G64" s="374"/>
      <c r="J64" s="33"/>
      <c r="K64" s="33"/>
      <c r="L64" s="33"/>
      <c r="M64" s="30"/>
      <c r="N64" s="30"/>
      <c r="O64" s="30"/>
      <c r="P64" s="33"/>
      <c r="Q64" s="33"/>
      <c r="R64" s="33"/>
      <c r="S64" s="33"/>
      <c r="T64" s="33"/>
      <c r="U64" s="3"/>
      <c r="V64" s="3"/>
      <c r="W64" s="3"/>
      <c r="X64" s="3"/>
      <c r="Y64" s="2"/>
      <c r="Z64" s="12"/>
      <c r="AA64" s="2"/>
      <c r="AB64" s="2"/>
      <c r="AC64" s="2"/>
    </row>
    <row r="65" spans="1:28" ht="33.75" customHeight="1" x14ac:dyDescent="0.25">
      <c r="A65" s="163" t="s">
        <v>11</v>
      </c>
      <c r="B65" s="210">
        <v>207</v>
      </c>
      <c r="C65" s="211">
        <v>360</v>
      </c>
      <c r="D65" s="211">
        <v>294</v>
      </c>
      <c r="E65" s="211">
        <v>301</v>
      </c>
      <c r="F65" s="189">
        <f>SUM(B65:E65)</f>
        <v>1162</v>
      </c>
      <c r="G65" s="374"/>
      <c r="H65" s="327"/>
      <c r="I65" s="47"/>
      <c r="M65" s="30"/>
      <c r="N65" s="30"/>
      <c r="O65" s="30"/>
      <c r="P65" s="3"/>
      <c r="Q65" s="3"/>
      <c r="Y65" s="327"/>
      <c r="Z65" s="374"/>
      <c r="AA65" s="11"/>
      <c r="AB65" s="11"/>
    </row>
    <row r="66" spans="1:28" ht="33.75" customHeight="1" x14ac:dyDescent="0.25">
      <c r="A66" s="164" t="s">
        <v>12</v>
      </c>
      <c r="B66" s="489">
        <f>((((B64*7)*B65)/1000)-(B56+B57))/5</f>
        <v>27.813599999999997</v>
      </c>
      <c r="C66" s="22">
        <f>((((C64*7)*C65)/1000)-(C56+C57))/5</f>
        <v>48.408000000000001</v>
      </c>
      <c r="D66" s="22">
        <f>((((D64*7)*D65)/1000)-(D56+D57))/5</f>
        <v>38.993800000000007</v>
      </c>
      <c r="E66" s="22">
        <f>((((E64*7)*E65)/1000)-(E56+E57))/5</f>
        <v>39.742000000000004</v>
      </c>
      <c r="F66" s="368">
        <f>((F63*1000)/F65)/7</f>
        <v>131.10400786820753</v>
      </c>
      <c r="G66" s="374"/>
      <c r="M66" s="30"/>
      <c r="N66" s="30"/>
      <c r="O66" s="30"/>
      <c r="P66" s="3"/>
      <c r="Q66" s="3"/>
      <c r="Y66" s="327"/>
      <c r="Z66" s="374"/>
      <c r="AA66" s="11"/>
      <c r="AB66" s="11"/>
    </row>
    <row r="67" spans="1:28" ht="33.75" customHeight="1" x14ac:dyDescent="0.25">
      <c r="A67" s="157" t="s">
        <v>13</v>
      </c>
      <c r="B67" s="329">
        <f>((B65*B64)*7)/1000</f>
        <v>191.268</v>
      </c>
      <c r="C67" s="330">
        <f>((C65*C64)*7)/1000</f>
        <v>332.64</v>
      </c>
      <c r="D67" s="330">
        <f>((D65*D64)*7)/1000</f>
        <v>268.56900000000002</v>
      </c>
      <c r="E67" s="330">
        <f>((E65*E64)*7)/1000</f>
        <v>273.91000000000003</v>
      </c>
      <c r="F67" s="57"/>
      <c r="G67" s="29"/>
      <c r="H67" s="29"/>
      <c r="M67" s="33"/>
      <c r="N67" s="33"/>
      <c r="O67" s="33"/>
      <c r="Q67" s="3"/>
      <c r="Y67" s="327"/>
      <c r="Z67" s="374"/>
      <c r="AA67" s="11"/>
      <c r="AB67" s="11"/>
    </row>
    <row r="68" spans="1:28" ht="33.75" customHeight="1" thickBot="1" x14ac:dyDescent="0.3">
      <c r="A68" s="165" t="s">
        <v>14</v>
      </c>
      <c r="B68" s="26">
        <f>+(B63/B65)/7*1000</f>
        <v>132.02208419599722</v>
      </c>
      <c r="C68" s="27">
        <f>+(C63/C65)/7*1000</f>
        <v>131.98412698412696</v>
      </c>
      <c r="D68" s="27">
        <f>+(D63/D65)/7*1000</f>
        <v>130.51506316812439</v>
      </c>
      <c r="E68" s="27">
        <f>+(E63/E65)/7*1000</f>
        <v>129.99525391551973</v>
      </c>
      <c r="F68" s="183"/>
      <c r="M68" s="3"/>
      <c r="N68" s="3"/>
      <c r="O68" s="3"/>
      <c r="Q68" s="3"/>
      <c r="Y68" s="327"/>
      <c r="Z68" s="374"/>
      <c r="AA68" s="11"/>
      <c r="AB68" s="11"/>
    </row>
    <row r="69" spans="1:28" ht="33.75" customHeight="1" x14ac:dyDescent="0.25">
      <c r="B69" s="366">
        <f>B63-B67</f>
        <v>3.2000000000010687E-2</v>
      </c>
      <c r="C69" s="366">
        <f>C63-C67</f>
        <v>-4.0000000000020464E-2</v>
      </c>
      <c r="D69" s="366">
        <f>D63-D67</f>
        <v>3.1000000000005912E-2</v>
      </c>
      <c r="E69" s="366">
        <f>E63-E67</f>
        <v>-9.9999999999909051E-3</v>
      </c>
      <c r="K69" s="3"/>
      <c r="L69" s="3"/>
      <c r="M69" s="3"/>
      <c r="W69" s="327"/>
      <c r="X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6">
      <selection activeCell="V42" sqref="V42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F53:F55"/>
    <mergeCell ref="B53:E53"/>
    <mergeCell ref="Z15:Z17"/>
    <mergeCell ref="B34:H34"/>
    <mergeCell ref="I34:I36"/>
    <mergeCell ref="P34:R34"/>
    <mergeCell ref="S34:S36"/>
    <mergeCell ref="M35:N35"/>
  </mergeCells>
  <pageMargins left="0.7" right="0.7" top="0.75" bottom="0.75" header="0.3" footer="0.3"/>
  <pageSetup paperSize="9" orientation="portrait"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2"/>
  <dimension ref="A1:AG236"/>
  <sheetViews>
    <sheetView topLeftCell="A16" zoomScale="30" zoomScaleNormal="30" workbookViewId="0">
      <selection activeCell="U44" sqref="U44"/>
    </sheetView>
  </sheetViews>
  <sheetFormatPr baseColWidth="10" defaultRowHeight="36" x14ac:dyDescent="0.25"/>
  <cols>
    <col min="1" max="1" width="52.42578125" style="11" bestFit="1" customWidth="1"/>
    <col min="2" max="14" width="24.28515625" style="11" customWidth="1"/>
    <col min="15" max="15" width="27.85546875" style="11" customWidth="1"/>
    <col min="16" max="22" width="24.28515625" style="11" customWidth="1"/>
    <col min="23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86</v>
      </c>
      <c r="N11" s="1100"/>
      <c r="O11" s="6"/>
      <c r="P11" s="6"/>
      <c r="Q11" s="1"/>
      <c r="R11" s="1"/>
      <c r="S11" s="1" t="s">
        <v>5</v>
      </c>
      <c r="T11" s="69">
        <v>45589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5"/>
      <c r="I15" s="1142" t="s">
        <v>29</v>
      </c>
      <c r="J15" s="1143"/>
      <c r="K15" s="1143"/>
      <c r="L15" s="1143"/>
      <c r="M15" s="1143"/>
      <c r="N15" s="1143"/>
      <c r="O15" s="1144"/>
      <c r="P15" s="1103" t="s">
        <v>28</v>
      </c>
      <c r="Q15" s="1104"/>
      <c r="R15" s="1104"/>
      <c r="S15" s="1104"/>
      <c r="T15" s="1104"/>
      <c r="U15" s="1104"/>
      <c r="V15" s="1105"/>
      <c r="W15" s="1156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9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72.599999999999994</v>
      </c>
      <c r="C17" s="475">
        <v>73.2</v>
      </c>
      <c r="D17" s="475">
        <v>73.900000000000006</v>
      </c>
      <c r="E17" s="475">
        <v>22.8</v>
      </c>
      <c r="F17" s="475">
        <v>75.7</v>
      </c>
      <c r="G17" s="475">
        <v>75.099999999999994</v>
      </c>
      <c r="H17" s="477">
        <v>74.400000000000006</v>
      </c>
      <c r="I17" s="470">
        <v>75.7</v>
      </c>
      <c r="J17" s="471">
        <v>75.400000000000006</v>
      </c>
      <c r="K17" s="471">
        <v>74.2</v>
      </c>
      <c r="L17" s="471">
        <v>22.5</v>
      </c>
      <c r="M17" s="471">
        <v>73.599999999999994</v>
      </c>
      <c r="N17" s="472">
        <v>72</v>
      </c>
      <c r="O17" s="503">
        <v>71.900000000000006</v>
      </c>
      <c r="P17" s="474">
        <v>73.2</v>
      </c>
      <c r="Q17" s="475">
        <v>73.900000000000006</v>
      </c>
      <c r="R17" s="475">
        <v>75.400000000000006</v>
      </c>
      <c r="S17" s="475">
        <v>22.5</v>
      </c>
      <c r="T17" s="475">
        <v>75.7</v>
      </c>
      <c r="U17" s="475">
        <v>76</v>
      </c>
      <c r="V17" s="477">
        <v>75</v>
      </c>
      <c r="W17" s="242">
        <f t="shared" ref="W17:W24" si="0">SUM(B17:V17)</f>
        <v>1404.7000000000003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72.599999999999994</v>
      </c>
      <c r="C18" s="330">
        <v>73.2</v>
      </c>
      <c r="D18" s="330">
        <v>73.900000000000006</v>
      </c>
      <c r="E18" s="330">
        <v>22.8</v>
      </c>
      <c r="F18" s="330">
        <v>75.7</v>
      </c>
      <c r="G18" s="330">
        <v>75.099999999999994</v>
      </c>
      <c r="H18" s="331">
        <v>74.400000000000006</v>
      </c>
      <c r="I18" s="329">
        <v>75.7</v>
      </c>
      <c r="J18" s="330">
        <v>75.400000000000006</v>
      </c>
      <c r="K18" s="330">
        <v>74.2</v>
      </c>
      <c r="L18" s="330">
        <v>22.5</v>
      </c>
      <c r="M18" s="330">
        <v>73.599999999999994</v>
      </c>
      <c r="N18" s="25">
        <v>72</v>
      </c>
      <c r="O18" s="331">
        <v>71.900000000000006</v>
      </c>
      <c r="P18" s="329">
        <v>73.2</v>
      </c>
      <c r="Q18" s="330">
        <v>73.900000000000006</v>
      </c>
      <c r="R18" s="330">
        <v>75.400000000000006</v>
      </c>
      <c r="S18" s="330">
        <v>22.5</v>
      </c>
      <c r="T18" s="330">
        <v>75.7</v>
      </c>
      <c r="U18" s="330">
        <v>76</v>
      </c>
      <c r="V18" s="331">
        <v>75</v>
      </c>
      <c r="W18" s="242">
        <f t="shared" si="0"/>
        <v>1404.7000000000003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77</v>
      </c>
      <c r="C19" s="14">
        <v>77.2</v>
      </c>
      <c r="D19" s="14">
        <v>77.8</v>
      </c>
      <c r="E19" s="14">
        <v>23.8</v>
      </c>
      <c r="F19" s="14">
        <v>79.2</v>
      </c>
      <c r="G19" s="14">
        <v>79.5</v>
      </c>
      <c r="H19" s="252">
        <v>77.900000000000006</v>
      </c>
      <c r="I19" s="13">
        <v>79.2</v>
      </c>
      <c r="J19" s="14">
        <v>79.400000000000006</v>
      </c>
      <c r="K19" s="14">
        <v>78.099999999999994</v>
      </c>
      <c r="L19" s="14">
        <v>23.7</v>
      </c>
      <c r="M19" s="14">
        <v>77.900000000000006</v>
      </c>
      <c r="N19" s="14">
        <v>76.3</v>
      </c>
      <c r="O19" s="252">
        <v>75.400000000000006</v>
      </c>
      <c r="P19" s="13">
        <v>76.7</v>
      </c>
      <c r="Q19" s="14">
        <v>77.3</v>
      </c>
      <c r="R19" s="14">
        <v>78.900000000000006</v>
      </c>
      <c r="S19" s="14">
        <v>23.8</v>
      </c>
      <c r="T19" s="14">
        <v>79.7</v>
      </c>
      <c r="U19" s="14">
        <v>79.5</v>
      </c>
      <c r="V19" s="252">
        <v>79</v>
      </c>
      <c r="W19" s="242">
        <f t="shared" si="0"/>
        <v>1477.3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77</v>
      </c>
      <c r="C20" s="14">
        <v>77.2</v>
      </c>
      <c r="D20" s="14">
        <v>77.8</v>
      </c>
      <c r="E20" s="14">
        <v>23.8</v>
      </c>
      <c r="F20" s="14">
        <v>79.2</v>
      </c>
      <c r="G20" s="14">
        <v>79.5</v>
      </c>
      <c r="H20" s="252">
        <v>77.900000000000006</v>
      </c>
      <c r="I20" s="13">
        <v>79.2</v>
      </c>
      <c r="J20" s="14">
        <v>79.400000000000006</v>
      </c>
      <c r="K20" s="14">
        <v>78.099999999999994</v>
      </c>
      <c r="L20" s="14">
        <v>23.7</v>
      </c>
      <c r="M20" s="14">
        <v>77.900000000000006</v>
      </c>
      <c r="N20" s="14">
        <v>76.3</v>
      </c>
      <c r="O20" s="252">
        <v>75.400000000000006</v>
      </c>
      <c r="P20" s="13">
        <v>76.7</v>
      </c>
      <c r="Q20" s="14">
        <v>77.3</v>
      </c>
      <c r="R20" s="14">
        <v>78.900000000000006</v>
      </c>
      <c r="S20" s="14">
        <v>23.8</v>
      </c>
      <c r="T20" s="14">
        <v>79.7</v>
      </c>
      <c r="U20" s="14">
        <v>79.5</v>
      </c>
      <c r="V20" s="252">
        <v>79</v>
      </c>
      <c r="W20" s="242">
        <f t="shared" si="0"/>
        <v>1477.3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77</v>
      </c>
      <c r="C21" s="14">
        <v>77.2</v>
      </c>
      <c r="D21" s="14">
        <v>77.8</v>
      </c>
      <c r="E21" s="14">
        <v>23.9</v>
      </c>
      <c r="F21" s="14">
        <v>79.3</v>
      </c>
      <c r="G21" s="14">
        <v>79.5</v>
      </c>
      <c r="H21" s="252">
        <v>77.900000000000006</v>
      </c>
      <c r="I21" s="13">
        <v>79.3</v>
      </c>
      <c r="J21" s="14">
        <v>79.400000000000006</v>
      </c>
      <c r="K21" s="14">
        <v>78.099999999999994</v>
      </c>
      <c r="L21" s="14">
        <v>23.7</v>
      </c>
      <c r="M21" s="14">
        <v>77.900000000000006</v>
      </c>
      <c r="N21" s="14">
        <v>76.400000000000006</v>
      </c>
      <c r="O21" s="252">
        <v>75.400000000000006</v>
      </c>
      <c r="P21" s="13">
        <v>76.8</v>
      </c>
      <c r="Q21" s="14">
        <v>77.400000000000006</v>
      </c>
      <c r="R21" s="14">
        <v>79</v>
      </c>
      <c r="S21" s="14">
        <v>23.9</v>
      </c>
      <c r="T21" s="14">
        <v>79.7</v>
      </c>
      <c r="U21" s="14">
        <v>79.5</v>
      </c>
      <c r="V21" s="252">
        <v>79</v>
      </c>
      <c r="W21" s="242">
        <f t="shared" si="0"/>
        <v>1478.1000000000001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77</v>
      </c>
      <c r="C22" s="14">
        <v>77.2</v>
      </c>
      <c r="D22" s="14">
        <v>77.8</v>
      </c>
      <c r="E22" s="14">
        <v>23.9</v>
      </c>
      <c r="F22" s="14">
        <v>79.3</v>
      </c>
      <c r="G22" s="14">
        <v>79.5</v>
      </c>
      <c r="H22" s="252">
        <v>78</v>
      </c>
      <c r="I22" s="13">
        <v>79.3</v>
      </c>
      <c r="J22" s="14">
        <v>79.400000000000006</v>
      </c>
      <c r="K22" s="14">
        <v>78.099999999999994</v>
      </c>
      <c r="L22" s="14">
        <v>23.7</v>
      </c>
      <c r="M22" s="14">
        <v>77.900000000000006</v>
      </c>
      <c r="N22" s="14">
        <v>76.400000000000006</v>
      </c>
      <c r="O22" s="252">
        <v>75.400000000000006</v>
      </c>
      <c r="P22" s="13">
        <v>76.8</v>
      </c>
      <c r="Q22" s="14">
        <v>77.400000000000006</v>
      </c>
      <c r="R22" s="14">
        <v>79</v>
      </c>
      <c r="S22" s="14">
        <v>23.9</v>
      </c>
      <c r="T22" s="14">
        <v>79.7</v>
      </c>
      <c r="U22" s="14">
        <v>79.5</v>
      </c>
      <c r="V22" s="252">
        <v>79</v>
      </c>
      <c r="W22" s="242">
        <f t="shared" si="0"/>
        <v>1478.2000000000003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3">
        <v>77</v>
      </c>
      <c r="C23" s="14">
        <v>77.2</v>
      </c>
      <c r="D23" s="14">
        <v>77.8</v>
      </c>
      <c r="E23" s="14">
        <v>23.9</v>
      </c>
      <c r="F23" s="14">
        <v>79.3</v>
      </c>
      <c r="G23" s="14">
        <v>79.5</v>
      </c>
      <c r="H23" s="252">
        <v>78</v>
      </c>
      <c r="I23" s="13">
        <v>79.3</v>
      </c>
      <c r="J23" s="14">
        <v>79.400000000000006</v>
      </c>
      <c r="K23" s="14">
        <v>78.2</v>
      </c>
      <c r="L23" s="14">
        <v>23.8</v>
      </c>
      <c r="M23" s="14">
        <v>78</v>
      </c>
      <c r="N23" s="14">
        <v>76.400000000000006</v>
      </c>
      <c r="O23" s="252">
        <v>75.5</v>
      </c>
      <c r="P23" s="13">
        <v>76.8</v>
      </c>
      <c r="Q23" s="14">
        <v>77.400000000000006</v>
      </c>
      <c r="R23" s="14">
        <v>79</v>
      </c>
      <c r="S23" s="14">
        <v>23.9</v>
      </c>
      <c r="T23" s="14">
        <v>79.7</v>
      </c>
      <c r="U23" s="14">
        <v>79.5</v>
      </c>
      <c r="V23" s="252">
        <v>79.099999999999994</v>
      </c>
      <c r="W23" s="381">
        <f t="shared" si="0"/>
        <v>1478.7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530.20000000000005</v>
      </c>
      <c r="C24" s="105">
        <f t="shared" si="1"/>
        <v>532.4</v>
      </c>
      <c r="D24" s="105">
        <f t="shared" si="1"/>
        <v>536.80000000000007</v>
      </c>
      <c r="E24" s="105">
        <f t="shared" si="1"/>
        <v>164.9</v>
      </c>
      <c r="F24" s="105">
        <f t="shared" si="1"/>
        <v>547.70000000000005</v>
      </c>
      <c r="G24" s="105">
        <f t="shared" si="1"/>
        <v>547.70000000000005</v>
      </c>
      <c r="H24" s="106">
        <f t="shared" si="1"/>
        <v>538.5</v>
      </c>
      <c r="I24" s="108">
        <f t="shared" si="1"/>
        <v>547.70000000000005</v>
      </c>
      <c r="J24" s="105">
        <f t="shared" si="1"/>
        <v>547.79999999999995</v>
      </c>
      <c r="K24" s="105">
        <f t="shared" si="1"/>
        <v>539.00000000000011</v>
      </c>
      <c r="L24" s="105">
        <f>SUM(L17:L23)</f>
        <v>163.60000000000002</v>
      </c>
      <c r="M24" s="105">
        <f>SUM(M17:M23)</f>
        <v>536.79999999999995</v>
      </c>
      <c r="N24" s="105">
        <f>SUM(N17:N23)</f>
        <v>525.79999999999995</v>
      </c>
      <c r="O24" s="106">
        <f>SUM(O17:O23)</f>
        <v>520.9</v>
      </c>
      <c r="P24" s="108">
        <f t="shared" ref="P24:V24" si="2">SUM(P17:P23)</f>
        <v>530.20000000000005</v>
      </c>
      <c r="Q24" s="105">
        <f t="shared" si="2"/>
        <v>534.6</v>
      </c>
      <c r="R24" s="105">
        <f t="shared" si="2"/>
        <v>545.6</v>
      </c>
      <c r="S24" s="105">
        <f t="shared" si="2"/>
        <v>164.3</v>
      </c>
      <c r="T24" s="105">
        <f t="shared" si="2"/>
        <v>549.9</v>
      </c>
      <c r="U24" s="105">
        <f t="shared" si="2"/>
        <v>549.5</v>
      </c>
      <c r="V24" s="106">
        <f t="shared" si="2"/>
        <v>545.1</v>
      </c>
      <c r="W24" s="389">
        <f t="shared" si="0"/>
        <v>10199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121</v>
      </c>
      <c r="C25" s="16">
        <v>121.5</v>
      </c>
      <c r="D25" s="16">
        <v>122.5</v>
      </c>
      <c r="E25" s="16">
        <v>124</v>
      </c>
      <c r="F25" s="16">
        <v>125</v>
      </c>
      <c r="G25" s="16">
        <v>125</v>
      </c>
      <c r="H25" s="17">
        <v>122.5</v>
      </c>
      <c r="I25" s="15">
        <v>125</v>
      </c>
      <c r="J25" s="16">
        <v>125</v>
      </c>
      <c r="K25" s="16">
        <v>123</v>
      </c>
      <c r="L25" s="452">
        <v>123</v>
      </c>
      <c r="M25" s="452">
        <v>122.5</v>
      </c>
      <c r="N25" s="16">
        <v>120</v>
      </c>
      <c r="O25" s="17">
        <v>118.5</v>
      </c>
      <c r="P25" s="451">
        <v>121</v>
      </c>
      <c r="Q25" s="452">
        <v>122</v>
      </c>
      <c r="R25" s="453">
        <v>124.5</v>
      </c>
      <c r="S25" s="453">
        <v>123.5</v>
      </c>
      <c r="T25" s="453">
        <v>125.5</v>
      </c>
      <c r="U25" s="452">
        <v>125</v>
      </c>
      <c r="V25" s="504">
        <v>124</v>
      </c>
      <c r="W25" s="243">
        <f>((W24/W26)/7)*1000</f>
        <v>122.99510383251732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626</v>
      </c>
      <c r="C26" s="19">
        <v>626</v>
      </c>
      <c r="D26" s="19">
        <v>626</v>
      </c>
      <c r="E26" s="19">
        <v>190</v>
      </c>
      <c r="F26" s="19">
        <v>626</v>
      </c>
      <c r="G26" s="19">
        <v>626</v>
      </c>
      <c r="H26" s="20">
        <v>628</v>
      </c>
      <c r="I26" s="18">
        <v>626</v>
      </c>
      <c r="J26" s="19">
        <v>626</v>
      </c>
      <c r="K26" s="19">
        <v>626</v>
      </c>
      <c r="L26" s="19">
        <v>190</v>
      </c>
      <c r="M26" s="19">
        <v>626</v>
      </c>
      <c r="N26" s="19">
        <v>626</v>
      </c>
      <c r="O26" s="20">
        <v>628</v>
      </c>
      <c r="P26" s="18">
        <v>626</v>
      </c>
      <c r="Q26" s="19">
        <v>626</v>
      </c>
      <c r="R26" s="19">
        <v>626</v>
      </c>
      <c r="S26" s="19">
        <v>190</v>
      </c>
      <c r="T26" s="19">
        <v>626</v>
      </c>
      <c r="U26" s="19">
        <v>628</v>
      </c>
      <c r="V26" s="20">
        <v>628</v>
      </c>
      <c r="W26" s="244">
        <f>SUM(B26:V26)</f>
        <v>11846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77.004400000000004</v>
      </c>
      <c r="C27" s="22">
        <f>((((C25*7)*C26)/1000)-(C17+C18))/5</f>
        <v>77.202600000000004</v>
      </c>
      <c r="D27" s="22">
        <f t="shared" ref="D27:O27" si="3">((((D25*7)*D26)/1000)-(D17+D18))/5</f>
        <v>77.798999999999992</v>
      </c>
      <c r="E27" s="22">
        <f t="shared" si="3"/>
        <v>23.863999999999997</v>
      </c>
      <c r="F27" s="22">
        <f t="shared" si="3"/>
        <v>79.27000000000001</v>
      </c>
      <c r="G27" s="22">
        <f t="shared" si="3"/>
        <v>79.510000000000005</v>
      </c>
      <c r="H27" s="23">
        <f t="shared" si="3"/>
        <v>77.941999999999993</v>
      </c>
      <c r="I27" s="21">
        <f t="shared" si="3"/>
        <v>79.27000000000001</v>
      </c>
      <c r="J27" s="22">
        <f t="shared" si="3"/>
        <v>79.39</v>
      </c>
      <c r="K27" s="22">
        <f t="shared" si="3"/>
        <v>78.117199999999997</v>
      </c>
      <c r="L27" s="22">
        <f t="shared" si="3"/>
        <v>23.718</v>
      </c>
      <c r="M27" s="22">
        <f t="shared" si="3"/>
        <v>77.918999999999997</v>
      </c>
      <c r="N27" s="22">
        <f t="shared" si="3"/>
        <v>76.368000000000009</v>
      </c>
      <c r="O27" s="23">
        <f t="shared" si="3"/>
        <v>75.425200000000004</v>
      </c>
      <c r="P27" s="21">
        <f t="shared" ref="P27:V27" si="4">((((P25*7)*P26)/1000)-(P17+P18))/5</f>
        <v>76.764399999999995</v>
      </c>
      <c r="Q27" s="22">
        <f t="shared" si="4"/>
        <v>77.360800000000012</v>
      </c>
      <c r="R27" s="22">
        <f t="shared" si="4"/>
        <v>78.951799999999992</v>
      </c>
      <c r="S27" s="22">
        <f t="shared" si="4"/>
        <v>23.850999999999999</v>
      </c>
      <c r="T27" s="22">
        <f t="shared" si="4"/>
        <v>79.708200000000005</v>
      </c>
      <c r="U27" s="22">
        <f t="shared" si="4"/>
        <v>79.5</v>
      </c>
      <c r="V27" s="23">
        <f t="shared" si="4"/>
        <v>79.020800000000008</v>
      </c>
      <c r="W27" s="425">
        <f>((W24*1000)/W26)/7</f>
        <v>122.9951038325173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530.22199999999998</v>
      </c>
      <c r="C28" s="330">
        <f>((C26*C25)*7)/1000</f>
        <v>532.41300000000001</v>
      </c>
      <c r="D28" s="330">
        <f t="shared" si="5"/>
        <v>536.79499999999996</v>
      </c>
      <c r="E28" s="330">
        <f t="shared" si="5"/>
        <v>164.92</v>
      </c>
      <c r="F28" s="330">
        <f t="shared" si="5"/>
        <v>547.75</v>
      </c>
      <c r="G28" s="330">
        <f t="shared" si="5"/>
        <v>547.75</v>
      </c>
      <c r="H28" s="331">
        <f t="shared" si="5"/>
        <v>538.51</v>
      </c>
      <c r="I28" s="329">
        <f t="shared" si="5"/>
        <v>547.75</v>
      </c>
      <c r="J28" s="330">
        <f t="shared" si="5"/>
        <v>547.75</v>
      </c>
      <c r="K28" s="330">
        <f t="shared" si="5"/>
        <v>538.98599999999999</v>
      </c>
      <c r="L28" s="330">
        <f>((L26*L25)*7)/1000</f>
        <v>163.59</v>
      </c>
      <c r="M28" s="330">
        <f>((M26*M25)*7)/1000</f>
        <v>536.79499999999996</v>
      </c>
      <c r="N28" s="330">
        <f>((N26*N25)*7)/1000</f>
        <v>525.84</v>
      </c>
      <c r="O28" s="331">
        <f>((O26*O25)*7)/1000</f>
        <v>520.92600000000004</v>
      </c>
      <c r="P28" s="329">
        <f t="shared" ref="P28:V28" si="6">((P26*P25)*7)/1000</f>
        <v>530.22199999999998</v>
      </c>
      <c r="Q28" s="330">
        <f t="shared" si="6"/>
        <v>534.60400000000004</v>
      </c>
      <c r="R28" s="330">
        <f t="shared" si="6"/>
        <v>545.55899999999997</v>
      </c>
      <c r="S28" s="330">
        <f t="shared" si="6"/>
        <v>164.255</v>
      </c>
      <c r="T28" s="330">
        <f t="shared" si="6"/>
        <v>549.94100000000003</v>
      </c>
      <c r="U28" s="330">
        <f t="shared" si="6"/>
        <v>549.5</v>
      </c>
      <c r="V28" s="331">
        <f t="shared" si="6"/>
        <v>545.10400000000004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120.99497946143315</v>
      </c>
      <c r="C29" s="27">
        <f t="shared" si="7"/>
        <v>121.49703331811958</v>
      </c>
      <c r="D29" s="27">
        <f t="shared" si="7"/>
        <v>122.50114103149248</v>
      </c>
      <c r="E29" s="27">
        <f t="shared" si="7"/>
        <v>123.98496240601504</v>
      </c>
      <c r="F29" s="27">
        <f t="shared" si="7"/>
        <v>124.98858968507531</v>
      </c>
      <c r="G29" s="27">
        <f t="shared" si="7"/>
        <v>124.98858968507531</v>
      </c>
      <c r="H29" s="28">
        <f t="shared" si="7"/>
        <v>122.49772520473157</v>
      </c>
      <c r="I29" s="26">
        <f t="shared" si="7"/>
        <v>124.98858968507531</v>
      </c>
      <c r="J29" s="27">
        <f t="shared" si="7"/>
        <v>125.01141031492469</v>
      </c>
      <c r="K29" s="27">
        <f t="shared" si="7"/>
        <v>123.00319488817892</v>
      </c>
      <c r="L29" s="27">
        <f>+(L24/L26)/7*1000</f>
        <v>123.0075187969925</v>
      </c>
      <c r="M29" s="27">
        <f>+(M24/M26)/7*1000</f>
        <v>122.50114103149245</v>
      </c>
      <c r="N29" s="27">
        <f>+(N24/N26)/7*1000</f>
        <v>119.99087174806024</v>
      </c>
      <c r="O29" s="28">
        <f>+(O24/O26)/7*1000</f>
        <v>118.49408553230209</v>
      </c>
      <c r="P29" s="26">
        <f t="shared" ref="P29:V29" si="8">+(P24/P26)/7*1000</f>
        <v>120.99497946143315</v>
      </c>
      <c r="Q29" s="27">
        <f t="shared" si="8"/>
        <v>121.99908717480602</v>
      </c>
      <c r="R29" s="27">
        <f t="shared" si="8"/>
        <v>124.50935645823826</v>
      </c>
      <c r="S29" s="27">
        <f t="shared" si="8"/>
        <v>123.53383458646617</v>
      </c>
      <c r="T29" s="27">
        <f t="shared" si="8"/>
        <v>125.49064354176173</v>
      </c>
      <c r="U29" s="27">
        <f t="shared" si="8"/>
        <v>125</v>
      </c>
      <c r="V29" s="28">
        <f t="shared" si="8"/>
        <v>123.99909008189262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-2.1999999999934516E-2</v>
      </c>
      <c r="C30" s="30">
        <f>C24-C28</f>
        <v>-1.3000000000033651E-2</v>
      </c>
      <c r="D30" s="30">
        <f t="shared" ref="D30:K30" si="9">D24-D28</f>
        <v>5.0000000001091394E-3</v>
      </c>
      <c r="E30" s="30">
        <f t="shared" si="9"/>
        <v>-1.999999999998181E-2</v>
      </c>
      <c r="F30" s="30">
        <f t="shared" si="9"/>
        <v>-4.9999999999954525E-2</v>
      </c>
      <c r="G30" s="30">
        <f t="shared" si="9"/>
        <v>-4.9999999999954525E-2</v>
      </c>
      <c r="H30" s="30">
        <f t="shared" si="9"/>
        <v>-9.9999999999909051E-3</v>
      </c>
      <c r="I30" s="30">
        <f t="shared" si="9"/>
        <v>-4.9999999999954525E-2</v>
      </c>
      <c r="J30" s="30">
        <f t="shared" si="9"/>
        <v>4.9999999999954525E-2</v>
      </c>
      <c r="K30" s="30">
        <f t="shared" si="9"/>
        <v>1.4000000000123691E-2</v>
      </c>
      <c r="L30" s="30">
        <f>L24-L28</f>
        <v>1.0000000000019327E-2</v>
      </c>
      <c r="M30" s="30">
        <f>M24-M28</f>
        <v>4.9999999999954525E-3</v>
      </c>
      <c r="N30" s="30">
        <f>N24-N28</f>
        <v>-4.0000000000077307E-2</v>
      </c>
      <c r="O30" s="30">
        <f>O24-O28</f>
        <v>-2.6000000000067303E-2</v>
      </c>
      <c r="P30" s="30">
        <f t="shared" ref="P30:V30" si="10">P24-P28</f>
        <v>-2.1999999999934516E-2</v>
      </c>
      <c r="Q30" s="30">
        <f t="shared" si="10"/>
        <v>-4.0000000000190994E-3</v>
      </c>
      <c r="R30" s="30">
        <f t="shared" si="10"/>
        <v>4.100000000005366E-2</v>
      </c>
      <c r="S30" s="30">
        <f t="shared" si="10"/>
        <v>4.5000000000015916E-2</v>
      </c>
      <c r="T30" s="30">
        <f t="shared" si="10"/>
        <v>-4.100000000005366E-2</v>
      </c>
      <c r="U30" s="30">
        <f t="shared" si="10"/>
        <v>0</v>
      </c>
      <c r="V30" s="30">
        <f t="shared" si="10"/>
        <v>-4.0000000000190994E-3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9" ht="33.75" customHeight="1" thickBot="1" x14ac:dyDescent="0.3">
      <c r="A33" s="53" t="s">
        <v>15</v>
      </c>
      <c r="B33" s="1154" t="s">
        <v>16</v>
      </c>
      <c r="C33" s="1151"/>
      <c r="D33" s="1151"/>
      <c r="E33" s="1151"/>
      <c r="F33" s="1151"/>
      <c r="G33" s="1151"/>
      <c r="H33" s="1151"/>
      <c r="I33" s="1147" t="s">
        <v>8</v>
      </c>
      <c r="N33" s="32"/>
      <c r="O33" s="497" t="s">
        <v>17</v>
      </c>
      <c r="P33" s="1158" t="s">
        <v>16</v>
      </c>
      <c r="Q33" s="1159"/>
      <c r="R33" s="1159"/>
      <c r="S33" s="1156" t="s">
        <v>8</v>
      </c>
      <c r="T33" s="33"/>
      <c r="U33" s="34"/>
      <c r="V33" s="3"/>
      <c r="W33" s="33"/>
      <c r="X33" s="33"/>
      <c r="Y33" s="33"/>
      <c r="Z33" s="33"/>
      <c r="AA33" s="3"/>
      <c r="AB33" s="327"/>
      <c r="AC33" s="374"/>
    </row>
    <row r="34" spans="1:29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434">
        <v>1</v>
      </c>
      <c r="F34" s="435">
        <v>1</v>
      </c>
      <c r="G34" s="460">
        <v>2</v>
      </c>
      <c r="H34" s="461">
        <v>3</v>
      </c>
      <c r="I34" s="1155"/>
      <c r="J34" s="35"/>
      <c r="K34" s="35"/>
      <c r="L34" s="35"/>
      <c r="M34" s="1106"/>
      <c r="N34" s="1106"/>
      <c r="O34" s="422" t="s">
        <v>31</v>
      </c>
      <c r="P34" s="432">
        <v>1</v>
      </c>
      <c r="Q34" s="465">
        <v>2</v>
      </c>
      <c r="R34" s="466">
        <v>3</v>
      </c>
      <c r="S34" s="1157"/>
      <c r="T34" s="35"/>
      <c r="U34" s="3"/>
      <c r="V34" s="34"/>
      <c r="W34" s="3"/>
      <c r="X34" s="33"/>
      <c r="Y34" s="33"/>
      <c r="Z34" s="33"/>
      <c r="AA34" s="33"/>
      <c r="AB34" s="327"/>
      <c r="AC34" s="374"/>
    </row>
    <row r="35" spans="1:29" ht="33.75" customHeight="1" thickBot="1" x14ac:dyDescent="0.3">
      <c r="A35" s="147" t="s">
        <v>9</v>
      </c>
      <c r="B35" s="311">
        <v>1</v>
      </c>
      <c r="C35" s="312">
        <v>2</v>
      </c>
      <c r="D35" s="312">
        <v>3</v>
      </c>
      <c r="E35" s="433">
        <v>4</v>
      </c>
      <c r="F35" s="311">
        <v>5</v>
      </c>
      <c r="G35" s="312">
        <v>6</v>
      </c>
      <c r="H35" s="313">
        <v>7</v>
      </c>
      <c r="I35" s="1148"/>
      <c r="J35" s="35"/>
      <c r="K35" s="374"/>
      <c r="M35" s="326"/>
      <c r="N35" s="2"/>
      <c r="O35" s="147" t="s">
        <v>9</v>
      </c>
      <c r="P35" s="479">
        <v>1</v>
      </c>
      <c r="Q35" s="480">
        <v>2</v>
      </c>
      <c r="R35" s="480">
        <v>3</v>
      </c>
      <c r="S35" s="1152"/>
      <c r="T35" s="35"/>
      <c r="U35" s="374"/>
      <c r="W35" s="326"/>
      <c r="X35" s="2"/>
      <c r="Y35" s="2"/>
      <c r="Z35" s="2"/>
      <c r="AA35" s="2"/>
      <c r="AB35" s="327"/>
      <c r="AC35" s="374"/>
    </row>
    <row r="36" spans="1:29" ht="33.75" customHeight="1" x14ac:dyDescent="0.25">
      <c r="A36" s="147" t="s">
        <v>23</v>
      </c>
      <c r="B36" s="13">
        <v>41.1</v>
      </c>
      <c r="C36" s="14">
        <v>88.8</v>
      </c>
      <c r="D36" s="14">
        <v>42.8</v>
      </c>
      <c r="E36" s="98">
        <v>46.3</v>
      </c>
      <c r="F36" s="13">
        <v>28.1</v>
      </c>
      <c r="G36" s="14">
        <v>83.34</v>
      </c>
      <c r="H36" s="252">
        <v>60</v>
      </c>
      <c r="I36" s="242">
        <f t="shared" ref="I36:I43" si="11">SUM(B36:H36)</f>
        <v>390.44</v>
      </c>
      <c r="J36" s="37"/>
      <c r="K36" s="375"/>
      <c r="L36" s="326"/>
      <c r="M36" s="502"/>
      <c r="N36" s="2"/>
      <c r="O36" s="147" t="s">
        <v>23</v>
      </c>
      <c r="P36" s="474">
        <v>12.4</v>
      </c>
      <c r="Q36" s="475">
        <v>16</v>
      </c>
      <c r="R36" s="475">
        <v>13.2</v>
      </c>
      <c r="S36" s="478">
        <f t="shared" ref="S36:S43" si="12">SUM(P36:R36)</f>
        <v>41.599999999999994</v>
      </c>
      <c r="T36" s="2"/>
      <c r="U36" s="375"/>
      <c r="V36" s="326"/>
      <c r="W36" s="502"/>
      <c r="X36" s="2"/>
      <c r="AA36" s="2"/>
      <c r="AB36" s="327"/>
      <c r="AC36" s="374"/>
    </row>
    <row r="37" spans="1:29" ht="33.75" customHeight="1" x14ac:dyDescent="0.25">
      <c r="A37" s="148" t="s">
        <v>19</v>
      </c>
      <c r="B37" s="13">
        <v>41.1</v>
      </c>
      <c r="C37" s="14">
        <v>88.8</v>
      </c>
      <c r="D37" s="14">
        <v>42.8</v>
      </c>
      <c r="E37" s="98">
        <v>46.3</v>
      </c>
      <c r="F37" s="13">
        <v>28.1</v>
      </c>
      <c r="G37" s="14">
        <v>83.34</v>
      </c>
      <c r="H37" s="252">
        <v>60</v>
      </c>
      <c r="I37" s="242">
        <f t="shared" si="11"/>
        <v>390.44</v>
      </c>
      <c r="J37" s="37"/>
      <c r="K37" s="375"/>
      <c r="L37" s="326"/>
      <c r="M37" s="502"/>
      <c r="N37" s="2"/>
      <c r="O37" s="148" t="s">
        <v>19</v>
      </c>
      <c r="P37" s="329">
        <v>12.4</v>
      </c>
      <c r="Q37" s="330">
        <v>16</v>
      </c>
      <c r="R37" s="330">
        <v>13.2</v>
      </c>
      <c r="S37" s="478">
        <f t="shared" si="12"/>
        <v>41.599999999999994</v>
      </c>
      <c r="T37" s="2"/>
      <c r="U37" s="375"/>
      <c r="V37" s="326"/>
      <c r="W37" s="502"/>
      <c r="X37" s="2"/>
      <c r="AA37" s="2"/>
      <c r="AB37" s="327"/>
      <c r="AC37" s="374"/>
    </row>
    <row r="38" spans="1:29" ht="33.75" customHeight="1" x14ac:dyDescent="0.25">
      <c r="A38" s="148" t="s">
        <v>27</v>
      </c>
      <c r="B38" s="13">
        <v>43.1</v>
      </c>
      <c r="C38" s="14">
        <v>92</v>
      </c>
      <c r="D38" s="14">
        <v>45.2</v>
      </c>
      <c r="E38" s="98">
        <v>46.5</v>
      </c>
      <c r="F38" s="13">
        <v>29.2</v>
      </c>
      <c r="G38" s="14">
        <v>85.4</v>
      </c>
      <c r="H38" s="252">
        <v>62.4</v>
      </c>
      <c r="I38" s="242">
        <f t="shared" si="11"/>
        <v>403.79999999999995</v>
      </c>
      <c r="J38" s="37"/>
      <c r="K38" s="375"/>
      <c r="L38" s="326"/>
      <c r="M38" s="502"/>
      <c r="N38" s="2"/>
      <c r="O38" s="148" t="s">
        <v>27</v>
      </c>
      <c r="P38" s="13">
        <v>12.8</v>
      </c>
      <c r="Q38" s="14">
        <v>16.2</v>
      </c>
      <c r="R38" s="14">
        <v>13.5</v>
      </c>
      <c r="S38" s="242">
        <f t="shared" si="12"/>
        <v>42.5</v>
      </c>
      <c r="T38" s="2"/>
      <c r="U38" s="375"/>
      <c r="V38" s="326"/>
      <c r="W38" s="502"/>
      <c r="X38" s="2"/>
      <c r="AA38" s="501"/>
      <c r="AB38" s="356"/>
    </row>
    <row r="39" spans="1:29" ht="33.75" customHeight="1" x14ac:dyDescent="0.25">
      <c r="A39" s="147" t="s">
        <v>20</v>
      </c>
      <c r="B39" s="13">
        <v>43.1</v>
      </c>
      <c r="C39" s="14">
        <v>92</v>
      </c>
      <c r="D39" s="14">
        <v>45.2</v>
      </c>
      <c r="E39" s="98">
        <v>46.5</v>
      </c>
      <c r="F39" s="13">
        <v>29.2</v>
      </c>
      <c r="G39" s="14">
        <v>85.4</v>
      </c>
      <c r="H39" s="252">
        <v>62.5</v>
      </c>
      <c r="I39" s="242">
        <f t="shared" si="11"/>
        <v>403.9</v>
      </c>
      <c r="J39" s="37"/>
      <c r="K39" s="375"/>
      <c r="L39" s="326"/>
      <c r="M39" s="502"/>
      <c r="N39" s="2"/>
      <c r="O39" s="147" t="s">
        <v>20</v>
      </c>
      <c r="P39" s="13">
        <v>12.8</v>
      </c>
      <c r="Q39" s="14">
        <v>16.2</v>
      </c>
      <c r="R39" s="14">
        <v>13.5</v>
      </c>
      <c r="S39" s="242">
        <f t="shared" si="12"/>
        <v>42.5</v>
      </c>
      <c r="T39" s="2"/>
      <c r="U39" s="375"/>
      <c r="V39" s="326"/>
      <c r="W39" s="502"/>
      <c r="X39" s="2"/>
      <c r="AA39" s="11"/>
      <c r="AB39" s="11"/>
    </row>
    <row r="40" spans="1:29" ht="33.75" customHeight="1" x14ac:dyDescent="0.25">
      <c r="A40" s="147" t="s">
        <v>21</v>
      </c>
      <c r="B40" s="13">
        <v>43.1</v>
      </c>
      <c r="C40" s="14">
        <v>92</v>
      </c>
      <c r="D40" s="14">
        <v>45.2</v>
      </c>
      <c r="E40" s="98">
        <v>46.5</v>
      </c>
      <c r="F40" s="13">
        <v>29.2</v>
      </c>
      <c r="G40" s="14">
        <v>85.4</v>
      </c>
      <c r="H40" s="252">
        <v>62.5</v>
      </c>
      <c r="I40" s="242">
        <f t="shared" si="11"/>
        <v>403.9</v>
      </c>
      <c r="J40" s="37"/>
      <c r="K40" s="375"/>
      <c r="L40" s="326"/>
      <c r="M40" s="502"/>
      <c r="N40" s="2"/>
      <c r="O40" s="148" t="s">
        <v>21</v>
      </c>
      <c r="P40" s="13">
        <v>12.8</v>
      </c>
      <c r="Q40" s="14">
        <v>16.2</v>
      </c>
      <c r="R40" s="14">
        <v>13.5</v>
      </c>
      <c r="S40" s="242">
        <f t="shared" si="12"/>
        <v>42.5</v>
      </c>
      <c r="T40" s="2"/>
      <c r="U40" s="375"/>
      <c r="V40" s="326"/>
      <c r="W40" s="502"/>
      <c r="X40" s="2"/>
      <c r="AA40" s="11"/>
      <c r="AB40" s="11"/>
    </row>
    <row r="41" spans="1:29" ht="33.75" customHeight="1" x14ac:dyDescent="0.25">
      <c r="A41" s="148" t="s">
        <v>22</v>
      </c>
      <c r="B41" s="13">
        <v>43.1</v>
      </c>
      <c r="C41" s="14">
        <v>92.1</v>
      </c>
      <c r="D41" s="14">
        <v>45.2</v>
      </c>
      <c r="E41" s="98">
        <v>46.5</v>
      </c>
      <c r="F41" s="13">
        <v>29.2</v>
      </c>
      <c r="G41" s="14">
        <v>85.4</v>
      </c>
      <c r="H41" s="252">
        <v>62.5</v>
      </c>
      <c r="I41" s="242">
        <f t="shared" si="11"/>
        <v>404</v>
      </c>
      <c r="J41" s="37"/>
      <c r="K41" s="375"/>
      <c r="L41" s="326"/>
      <c r="M41" s="502"/>
      <c r="N41" s="2"/>
      <c r="O41" s="148" t="s">
        <v>22</v>
      </c>
      <c r="P41" s="13">
        <v>12.8</v>
      </c>
      <c r="Q41" s="14">
        <v>16.3</v>
      </c>
      <c r="R41" s="14">
        <v>13.6</v>
      </c>
      <c r="S41" s="242">
        <f t="shared" si="12"/>
        <v>42.7</v>
      </c>
      <c r="T41" s="2"/>
      <c r="U41" s="375"/>
      <c r="V41" s="326"/>
      <c r="W41" s="502"/>
      <c r="X41" s="2"/>
      <c r="AA41" s="11"/>
      <c r="AB41" s="11"/>
    </row>
    <row r="42" spans="1:29" ht="33.75" customHeight="1" thickBot="1" x14ac:dyDescent="0.3">
      <c r="A42" s="196" t="s">
        <v>30</v>
      </c>
      <c r="B42" s="13">
        <v>43.1</v>
      </c>
      <c r="C42" s="14">
        <v>92.1</v>
      </c>
      <c r="D42" s="14">
        <v>45.3</v>
      </c>
      <c r="E42" s="98">
        <v>46.5</v>
      </c>
      <c r="F42" s="13">
        <v>29.3</v>
      </c>
      <c r="G42" s="14">
        <v>85.4</v>
      </c>
      <c r="H42" s="252">
        <v>62.5</v>
      </c>
      <c r="I42" s="381">
        <f t="shared" si="11"/>
        <v>404.20000000000005</v>
      </c>
      <c r="J42" s="37"/>
      <c r="K42" s="375"/>
      <c r="L42" s="326"/>
      <c r="M42" s="502"/>
      <c r="N42" s="2"/>
      <c r="O42" s="196" t="s">
        <v>30</v>
      </c>
      <c r="P42" s="13">
        <v>12.8</v>
      </c>
      <c r="Q42" s="14">
        <v>16.3</v>
      </c>
      <c r="R42" s="14">
        <v>13.6</v>
      </c>
      <c r="S42" s="242">
        <f t="shared" si="12"/>
        <v>42.7</v>
      </c>
      <c r="T42" s="2"/>
      <c r="U42" s="375"/>
      <c r="V42" s="326"/>
      <c r="W42" s="502"/>
      <c r="X42" s="36"/>
      <c r="AA42" s="11"/>
      <c r="AB42" s="11"/>
    </row>
    <row r="43" spans="1:29" ht="33.75" customHeight="1" x14ac:dyDescent="0.25">
      <c r="A43" s="302" t="s">
        <v>8</v>
      </c>
      <c r="B43" s="108">
        <f t="shared" ref="B43:G43" si="13">SUM(B36:B42)</f>
        <v>297.7</v>
      </c>
      <c r="C43" s="105">
        <f t="shared" si="13"/>
        <v>637.80000000000007</v>
      </c>
      <c r="D43" s="105">
        <f t="shared" si="13"/>
        <v>311.7</v>
      </c>
      <c r="E43" s="178">
        <f t="shared" si="13"/>
        <v>325.10000000000002</v>
      </c>
      <c r="F43" s="108">
        <f>SUM(F36:F42)</f>
        <v>202.3</v>
      </c>
      <c r="G43" s="105">
        <f t="shared" si="13"/>
        <v>593.67999999999995</v>
      </c>
      <c r="H43" s="106">
        <f>SUM(H36:H42)</f>
        <v>432.4</v>
      </c>
      <c r="I43" s="389">
        <f t="shared" si="11"/>
        <v>2800.6800000000003</v>
      </c>
      <c r="J43" s="37"/>
      <c r="K43" s="37"/>
      <c r="L43" s="37"/>
      <c r="M43" s="37"/>
      <c r="O43" s="302" t="s">
        <v>8</v>
      </c>
      <c r="P43" s="108">
        <f>SUM(P36:P42)</f>
        <v>88.8</v>
      </c>
      <c r="Q43" s="105">
        <f>SUM(Q36:Q42)</f>
        <v>113.2</v>
      </c>
      <c r="R43" s="105">
        <f>SUM(R36:R42)</f>
        <v>94.1</v>
      </c>
      <c r="S43" s="389">
        <f t="shared" si="12"/>
        <v>296.10000000000002</v>
      </c>
      <c r="T43" s="37"/>
      <c r="U43" s="364"/>
      <c r="V43" s="2"/>
      <c r="W43" s="2"/>
      <c r="X43" s="2"/>
      <c r="AA43" s="11"/>
      <c r="AB43" s="11"/>
    </row>
    <row r="44" spans="1:29" ht="33.75" customHeight="1" x14ac:dyDescent="0.25">
      <c r="A44" s="162" t="s">
        <v>10</v>
      </c>
      <c r="B44" s="15">
        <v>117.5</v>
      </c>
      <c r="C44" s="16">
        <v>121</v>
      </c>
      <c r="D44" s="16">
        <v>123</v>
      </c>
      <c r="E44" s="186">
        <v>124.5</v>
      </c>
      <c r="F44" s="15">
        <v>123.5</v>
      </c>
      <c r="G44" s="16">
        <v>121.5</v>
      </c>
      <c r="H44" s="17">
        <v>117</v>
      </c>
      <c r="I44" s="113">
        <f>+((I43/I45)/7)*1000</f>
        <v>120.87526974536041</v>
      </c>
      <c r="J44" s="38"/>
      <c r="K44" s="38"/>
      <c r="L44" s="38"/>
      <c r="M44" s="37"/>
      <c r="O44" s="423" t="s">
        <v>10</v>
      </c>
      <c r="P44" s="15">
        <v>135</v>
      </c>
      <c r="Q44" s="16">
        <v>131.5</v>
      </c>
      <c r="R44" s="16">
        <v>130.5</v>
      </c>
      <c r="S44" s="113">
        <f>+((S43/S45)/7)*1000</f>
        <v>132.1875</v>
      </c>
      <c r="T44" s="38"/>
      <c r="AA44" s="11"/>
      <c r="AB44" s="11"/>
    </row>
    <row r="45" spans="1:29" ht="33.75" customHeight="1" x14ac:dyDescent="0.25">
      <c r="A45" s="163" t="s">
        <v>11</v>
      </c>
      <c r="B45" s="18">
        <v>362</v>
      </c>
      <c r="C45" s="19">
        <v>753</v>
      </c>
      <c r="D45" s="19">
        <v>362</v>
      </c>
      <c r="E45" s="156">
        <v>373</v>
      </c>
      <c r="F45" s="18">
        <v>234</v>
      </c>
      <c r="G45" s="19">
        <v>698</v>
      </c>
      <c r="H45" s="20">
        <v>528</v>
      </c>
      <c r="I45" s="114">
        <f>SUM(B45:H45)</f>
        <v>3310</v>
      </c>
      <c r="J45" s="166"/>
      <c r="K45" s="166"/>
      <c r="L45" s="166"/>
      <c r="M45" s="37"/>
      <c r="N45" s="39"/>
      <c r="O45" s="163" t="s">
        <v>11</v>
      </c>
      <c r="P45" s="210">
        <v>94</v>
      </c>
      <c r="Q45" s="211">
        <v>123</v>
      </c>
      <c r="R45" s="211">
        <v>103</v>
      </c>
      <c r="S45" s="424">
        <f>SUM(P45:R45)</f>
        <v>320</v>
      </c>
      <c r="T45" s="40"/>
      <c r="U45" s="327"/>
      <c r="AA45" s="11"/>
      <c r="AB45" s="11"/>
    </row>
    <row r="46" spans="1:29" ht="33.75" customHeight="1" x14ac:dyDescent="0.25">
      <c r="A46" s="164" t="s">
        <v>12</v>
      </c>
      <c r="B46" s="489">
        <f t="shared" ref="B46:H46" si="14">((((B44*7)*B45)/1000)-(B36+B37))/5</f>
        <v>43.109000000000002</v>
      </c>
      <c r="C46" s="22">
        <f t="shared" si="14"/>
        <v>92.038200000000003</v>
      </c>
      <c r="D46" s="22">
        <f t="shared" si="14"/>
        <v>45.216400000000007</v>
      </c>
      <c r="E46" s="491">
        <f t="shared" si="14"/>
        <v>46.493900000000004</v>
      </c>
      <c r="F46" s="489">
        <f t="shared" si="14"/>
        <v>29.218600000000002</v>
      </c>
      <c r="G46" s="22">
        <f t="shared" si="14"/>
        <v>85.393799999999999</v>
      </c>
      <c r="H46" s="490">
        <f t="shared" si="14"/>
        <v>62.486400000000003</v>
      </c>
      <c r="I46" s="115">
        <f>((I43*1000)/I45)/7</f>
        <v>120.8752697453604</v>
      </c>
      <c r="J46" s="167"/>
      <c r="K46" s="167"/>
      <c r="L46" s="167"/>
      <c r="M46" s="37"/>
      <c r="O46" s="164" t="s">
        <v>12</v>
      </c>
      <c r="P46" s="21">
        <f>((((P44*7)*P45)/1000)-(P36+P37))/5</f>
        <v>12.806000000000001</v>
      </c>
      <c r="Q46" s="22">
        <f>((((Q44*7)*Q45)/1000)-(Q36+Q37))/5</f>
        <v>16.244300000000003</v>
      </c>
      <c r="R46" s="22">
        <f>((((R44*7)*R45)/1000)-(R36+R37))/5</f>
        <v>13.538100000000004</v>
      </c>
      <c r="S46" s="425">
        <f>((S43*1000)/S45)/7</f>
        <v>132.1875</v>
      </c>
      <c r="T46" s="40"/>
      <c r="AA46" s="11"/>
      <c r="AB46" s="11"/>
    </row>
    <row r="47" spans="1:29" ht="33.75" customHeight="1" thickBot="1" x14ac:dyDescent="0.3">
      <c r="A47" s="157" t="s">
        <v>13</v>
      </c>
      <c r="B47" s="329">
        <f t="shared" ref="B47:G47" si="15">((B45*B44)*7)/1000</f>
        <v>297.745</v>
      </c>
      <c r="C47" s="330">
        <f t="shared" si="15"/>
        <v>637.79100000000005</v>
      </c>
      <c r="D47" s="330">
        <f t="shared" si="15"/>
        <v>311.68200000000002</v>
      </c>
      <c r="E47" s="344">
        <f t="shared" si="15"/>
        <v>325.06950000000001</v>
      </c>
      <c r="F47" s="329">
        <f>((F45*F44)*7)/1000</f>
        <v>202.29300000000001</v>
      </c>
      <c r="G47" s="330">
        <f t="shared" si="15"/>
        <v>593.649</v>
      </c>
      <c r="H47" s="331">
        <f>((H45*H44)*7)/1000</f>
        <v>432.43200000000002</v>
      </c>
      <c r="I47" s="99"/>
      <c r="J47" s="29"/>
      <c r="K47" s="29"/>
      <c r="L47" s="29"/>
      <c r="M47" s="37"/>
      <c r="O47" s="165" t="s">
        <v>13</v>
      </c>
      <c r="P47" s="329">
        <f>((P45*P44)*7)/1000</f>
        <v>88.83</v>
      </c>
      <c r="Q47" s="330">
        <f>((Q45*Q44)*7)/1000</f>
        <v>113.22150000000001</v>
      </c>
      <c r="R47" s="330">
        <f>((R45*R44)*7)/1000</f>
        <v>94.090500000000006</v>
      </c>
      <c r="S47" s="246"/>
      <c r="AA47" s="11"/>
      <c r="AB47" s="11"/>
    </row>
    <row r="48" spans="1:29" ht="33.75" customHeight="1" thickBot="1" x14ac:dyDescent="0.3">
      <c r="A48" s="165" t="s">
        <v>14</v>
      </c>
      <c r="B48" s="26">
        <f t="shared" ref="B48:G48" si="16">+(B43/B45)/7*1000</f>
        <v>117.48224151539067</v>
      </c>
      <c r="C48" s="27">
        <f t="shared" si="16"/>
        <v>121.00170745589074</v>
      </c>
      <c r="D48" s="27">
        <f t="shared" si="16"/>
        <v>123.00710339384372</v>
      </c>
      <c r="E48" s="180">
        <f t="shared" si="16"/>
        <v>124.51168134814249</v>
      </c>
      <c r="F48" s="26">
        <f>+(F43/F45)/7*1000</f>
        <v>123.50427350427351</v>
      </c>
      <c r="G48" s="27">
        <f t="shared" si="16"/>
        <v>121.50634465820711</v>
      </c>
      <c r="H48" s="28">
        <f>+(H43/H45)/7*1000</f>
        <v>116.99134199134198</v>
      </c>
      <c r="I48" s="116"/>
      <c r="J48" s="29"/>
      <c r="K48" s="29"/>
      <c r="L48" s="29"/>
      <c r="M48" s="37"/>
      <c r="N48" s="29"/>
      <c r="O48" s="213" t="s">
        <v>14</v>
      </c>
      <c r="P48" s="26">
        <f>+(P43/P45)/7*1000</f>
        <v>134.95440729483283</v>
      </c>
      <c r="Q48" s="27">
        <f>+(Q43/Q45)/7*1000</f>
        <v>131.47502903600466</v>
      </c>
      <c r="R48" s="27">
        <f>+(R43/R45)/7*1000</f>
        <v>130.51317614424408</v>
      </c>
      <c r="S48" s="426"/>
      <c r="T48" s="30"/>
      <c r="AA48" s="11"/>
      <c r="AB48" s="11"/>
    </row>
    <row r="49" spans="1:31" ht="33.75" customHeight="1" x14ac:dyDescent="0.25">
      <c r="A49" s="29"/>
      <c r="B49" s="30">
        <f t="shared" ref="B49:H49" si="17">B43-B47</f>
        <v>-4.5000000000015916E-2</v>
      </c>
      <c r="C49" s="30">
        <f t="shared" si="17"/>
        <v>9.0000000000145519E-3</v>
      </c>
      <c r="D49" s="30">
        <f t="shared" si="17"/>
        <v>1.799999999997226E-2</v>
      </c>
      <c r="E49" s="30">
        <f t="shared" si="17"/>
        <v>3.0500000000017735E-2</v>
      </c>
      <c r="F49" s="30">
        <f t="shared" si="17"/>
        <v>7.0000000000050022E-3</v>
      </c>
      <c r="G49" s="30">
        <f t="shared" si="17"/>
        <v>3.0999999999949068E-2</v>
      </c>
      <c r="H49" s="30">
        <f t="shared" si="17"/>
        <v>-3.2000000000039108E-2</v>
      </c>
      <c r="I49" s="29"/>
      <c r="J49" s="29"/>
      <c r="K49" s="29"/>
      <c r="L49" s="29"/>
      <c r="M49" s="30"/>
      <c r="P49" s="30">
        <f>P43-P47</f>
        <v>-3.0000000000001137E-2</v>
      </c>
      <c r="Q49" s="30">
        <f>Q43-Q47</f>
        <v>-2.1500000000003183E-2</v>
      </c>
      <c r="R49" s="30">
        <f>R43-R47</f>
        <v>9.4999999999885176E-3</v>
      </c>
      <c r="S49" s="2"/>
      <c r="T49" s="2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103" t="s">
        <v>7</v>
      </c>
      <c r="C52" s="1104"/>
      <c r="D52" s="1104"/>
      <c r="E52" s="1104"/>
      <c r="F52" s="1104"/>
      <c r="G52" s="1104"/>
      <c r="H52" s="1105"/>
      <c r="I52" s="1142" t="s">
        <v>29</v>
      </c>
      <c r="J52" s="1143"/>
      <c r="K52" s="1143"/>
      <c r="L52" s="1143"/>
      <c r="M52" s="1143"/>
      <c r="N52" s="1143"/>
      <c r="O52" s="1144"/>
      <c r="P52" s="1103" t="s">
        <v>28</v>
      </c>
      <c r="Q52" s="1104"/>
      <c r="R52" s="1104"/>
      <c r="S52" s="1104"/>
      <c r="T52" s="1104"/>
      <c r="U52" s="1104"/>
      <c r="V52" s="1105"/>
      <c r="W52" s="1156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9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7.9</v>
      </c>
      <c r="C54" s="475">
        <v>7.9</v>
      </c>
      <c r="D54" s="475">
        <v>8.1</v>
      </c>
      <c r="E54" s="475">
        <v>2.2000000000000002</v>
      </c>
      <c r="F54" s="475">
        <v>8</v>
      </c>
      <c r="G54" s="475">
        <v>8</v>
      </c>
      <c r="H54" s="477">
        <v>8</v>
      </c>
      <c r="I54" s="470">
        <v>8</v>
      </c>
      <c r="J54" s="471">
        <v>8</v>
      </c>
      <c r="K54" s="471">
        <v>8</v>
      </c>
      <c r="L54" s="471">
        <v>2.2000000000000002</v>
      </c>
      <c r="M54" s="471">
        <v>8</v>
      </c>
      <c r="N54" s="472">
        <v>8</v>
      </c>
      <c r="O54" s="503">
        <v>7.9</v>
      </c>
      <c r="P54" s="474">
        <v>8</v>
      </c>
      <c r="Q54" s="475">
        <v>8</v>
      </c>
      <c r="R54" s="475">
        <v>8</v>
      </c>
      <c r="S54" s="475">
        <v>2.2000000000000002</v>
      </c>
      <c r="T54" s="475">
        <v>8</v>
      </c>
      <c r="U54" s="475">
        <v>8</v>
      </c>
      <c r="V54" s="477">
        <v>8</v>
      </c>
      <c r="W54" s="242">
        <f t="shared" ref="W54:W61" si="18">SUM(B54:V54)</f>
        <v>150.4</v>
      </c>
      <c r="X54" s="2"/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7.9</v>
      </c>
      <c r="C55" s="330">
        <v>7.9</v>
      </c>
      <c r="D55" s="330">
        <v>8.1</v>
      </c>
      <c r="E55" s="330">
        <v>2.2000000000000002</v>
      </c>
      <c r="F55" s="330">
        <v>8</v>
      </c>
      <c r="G55" s="330">
        <v>8</v>
      </c>
      <c r="H55" s="331">
        <v>8</v>
      </c>
      <c r="I55" s="329">
        <v>8</v>
      </c>
      <c r="J55" s="330">
        <v>8</v>
      </c>
      <c r="K55" s="330">
        <v>8</v>
      </c>
      <c r="L55" s="330">
        <v>2.2000000000000002</v>
      </c>
      <c r="M55" s="330">
        <v>8</v>
      </c>
      <c r="N55" s="25">
        <v>8</v>
      </c>
      <c r="O55" s="331">
        <v>7.9</v>
      </c>
      <c r="P55" s="329">
        <v>8</v>
      </c>
      <c r="Q55" s="330">
        <v>8</v>
      </c>
      <c r="R55" s="330">
        <v>8</v>
      </c>
      <c r="S55" s="330">
        <v>2.2000000000000002</v>
      </c>
      <c r="T55" s="330">
        <v>8</v>
      </c>
      <c r="U55" s="330">
        <v>8</v>
      </c>
      <c r="V55" s="331">
        <v>8</v>
      </c>
      <c r="W55" s="242">
        <f t="shared" si="18"/>
        <v>150.4</v>
      </c>
      <c r="X55" s="2"/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3">
        <v>8.3000000000000007</v>
      </c>
      <c r="C56" s="14">
        <v>8.3000000000000007</v>
      </c>
      <c r="D56" s="14">
        <v>8.4</v>
      </c>
      <c r="E56" s="14">
        <v>2.2999999999999998</v>
      </c>
      <c r="F56" s="14">
        <v>8.3000000000000007</v>
      </c>
      <c r="G56" s="14">
        <v>8.5</v>
      </c>
      <c r="H56" s="252">
        <v>8.1999999999999993</v>
      </c>
      <c r="I56" s="13">
        <v>8.3000000000000007</v>
      </c>
      <c r="J56" s="14">
        <v>8.5</v>
      </c>
      <c r="K56" s="14">
        <v>8.3000000000000007</v>
      </c>
      <c r="L56" s="14">
        <v>2.2999999999999998</v>
      </c>
      <c r="M56" s="14">
        <v>8.5</v>
      </c>
      <c r="N56" s="14">
        <v>8.3000000000000007</v>
      </c>
      <c r="O56" s="252">
        <v>8.3000000000000007</v>
      </c>
      <c r="P56" s="13">
        <v>8.5</v>
      </c>
      <c r="Q56" s="14">
        <v>8.3000000000000007</v>
      </c>
      <c r="R56" s="14">
        <v>8.5</v>
      </c>
      <c r="S56" s="14">
        <v>2.2999999999999998</v>
      </c>
      <c r="T56" s="14">
        <v>8.5</v>
      </c>
      <c r="U56" s="14">
        <v>8.5</v>
      </c>
      <c r="V56" s="252">
        <v>8.5</v>
      </c>
      <c r="W56" s="242">
        <f t="shared" si="18"/>
        <v>157.89999999999998</v>
      </c>
      <c r="X56" s="2"/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13">
        <v>8.3000000000000007</v>
      </c>
      <c r="C57" s="14">
        <v>8.3000000000000007</v>
      </c>
      <c r="D57" s="14">
        <v>8.4</v>
      </c>
      <c r="E57" s="14">
        <v>2.2999999999999998</v>
      </c>
      <c r="F57" s="14">
        <v>8.4</v>
      </c>
      <c r="G57" s="14">
        <v>8.5</v>
      </c>
      <c r="H57" s="252">
        <v>8.3000000000000007</v>
      </c>
      <c r="I57" s="13">
        <v>8.3000000000000007</v>
      </c>
      <c r="J57" s="14">
        <v>8.5</v>
      </c>
      <c r="K57" s="14">
        <v>8.4</v>
      </c>
      <c r="L57" s="14">
        <v>2.2999999999999998</v>
      </c>
      <c r="M57" s="14">
        <v>8.5</v>
      </c>
      <c r="N57" s="14">
        <v>8.3000000000000007</v>
      </c>
      <c r="O57" s="252">
        <v>8.3000000000000007</v>
      </c>
      <c r="P57" s="13">
        <v>8.5</v>
      </c>
      <c r="Q57" s="14">
        <v>8.4</v>
      </c>
      <c r="R57" s="14">
        <v>8.5</v>
      </c>
      <c r="S57" s="14">
        <v>2.4</v>
      </c>
      <c r="T57" s="14">
        <v>8.5</v>
      </c>
      <c r="U57" s="14">
        <v>8.5</v>
      </c>
      <c r="V57" s="252">
        <v>8.5</v>
      </c>
      <c r="W57" s="242">
        <f t="shared" si="18"/>
        <v>158.4</v>
      </c>
      <c r="X57" s="2"/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3">
        <v>8.3000000000000007</v>
      </c>
      <c r="C58" s="14">
        <v>8.3000000000000007</v>
      </c>
      <c r="D58" s="14">
        <v>8.5</v>
      </c>
      <c r="E58" s="14">
        <v>2.2999999999999998</v>
      </c>
      <c r="F58" s="14">
        <v>8.4</v>
      </c>
      <c r="G58" s="14">
        <v>8.5</v>
      </c>
      <c r="H58" s="252">
        <v>8.3000000000000007</v>
      </c>
      <c r="I58" s="13">
        <v>8.3000000000000007</v>
      </c>
      <c r="J58" s="14">
        <v>8.5</v>
      </c>
      <c r="K58" s="14">
        <v>8.4</v>
      </c>
      <c r="L58" s="14">
        <v>2.2999999999999998</v>
      </c>
      <c r="M58" s="14">
        <v>8.5</v>
      </c>
      <c r="N58" s="14">
        <v>8.3000000000000007</v>
      </c>
      <c r="O58" s="252">
        <v>8.3000000000000007</v>
      </c>
      <c r="P58" s="13">
        <v>8.5</v>
      </c>
      <c r="Q58" s="14">
        <v>8.4</v>
      </c>
      <c r="R58" s="14">
        <v>8.5</v>
      </c>
      <c r="S58" s="14">
        <v>2.4</v>
      </c>
      <c r="T58" s="14">
        <v>8.5</v>
      </c>
      <c r="U58" s="14">
        <v>8.5</v>
      </c>
      <c r="V58" s="252">
        <v>8.5</v>
      </c>
      <c r="W58" s="242">
        <f t="shared" si="18"/>
        <v>158.50000000000003</v>
      </c>
      <c r="X58" s="2"/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3">
        <v>8.3000000000000007</v>
      </c>
      <c r="C59" s="14">
        <v>8.3000000000000007</v>
      </c>
      <c r="D59" s="14">
        <v>8.5</v>
      </c>
      <c r="E59" s="14">
        <v>2.2999999999999998</v>
      </c>
      <c r="F59" s="14">
        <v>8.4</v>
      </c>
      <c r="G59" s="14">
        <v>8.5</v>
      </c>
      <c r="H59" s="252">
        <v>8.3000000000000007</v>
      </c>
      <c r="I59" s="13">
        <v>8.3000000000000007</v>
      </c>
      <c r="J59" s="14">
        <v>8.5</v>
      </c>
      <c r="K59" s="14">
        <v>8.4</v>
      </c>
      <c r="L59" s="14">
        <v>2.2999999999999998</v>
      </c>
      <c r="M59" s="14">
        <v>8.5</v>
      </c>
      <c r="N59" s="14">
        <v>8.3000000000000007</v>
      </c>
      <c r="O59" s="252">
        <v>8.3000000000000007</v>
      </c>
      <c r="P59" s="13">
        <v>8.5</v>
      </c>
      <c r="Q59" s="14">
        <v>8.4</v>
      </c>
      <c r="R59" s="14">
        <v>8.5</v>
      </c>
      <c r="S59" s="14">
        <v>2.4</v>
      </c>
      <c r="T59" s="14">
        <v>8.5</v>
      </c>
      <c r="U59" s="14">
        <v>8.5</v>
      </c>
      <c r="V59" s="252">
        <v>8.5</v>
      </c>
      <c r="W59" s="242">
        <f t="shared" si="18"/>
        <v>158.50000000000003</v>
      </c>
      <c r="X59" s="2"/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3">
        <v>8.4</v>
      </c>
      <c r="C60" s="14">
        <v>8.4</v>
      </c>
      <c r="D60" s="14">
        <v>8.5</v>
      </c>
      <c r="E60" s="14">
        <v>2.4</v>
      </c>
      <c r="F60" s="14">
        <v>8.4</v>
      </c>
      <c r="G60" s="14">
        <v>8.5</v>
      </c>
      <c r="H60" s="252">
        <v>8.3000000000000007</v>
      </c>
      <c r="I60" s="13">
        <v>8.4</v>
      </c>
      <c r="J60" s="14">
        <v>8.5</v>
      </c>
      <c r="K60" s="14">
        <v>8.4</v>
      </c>
      <c r="L60" s="14">
        <v>2.4</v>
      </c>
      <c r="M60" s="14">
        <v>8.5</v>
      </c>
      <c r="N60" s="14">
        <v>8.4</v>
      </c>
      <c r="O60" s="252">
        <v>8.4</v>
      </c>
      <c r="P60" s="13">
        <v>8.5</v>
      </c>
      <c r="Q60" s="14">
        <v>8.4</v>
      </c>
      <c r="R60" s="14">
        <v>8.5</v>
      </c>
      <c r="S60" s="14">
        <v>2.4</v>
      </c>
      <c r="T60" s="14">
        <v>8.5</v>
      </c>
      <c r="U60" s="14">
        <v>8.5</v>
      </c>
      <c r="V60" s="252">
        <v>8.5</v>
      </c>
      <c r="W60" s="381">
        <f t="shared" si="18"/>
        <v>159.20000000000005</v>
      </c>
      <c r="X60" s="326"/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19">SUM(B54:B60)</f>
        <v>57.4</v>
      </c>
      <c r="C61" s="105">
        <f t="shared" si="19"/>
        <v>57.4</v>
      </c>
      <c r="D61" s="105">
        <f t="shared" si="19"/>
        <v>58.5</v>
      </c>
      <c r="E61" s="105">
        <f t="shared" si="19"/>
        <v>16</v>
      </c>
      <c r="F61" s="105">
        <f t="shared" si="19"/>
        <v>57.9</v>
      </c>
      <c r="G61" s="105">
        <f t="shared" si="19"/>
        <v>58.5</v>
      </c>
      <c r="H61" s="106">
        <f t="shared" si="19"/>
        <v>57.399999999999991</v>
      </c>
      <c r="I61" s="108">
        <f t="shared" si="19"/>
        <v>57.6</v>
      </c>
      <c r="J61" s="105">
        <f t="shared" si="19"/>
        <v>58.5</v>
      </c>
      <c r="K61" s="105">
        <f t="shared" si="19"/>
        <v>57.9</v>
      </c>
      <c r="L61" s="105">
        <f>SUM(L54:L60)</f>
        <v>16</v>
      </c>
      <c r="M61" s="105">
        <f>SUM(M54:M60)</f>
        <v>58.5</v>
      </c>
      <c r="N61" s="105">
        <f>SUM(N54:N60)</f>
        <v>57.6</v>
      </c>
      <c r="O61" s="106">
        <f>SUM(O54:O60)</f>
        <v>57.4</v>
      </c>
      <c r="P61" s="108">
        <f t="shared" ref="P61:V61" si="20">SUM(P54:P60)</f>
        <v>58.5</v>
      </c>
      <c r="Q61" s="105">
        <f t="shared" si="20"/>
        <v>57.9</v>
      </c>
      <c r="R61" s="105">
        <f t="shared" si="20"/>
        <v>58.5</v>
      </c>
      <c r="S61" s="105">
        <f t="shared" si="20"/>
        <v>16.3</v>
      </c>
      <c r="T61" s="105">
        <f t="shared" si="20"/>
        <v>58.5</v>
      </c>
      <c r="U61" s="105">
        <f t="shared" si="20"/>
        <v>58.5</v>
      </c>
      <c r="V61" s="106">
        <f t="shared" si="20"/>
        <v>58.5</v>
      </c>
      <c r="W61" s="389">
        <f t="shared" si="18"/>
        <v>1093.3</v>
      </c>
      <c r="X61" s="327"/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134.5</v>
      </c>
      <c r="C62" s="16">
        <v>134.5</v>
      </c>
      <c r="D62" s="16">
        <v>137</v>
      </c>
      <c r="E62" s="16">
        <v>134.5</v>
      </c>
      <c r="F62" s="16">
        <v>135.5</v>
      </c>
      <c r="G62" s="16">
        <v>137</v>
      </c>
      <c r="H62" s="17">
        <v>134.5</v>
      </c>
      <c r="I62" s="15">
        <v>135</v>
      </c>
      <c r="J62" s="16">
        <v>137</v>
      </c>
      <c r="K62" s="16">
        <v>135.5</v>
      </c>
      <c r="L62" s="452">
        <v>134.5</v>
      </c>
      <c r="M62" s="452">
        <v>137</v>
      </c>
      <c r="N62" s="16">
        <v>135</v>
      </c>
      <c r="O62" s="17">
        <v>134.5</v>
      </c>
      <c r="P62" s="451">
        <v>137</v>
      </c>
      <c r="Q62" s="452">
        <v>135.5</v>
      </c>
      <c r="R62" s="453">
        <v>137</v>
      </c>
      <c r="S62" s="453">
        <v>137</v>
      </c>
      <c r="T62" s="453">
        <v>137</v>
      </c>
      <c r="U62" s="452">
        <v>137</v>
      </c>
      <c r="V62" s="504">
        <v>137</v>
      </c>
      <c r="W62" s="243">
        <f>((W61/W63)/7)*1000</f>
        <v>135.93186621907248</v>
      </c>
      <c r="X62" s="3"/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17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61</v>
      </c>
      <c r="O63" s="20">
        <v>61</v>
      </c>
      <c r="P63" s="18">
        <v>61</v>
      </c>
      <c r="Q63" s="19">
        <v>61</v>
      </c>
      <c r="R63" s="19">
        <v>61</v>
      </c>
      <c r="S63" s="19">
        <v>17</v>
      </c>
      <c r="T63" s="19">
        <v>61</v>
      </c>
      <c r="U63" s="19">
        <v>61</v>
      </c>
      <c r="V63" s="20">
        <v>61</v>
      </c>
      <c r="W63" s="244">
        <f>SUM(B63:V63)</f>
        <v>1149</v>
      </c>
      <c r="X63" s="3"/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8.3262999999999998</v>
      </c>
      <c r="C64" s="22">
        <f>((((C62*7)*C63)/1000)-(C54+C55))/5</f>
        <v>8.3262999999999998</v>
      </c>
      <c r="D64" s="22">
        <f t="shared" ref="D64:O64" si="21">((((D62*7)*D63)/1000)-(D54+D55))/5</f>
        <v>8.4598000000000013</v>
      </c>
      <c r="E64" s="22">
        <f t="shared" si="21"/>
        <v>2.3211000000000004</v>
      </c>
      <c r="F64" s="22">
        <f t="shared" si="21"/>
        <v>8.3717000000000006</v>
      </c>
      <c r="G64" s="22">
        <f t="shared" si="21"/>
        <v>8.4998000000000005</v>
      </c>
      <c r="H64" s="23">
        <f t="shared" si="21"/>
        <v>8.2863000000000007</v>
      </c>
      <c r="I64" s="21">
        <f t="shared" si="21"/>
        <v>8.3290000000000006</v>
      </c>
      <c r="J64" s="22">
        <f t="shared" si="21"/>
        <v>8.4998000000000005</v>
      </c>
      <c r="K64" s="22">
        <f t="shared" si="21"/>
        <v>8.3717000000000006</v>
      </c>
      <c r="L64" s="22">
        <f t="shared" si="21"/>
        <v>2.3211000000000004</v>
      </c>
      <c r="M64" s="22">
        <f t="shared" si="21"/>
        <v>8.4998000000000005</v>
      </c>
      <c r="N64" s="22">
        <f t="shared" si="21"/>
        <v>8.3290000000000006</v>
      </c>
      <c r="O64" s="23">
        <f t="shared" si="21"/>
        <v>8.3262999999999998</v>
      </c>
      <c r="P64" s="21">
        <f t="shared" ref="P64:V64" si="22">((((P62*7)*P63)/1000)-(P54+P55))/5</f>
        <v>8.4998000000000005</v>
      </c>
      <c r="Q64" s="22">
        <f t="shared" si="22"/>
        <v>8.3717000000000006</v>
      </c>
      <c r="R64" s="22">
        <f t="shared" si="22"/>
        <v>8.4998000000000005</v>
      </c>
      <c r="S64" s="22">
        <f t="shared" si="22"/>
        <v>2.3806000000000003</v>
      </c>
      <c r="T64" s="22">
        <f t="shared" si="22"/>
        <v>8.4998000000000005</v>
      </c>
      <c r="U64" s="22">
        <f t="shared" si="22"/>
        <v>8.4998000000000005</v>
      </c>
      <c r="V64" s="23">
        <f t="shared" si="22"/>
        <v>8.4998000000000005</v>
      </c>
      <c r="W64" s="425">
        <f>((W61*1000)/W63)/7</f>
        <v>135.93186621907248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57.4315</v>
      </c>
      <c r="C65" s="330">
        <f>((C63*C62)*7)/1000</f>
        <v>57.4315</v>
      </c>
      <c r="D65" s="330">
        <f t="shared" ref="D65:K65" si="23">((D63*D62)*7)/1000</f>
        <v>58.499000000000002</v>
      </c>
      <c r="E65" s="330">
        <f t="shared" si="23"/>
        <v>16.005500000000001</v>
      </c>
      <c r="F65" s="330">
        <f t="shared" si="23"/>
        <v>57.858499999999999</v>
      </c>
      <c r="G65" s="330">
        <f t="shared" si="23"/>
        <v>58.499000000000002</v>
      </c>
      <c r="H65" s="331">
        <f t="shared" si="23"/>
        <v>57.4315</v>
      </c>
      <c r="I65" s="329">
        <f t="shared" si="23"/>
        <v>57.645000000000003</v>
      </c>
      <c r="J65" s="330">
        <f t="shared" si="23"/>
        <v>58.499000000000002</v>
      </c>
      <c r="K65" s="330">
        <f t="shared" si="23"/>
        <v>57.858499999999999</v>
      </c>
      <c r="L65" s="330">
        <f>((L63*L62)*7)/1000</f>
        <v>16.005500000000001</v>
      </c>
      <c r="M65" s="330">
        <f>((M63*M62)*7)/1000</f>
        <v>58.499000000000002</v>
      </c>
      <c r="N65" s="330">
        <f>((N63*N62)*7)/1000</f>
        <v>57.645000000000003</v>
      </c>
      <c r="O65" s="331">
        <f>((O63*O62)*7)/1000</f>
        <v>57.4315</v>
      </c>
      <c r="P65" s="329">
        <f t="shared" ref="P65:V65" si="24">((P63*P62)*7)/1000</f>
        <v>58.499000000000002</v>
      </c>
      <c r="Q65" s="330">
        <f t="shared" si="24"/>
        <v>57.858499999999999</v>
      </c>
      <c r="R65" s="330">
        <f t="shared" si="24"/>
        <v>58.499000000000002</v>
      </c>
      <c r="S65" s="330">
        <f t="shared" si="24"/>
        <v>16.303000000000001</v>
      </c>
      <c r="T65" s="330">
        <f t="shared" si="24"/>
        <v>58.499000000000002</v>
      </c>
      <c r="U65" s="330">
        <f t="shared" si="24"/>
        <v>58.499000000000002</v>
      </c>
      <c r="V65" s="331">
        <f t="shared" si="24"/>
        <v>58.499000000000002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5">+(B61/B63)/7*1000</f>
        <v>134.42622950819671</v>
      </c>
      <c r="C66" s="27">
        <f t="shared" si="25"/>
        <v>134.42622950819671</v>
      </c>
      <c r="D66" s="27">
        <f t="shared" si="25"/>
        <v>137.0023419203747</v>
      </c>
      <c r="E66" s="27">
        <f t="shared" si="25"/>
        <v>134.45378151260505</v>
      </c>
      <c r="F66" s="27">
        <f t="shared" si="25"/>
        <v>135.59718969555036</v>
      </c>
      <c r="G66" s="27">
        <f t="shared" si="25"/>
        <v>137.0023419203747</v>
      </c>
      <c r="H66" s="28">
        <f t="shared" si="25"/>
        <v>134.42622950819668</v>
      </c>
      <c r="I66" s="26">
        <f t="shared" si="25"/>
        <v>134.89461358313818</v>
      </c>
      <c r="J66" s="27">
        <f t="shared" si="25"/>
        <v>137.0023419203747</v>
      </c>
      <c r="K66" s="27">
        <f t="shared" si="25"/>
        <v>135.59718969555036</v>
      </c>
      <c r="L66" s="27">
        <f>+(L61/L63)/7*1000</f>
        <v>134.45378151260505</v>
      </c>
      <c r="M66" s="27">
        <f>+(M61/M63)/7*1000</f>
        <v>137.0023419203747</v>
      </c>
      <c r="N66" s="27">
        <f>+(N61/N63)/7*1000</f>
        <v>134.89461358313818</v>
      </c>
      <c r="O66" s="28">
        <f>+(O61/O63)/7*1000</f>
        <v>134.42622950819671</v>
      </c>
      <c r="P66" s="26">
        <f t="shared" ref="P66:V66" si="26">+(P61/P63)/7*1000</f>
        <v>137.0023419203747</v>
      </c>
      <c r="Q66" s="27">
        <f t="shared" si="26"/>
        <v>135.59718969555036</v>
      </c>
      <c r="R66" s="27">
        <f t="shared" si="26"/>
        <v>137.0023419203747</v>
      </c>
      <c r="S66" s="27">
        <f t="shared" si="26"/>
        <v>136.9747899159664</v>
      </c>
      <c r="T66" s="27">
        <f t="shared" si="26"/>
        <v>137.0023419203747</v>
      </c>
      <c r="U66" s="27">
        <f t="shared" si="26"/>
        <v>137.0023419203747</v>
      </c>
      <c r="V66" s="28">
        <f t="shared" si="26"/>
        <v>137.0023419203747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-3.1500000000001194E-2</v>
      </c>
      <c r="C67" s="30">
        <f>C61-C65</f>
        <v>-3.1500000000001194E-2</v>
      </c>
      <c r="D67" s="30">
        <f t="shared" ref="D67:K67" si="27">D61-D65</f>
        <v>9.9999999999766942E-4</v>
      </c>
      <c r="E67" s="30">
        <f t="shared" si="27"/>
        <v>-5.5000000000013927E-3</v>
      </c>
      <c r="F67" s="30">
        <f t="shared" si="27"/>
        <v>4.1499999999999204E-2</v>
      </c>
      <c r="G67" s="30">
        <f t="shared" si="27"/>
        <v>9.9999999999766942E-4</v>
      </c>
      <c r="H67" s="30">
        <f t="shared" si="27"/>
        <v>-3.1500000000008299E-2</v>
      </c>
      <c r="I67" s="30">
        <f t="shared" si="27"/>
        <v>-4.5000000000001705E-2</v>
      </c>
      <c r="J67" s="30">
        <f t="shared" si="27"/>
        <v>9.9999999999766942E-4</v>
      </c>
      <c r="K67" s="30">
        <f t="shared" si="27"/>
        <v>4.1499999999999204E-2</v>
      </c>
      <c r="L67" s="30">
        <f>L61-L65</f>
        <v>-5.5000000000013927E-3</v>
      </c>
      <c r="M67" s="30">
        <f>M61-M65</f>
        <v>9.9999999999766942E-4</v>
      </c>
      <c r="N67" s="30">
        <f>N61-N65</f>
        <v>-4.5000000000001705E-2</v>
      </c>
      <c r="O67" s="30">
        <f>O61-O65</f>
        <v>-3.1500000000001194E-2</v>
      </c>
      <c r="P67" s="30">
        <f t="shared" ref="P67:V67" si="28">P61-P65</f>
        <v>9.9999999999766942E-4</v>
      </c>
      <c r="Q67" s="30">
        <f t="shared" si="28"/>
        <v>4.1499999999999204E-2</v>
      </c>
      <c r="R67" s="30">
        <f t="shared" si="28"/>
        <v>9.9999999999766942E-4</v>
      </c>
      <c r="S67" s="30">
        <f t="shared" si="28"/>
        <v>-3.0000000000001137E-3</v>
      </c>
      <c r="T67" s="30">
        <f t="shared" si="28"/>
        <v>9.9999999999766942E-4</v>
      </c>
      <c r="U67" s="30">
        <f t="shared" si="28"/>
        <v>9.9999999999766942E-4</v>
      </c>
      <c r="V67" s="30">
        <f t="shared" si="28"/>
        <v>9.9999999999766942E-4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16">
      <selection activeCell="U44" sqref="U44"/>
      <pageMargins left="0.7" right="0.7" top="0.75" bottom="0.75" header="0.3" footer="0.3"/>
      <pageSetup paperSize="9" orientation="portrait" r:id="rId1"/>
    </customSheetView>
  </customSheetViews>
  <mergeCells count="17">
    <mergeCell ref="M34:N34"/>
    <mergeCell ref="A3:C3"/>
    <mergeCell ref="E9:G9"/>
    <mergeCell ref="T9:U9"/>
    <mergeCell ref="M11:N11"/>
    <mergeCell ref="W52:W53"/>
    <mergeCell ref="B15:H15"/>
    <mergeCell ref="I15:O15"/>
    <mergeCell ref="P15:V15"/>
    <mergeCell ref="B52:H52"/>
    <mergeCell ref="I52:O52"/>
    <mergeCell ref="P52:V52"/>
    <mergeCell ref="W15:W16"/>
    <mergeCell ref="B33:H33"/>
    <mergeCell ref="I33:I35"/>
    <mergeCell ref="P33:R33"/>
    <mergeCell ref="S33:S35"/>
  </mergeCells>
  <pageMargins left="0.7" right="0.7" top="0.75" bottom="0.75" header="0.3" footer="0.3"/>
  <pageSetup paperSize="9" orientation="portrait"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3"/>
  <dimension ref="A1:AG236"/>
  <sheetViews>
    <sheetView topLeftCell="D22" zoomScale="40" zoomScaleNormal="40" workbookViewId="0">
      <selection activeCell="S36" sqref="S36:S41"/>
    </sheetView>
  </sheetViews>
  <sheetFormatPr baseColWidth="10" defaultRowHeight="36" x14ac:dyDescent="0.25"/>
  <cols>
    <col min="1" max="1" width="52.42578125" style="11" bestFit="1" customWidth="1"/>
    <col min="2" max="14" width="24.28515625" style="11" customWidth="1"/>
    <col min="15" max="15" width="27.85546875" style="11" customWidth="1"/>
    <col min="16" max="22" width="24.28515625" style="11" customWidth="1"/>
    <col min="23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86</v>
      </c>
      <c r="N11" s="1100"/>
      <c r="O11" s="6"/>
      <c r="P11" s="6"/>
      <c r="Q11" s="1"/>
      <c r="R11" s="1"/>
      <c r="S11" s="1" t="s">
        <v>5</v>
      </c>
      <c r="T11" s="69">
        <v>45589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5"/>
      <c r="I15" s="1142" t="s">
        <v>29</v>
      </c>
      <c r="J15" s="1143"/>
      <c r="K15" s="1143"/>
      <c r="L15" s="1143"/>
      <c r="M15" s="1143"/>
      <c r="N15" s="1143"/>
      <c r="O15" s="1144"/>
      <c r="P15" s="1103" t="s">
        <v>28</v>
      </c>
      <c r="Q15" s="1104"/>
      <c r="R15" s="1104"/>
      <c r="S15" s="1104"/>
      <c r="T15" s="1104"/>
      <c r="U15" s="1104"/>
      <c r="V15" s="1105"/>
      <c r="W15" s="1156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9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72.599999999999994</v>
      </c>
      <c r="C17" s="475">
        <v>73.2</v>
      </c>
      <c r="D17" s="475">
        <v>73.900000000000006</v>
      </c>
      <c r="E17" s="475">
        <v>22.8</v>
      </c>
      <c r="F17" s="475">
        <v>75.7</v>
      </c>
      <c r="G17" s="475">
        <v>75.099999999999994</v>
      </c>
      <c r="H17" s="477">
        <v>74.400000000000006</v>
      </c>
      <c r="I17" s="470">
        <v>75.7</v>
      </c>
      <c r="J17" s="471">
        <v>75.400000000000006</v>
      </c>
      <c r="K17" s="471">
        <v>74.2</v>
      </c>
      <c r="L17" s="471">
        <v>22.5</v>
      </c>
      <c r="M17" s="471">
        <v>73.599999999999994</v>
      </c>
      <c r="N17" s="472">
        <v>72</v>
      </c>
      <c r="O17" s="503">
        <v>71.900000000000006</v>
      </c>
      <c r="P17" s="474">
        <v>73.2</v>
      </c>
      <c r="Q17" s="475">
        <v>73.900000000000006</v>
      </c>
      <c r="R17" s="475">
        <v>75.400000000000006</v>
      </c>
      <c r="S17" s="475">
        <v>22.5</v>
      </c>
      <c r="T17" s="475">
        <v>75.7</v>
      </c>
      <c r="U17" s="475">
        <v>76</v>
      </c>
      <c r="V17" s="477">
        <v>75</v>
      </c>
      <c r="W17" s="242">
        <f t="shared" ref="W17:W24" si="0">SUM(B17:V17)</f>
        <v>1404.7000000000003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72.599999999999994</v>
      </c>
      <c r="C18" s="330">
        <v>73.2</v>
      </c>
      <c r="D18" s="330">
        <v>73.900000000000006</v>
      </c>
      <c r="E18" s="330">
        <v>22.8</v>
      </c>
      <c r="F18" s="330">
        <v>75.7</v>
      </c>
      <c r="G18" s="330">
        <v>75.099999999999994</v>
      </c>
      <c r="H18" s="331">
        <v>74.400000000000006</v>
      </c>
      <c r="I18" s="329">
        <v>75.7</v>
      </c>
      <c r="J18" s="330">
        <v>75.400000000000006</v>
      </c>
      <c r="K18" s="330">
        <v>74.2</v>
      </c>
      <c r="L18" s="330">
        <v>22.5</v>
      </c>
      <c r="M18" s="330">
        <v>73.599999999999994</v>
      </c>
      <c r="N18" s="25">
        <v>72</v>
      </c>
      <c r="O18" s="331">
        <v>71.900000000000006</v>
      </c>
      <c r="P18" s="329">
        <v>73.2</v>
      </c>
      <c r="Q18" s="330">
        <v>73.900000000000006</v>
      </c>
      <c r="R18" s="330">
        <v>75.400000000000006</v>
      </c>
      <c r="S18" s="330">
        <v>22.5</v>
      </c>
      <c r="T18" s="330">
        <v>75.7</v>
      </c>
      <c r="U18" s="330">
        <v>76</v>
      </c>
      <c r="V18" s="331">
        <v>75</v>
      </c>
      <c r="W18" s="242">
        <f t="shared" si="0"/>
        <v>1404.7000000000003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77</v>
      </c>
      <c r="C19" s="14">
        <v>77.2</v>
      </c>
      <c r="D19" s="14">
        <v>77.8</v>
      </c>
      <c r="E19" s="14">
        <v>23.8</v>
      </c>
      <c r="F19" s="14">
        <v>79.2</v>
      </c>
      <c r="G19" s="14">
        <v>79.5</v>
      </c>
      <c r="H19" s="252">
        <v>77.900000000000006</v>
      </c>
      <c r="I19" s="13">
        <v>79.2</v>
      </c>
      <c r="J19" s="14">
        <v>79.400000000000006</v>
      </c>
      <c r="K19" s="14">
        <v>78.099999999999994</v>
      </c>
      <c r="L19" s="14">
        <v>23.7</v>
      </c>
      <c r="M19" s="14">
        <v>77.900000000000006</v>
      </c>
      <c r="N19" s="14">
        <v>76.3</v>
      </c>
      <c r="O19" s="252">
        <v>75.400000000000006</v>
      </c>
      <c r="P19" s="13">
        <v>76.7</v>
      </c>
      <c r="Q19" s="14">
        <v>77.3</v>
      </c>
      <c r="R19" s="14">
        <v>78.900000000000006</v>
      </c>
      <c r="S19" s="14">
        <v>23.8</v>
      </c>
      <c r="T19" s="14">
        <v>79.7</v>
      </c>
      <c r="U19" s="14">
        <v>79.5</v>
      </c>
      <c r="V19" s="252">
        <v>79</v>
      </c>
      <c r="W19" s="242">
        <f t="shared" si="0"/>
        <v>1477.3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77</v>
      </c>
      <c r="C20" s="14">
        <v>77.2</v>
      </c>
      <c r="D20" s="14">
        <v>77.8</v>
      </c>
      <c r="E20" s="14">
        <v>23.8</v>
      </c>
      <c r="F20" s="14">
        <v>79.2</v>
      </c>
      <c r="G20" s="14">
        <v>79.5</v>
      </c>
      <c r="H20" s="252">
        <v>77.900000000000006</v>
      </c>
      <c r="I20" s="13">
        <v>79.2</v>
      </c>
      <c r="J20" s="14">
        <v>79.400000000000006</v>
      </c>
      <c r="K20" s="14">
        <v>78.099999999999994</v>
      </c>
      <c r="L20" s="14">
        <v>23.7</v>
      </c>
      <c r="M20" s="14">
        <v>77.900000000000006</v>
      </c>
      <c r="N20" s="14">
        <v>76.3</v>
      </c>
      <c r="O20" s="252">
        <v>75.400000000000006</v>
      </c>
      <c r="P20" s="13">
        <v>76.7</v>
      </c>
      <c r="Q20" s="14">
        <v>77.3</v>
      </c>
      <c r="R20" s="14">
        <v>78.900000000000006</v>
      </c>
      <c r="S20" s="14">
        <v>23.8</v>
      </c>
      <c r="T20" s="14">
        <v>79.7</v>
      </c>
      <c r="U20" s="14">
        <v>79.5</v>
      </c>
      <c r="V20" s="252">
        <v>79</v>
      </c>
      <c r="W20" s="242">
        <f t="shared" si="0"/>
        <v>1477.3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77</v>
      </c>
      <c r="C21" s="14">
        <v>77.2</v>
      </c>
      <c r="D21" s="14">
        <v>77.8</v>
      </c>
      <c r="E21" s="14">
        <v>23.9</v>
      </c>
      <c r="F21" s="14">
        <v>79.3</v>
      </c>
      <c r="G21" s="14">
        <v>79.5</v>
      </c>
      <c r="H21" s="252">
        <v>77.900000000000006</v>
      </c>
      <c r="I21" s="13">
        <v>79.3</v>
      </c>
      <c r="J21" s="14">
        <v>79.400000000000006</v>
      </c>
      <c r="K21" s="14">
        <v>78.099999999999994</v>
      </c>
      <c r="L21" s="14">
        <v>23.7</v>
      </c>
      <c r="M21" s="14">
        <v>77.900000000000006</v>
      </c>
      <c r="N21" s="14">
        <v>76.400000000000006</v>
      </c>
      <c r="O21" s="252">
        <v>75.400000000000006</v>
      </c>
      <c r="P21" s="13">
        <v>76.8</v>
      </c>
      <c r="Q21" s="14">
        <v>77.400000000000006</v>
      </c>
      <c r="R21" s="14">
        <v>79</v>
      </c>
      <c r="S21" s="14">
        <v>23.9</v>
      </c>
      <c r="T21" s="14">
        <v>79.7</v>
      </c>
      <c r="U21" s="14">
        <v>79.5</v>
      </c>
      <c r="V21" s="252">
        <v>79</v>
      </c>
      <c r="W21" s="242">
        <f t="shared" si="0"/>
        <v>1478.1000000000001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77</v>
      </c>
      <c r="C22" s="14">
        <v>77.2</v>
      </c>
      <c r="D22" s="14">
        <v>77.8</v>
      </c>
      <c r="E22" s="14">
        <v>23.9</v>
      </c>
      <c r="F22" s="14">
        <v>79.3</v>
      </c>
      <c r="G22" s="14">
        <v>79.5</v>
      </c>
      <c r="H22" s="252">
        <v>78</v>
      </c>
      <c r="I22" s="13">
        <v>79.3</v>
      </c>
      <c r="J22" s="14">
        <v>79.400000000000006</v>
      </c>
      <c r="K22" s="14">
        <v>78.099999999999994</v>
      </c>
      <c r="L22" s="14">
        <v>23.7</v>
      </c>
      <c r="M22" s="14">
        <v>77.900000000000006</v>
      </c>
      <c r="N22" s="14">
        <v>76.400000000000006</v>
      </c>
      <c r="O22" s="252">
        <v>75.400000000000006</v>
      </c>
      <c r="P22" s="13">
        <v>76.8</v>
      </c>
      <c r="Q22" s="14">
        <v>77.400000000000006</v>
      </c>
      <c r="R22" s="14">
        <v>79</v>
      </c>
      <c r="S22" s="14">
        <v>23.9</v>
      </c>
      <c r="T22" s="14">
        <v>79.7</v>
      </c>
      <c r="U22" s="14">
        <v>79.5</v>
      </c>
      <c r="V22" s="252">
        <v>79</v>
      </c>
      <c r="W22" s="242">
        <f t="shared" si="0"/>
        <v>1478.2000000000003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3">
        <v>77</v>
      </c>
      <c r="C23" s="14">
        <v>77.2</v>
      </c>
      <c r="D23" s="14">
        <v>77.8</v>
      </c>
      <c r="E23" s="14">
        <v>23.9</v>
      </c>
      <c r="F23" s="14">
        <v>79.3</v>
      </c>
      <c r="G23" s="14">
        <v>79.5</v>
      </c>
      <c r="H23" s="252">
        <v>78</v>
      </c>
      <c r="I23" s="13">
        <v>79.3</v>
      </c>
      <c r="J23" s="14">
        <v>79.400000000000006</v>
      </c>
      <c r="K23" s="14">
        <v>78.2</v>
      </c>
      <c r="L23" s="14">
        <v>23.8</v>
      </c>
      <c r="M23" s="14">
        <v>78</v>
      </c>
      <c r="N23" s="14">
        <v>76.400000000000006</v>
      </c>
      <c r="O23" s="252">
        <v>75.5</v>
      </c>
      <c r="P23" s="13">
        <v>76.8</v>
      </c>
      <c r="Q23" s="14">
        <v>77.400000000000006</v>
      </c>
      <c r="R23" s="14">
        <v>79</v>
      </c>
      <c r="S23" s="14">
        <v>23.9</v>
      </c>
      <c r="T23" s="14">
        <v>79.7</v>
      </c>
      <c r="U23" s="14">
        <v>79.5</v>
      </c>
      <c r="V23" s="252">
        <v>79.099999999999994</v>
      </c>
      <c r="W23" s="381">
        <f t="shared" si="0"/>
        <v>1478.7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530.20000000000005</v>
      </c>
      <c r="C24" s="105">
        <f t="shared" si="1"/>
        <v>532.4</v>
      </c>
      <c r="D24" s="105">
        <f t="shared" si="1"/>
        <v>536.80000000000007</v>
      </c>
      <c r="E24" s="105">
        <f t="shared" si="1"/>
        <v>164.9</v>
      </c>
      <c r="F24" s="105">
        <f t="shared" si="1"/>
        <v>547.70000000000005</v>
      </c>
      <c r="G24" s="105">
        <f t="shared" si="1"/>
        <v>547.70000000000005</v>
      </c>
      <c r="H24" s="106">
        <f t="shared" si="1"/>
        <v>538.5</v>
      </c>
      <c r="I24" s="108">
        <f t="shared" si="1"/>
        <v>547.70000000000005</v>
      </c>
      <c r="J24" s="105">
        <f t="shared" si="1"/>
        <v>547.79999999999995</v>
      </c>
      <c r="K24" s="105">
        <f t="shared" si="1"/>
        <v>539.00000000000011</v>
      </c>
      <c r="L24" s="105">
        <f>SUM(L17:L23)</f>
        <v>163.60000000000002</v>
      </c>
      <c r="M24" s="105">
        <f>SUM(M17:M23)</f>
        <v>536.79999999999995</v>
      </c>
      <c r="N24" s="105">
        <f>SUM(N17:N23)</f>
        <v>525.79999999999995</v>
      </c>
      <c r="O24" s="106">
        <f>SUM(O17:O23)</f>
        <v>520.9</v>
      </c>
      <c r="P24" s="108">
        <f t="shared" ref="P24:V24" si="2">SUM(P17:P23)</f>
        <v>530.20000000000005</v>
      </c>
      <c r="Q24" s="105">
        <f t="shared" si="2"/>
        <v>534.6</v>
      </c>
      <c r="R24" s="105">
        <f t="shared" si="2"/>
        <v>545.6</v>
      </c>
      <c r="S24" s="105">
        <f t="shared" si="2"/>
        <v>164.3</v>
      </c>
      <c r="T24" s="105">
        <f t="shared" si="2"/>
        <v>549.9</v>
      </c>
      <c r="U24" s="105">
        <f t="shared" si="2"/>
        <v>549.5</v>
      </c>
      <c r="V24" s="106">
        <f t="shared" si="2"/>
        <v>545.1</v>
      </c>
      <c r="W24" s="389">
        <f t="shared" si="0"/>
        <v>10199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121</v>
      </c>
      <c r="C25" s="16">
        <v>121.5</v>
      </c>
      <c r="D25" s="16">
        <v>122.5</v>
      </c>
      <c r="E25" s="16">
        <v>124</v>
      </c>
      <c r="F25" s="16">
        <v>125</v>
      </c>
      <c r="G25" s="16">
        <v>125</v>
      </c>
      <c r="H25" s="17">
        <v>122.5</v>
      </c>
      <c r="I25" s="15">
        <v>125</v>
      </c>
      <c r="J25" s="16">
        <v>125</v>
      </c>
      <c r="K25" s="16">
        <v>123</v>
      </c>
      <c r="L25" s="452">
        <v>123</v>
      </c>
      <c r="M25" s="452">
        <v>122.5</v>
      </c>
      <c r="N25" s="16">
        <v>120</v>
      </c>
      <c r="O25" s="17">
        <v>118.5</v>
      </c>
      <c r="P25" s="451">
        <v>121</v>
      </c>
      <c r="Q25" s="452">
        <v>122</v>
      </c>
      <c r="R25" s="453">
        <v>124.5</v>
      </c>
      <c r="S25" s="453">
        <v>123.5</v>
      </c>
      <c r="T25" s="453">
        <v>125.5</v>
      </c>
      <c r="U25" s="452">
        <v>125</v>
      </c>
      <c r="V25" s="504">
        <v>124</v>
      </c>
      <c r="W25" s="243">
        <f>((W24/W26)/7)*1000</f>
        <v>122.99510383251732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626</v>
      </c>
      <c r="C26" s="19">
        <v>626</v>
      </c>
      <c r="D26" s="19">
        <v>626</v>
      </c>
      <c r="E26" s="19">
        <v>190</v>
      </c>
      <c r="F26" s="19">
        <v>626</v>
      </c>
      <c r="G26" s="19">
        <v>626</v>
      </c>
      <c r="H26" s="20">
        <v>628</v>
      </c>
      <c r="I26" s="18">
        <v>626</v>
      </c>
      <c r="J26" s="19">
        <v>626</v>
      </c>
      <c r="K26" s="19">
        <v>626</v>
      </c>
      <c r="L26" s="19">
        <v>190</v>
      </c>
      <c r="M26" s="19">
        <v>626</v>
      </c>
      <c r="N26" s="19">
        <v>626</v>
      </c>
      <c r="O26" s="20">
        <v>628</v>
      </c>
      <c r="P26" s="18">
        <v>626</v>
      </c>
      <c r="Q26" s="19">
        <v>626</v>
      </c>
      <c r="R26" s="19">
        <v>626</v>
      </c>
      <c r="S26" s="19">
        <v>190</v>
      </c>
      <c r="T26" s="19">
        <v>626</v>
      </c>
      <c r="U26" s="19">
        <v>628</v>
      </c>
      <c r="V26" s="20">
        <v>628</v>
      </c>
      <c r="W26" s="244">
        <f>SUM(B26:V26)</f>
        <v>11846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77.004400000000004</v>
      </c>
      <c r="C27" s="22">
        <f>((((C25*7)*C26)/1000)-(C17+C18))/5</f>
        <v>77.202600000000004</v>
      </c>
      <c r="D27" s="22">
        <f t="shared" ref="D27:O27" si="3">((((D25*7)*D26)/1000)-(D17+D18))/5</f>
        <v>77.798999999999992</v>
      </c>
      <c r="E27" s="22">
        <f t="shared" si="3"/>
        <v>23.863999999999997</v>
      </c>
      <c r="F27" s="22">
        <f t="shared" si="3"/>
        <v>79.27000000000001</v>
      </c>
      <c r="G27" s="22">
        <f t="shared" si="3"/>
        <v>79.510000000000005</v>
      </c>
      <c r="H27" s="23">
        <f t="shared" si="3"/>
        <v>77.941999999999993</v>
      </c>
      <c r="I27" s="21">
        <f t="shared" si="3"/>
        <v>79.27000000000001</v>
      </c>
      <c r="J27" s="22">
        <f t="shared" si="3"/>
        <v>79.39</v>
      </c>
      <c r="K27" s="22">
        <f t="shared" si="3"/>
        <v>78.117199999999997</v>
      </c>
      <c r="L27" s="22">
        <f t="shared" si="3"/>
        <v>23.718</v>
      </c>
      <c r="M27" s="22">
        <f t="shared" si="3"/>
        <v>77.918999999999997</v>
      </c>
      <c r="N27" s="22">
        <f t="shared" si="3"/>
        <v>76.368000000000009</v>
      </c>
      <c r="O27" s="23">
        <f t="shared" si="3"/>
        <v>75.425200000000004</v>
      </c>
      <c r="P27" s="21">
        <f t="shared" ref="P27:V27" si="4">((((P25*7)*P26)/1000)-(P17+P18))/5</f>
        <v>76.764399999999995</v>
      </c>
      <c r="Q27" s="22">
        <f t="shared" si="4"/>
        <v>77.360800000000012</v>
      </c>
      <c r="R27" s="22">
        <f t="shared" si="4"/>
        <v>78.951799999999992</v>
      </c>
      <c r="S27" s="22">
        <f t="shared" si="4"/>
        <v>23.850999999999999</v>
      </c>
      <c r="T27" s="22">
        <f t="shared" si="4"/>
        <v>79.708200000000005</v>
      </c>
      <c r="U27" s="22">
        <f t="shared" si="4"/>
        <v>79.5</v>
      </c>
      <c r="V27" s="23">
        <f t="shared" si="4"/>
        <v>79.020800000000008</v>
      </c>
      <c r="W27" s="425">
        <f>((W24*1000)/W26)/7</f>
        <v>122.9951038325173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530.22199999999998</v>
      </c>
      <c r="C28" s="330">
        <f>((C26*C25)*7)/1000</f>
        <v>532.41300000000001</v>
      </c>
      <c r="D28" s="330">
        <f t="shared" si="5"/>
        <v>536.79499999999996</v>
      </c>
      <c r="E28" s="330">
        <f t="shared" si="5"/>
        <v>164.92</v>
      </c>
      <c r="F28" s="330">
        <f t="shared" si="5"/>
        <v>547.75</v>
      </c>
      <c r="G28" s="330">
        <f t="shared" si="5"/>
        <v>547.75</v>
      </c>
      <c r="H28" s="331">
        <f t="shared" si="5"/>
        <v>538.51</v>
      </c>
      <c r="I28" s="329">
        <f t="shared" si="5"/>
        <v>547.75</v>
      </c>
      <c r="J28" s="330">
        <f t="shared" si="5"/>
        <v>547.75</v>
      </c>
      <c r="K28" s="330">
        <f t="shared" si="5"/>
        <v>538.98599999999999</v>
      </c>
      <c r="L28" s="330">
        <f>((L26*L25)*7)/1000</f>
        <v>163.59</v>
      </c>
      <c r="M28" s="330">
        <f>((M26*M25)*7)/1000</f>
        <v>536.79499999999996</v>
      </c>
      <c r="N28" s="330">
        <f>((N26*N25)*7)/1000</f>
        <v>525.84</v>
      </c>
      <c r="O28" s="331">
        <f>((O26*O25)*7)/1000</f>
        <v>520.92600000000004</v>
      </c>
      <c r="P28" s="329">
        <f t="shared" ref="P28:V28" si="6">((P26*P25)*7)/1000</f>
        <v>530.22199999999998</v>
      </c>
      <c r="Q28" s="330">
        <f t="shared" si="6"/>
        <v>534.60400000000004</v>
      </c>
      <c r="R28" s="330">
        <f t="shared" si="6"/>
        <v>545.55899999999997</v>
      </c>
      <c r="S28" s="330">
        <f t="shared" si="6"/>
        <v>164.255</v>
      </c>
      <c r="T28" s="330">
        <f t="shared" si="6"/>
        <v>549.94100000000003</v>
      </c>
      <c r="U28" s="330">
        <f t="shared" si="6"/>
        <v>549.5</v>
      </c>
      <c r="V28" s="331">
        <f t="shared" si="6"/>
        <v>545.10400000000004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120.99497946143315</v>
      </c>
      <c r="C29" s="27">
        <f t="shared" si="7"/>
        <v>121.49703331811958</v>
      </c>
      <c r="D29" s="27">
        <f t="shared" si="7"/>
        <v>122.50114103149248</v>
      </c>
      <c r="E29" s="27">
        <f t="shared" si="7"/>
        <v>123.98496240601504</v>
      </c>
      <c r="F29" s="27">
        <f t="shared" si="7"/>
        <v>124.98858968507531</v>
      </c>
      <c r="G29" s="27">
        <f t="shared" si="7"/>
        <v>124.98858968507531</v>
      </c>
      <c r="H29" s="28">
        <f t="shared" si="7"/>
        <v>122.49772520473157</v>
      </c>
      <c r="I29" s="26">
        <f t="shared" si="7"/>
        <v>124.98858968507531</v>
      </c>
      <c r="J29" s="27">
        <f t="shared" si="7"/>
        <v>125.01141031492469</v>
      </c>
      <c r="K29" s="27">
        <f t="shared" si="7"/>
        <v>123.00319488817892</v>
      </c>
      <c r="L29" s="27">
        <f>+(L24/L26)/7*1000</f>
        <v>123.0075187969925</v>
      </c>
      <c r="M29" s="27">
        <f>+(M24/M26)/7*1000</f>
        <v>122.50114103149245</v>
      </c>
      <c r="N29" s="27">
        <f>+(N24/N26)/7*1000</f>
        <v>119.99087174806024</v>
      </c>
      <c r="O29" s="28">
        <f>+(O24/O26)/7*1000</f>
        <v>118.49408553230209</v>
      </c>
      <c r="P29" s="26">
        <f t="shared" ref="P29:V29" si="8">+(P24/P26)/7*1000</f>
        <v>120.99497946143315</v>
      </c>
      <c r="Q29" s="27">
        <f t="shared" si="8"/>
        <v>121.99908717480602</v>
      </c>
      <c r="R29" s="27">
        <f t="shared" si="8"/>
        <v>124.50935645823826</v>
      </c>
      <c r="S29" s="27">
        <f t="shared" si="8"/>
        <v>123.53383458646617</v>
      </c>
      <c r="T29" s="27">
        <f t="shared" si="8"/>
        <v>125.49064354176173</v>
      </c>
      <c r="U29" s="27">
        <f t="shared" si="8"/>
        <v>125</v>
      </c>
      <c r="V29" s="28">
        <f t="shared" si="8"/>
        <v>123.99909008189262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-2.1999999999934516E-2</v>
      </c>
      <c r="C30" s="30">
        <f>C24-C28</f>
        <v>-1.3000000000033651E-2</v>
      </c>
      <c r="D30" s="30">
        <f t="shared" ref="D30:K30" si="9">D24-D28</f>
        <v>5.0000000001091394E-3</v>
      </c>
      <c r="E30" s="30">
        <f t="shared" si="9"/>
        <v>-1.999999999998181E-2</v>
      </c>
      <c r="F30" s="30">
        <f t="shared" si="9"/>
        <v>-4.9999999999954525E-2</v>
      </c>
      <c r="G30" s="30">
        <f t="shared" si="9"/>
        <v>-4.9999999999954525E-2</v>
      </c>
      <c r="H30" s="30">
        <f t="shared" si="9"/>
        <v>-9.9999999999909051E-3</v>
      </c>
      <c r="I30" s="30">
        <f t="shared" si="9"/>
        <v>-4.9999999999954525E-2</v>
      </c>
      <c r="J30" s="30">
        <f t="shared" si="9"/>
        <v>4.9999999999954525E-2</v>
      </c>
      <c r="K30" s="30">
        <f t="shared" si="9"/>
        <v>1.4000000000123691E-2</v>
      </c>
      <c r="L30" s="30">
        <f>L24-L28</f>
        <v>1.0000000000019327E-2</v>
      </c>
      <c r="M30" s="30">
        <f>M24-M28</f>
        <v>4.9999999999954525E-3</v>
      </c>
      <c r="N30" s="30">
        <f>N24-N28</f>
        <v>-4.0000000000077307E-2</v>
      </c>
      <c r="O30" s="30">
        <f>O24-O28</f>
        <v>-2.6000000000067303E-2</v>
      </c>
      <c r="P30" s="30">
        <f t="shared" ref="P30:V30" si="10">P24-P28</f>
        <v>-2.1999999999934516E-2</v>
      </c>
      <c r="Q30" s="30">
        <f t="shared" si="10"/>
        <v>-4.0000000000190994E-3</v>
      </c>
      <c r="R30" s="30">
        <f t="shared" si="10"/>
        <v>4.100000000005366E-2</v>
      </c>
      <c r="S30" s="30">
        <f t="shared" si="10"/>
        <v>4.5000000000015916E-2</v>
      </c>
      <c r="T30" s="30">
        <f t="shared" si="10"/>
        <v>-4.100000000005366E-2</v>
      </c>
      <c r="U30" s="30">
        <f t="shared" si="10"/>
        <v>0</v>
      </c>
      <c r="V30" s="30">
        <f t="shared" si="10"/>
        <v>-4.0000000000190994E-3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9" ht="33.75" customHeight="1" thickBot="1" x14ac:dyDescent="0.3">
      <c r="A33" s="53" t="s">
        <v>15</v>
      </c>
      <c r="B33" s="1154" t="s">
        <v>16</v>
      </c>
      <c r="C33" s="1151"/>
      <c r="D33" s="1151"/>
      <c r="E33" s="1151"/>
      <c r="F33" s="1151"/>
      <c r="G33" s="1151"/>
      <c r="H33" s="1151"/>
      <c r="I33" s="1147" t="s">
        <v>8</v>
      </c>
      <c r="N33" s="32"/>
      <c r="O33" s="497" t="s">
        <v>17</v>
      </c>
      <c r="P33" s="1158" t="s">
        <v>16</v>
      </c>
      <c r="Q33" s="1159"/>
      <c r="R33" s="1159"/>
      <c r="S33" s="1156" t="s">
        <v>8</v>
      </c>
      <c r="T33" s="33"/>
      <c r="U33" s="34"/>
      <c r="V33" s="3"/>
      <c r="W33" s="33"/>
      <c r="X33" s="33"/>
      <c r="Y33" s="33"/>
      <c r="Z33" s="33"/>
      <c r="AA33" s="3"/>
      <c r="AB33" s="327"/>
      <c r="AC33" s="374"/>
    </row>
    <row r="34" spans="1:29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434">
        <v>1</v>
      </c>
      <c r="F34" s="435">
        <v>1</v>
      </c>
      <c r="G34" s="460">
        <v>2</v>
      </c>
      <c r="H34" s="461">
        <v>3</v>
      </c>
      <c r="I34" s="1155"/>
      <c r="J34" s="35"/>
      <c r="K34" s="35"/>
      <c r="L34" s="35"/>
      <c r="M34" s="1106"/>
      <c r="N34" s="1106"/>
      <c r="O34" s="422" t="s">
        <v>31</v>
      </c>
      <c r="P34" s="432">
        <v>1</v>
      </c>
      <c r="Q34" s="465">
        <v>2</v>
      </c>
      <c r="R34" s="466">
        <v>3</v>
      </c>
      <c r="S34" s="1157"/>
      <c r="T34" s="35"/>
      <c r="U34" s="3"/>
      <c r="V34" s="34"/>
      <c r="W34" s="3"/>
      <c r="X34" s="33"/>
      <c r="Y34" s="33"/>
      <c r="Z34" s="33"/>
      <c r="AA34" s="33"/>
      <c r="AB34" s="327"/>
      <c r="AC34" s="374"/>
    </row>
    <row r="35" spans="1:29" ht="33.75" customHeight="1" thickBot="1" x14ac:dyDescent="0.3">
      <c r="A35" s="147" t="s">
        <v>9</v>
      </c>
      <c r="B35" s="311">
        <v>1</v>
      </c>
      <c r="C35" s="312">
        <v>2</v>
      </c>
      <c r="D35" s="312">
        <v>3</v>
      </c>
      <c r="E35" s="433">
        <v>4</v>
      </c>
      <c r="F35" s="311">
        <v>5</v>
      </c>
      <c r="G35" s="312">
        <v>6</v>
      </c>
      <c r="H35" s="313">
        <v>7</v>
      </c>
      <c r="I35" s="1148"/>
      <c r="J35" s="35"/>
      <c r="K35" s="374"/>
      <c r="M35" s="326"/>
      <c r="N35" s="2"/>
      <c r="O35" s="147" t="s">
        <v>9</v>
      </c>
      <c r="P35" s="479">
        <v>1</v>
      </c>
      <c r="Q35" s="480">
        <v>2</v>
      </c>
      <c r="R35" s="480">
        <v>3</v>
      </c>
      <c r="S35" s="1152"/>
      <c r="T35" s="35"/>
      <c r="U35" s="374"/>
      <c r="W35" s="326"/>
      <c r="X35" s="2"/>
      <c r="Y35" s="2"/>
      <c r="Z35" s="2"/>
      <c r="AA35" s="2"/>
      <c r="AB35" s="327"/>
      <c r="AC35" s="374"/>
    </row>
    <row r="36" spans="1:29" ht="33.75" customHeight="1" x14ac:dyDescent="0.25">
      <c r="A36" s="147" t="s">
        <v>23</v>
      </c>
      <c r="B36" s="13">
        <v>41.1</v>
      </c>
      <c r="C36" s="14">
        <v>88.8</v>
      </c>
      <c r="D36" s="14">
        <v>42.8</v>
      </c>
      <c r="E36" s="98">
        <v>46.3</v>
      </c>
      <c r="F36" s="13">
        <v>28.1</v>
      </c>
      <c r="G36" s="14">
        <v>83.34</v>
      </c>
      <c r="H36" s="252">
        <v>60</v>
      </c>
      <c r="I36" s="242">
        <f t="shared" ref="I36:I43" si="11">SUM(B36:H36)</f>
        <v>390.44</v>
      </c>
      <c r="J36" s="37"/>
      <c r="K36" s="375"/>
      <c r="L36" s="326"/>
      <c r="M36" s="502"/>
      <c r="N36" s="2"/>
      <c r="O36" s="147" t="s">
        <v>23</v>
      </c>
      <c r="P36" s="474">
        <v>12.4</v>
      </c>
      <c r="Q36" s="475">
        <v>16</v>
      </c>
      <c r="R36" s="475">
        <v>13.2</v>
      </c>
      <c r="S36" s="478">
        <f t="shared" ref="S36:S43" si="12">SUM(P36:R36)</f>
        <v>41.599999999999994</v>
      </c>
      <c r="T36" s="2"/>
      <c r="U36" s="375"/>
      <c r="V36" s="326"/>
      <c r="W36" s="502"/>
      <c r="X36" s="2"/>
      <c r="AA36" s="2"/>
      <c r="AB36" s="327"/>
      <c r="AC36" s="374"/>
    </row>
    <row r="37" spans="1:29" ht="33.75" customHeight="1" x14ac:dyDescent="0.25">
      <c r="A37" s="148" t="s">
        <v>19</v>
      </c>
      <c r="B37" s="13">
        <v>41.1</v>
      </c>
      <c r="C37" s="14">
        <v>88.8</v>
      </c>
      <c r="D37" s="14">
        <v>42.8</v>
      </c>
      <c r="E37" s="98">
        <v>46.3</v>
      </c>
      <c r="F37" s="13">
        <v>28.1</v>
      </c>
      <c r="G37" s="14">
        <v>83.34</v>
      </c>
      <c r="H37" s="252">
        <v>60</v>
      </c>
      <c r="I37" s="242">
        <f t="shared" si="11"/>
        <v>390.44</v>
      </c>
      <c r="J37" s="37"/>
      <c r="K37" s="375"/>
      <c r="L37" s="326"/>
      <c r="M37" s="502"/>
      <c r="N37" s="2"/>
      <c r="O37" s="148" t="s">
        <v>19</v>
      </c>
      <c r="P37" s="329">
        <v>12.4</v>
      </c>
      <c r="Q37" s="330">
        <v>16</v>
      </c>
      <c r="R37" s="330">
        <v>13.2</v>
      </c>
      <c r="S37" s="478">
        <f t="shared" si="12"/>
        <v>41.599999999999994</v>
      </c>
      <c r="T37" s="2"/>
      <c r="U37" s="375"/>
      <c r="V37" s="326"/>
      <c r="W37" s="502"/>
      <c r="X37" s="2"/>
      <c r="AA37" s="2"/>
      <c r="AB37" s="327"/>
      <c r="AC37" s="374"/>
    </row>
    <row r="38" spans="1:29" ht="33.75" customHeight="1" x14ac:dyDescent="0.25">
      <c r="A38" s="148" t="s">
        <v>27</v>
      </c>
      <c r="B38" s="13">
        <v>42.7</v>
      </c>
      <c r="C38" s="14">
        <v>91</v>
      </c>
      <c r="D38" s="14">
        <v>43.1</v>
      </c>
      <c r="E38" s="98">
        <v>46.5</v>
      </c>
      <c r="F38" s="13">
        <v>29</v>
      </c>
      <c r="G38" s="14">
        <v>84.8</v>
      </c>
      <c r="H38" s="252">
        <v>61.8</v>
      </c>
      <c r="I38" s="242">
        <f t="shared" si="11"/>
        <v>398.9</v>
      </c>
      <c r="J38" s="37"/>
      <c r="K38" s="375"/>
      <c r="L38" s="326"/>
      <c r="M38" s="502"/>
      <c r="N38" s="2"/>
      <c r="O38" s="148" t="s">
        <v>27</v>
      </c>
      <c r="P38" s="13">
        <v>12.4</v>
      </c>
      <c r="Q38" s="14">
        <v>15.7</v>
      </c>
      <c r="R38" s="14">
        <v>13.1</v>
      </c>
      <c r="S38" s="242">
        <f t="shared" si="12"/>
        <v>41.2</v>
      </c>
      <c r="T38" s="2"/>
      <c r="U38" s="375"/>
      <c r="V38" s="326"/>
      <c r="W38" s="502"/>
      <c r="X38" s="2"/>
      <c r="AA38" s="501"/>
      <c r="AB38" s="356"/>
    </row>
    <row r="39" spans="1:29" ht="33.75" customHeight="1" x14ac:dyDescent="0.25">
      <c r="A39" s="147" t="s">
        <v>20</v>
      </c>
      <c r="B39" s="13">
        <v>42.8</v>
      </c>
      <c r="C39" s="14">
        <v>91</v>
      </c>
      <c r="D39" s="14">
        <v>43.1</v>
      </c>
      <c r="E39" s="98">
        <v>46.5</v>
      </c>
      <c r="F39" s="13">
        <v>29</v>
      </c>
      <c r="G39" s="14">
        <v>84.9</v>
      </c>
      <c r="H39" s="252">
        <v>61.8</v>
      </c>
      <c r="I39" s="242">
        <f t="shared" si="11"/>
        <v>399.1</v>
      </c>
      <c r="J39" s="37"/>
      <c r="K39" s="375"/>
      <c r="L39" s="326"/>
      <c r="M39" s="502"/>
      <c r="N39" s="2"/>
      <c r="O39" s="147" t="s">
        <v>20</v>
      </c>
      <c r="P39" s="13">
        <v>12.4</v>
      </c>
      <c r="Q39" s="14">
        <v>15.7</v>
      </c>
      <c r="R39" s="14">
        <v>13.2</v>
      </c>
      <c r="S39" s="242">
        <f t="shared" si="12"/>
        <v>41.3</v>
      </c>
      <c r="T39" s="2"/>
      <c r="U39" s="375"/>
      <c r="V39" s="326"/>
      <c r="W39" s="502"/>
      <c r="X39" s="2"/>
      <c r="AA39" s="11"/>
      <c r="AB39" s="11"/>
    </row>
    <row r="40" spans="1:29" ht="33.75" customHeight="1" x14ac:dyDescent="0.25">
      <c r="A40" s="147" t="s">
        <v>21</v>
      </c>
      <c r="B40" s="13">
        <v>42.8</v>
      </c>
      <c r="C40" s="14">
        <v>91</v>
      </c>
      <c r="D40" s="14">
        <v>43.2</v>
      </c>
      <c r="E40" s="98">
        <v>46.5</v>
      </c>
      <c r="F40" s="13">
        <v>29</v>
      </c>
      <c r="G40" s="14">
        <v>84.9</v>
      </c>
      <c r="H40" s="252">
        <v>61.8</v>
      </c>
      <c r="I40" s="242">
        <f t="shared" si="11"/>
        <v>399.2</v>
      </c>
      <c r="J40" s="37"/>
      <c r="K40" s="375"/>
      <c r="L40" s="326"/>
      <c r="M40" s="502"/>
      <c r="N40" s="2"/>
      <c r="O40" s="148" t="s">
        <v>21</v>
      </c>
      <c r="P40" s="13">
        <v>12.4</v>
      </c>
      <c r="Q40" s="14">
        <v>15.7</v>
      </c>
      <c r="R40" s="14">
        <v>13.2</v>
      </c>
      <c r="S40" s="242">
        <f t="shared" si="12"/>
        <v>41.3</v>
      </c>
      <c r="T40" s="2"/>
      <c r="U40" s="375"/>
      <c r="V40" s="326"/>
      <c r="W40" s="502"/>
      <c r="X40" s="2"/>
      <c r="AA40" s="11"/>
      <c r="AB40" s="11"/>
    </row>
    <row r="41" spans="1:29" ht="33.75" customHeight="1" x14ac:dyDescent="0.25">
      <c r="A41" s="148" t="s">
        <v>22</v>
      </c>
      <c r="B41" s="13">
        <v>42.8</v>
      </c>
      <c r="C41" s="14">
        <v>91</v>
      </c>
      <c r="D41" s="14">
        <v>43.2</v>
      </c>
      <c r="E41" s="98">
        <v>46.5</v>
      </c>
      <c r="F41" s="13">
        <v>29.1</v>
      </c>
      <c r="G41" s="14">
        <v>84.9</v>
      </c>
      <c r="H41" s="252">
        <v>61.9</v>
      </c>
      <c r="I41" s="242">
        <f t="shared" si="11"/>
        <v>399.4</v>
      </c>
      <c r="J41" s="37"/>
      <c r="K41" s="375"/>
      <c r="L41" s="326"/>
      <c r="M41" s="502"/>
      <c r="N41" s="2"/>
      <c r="O41" s="148" t="s">
        <v>22</v>
      </c>
      <c r="P41" s="13">
        <v>12.4</v>
      </c>
      <c r="Q41" s="14">
        <v>15.7</v>
      </c>
      <c r="R41" s="14">
        <v>13.2</v>
      </c>
      <c r="S41" s="242">
        <f t="shared" si="12"/>
        <v>41.3</v>
      </c>
      <c r="T41" s="2"/>
      <c r="U41" s="375"/>
      <c r="V41" s="326"/>
      <c r="W41" s="502"/>
      <c r="X41" s="2"/>
      <c r="AA41" s="11"/>
      <c r="AB41" s="11"/>
    </row>
    <row r="42" spans="1:29" ht="33.75" customHeight="1" thickBot="1" x14ac:dyDescent="0.3">
      <c r="A42" s="196" t="s">
        <v>30</v>
      </c>
      <c r="B42" s="13">
        <v>42.8</v>
      </c>
      <c r="C42" s="14">
        <v>91.1</v>
      </c>
      <c r="D42" s="14">
        <v>43.2</v>
      </c>
      <c r="E42" s="98">
        <v>46.5</v>
      </c>
      <c r="F42" s="13">
        <v>29.1</v>
      </c>
      <c r="G42" s="14">
        <v>84.9</v>
      </c>
      <c r="H42" s="252">
        <v>61.9</v>
      </c>
      <c r="I42" s="381">
        <f t="shared" si="11"/>
        <v>399.49999999999994</v>
      </c>
      <c r="J42" s="37"/>
      <c r="K42" s="375"/>
      <c r="L42" s="326"/>
      <c r="M42" s="502"/>
      <c r="N42" s="2"/>
      <c r="O42" s="196" t="s">
        <v>30</v>
      </c>
      <c r="P42" s="13">
        <v>12.5</v>
      </c>
      <c r="Q42" s="14">
        <v>15.7</v>
      </c>
      <c r="R42" s="14">
        <v>13.2</v>
      </c>
      <c r="S42" s="242">
        <f t="shared" si="12"/>
        <v>41.4</v>
      </c>
      <c r="T42" s="2"/>
      <c r="U42" s="375"/>
      <c r="V42" s="326"/>
      <c r="W42" s="502"/>
      <c r="X42" s="36"/>
      <c r="AA42" s="11"/>
      <c r="AB42" s="11"/>
    </row>
    <row r="43" spans="1:29" ht="33.75" customHeight="1" x14ac:dyDescent="0.25">
      <c r="A43" s="302" t="s">
        <v>8</v>
      </c>
      <c r="B43" s="108">
        <f t="shared" ref="B43:G43" si="13">SUM(B36:B42)</f>
        <v>296.10000000000002</v>
      </c>
      <c r="C43" s="105">
        <f t="shared" si="13"/>
        <v>632.70000000000005</v>
      </c>
      <c r="D43" s="105">
        <f t="shared" si="13"/>
        <v>301.39999999999998</v>
      </c>
      <c r="E43" s="178">
        <f t="shared" si="13"/>
        <v>325.10000000000002</v>
      </c>
      <c r="F43" s="108">
        <f>SUM(F36:F42)</f>
        <v>201.39999999999998</v>
      </c>
      <c r="G43" s="105">
        <f t="shared" si="13"/>
        <v>591.07999999999993</v>
      </c>
      <c r="H43" s="106">
        <f>SUM(H36:H42)</f>
        <v>429.2</v>
      </c>
      <c r="I43" s="389">
        <f t="shared" si="11"/>
        <v>2776.98</v>
      </c>
      <c r="J43" s="37"/>
      <c r="K43" s="37"/>
      <c r="L43" s="37"/>
      <c r="M43" s="37"/>
      <c r="O43" s="302" t="s">
        <v>8</v>
      </c>
      <c r="P43" s="108">
        <f>SUM(P36:P42)</f>
        <v>86.9</v>
      </c>
      <c r="Q43" s="105">
        <f>SUM(Q36:Q42)</f>
        <v>110.50000000000001</v>
      </c>
      <c r="R43" s="105">
        <f>SUM(R36:R42)</f>
        <v>92.300000000000011</v>
      </c>
      <c r="S43" s="389">
        <f t="shared" si="12"/>
        <v>289.70000000000005</v>
      </c>
      <c r="T43" s="37"/>
      <c r="U43" s="364"/>
      <c r="V43" s="2"/>
      <c r="W43" s="2"/>
      <c r="X43" s="2"/>
      <c r="AA43" s="11"/>
      <c r="AB43" s="11"/>
    </row>
    <row r="44" spans="1:29" ht="33.75" customHeight="1" x14ac:dyDescent="0.25">
      <c r="A44" s="162" t="s">
        <v>10</v>
      </c>
      <c r="B44" s="15">
        <v>117.5</v>
      </c>
      <c r="C44" s="16">
        <v>121</v>
      </c>
      <c r="D44" s="16">
        <v>123</v>
      </c>
      <c r="E44" s="186">
        <v>124.5</v>
      </c>
      <c r="F44" s="15">
        <v>123.5</v>
      </c>
      <c r="G44" s="16">
        <v>121.5</v>
      </c>
      <c r="H44" s="17">
        <v>117</v>
      </c>
      <c r="I44" s="113">
        <f>+((I43/I45)/7)*1000</f>
        <v>120.87490206320189</v>
      </c>
      <c r="J44" s="38"/>
      <c r="K44" s="38"/>
      <c r="L44" s="38"/>
      <c r="M44" s="37"/>
      <c r="O44" s="423" t="s">
        <v>10</v>
      </c>
      <c r="P44" s="15">
        <v>135</v>
      </c>
      <c r="Q44" s="16">
        <v>131.5</v>
      </c>
      <c r="R44" s="16">
        <v>130.5</v>
      </c>
      <c r="S44" s="113">
        <f>+((S43/S45)/7)*1000</f>
        <v>132.22272934733002</v>
      </c>
      <c r="T44" s="38"/>
      <c r="AA44" s="11"/>
      <c r="AB44" s="11"/>
    </row>
    <row r="45" spans="1:29" ht="33.75" customHeight="1" x14ac:dyDescent="0.25">
      <c r="A45" s="163" t="s">
        <v>11</v>
      </c>
      <c r="B45" s="18">
        <v>360</v>
      </c>
      <c r="C45" s="19">
        <v>747</v>
      </c>
      <c r="D45" s="19">
        <v>350</v>
      </c>
      <c r="E45" s="156">
        <v>373</v>
      </c>
      <c r="F45" s="18">
        <v>233</v>
      </c>
      <c r="G45" s="19">
        <v>695</v>
      </c>
      <c r="H45" s="20">
        <v>524</v>
      </c>
      <c r="I45" s="114">
        <f>SUM(B45:H45)</f>
        <v>3282</v>
      </c>
      <c r="J45" s="166"/>
      <c r="K45" s="166"/>
      <c r="L45" s="166"/>
      <c r="M45" s="37"/>
      <c r="N45" s="39"/>
      <c r="O45" s="163" t="s">
        <v>11</v>
      </c>
      <c r="P45" s="210">
        <v>92</v>
      </c>
      <c r="Q45" s="211">
        <v>120</v>
      </c>
      <c r="R45" s="211">
        <v>101</v>
      </c>
      <c r="S45" s="424">
        <f>SUM(P45:R45)</f>
        <v>313</v>
      </c>
      <c r="T45" s="40"/>
      <c r="U45" s="327"/>
      <c r="AA45" s="11"/>
      <c r="AB45" s="11"/>
    </row>
    <row r="46" spans="1:29" ht="33.75" customHeight="1" x14ac:dyDescent="0.25">
      <c r="A46" s="164" t="s">
        <v>12</v>
      </c>
      <c r="B46" s="489">
        <f t="shared" ref="B46:H46" si="14">((((B44*7)*B45)/1000)-(B36+B37))/5</f>
        <v>42.780000000000008</v>
      </c>
      <c r="C46" s="22">
        <f t="shared" si="14"/>
        <v>91.021799999999985</v>
      </c>
      <c r="D46" s="22">
        <f t="shared" si="14"/>
        <v>43.150000000000006</v>
      </c>
      <c r="E46" s="491">
        <f t="shared" si="14"/>
        <v>46.493900000000004</v>
      </c>
      <c r="F46" s="489">
        <f t="shared" si="14"/>
        <v>29.0457</v>
      </c>
      <c r="G46" s="22">
        <f t="shared" si="14"/>
        <v>84.883499999999998</v>
      </c>
      <c r="H46" s="490">
        <f t="shared" si="14"/>
        <v>61.831200000000003</v>
      </c>
      <c r="I46" s="115">
        <f>((I43*1000)/I45)/7</f>
        <v>120.87490206320187</v>
      </c>
      <c r="J46" s="167"/>
      <c r="K46" s="167"/>
      <c r="L46" s="167"/>
      <c r="M46" s="37"/>
      <c r="O46" s="164" t="s">
        <v>12</v>
      </c>
      <c r="P46" s="21">
        <f>((((P44*7)*P45)/1000)-(P36+P37))/5</f>
        <v>12.428000000000001</v>
      </c>
      <c r="Q46" s="22">
        <f>((((Q44*7)*Q45)/1000)-(Q36+Q37))/5</f>
        <v>15.691999999999998</v>
      </c>
      <c r="R46" s="22">
        <f>((((R44*7)*R45)/1000)-(R36+R37))/5</f>
        <v>13.172699999999997</v>
      </c>
      <c r="S46" s="425">
        <f>((S43*1000)/S45)/7</f>
        <v>132.22272934733002</v>
      </c>
      <c r="T46" s="40"/>
      <c r="AA46" s="11"/>
      <c r="AB46" s="11"/>
    </row>
    <row r="47" spans="1:29" ht="33.75" customHeight="1" thickBot="1" x14ac:dyDescent="0.3">
      <c r="A47" s="157" t="s">
        <v>13</v>
      </c>
      <c r="B47" s="329">
        <f t="shared" ref="B47:G47" si="15">((B45*B44)*7)/1000</f>
        <v>296.10000000000002</v>
      </c>
      <c r="C47" s="330">
        <f t="shared" si="15"/>
        <v>632.70899999999995</v>
      </c>
      <c r="D47" s="330">
        <f t="shared" si="15"/>
        <v>301.35000000000002</v>
      </c>
      <c r="E47" s="344">
        <f t="shared" si="15"/>
        <v>325.06950000000001</v>
      </c>
      <c r="F47" s="329">
        <f>((F45*F44)*7)/1000</f>
        <v>201.42850000000001</v>
      </c>
      <c r="G47" s="330">
        <f t="shared" si="15"/>
        <v>591.09749999999997</v>
      </c>
      <c r="H47" s="331">
        <f>((H45*H44)*7)/1000</f>
        <v>429.15600000000001</v>
      </c>
      <c r="I47" s="99"/>
      <c r="J47" s="29"/>
      <c r="K47" s="29"/>
      <c r="L47" s="29"/>
      <c r="M47" s="37"/>
      <c r="O47" s="165" t="s">
        <v>13</v>
      </c>
      <c r="P47" s="329">
        <f>((P45*P44)*7)/1000</f>
        <v>86.94</v>
      </c>
      <c r="Q47" s="330">
        <f>((Q45*Q44)*7)/1000</f>
        <v>110.46</v>
      </c>
      <c r="R47" s="330">
        <f>((R45*R44)*7)/1000</f>
        <v>92.263499999999993</v>
      </c>
      <c r="S47" s="246"/>
      <c r="AA47" s="11"/>
      <c r="AB47" s="11"/>
    </row>
    <row r="48" spans="1:29" ht="33.75" customHeight="1" thickBot="1" x14ac:dyDescent="0.3">
      <c r="A48" s="165" t="s">
        <v>14</v>
      </c>
      <c r="B48" s="26">
        <f t="shared" ref="B48:G48" si="16">+(B43/B45)/7*1000</f>
        <v>117.50000000000001</v>
      </c>
      <c r="C48" s="27">
        <f t="shared" si="16"/>
        <v>120.99827882960413</v>
      </c>
      <c r="D48" s="27">
        <f t="shared" si="16"/>
        <v>123.0204081632653</v>
      </c>
      <c r="E48" s="180">
        <f t="shared" si="16"/>
        <v>124.51168134814249</v>
      </c>
      <c r="F48" s="26">
        <f>+(F43/F45)/7*1000</f>
        <v>123.48252605763334</v>
      </c>
      <c r="G48" s="27">
        <f t="shared" si="16"/>
        <v>121.49640287769782</v>
      </c>
      <c r="H48" s="28">
        <f>+(H43/H45)/7*1000</f>
        <v>117.01199563794984</v>
      </c>
      <c r="I48" s="116"/>
      <c r="J48" s="29"/>
      <c r="K48" s="29"/>
      <c r="L48" s="29"/>
      <c r="M48" s="37"/>
      <c r="N48" s="29"/>
      <c r="O48" s="213" t="s">
        <v>14</v>
      </c>
      <c r="P48" s="26">
        <f>+(P43/P45)/7*1000</f>
        <v>134.93788819875778</v>
      </c>
      <c r="Q48" s="27">
        <f>+(Q43/Q45)/7*1000</f>
        <v>131.54761904761909</v>
      </c>
      <c r="R48" s="27">
        <f>+(R43/R45)/7*1000</f>
        <v>130.55162659123056</v>
      </c>
      <c r="S48" s="426"/>
      <c r="T48" s="30"/>
      <c r="AA48" s="11"/>
      <c r="AB48" s="11"/>
    </row>
    <row r="49" spans="1:31" ht="33.75" customHeight="1" x14ac:dyDescent="0.25">
      <c r="A49" s="29"/>
      <c r="B49" s="30">
        <f t="shared" ref="B49:H49" si="17">B43-B47</f>
        <v>0</v>
      </c>
      <c r="C49" s="30">
        <f t="shared" si="17"/>
        <v>-8.9999999999008651E-3</v>
      </c>
      <c r="D49" s="30">
        <f t="shared" si="17"/>
        <v>4.9999999999954525E-2</v>
      </c>
      <c r="E49" s="30">
        <f t="shared" si="17"/>
        <v>3.0500000000017735E-2</v>
      </c>
      <c r="F49" s="30">
        <f t="shared" si="17"/>
        <v>-2.8500000000036607E-2</v>
      </c>
      <c r="G49" s="30">
        <f t="shared" si="17"/>
        <v>-1.7500000000040927E-2</v>
      </c>
      <c r="H49" s="30">
        <f t="shared" si="17"/>
        <v>4.399999999998272E-2</v>
      </c>
      <c r="I49" s="29"/>
      <c r="J49" s="29"/>
      <c r="K49" s="29"/>
      <c r="L49" s="29"/>
      <c r="M49" s="30"/>
      <c r="P49" s="30">
        <f>P43-P47</f>
        <v>-3.9999999999992042E-2</v>
      </c>
      <c r="Q49" s="30">
        <f>Q43-Q47</f>
        <v>4.0000000000020464E-2</v>
      </c>
      <c r="R49" s="30">
        <f>R43-R47</f>
        <v>3.6500000000017963E-2</v>
      </c>
      <c r="S49" s="2"/>
      <c r="T49" s="2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103" t="s">
        <v>7</v>
      </c>
      <c r="C52" s="1104"/>
      <c r="D52" s="1104"/>
      <c r="E52" s="1104"/>
      <c r="F52" s="1104"/>
      <c r="G52" s="1104"/>
      <c r="H52" s="1105"/>
      <c r="I52" s="1142" t="s">
        <v>29</v>
      </c>
      <c r="J52" s="1143"/>
      <c r="K52" s="1143"/>
      <c r="L52" s="1143"/>
      <c r="M52" s="1143"/>
      <c r="N52" s="1143"/>
      <c r="O52" s="1144"/>
      <c r="P52" s="1103" t="s">
        <v>28</v>
      </c>
      <c r="Q52" s="1104"/>
      <c r="R52" s="1104"/>
      <c r="S52" s="1104"/>
      <c r="T52" s="1104"/>
      <c r="U52" s="1104"/>
      <c r="V52" s="1105"/>
      <c r="W52" s="1156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9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7.9</v>
      </c>
      <c r="C54" s="475">
        <v>7.9</v>
      </c>
      <c r="D54" s="475">
        <v>8.1</v>
      </c>
      <c r="E54" s="475">
        <v>2.2000000000000002</v>
      </c>
      <c r="F54" s="475">
        <v>8</v>
      </c>
      <c r="G54" s="475">
        <v>8</v>
      </c>
      <c r="H54" s="477">
        <v>8</v>
      </c>
      <c r="I54" s="470">
        <v>8</v>
      </c>
      <c r="J54" s="471">
        <v>8</v>
      </c>
      <c r="K54" s="471">
        <v>8</v>
      </c>
      <c r="L54" s="471">
        <v>2.2000000000000002</v>
      </c>
      <c r="M54" s="471">
        <v>8</v>
      </c>
      <c r="N54" s="472">
        <v>8</v>
      </c>
      <c r="O54" s="503">
        <v>7.9</v>
      </c>
      <c r="P54" s="474">
        <v>8</v>
      </c>
      <c r="Q54" s="475">
        <v>8</v>
      </c>
      <c r="R54" s="475">
        <v>8</v>
      </c>
      <c r="S54" s="475">
        <v>2.2000000000000002</v>
      </c>
      <c r="T54" s="475">
        <v>8</v>
      </c>
      <c r="U54" s="475">
        <v>8</v>
      </c>
      <c r="V54" s="477">
        <v>8</v>
      </c>
      <c r="W54" s="242">
        <f t="shared" ref="W54:W61" si="18">SUM(B54:V54)</f>
        <v>150.4</v>
      </c>
      <c r="X54" s="2"/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7.9</v>
      </c>
      <c r="C55" s="330">
        <v>7.9</v>
      </c>
      <c r="D55" s="330">
        <v>8.1</v>
      </c>
      <c r="E55" s="330">
        <v>2.2000000000000002</v>
      </c>
      <c r="F55" s="330">
        <v>8</v>
      </c>
      <c r="G55" s="330">
        <v>8</v>
      </c>
      <c r="H55" s="331">
        <v>8</v>
      </c>
      <c r="I55" s="329">
        <v>8</v>
      </c>
      <c r="J55" s="330">
        <v>8</v>
      </c>
      <c r="K55" s="330">
        <v>8</v>
      </c>
      <c r="L55" s="330">
        <v>2.2000000000000002</v>
      </c>
      <c r="M55" s="330">
        <v>8</v>
      </c>
      <c r="N55" s="25">
        <v>8</v>
      </c>
      <c r="O55" s="331">
        <v>7.9</v>
      </c>
      <c r="P55" s="329">
        <v>8</v>
      </c>
      <c r="Q55" s="330">
        <v>8</v>
      </c>
      <c r="R55" s="330">
        <v>8</v>
      </c>
      <c r="S55" s="330">
        <v>2.2000000000000002</v>
      </c>
      <c r="T55" s="330">
        <v>8</v>
      </c>
      <c r="U55" s="330">
        <v>8</v>
      </c>
      <c r="V55" s="331">
        <v>8</v>
      </c>
      <c r="W55" s="242">
        <f t="shared" si="18"/>
        <v>150.4</v>
      </c>
      <c r="X55" s="2"/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3">
        <v>8.3000000000000007</v>
      </c>
      <c r="C56" s="14">
        <v>8.3000000000000007</v>
      </c>
      <c r="D56" s="14">
        <v>8.4</v>
      </c>
      <c r="E56" s="14">
        <v>2.2999999999999998</v>
      </c>
      <c r="F56" s="14">
        <v>8.3000000000000007</v>
      </c>
      <c r="G56" s="14">
        <v>8.5</v>
      </c>
      <c r="H56" s="252">
        <v>8.1999999999999993</v>
      </c>
      <c r="I56" s="13">
        <v>8.3000000000000007</v>
      </c>
      <c r="J56" s="14">
        <v>8.5</v>
      </c>
      <c r="K56" s="14">
        <v>8.3000000000000007</v>
      </c>
      <c r="L56" s="14">
        <v>2.2999999999999998</v>
      </c>
      <c r="M56" s="14">
        <v>8.5</v>
      </c>
      <c r="N56" s="14">
        <v>8.3000000000000007</v>
      </c>
      <c r="O56" s="252">
        <v>8.3000000000000007</v>
      </c>
      <c r="P56" s="13">
        <v>8.5</v>
      </c>
      <c r="Q56" s="14">
        <v>8.3000000000000007</v>
      </c>
      <c r="R56" s="14">
        <v>8.5</v>
      </c>
      <c r="S56" s="14">
        <v>2.2999999999999998</v>
      </c>
      <c r="T56" s="14">
        <v>8.5</v>
      </c>
      <c r="U56" s="14">
        <v>8.5</v>
      </c>
      <c r="V56" s="252">
        <v>8.5</v>
      </c>
      <c r="W56" s="242">
        <f t="shared" si="18"/>
        <v>157.89999999999998</v>
      </c>
      <c r="X56" s="2"/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13">
        <v>8.3000000000000007</v>
      </c>
      <c r="C57" s="14">
        <v>8.3000000000000007</v>
      </c>
      <c r="D57" s="14">
        <v>8.4</v>
      </c>
      <c r="E57" s="14">
        <v>2.2999999999999998</v>
      </c>
      <c r="F57" s="14">
        <v>8.4</v>
      </c>
      <c r="G57" s="14">
        <v>8.5</v>
      </c>
      <c r="H57" s="252">
        <v>8.3000000000000007</v>
      </c>
      <c r="I57" s="13">
        <v>8.3000000000000007</v>
      </c>
      <c r="J57" s="14">
        <v>8.5</v>
      </c>
      <c r="K57" s="14">
        <v>8.4</v>
      </c>
      <c r="L57" s="14">
        <v>2.2999999999999998</v>
      </c>
      <c r="M57" s="14">
        <v>8.5</v>
      </c>
      <c r="N57" s="14">
        <v>8.3000000000000007</v>
      </c>
      <c r="O57" s="252">
        <v>8.3000000000000007</v>
      </c>
      <c r="P57" s="13">
        <v>8.5</v>
      </c>
      <c r="Q57" s="14">
        <v>8.4</v>
      </c>
      <c r="R57" s="14">
        <v>8.5</v>
      </c>
      <c r="S57" s="14">
        <v>2.4</v>
      </c>
      <c r="T57" s="14">
        <v>8.5</v>
      </c>
      <c r="U57" s="14">
        <v>8.5</v>
      </c>
      <c r="V57" s="252">
        <v>8.5</v>
      </c>
      <c r="W57" s="242">
        <f t="shared" si="18"/>
        <v>158.4</v>
      </c>
      <c r="X57" s="2"/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3">
        <v>8.3000000000000007</v>
      </c>
      <c r="C58" s="14">
        <v>8.3000000000000007</v>
      </c>
      <c r="D58" s="14">
        <v>8.5</v>
      </c>
      <c r="E58" s="14">
        <v>2.2999999999999998</v>
      </c>
      <c r="F58" s="14">
        <v>8.4</v>
      </c>
      <c r="G58" s="14">
        <v>8.5</v>
      </c>
      <c r="H58" s="252">
        <v>8.3000000000000007</v>
      </c>
      <c r="I58" s="13">
        <v>8.3000000000000007</v>
      </c>
      <c r="J58" s="14">
        <v>8.5</v>
      </c>
      <c r="K58" s="14">
        <v>8.4</v>
      </c>
      <c r="L58" s="14">
        <v>2.2999999999999998</v>
      </c>
      <c r="M58" s="14">
        <v>8.5</v>
      </c>
      <c r="N58" s="14">
        <v>8.3000000000000007</v>
      </c>
      <c r="O58" s="252">
        <v>8.3000000000000007</v>
      </c>
      <c r="P58" s="13">
        <v>8.5</v>
      </c>
      <c r="Q58" s="14">
        <v>8.4</v>
      </c>
      <c r="R58" s="14">
        <v>8.5</v>
      </c>
      <c r="S58" s="14">
        <v>2.4</v>
      </c>
      <c r="T58" s="14">
        <v>8.5</v>
      </c>
      <c r="U58" s="14">
        <v>8.5</v>
      </c>
      <c r="V58" s="252">
        <v>8.5</v>
      </c>
      <c r="W58" s="242">
        <f t="shared" si="18"/>
        <v>158.50000000000003</v>
      </c>
      <c r="X58" s="2"/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3">
        <v>8.3000000000000007</v>
      </c>
      <c r="C59" s="14">
        <v>8.3000000000000007</v>
      </c>
      <c r="D59" s="14">
        <v>8.5</v>
      </c>
      <c r="E59" s="14">
        <v>2.2999999999999998</v>
      </c>
      <c r="F59" s="14">
        <v>8.4</v>
      </c>
      <c r="G59" s="14">
        <v>8.5</v>
      </c>
      <c r="H59" s="252">
        <v>8.3000000000000007</v>
      </c>
      <c r="I59" s="13">
        <v>8.3000000000000007</v>
      </c>
      <c r="J59" s="14">
        <v>8.5</v>
      </c>
      <c r="K59" s="14">
        <v>8.4</v>
      </c>
      <c r="L59" s="14">
        <v>2.2999999999999998</v>
      </c>
      <c r="M59" s="14">
        <v>8.5</v>
      </c>
      <c r="N59" s="14">
        <v>8.3000000000000007</v>
      </c>
      <c r="O59" s="252">
        <v>8.3000000000000007</v>
      </c>
      <c r="P59" s="13">
        <v>8.5</v>
      </c>
      <c r="Q59" s="14">
        <v>8.4</v>
      </c>
      <c r="R59" s="14">
        <v>8.5</v>
      </c>
      <c r="S59" s="14">
        <v>2.4</v>
      </c>
      <c r="T59" s="14">
        <v>8.5</v>
      </c>
      <c r="U59" s="14">
        <v>8.5</v>
      </c>
      <c r="V59" s="252">
        <v>8.5</v>
      </c>
      <c r="W59" s="242">
        <f t="shared" si="18"/>
        <v>158.50000000000003</v>
      </c>
      <c r="X59" s="2"/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3">
        <v>8.4</v>
      </c>
      <c r="C60" s="14">
        <v>8.4</v>
      </c>
      <c r="D60" s="14">
        <v>8.5</v>
      </c>
      <c r="E60" s="14">
        <v>2.4</v>
      </c>
      <c r="F60" s="14">
        <v>8.4</v>
      </c>
      <c r="G60" s="14">
        <v>8.5</v>
      </c>
      <c r="H60" s="252">
        <v>8.3000000000000007</v>
      </c>
      <c r="I60" s="13">
        <v>8.4</v>
      </c>
      <c r="J60" s="14">
        <v>8.5</v>
      </c>
      <c r="K60" s="14">
        <v>8.4</v>
      </c>
      <c r="L60" s="14">
        <v>2.4</v>
      </c>
      <c r="M60" s="14">
        <v>8.5</v>
      </c>
      <c r="N60" s="14">
        <v>8.4</v>
      </c>
      <c r="O60" s="252">
        <v>8.4</v>
      </c>
      <c r="P60" s="13">
        <v>8.5</v>
      </c>
      <c r="Q60" s="14">
        <v>8.4</v>
      </c>
      <c r="R60" s="14">
        <v>8.5</v>
      </c>
      <c r="S60" s="14">
        <v>2.4</v>
      </c>
      <c r="T60" s="14">
        <v>8.5</v>
      </c>
      <c r="U60" s="14">
        <v>8.5</v>
      </c>
      <c r="V60" s="252">
        <v>8.5</v>
      </c>
      <c r="W60" s="381">
        <f t="shared" si="18"/>
        <v>159.20000000000005</v>
      </c>
      <c r="X60" s="326"/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19">SUM(B54:B60)</f>
        <v>57.4</v>
      </c>
      <c r="C61" s="105">
        <f t="shared" si="19"/>
        <v>57.4</v>
      </c>
      <c r="D61" s="105">
        <f t="shared" si="19"/>
        <v>58.5</v>
      </c>
      <c r="E61" s="105">
        <f t="shared" si="19"/>
        <v>16</v>
      </c>
      <c r="F61" s="105">
        <f t="shared" si="19"/>
        <v>57.9</v>
      </c>
      <c r="G61" s="105">
        <f t="shared" si="19"/>
        <v>58.5</v>
      </c>
      <c r="H61" s="106">
        <f t="shared" si="19"/>
        <v>57.399999999999991</v>
      </c>
      <c r="I61" s="108">
        <f t="shared" si="19"/>
        <v>57.6</v>
      </c>
      <c r="J61" s="105">
        <f t="shared" si="19"/>
        <v>58.5</v>
      </c>
      <c r="K61" s="105">
        <f t="shared" si="19"/>
        <v>57.9</v>
      </c>
      <c r="L61" s="105">
        <f>SUM(L54:L60)</f>
        <v>16</v>
      </c>
      <c r="M61" s="105">
        <f>SUM(M54:M60)</f>
        <v>58.5</v>
      </c>
      <c r="N61" s="105">
        <f>SUM(N54:N60)</f>
        <v>57.6</v>
      </c>
      <c r="O61" s="106">
        <f>SUM(O54:O60)</f>
        <v>57.4</v>
      </c>
      <c r="P61" s="108">
        <f t="shared" ref="P61:V61" si="20">SUM(P54:P60)</f>
        <v>58.5</v>
      </c>
      <c r="Q61" s="105">
        <f t="shared" si="20"/>
        <v>57.9</v>
      </c>
      <c r="R61" s="105">
        <f t="shared" si="20"/>
        <v>58.5</v>
      </c>
      <c r="S61" s="105">
        <f t="shared" si="20"/>
        <v>16.3</v>
      </c>
      <c r="T61" s="105">
        <f t="shared" si="20"/>
        <v>58.5</v>
      </c>
      <c r="U61" s="105">
        <f t="shared" si="20"/>
        <v>58.5</v>
      </c>
      <c r="V61" s="106">
        <f t="shared" si="20"/>
        <v>58.5</v>
      </c>
      <c r="W61" s="389">
        <f t="shared" si="18"/>
        <v>1093.3</v>
      </c>
      <c r="X61" s="327"/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134.5</v>
      </c>
      <c r="C62" s="16">
        <v>134.5</v>
      </c>
      <c r="D62" s="16">
        <v>137</v>
      </c>
      <c r="E62" s="16">
        <v>134.5</v>
      </c>
      <c r="F62" s="16">
        <v>135.5</v>
      </c>
      <c r="G62" s="16">
        <v>137</v>
      </c>
      <c r="H62" s="17">
        <v>134.5</v>
      </c>
      <c r="I62" s="15">
        <v>135</v>
      </c>
      <c r="J62" s="16">
        <v>137</v>
      </c>
      <c r="K62" s="16">
        <v>135.5</v>
      </c>
      <c r="L62" s="452">
        <v>134.5</v>
      </c>
      <c r="M62" s="452">
        <v>137</v>
      </c>
      <c r="N62" s="16">
        <v>135</v>
      </c>
      <c r="O62" s="17">
        <v>134.5</v>
      </c>
      <c r="P62" s="451">
        <v>137</v>
      </c>
      <c r="Q62" s="452">
        <v>135.5</v>
      </c>
      <c r="R62" s="453">
        <v>137</v>
      </c>
      <c r="S62" s="453">
        <v>137</v>
      </c>
      <c r="T62" s="453">
        <v>137</v>
      </c>
      <c r="U62" s="452">
        <v>137</v>
      </c>
      <c r="V62" s="504">
        <v>137</v>
      </c>
      <c r="W62" s="243">
        <f>((W61/W63)/7)*1000</f>
        <v>135.93186621907248</v>
      </c>
      <c r="X62" s="3"/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17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61</v>
      </c>
      <c r="O63" s="20">
        <v>61</v>
      </c>
      <c r="P63" s="18">
        <v>61</v>
      </c>
      <c r="Q63" s="19">
        <v>61</v>
      </c>
      <c r="R63" s="19">
        <v>61</v>
      </c>
      <c r="S63" s="19">
        <v>17</v>
      </c>
      <c r="T63" s="19">
        <v>61</v>
      </c>
      <c r="U63" s="19">
        <v>61</v>
      </c>
      <c r="V63" s="20">
        <v>61</v>
      </c>
      <c r="W63" s="244">
        <f>SUM(B63:V63)</f>
        <v>1149</v>
      </c>
      <c r="X63" s="3"/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8.3262999999999998</v>
      </c>
      <c r="C64" s="22">
        <f>((((C62*7)*C63)/1000)-(C54+C55))/5</f>
        <v>8.3262999999999998</v>
      </c>
      <c r="D64" s="22">
        <f t="shared" ref="D64:O64" si="21">((((D62*7)*D63)/1000)-(D54+D55))/5</f>
        <v>8.4598000000000013</v>
      </c>
      <c r="E64" s="22">
        <f t="shared" si="21"/>
        <v>2.3211000000000004</v>
      </c>
      <c r="F64" s="22">
        <f t="shared" si="21"/>
        <v>8.3717000000000006</v>
      </c>
      <c r="G64" s="22">
        <f t="shared" si="21"/>
        <v>8.4998000000000005</v>
      </c>
      <c r="H64" s="23">
        <f t="shared" si="21"/>
        <v>8.2863000000000007</v>
      </c>
      <c r="I64" s="21">
        <f t="shared" si="21"/>
        <v>8.3290000000000006</v>
      </c>
      <c r="J64" s="22">
        <f t="shared" si="21"/>
        <v>8.4998000000000005</v>
      </c>
      <c r="K64" s="22">
        <f t="shared" si="21"/>
        <v>8.3717000000000006</v>
      </c>
      <c r="L64" s="22">
        <f t="shared" si="21"/>
        <v>2.3211000000000004</v>
      </c>
      <c r="M64" s="22">
        <f t="shared" si="21"/>
        <v>8.4998000000000005</v>
      </c>
      <c r="N64" s="22">
        <f t="shared" si="21"/>
        <v>8.3290000000000006</v>
      </c>
      <c r="O64" s="23">
        <f t="shared" si="21"/>
        <v>8.3262999999999998</v>
      </c>
      <c r="P64" s="21">
        <f t="shared" ref="P64:V64" si="22">((((P62*7)*P63)/1000)-(P54+P55))/5</f>
        <v>8.4998000000000005</v>
      </c>
      <c r="Q64" s="22">
        <f t="shared" si="22"/>
        <v>8.3717000000000006</v>
      </c>
      <c r="R64" s="22">
        <f t="shared" si="22"/>
        <v>8.4998000000000005</v>
      </c>
      <c r="S64" s="22">
        <f t="shared" si="22"/>
        <v>2.3806000000000003</v>
      </c>
      <c r="T64" s="22">
        <f t="shared" si="22"/>
        <v>8.4998000000000005</v>
      </c>
      <c r="U64" s="22">
        <f t="shared" si="22"/>
        <v>8.4998000000000005</v>
      </c>
      <c r="V64" s="23">
        <f t="shared" si="22"/>
        <v>8.4998000000000005</v>
      </c>
      <c r="W64" s="425">
        <f>((W61*1000)/W63)/7</f>
        <v>135.93186621907248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57.4315</v>
      </c>
      <c r="C65" s="330">
        <f>((C63*C62)*7)/1000</f>
        <v>57.4315</v>
      </c>
      <c r="D65" s="330">
        <f t="shared" ref="D65:K65" si="23">((D63*D62)*7)/1000</f>
        <v>58.499000000000002</v>
      </c>
      <c r="E65" s="330">
        <f t="shared" si="23"/>
        <v>16.005500000000001</v>
      </c>
      <c r="F65" s="330">
        <f t="shared" si="23"/>
        <v>57.858499999999999</v>
      </c>
      <c r="G65" s="330">
        <f t="shared" si="23"/>
        <v>58.499000000000002</v>
      </c>
      <c r="H65" s="331">
        <f t="shared" si="23"/>
        <v>57.4315</v>
      </c>
      <c r="I65" s="329">
        <f t="shared" si="23"/>
        <v>57.645000000000003</v>
      </c>
      <c r="J65" s="330">
        <f t="shared" si="23"/>
        <v>58.499000000000002</v>
      </c>
      <c r="K65" s="330">
        <f t="shared" si="23"/>
        <v>57.858499999999999</v>
      </c>
      <c r="L65" s="330">
        <f>((L63*L62)*7)/1000</f>
        <v>16.005500000000001</v>
      </c>
      <c r="M65" s="330">
        <f>((M63*M62)*7)/1000</f>
        <v>58.499000000000002</v>
      </c>
      <c r="N65" s="330">
        <f>((N63*N62)*7)/1000</f>
        <v>57.645000000000003</v>
      </c>
      <c r="O65" s="331">
        <f>((O63*O62)*7)/1000</f>
        <v>57.4315</v>
      </c>
      <c r="P65" s="329">
        <f t="shared" ref="P65:V65" si="24">((P63*P62)*7)/1000</f>
        <v>58.499000000000002</v>
      </c>
      <c r="Q65" s="330">
        <f t="shared" si="24"/>
        <v>57.858499999999999</v>
      </c>
      <c r="R65" s="330">
        <f t="shared" si="24"/>
        <v>58.499000000000002</v>
      </c>
      <c r="S65" s="330">
        <f t="shared" si="24"/>
        <v>16.303000000000001</v>
      </c>
      <c r="T65" s="330">
        <f t="shared" si="24"/>
        <v>58.499000000000002</v>
      </c>
      <c r="U65" s="330">
        <f t="shared" si="24"/>
        <v>58.499000000000002</v>
      </c>
      <c r="V65" s="331">
        <f t="shared" si="24"/>
        <v>58.499000000000002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5">+(B61/B63)/7*1000</f>
        <v>134.42622950819671</v>
      </c>
      <c r="C66" s="27">
        <f t="shared" si="25"/>
        <v>134.42622950819671</v>
      </c>
      <c r="D66" s="27">
        <f t="shared" si="25"/>
        <v>137.0023419203747</v>
      </c>
      <c r="E66" s="27">
        <f t="shared" si="25"/>
        <v>134.45378151260505</v>
      </c>
      <c r="F66" s="27">
        <f t="shared" si="25"/>
        <v>135.59718969555036</v>
      </c>
      <c r="G66" s="27">
        <f t="shared" si="25"/>
        <v>137.0023419203747</v>
      </c>
      <c r="H66" s="28">
        <f t="shared" si="25"/>
        <v>134.42622950819668</v>
      </c>
      <c r="I66" s="26">
        <f t="shared" si="25"/>
        <v>134.89461358313818</v>
      </c>
      <c r="J66" s="27">
        <f t="shared" si="25"/>
        <v>137.0023419203747</v>
      </c>
      <c r="K66" s="27">
        <f t="shared" si="25"/>
        <v>135.59718969555036</v>
      </c>
      <c r="L66" s="27">
        <f>+(L61/L63)/7*1000</f>
        <v>134.45378151260505</v>
      </c>
      <c r="M66" s="27">
        <f>+(M61/M63)/7*1000</f>
        <v>137.0023419203747</v>
      </c>
      <c r="N66" s="27">
        <f>+(N61/N63)/7*1000</f>
        <v>134.89461358313818</v>
      </c>
      <c r="O66" s="28">
        <f>+(O61/O63)/7*1000</f>
        <v>134.42622950819671</v>
      </c>
      <c r="P66" s="26">
        <f t="shared" ref="P66:V66" si="26">+(P61/P63)/7*1000</f>
        <v>137.0023419203747</v>
      </c>
      <c r="Q66" s="27">
        <f t="shared" si="26"/>
        <v>135.59718969555036</v>
      </c>
      <c r="R66" s="27">
        <f t="shared" si="26"/>
        <v>137.0023419203747</v>
      </c>
      <c r="S66" s="27">
        <f t="shared" si="26"/>
        <v>136.9747899159664</v>
      </c>
      <c r="T66" s="27">
        <f t="shared" si="26"/>
        <v>137.0023419203747</v>
      </c>
      <c r="U66" s="27">
        <f t="shared" si="26"/>
        <v>137.0023419203747</v>
      </c>
      <c r="V66" s="28">
        <f t="shared" si="26"/>
        <v>137.0023419203747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-3.1500000000001194E-2</v>
      </c>
      <c r="C67" s="30">
        <f>C61-C65</f>
        <v>-3.1500000000001194E-2</v>
      </c>
      <c r="D67" s="30">
        <f t="shared" ref="D67:K67" si="27">D61-D65</f>
        <v>9.9999999999766942E-4</v>
      </c>
      <c r="E67" s="30">
        <f t="shared" si="27"/>
        <v>-5.5000000000013927E-3</v>
      </c>
      <c r="F67" s="30">
        <f t="shared" si="27"/>
        <v>4.1499999999999204E-2</v>
      </c>
      <c r="G67" s="30">
        <f t="shared" si="27"/>
        <v>9.9999999999766942E-4</v>
      </c>
      <c r="H67" s="30">
        <f t="shared" si="27"/>
        <v>-3.1500000000008299E-2</v>
      </c>
      <c r="I67" s="30">
        <f t="shared" si="27"/>
        <v>-4.5000000000001705E-2</v>
      </c>
      <c r="J67" s="30">
        <f t="shared" si="27"/>
        <v>9.9999999999766942E-4</v>
      </c>
      <c r="K67" s="30">
        <f t="shared" si="27"/>
        <v>4.1499999999999204E-2</v>
      </c>
      <c r="L67" s="30">
        <f>L61-L65</f>
        <v>-5.5000000000013927E-3</v>
      </c>
      <c r="M67" s="30">
        <f>M61-M65</f>
        <v>9.9999999999766942E-4</v>
      </c>
      <c r="N67" s="30">
        <f>N61-N65</f>
        <v>-4.5000000000001705E-2</v>
      </c>
      <c r="O67" s="30">
        <f>O61-O65</f>
        <v>-3.1500000000001194E-2</v>
      </c>
      <c r="P67" s="30">
        <f t="shared" ref="P67:V67" si="28">P61-P65</f>
        <v>9.9999999999766942E-4</v>
      </c>
      <c r="Q67" s="30">
        <f t="shared" si="28"/>
        <v>4.1499999999999204E-2</v>
      </c>
      <c r="R67" s="30">
        <f t="shared" si="28"/>
        <v>9.9999999999766942E-4</v>
      </c>
      <c r="S67" s="30">
        <f t="shared" si="28"/>
        <v>-3.0000000000001137E-3</v>
      </c>
      <c r="T67" s="30">
        <f t="shared" si="28"/>
        <v>9.9999999999766942E-4</v>
      </c>
      <c r="U67" s="30">
        <f t="shared" si="28"/>
        <v>9.9999999999766942E-4</v>
      </c>
      <c r="V67" s="30">
        <f t="shared" si="28"/>
        <v>9.9999999999766942E-4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40" topLeftCell="D22">
      <selection activeCell="S36" sqref="S36:S41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P52:V52"/>
    <mergeCell ref="W52:W53"/>
    <mergeCell ref="W15:W16"/>
    <mergeCell ref="B33:H33"/>
    <mergeCell ref="I33:I35"/>
    <mergeCell ref="P33:R33"/>
    <mergeCell ref="S33:S35"/>
    <mergeCell ref="M34:N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4"/>
  <dimension ref="A1:AG236"/>
  <sheetViews>
    <sheetView topLeftCell="M51" zoomScale="40" zoomScaleNormal="40" workbookViewId="0">
      <selection activeCell="O45" sqref="O45:T45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7.7109375" style="11" bestFit="1" customWidth="1"/>
    <col min="15" max="15" width="27.85546875" style="11" customWidth="1"/>
    <col min="16" max="22" width="24.28515625" style="11" customWidth="1"/>
    <col min="23" max="23" width="27.7109375" style="11" bestFit="1" customWidth="1"/>
    <col min="2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86</v>
      </c>
      <c r="N11" s="1100"/>
      <c r="O11" s="6"/>
      <c r="P11" s="6"/>
      <c r="Q11" s="1"/>
      <c r="R11" s="1"/>
      <c r="S11" s="1" t="s">
        <v>5</v>
      </c>
      <c r="T11" s="69">
        <v>45589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5"/>
      <c r="I15" s="1142" t="s">
        <v>29</v>
      </c>
      <c r="J15" s="1143"/>
      <c r="K15" s="1143"/>
      <c r="L15" s="1143"/>
      <c r="M15" s="1143"/>
      <c r="N15" s="1143"/>
      <c r="O15" s="1144"/>
      <c r="P15" s="1103" t="s">
        <v>28</v>
      </c>
      <c r="Q15" s="1104"/>
      <c r="R15" s="1104"/>
      <c r="S15" s="1104"/>
      <c r="T15" s="1104"/>
      <c r="U15" s="1104"/>
      <c r="V15" s="1105"/>
      <c r="W15" s="1156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9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72.599999999999994</v>
      </c>
      <c r="C17" s="475">
        <v>73.2</v>
      </c>
      <c r="D17" s="475">
        <v>73.900000000000006</v>
      </c>
      <c r="E17" s="475">
        <v>22.8</v>
      </c>
      <c r="F17" s="475">
        <v>75.7</v>
      </c>
      <c r="G17" s="475">
        <v>75.099999999999994</v>
      </c>
      <c r="H17" s="477">
        <v>74.400000000000006</v>
      </c>
      <c r="I17" s="470">
        <v>75.7</v>
      </c>
      <c r="J17" s="471">
        <v>75.400000000000006</v>
      </c>
      <c r="K17" s="471">
        <v>74.2</v>
      </c>
      <c r="L17" s="471">
        <v>22.5</v>
      </c>
      <c r="M17" s="471">
        <v>73.599999999999994</v>
      </c>
      <c r="N17" s="472">
        <v>72</v>
      </c>
      <c r="O17" s="503">
        <v>71.900000000000006</v>
      </c>
      <c r="P17" s="474">
        <v>73.2</v>
      </c>
      <c r="Q17" s="475">
        <v>73.900000000000006</v>
      </c>
      <c r="R17" s="475">
        <v>75.400000000000006</v>
      </c>
      <c r="S17" s="475">
        <v>22.5</v>
      </c>
      <c r="T17" s="475">
        <v>75.7</v>
      </c>
      <c r="U17" s="475">
        <v>76</v>
      </c>
      <c r="V17" s="477">
        <v>75</v>
      </c>
      <c r="W17" s="337">
        <f t="shared" ref="W17:W24" si="0">SUM(B17:V17)</f>
        <v>1404.7000000000003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72.599999999999994</v>
      </c>
      <c r="C18" s="330">
        <v>73.2</v>
      </c>
      <c r="D18" s="330">
        <v>73.900000000000006</v>
      </c>
      <c r="E18" s="330">
        <v>22.8</v>
      </c>
      <c r="F18" s="330">
        <v>75.7</v>
      </c>
      <c r="G18" s="330">
        <v>75.099999999999994</v>
      </c>
      <c r="H18" s="331">
        <v>74.400000000000006</v>
      </c>
      <c r="I18" s="329">
        <v>75.7</v>
      </c>
      <c r="J18" s="330">
        <v>75.400000000000006</v>
      </c>
      <c r="K18" s="330">
        <v>74.2</v>
      </c>
      <c r="L18" s="330">
        <v>22.5</v>
      </c>
      <c r="M18" s="330">
        <v>73.599999999999994</v>
      </c>
      <c r="N18" s="25">
        <v>72</v>
      </c>
      <c r="O18" s="331">
        <v>71.900000000000006</v>
      </c>
      <c r="P18" s="329">
        <v>73.2</v>
      </c>
      <c r="Q18" s="330">
        <v>73.900000000000006</v>
      </c>
      <c r="R18" s="330">
        <v>75.400000000000006</v>
      </c>
      <c r="S18" s="330">
        <v>22.5</v>
      </c>
      <c r="T18" s="330">
        <v>75.7</v>
      </c>
      <c r="U18" s="330">
        <v>76</v>
      </c>
      <c r="V18" s="331">
        <v>75</v>
      </c>
      <c r="W18" s="337">
        <f t="shared" si="0"/>
        <v>1404.7000000000003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77</v>
      </c>
      <c r="C19" s="14">
        <v>77.2</v>
      </c>
      <c r="D19" s="14">
        <v>77.8</v>
      </c>
      <c r="E19" s="14">
        <v>23.8</v>
      </c>
      <c r="F19" s="14">
        <v>79.2</v>
      </c>
      <c r="G19" s="14">
        <v>79.5</v>
      </c>
      <c r="H19" s="252">
        <v>77.900000000000006</v>
      </c>
      <c r="I19" s="13">
        <v>79.2</v>
      </c>
      <c r="J19" s="14">
        <v>79.400000000000006</v>
      </c>
      <c r="K19" s="14">
        <v>78.099999999999994</v>
      </c>
      <c r="L19" s="14">
        <v>23.7</v>
      </c>
      <c r="M19" s="14">
        <v>77.900000000000006</v>
      </c>
      <c r="N19" s="14">
        <v>76.3</v>
      </c>
      <c r="O19" s="252">
        <v>75.400000000000006</v>
      </c>
      <c r="P19" s="13">
        <v>76.7</v>
      </c>
      <c r="Q19" s="14">
        <v>77.3</v>
      </c>
      <c r="R19" s="14">
        <v>78.900000000000006</v>
      </c>
      <c r="S19" s="14">
        <v>23.8</v>
      </c>
      <c r="T19" s="14">
        <v>79.7</v>
      </c>
      <c r="U19" s="14">
        <v>79.5</v>
      </c>
      <c r="V19" s="252">
        <v>79</v>
      </c>
      <c r="W19" s="337">
        <f t="shared" si="0"/>
        <v>1477.3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77</v>
      </c>
      <c r="C20" s="14">
        <v>77.2</v>
      </c>
      <c r="D20" s="14">
        <v>77.8</v>
      </c>
      <c r="E20" s="14">
        <v>23.8</v>
      </c>
      <c r="F20" s="14">
        <v>79.2</v>
      </c>
      <c r="G20" s="14">
        <v>79.5</v>
      </c>
      <c r="H20" s="252">
        <v>77.900000000000006</v>
      </c>
      <c r="I20" s="13">
        <v>79.2</v>
      </c>
      <c r="J20" s="14">
        <v>79.400000000000006</v>
      </c>
      <c r="K20" s="14">
        <v>78.099999999999994</v>
      </c>
      <c r="L20" s="14">
        <v>23.7</v>
      </c>
      <c r="M20" s="14">
        <v>77.900000000000006</v>
      </c>
      <c r="N20" s="14">
        <v>76.3</v>
      </c>
      <c r="O20" s="252">
        <v>75.400000000000006</v>
      </c>
      <c r="P20" s="13">
        <v>76.7</v>
      </c>
      <c r="Q20" s="14">
        <v>77.3</v>
      </c>
      <c r="R20" s="14">
        <v>78.900000000000006</v>
      </c>
      <c r="S20" s="14">
        <v>23.8</v>
      </c>
      <c r="T20" s="14">
        <v>79.7</v>
      </c>
      <c r="U20" s="14">
        <v>79.5</v>
      </c>
      <c r="V20" s="252">
        <v>79</v>
      </c>
      <c r="W20" s="337">
        <f t="shared" si="0"/>
        <v>1477.3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77</v>
      </c>
      <c r="C21" s="14">
        <v>77.2</v>
      </c>
      <c r="D21" s="14">
        <v>77.8</v>
      </c>
      <c r="E21" s="14">
        <v>23.9</v>
      </c>
      <c r="F21" s="14">
        <v>79.3</v>
      </c>
      <c r="G21" s="14">
        <v>79.5</v>
      </c>
      <c r="H21" s="252">
        <v>77.900000000000006</v>
      </c>
      <c r="I21" s="13">
        <v>79.3</v>
      </c>
      <c r="J21" s="14">
        <v>79.400000000000006</v>
      </c>
      <c r="K21" s="14">
        <v>78.099999999999994</v>
      </c>
      <c r="L21" s="14">
        <v>23.7</v>
      </c>
      <c r="M21" s="14">
        <v>77.900000000000006</v>
      </c>
      <c r="N21" s="14">
        <v>76.400000000000006</v>
      </c>
      <c r="O21" s="252">
        <v>75.400000000000006</v>
      </c>
      <c r="P21" s="13">
        <v>76.8</v>
      </c>
      <c r="Q21" s="14">
        <v>77.400000000000006</v>
      </c>
      <c r="R21" s="14">
        <v>79</v>
      </c>
      <c r="S21" s="14">
        <v>23.9</v>
      </c>
      <c r="T21" s="14">
        <v>79.7</v>
      </c>
      <c r="U21" s="14">
        <v>79.5</v>
      </c>
      <c r="V21" s="252">
        <v>79</v>
      </c>
      <c r="W21" s="337">
        <f t="shared" si="0"/>
        <v>1478.1000000000001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77</v>
      </c>
      <c r="C22" s="14">
        <v>77.2</v>
      </c>
      <c r="D22" s="14">
        <v>77.8</v>
      </c>
      <c r="E22" s="14">
        <v>23.9</v>
      </c>
      <c r="F22" s="14">
        <v>79.3</v>
      </c>
      <c r="G22" s="14">
        <v>79.5</v>
      </c>
      <c r="H22" s="252">
        <v>78</v>
      </c>
      <c r="I22" s="13">
        <v>79.3</v>
      </c>
      <c r="J22" s="14">
        <v>79.400000000000006</v>
      </c>
      <c r="K22" s="14">
        <v>78.099999999999994</v>
      </c>
      <c r="L22" s="14">
        <v>23.7</v>
      </c>
      <c r="M22" s="14">
        <v>77.900000000000006</v>
      </c>
      <c r="N22" s="14">
        <v>76.400000000000006</v>
      </c>
      <c r="O22" s="252">
        <v>75.400000000000006</v>
      </c>
      <c r="P22" s="13">
        <v>76.8</v>
      </c>
      <c r="Q22" s="14">
        <v>77.400000000000006</v>
      </c>
      <c r="R22" s="14">
        <v>79</v>
      </c>
      <c r="S22" s="14">
        <v>23.9</v>
      </c>
      <c r="T22" s="14">
        <v>79.7</v>
      </c>
      <c r="U22" s="14">
        <v>79.5</v>
      </c>
      <c r="V22" s="252">
        <v>79</v>
      </c>
      <c r="W22" s="337">
        <f t="shared" si="0"/>
        <v>1478.2000000000003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3">
        <v>77</v>
      </c>
      <c r="C23" s="14">
        <v>77.2</v>
      </c>
      <c r="D23" s="14">
        <v>77.8</v>
      </c>
      <c r="E23" s="14">
        <v>23.9</v>
      </c>
      <c r="F23" s="14">
        <v>79.3</v>
      </c>
      <c r="G23" s="14">
        <v>79.5</v>
      </c>
      <c r="H23" s="252">
        <v>78</v>
      </c>
      <c r="I23" s="13">
        <v>79.3</v>
      </c>
      <c r="J23" s="14">
        <v>79.400000000000006</v>
      </c>
      <c r="K23" s="14">
        <v>78.2</v>
      </c>
      <c r="L23" s="14">
        <v>23.8</v>
      </c>
      <c r="M23" s="14">
        <v>78</v>
      </c>
      <c r="N23" s="14">
        <v>76.400000000000006</v>
      </c>
      <c r="O23" s="252">
        <v>75.5</v>
      </c>
      <c r="P23" s="13">
        <v>76.8</v>
      </c>
      <c r="Q23" s="14">
        <v>77.400000000000006</v>
      </c>
      <c r="R23" s="14">
        <v>79</v>
      </c>
      <c r="S23" s="14">
        <v>23.9</v>
      </c>
      <c r="T23" s="14">
        <v>79.7</v>
      </c>
      <c r="U23" s="14">
        <v>79.5</v>
      </c>
      <c r="V23" s="252">
        <v>79.099999999999994</v>
      </c>
      <c r="W23" s="509">
        <f t="shared" si="0"/>
        <v>1478.7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530.20000000000005</v>
      </c>
      <c r="C24" s="105">
        <f t="shared" si="1"/>
        <v>532.4</v>
      </c>
      <c r="D24" s="105">
        <f t="shared" si="1"/>
        <v>536.80000000000007</v>
      </c>
      <c r="E24" s="105">
        <f t="shared" si="1"/>
        <v>164.9</v>
      </c>
      <c r="F24" s="105">
        <f t="shared" si="1"/>
        <v>547.70000000000005</v>
      </c>
      <c r="G24" s="105">
        <f t="shared" si="1"/>
        <v>547.70000000000005</v>
      </c>
      <c r="H24" s="106">
        <f t="shared" si="1"/>
        <v>538.5</v>
      </c>
      <c r="I24" s="108">
        <f t="shared" si="1"/>
        <v>547.70000000000005</v>
      </c>
      <c r="J24" s="105">
        <f t="shared" si="1"/>
        <v>547.79999999999995</v>
      </c>
      <c r="K24" s="105">
        <f t="shared" si="1"/>
        <v>539.00000000000011</v>
      </c>
      <c r="L24" s="105">
        <f>SUM(L17:L23)</f>
        <v>163.60000000000002</v>
      </c>
      <c r="M24" s="105">
        <f>SUM(M17:M23)</f>
        <v>536.79999999999995</v>
      </c>
      <c r="N24" s="105">
        <f>SUM(N17:N23)</f>
        <v>525.79999999999995</v>
      </c>
      <c r="O24" s="106">
        <f>SUM(O17:O23)</f>
        <v>520.9</v>
      </c>
      <c r="P24" s="108">
        <f t="shared" ref="P24:V24" si="2">SUM(P17:P23)</f>
        <v>530.20000000000005</v>
      </c>
      <c r="Q24" s="105">
        <f t="shared" si="2"/>
        <v>534.6</v>
      </c>
      <c r="R24" s="105">
        <f t="shared" si="2"/>
        <v>545.6</v>
      </c>
      <c r="S24" s="105">
        <f t="shared" si="2"/>
        <v>164.3</v>
      </c>
      <c r="T24" s="105">
        <f t="shared" si="2"/>
        <v>549.9</v>
      </c>
      <c r="U24" s="105">
        <f t="shared" si="2"/>
        <v>549.5</v>
      </c>
      <c r="V24" s="106">
        <f t="shared" si="2"/>
        <v>545.1</v>
      </c>
      <c r="W24" s="389">
        <f t="shared" si="0"/>
        <v>10199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121</v>
      </c>
      <c r="C25" s="16">
        <v>121.5</v>
      </c>
      <c r="D25" s="16">
        <v>122.5</v>
      </c>
      <c r="E25" s="16">
        <v>124</v>
      </c>
      <c r="F25" s="16">
        <v>125</v>
      </c>
      <c r="G25" s="16">
        <v>125</v>
      </c>
      <c r="H25" s="17">
        <v>122.5</v>
      </c>
      <c r="I25" s="15">
        <v>125</v>
      </c>
      <c r="J25" s="16">
        <v>125</v>
      </c>
      <c r="K25" s="16">
        <v>123</v>
      </c>
      <c r="L25" s="452">
        <v>123</v>
      </c>
      <c r="M25" s="452">
        <v>122.5</v>
      </c>
      <c r="N25" s="16">
        <v>120</v>
      </c>
      <c r="O25" s="17">
        <v>118.5</v>
      </c>
      <c r="P25" s="451">
        <v>121</v>
      </c>
      <c r="Q25" s="452">
        <v>122</v>
      </c>
      <c r="R25" s="453">
        <v>124.5</v>
      </c>
      <c r="S25" s="453">
        <v>123.5</v>
      </c>
      <c r="T25" s="453">
        <v>125.5</v>
      </c>
      <c r="U25" s="452">
        <v>125</v>
      </c>
      <c r="V25" s="504">
        <v>124</v>
      </c>
      <c r="W25" s="243">
        <f>((W24/W26)/7)*1000</f>
        <v>122.99510383251732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626</v>
      </c>
      <c r="C26" s="19">
        <v>626</v>
      </c>
      <c r="D26" s="19">
        <v>626</v>
      </c>
      <c r="E26" s="19">
        <v>190</v>
      </c>
      <c r="F26" s="19">
        <v>626</v>
      </c>
      <c r="G26" s="19">
        <v>626</v>
      </c>
      <c r="H26" s="20">
        <v>628</v>
      </c>
      <c r="I26" s="18">
        <v>626</v>
      </c>
      <c r="J26" s="19">
        <v>626</v>
      </c>
      <c r="K26" s="19">
        <v>626</v>
      </c>
      <c r="L26" s="19">
        <v>190</v>
      </c>
      <c r="M26" s="19">
        <v>626</v>
      </c>
      <c r="N26" s="19">
        <v>626</v>
      </c>
      <c r="O26" s="20">
        <v>628</v>
      </c>
      <c r="P26" s="18">
        <v>626</v>
      </c>
      <c r="Q26" s="19">
        <v>626</v>
      </c>
      <c r="R26" s="19">
        <v>626</v>
      </c>
      <c r="S26" s="19">
        <v>190</v>
      </c>
      <c r="T26" s="19">
        <v>626</v>
      </c>
      <c r="U26" s="19">
        <v>628</v>
      </c>
      <c r="V26" s="20">
        <v>628</v>
      </c>
      <c r="W26" s="244">
        <f>SUM(B26:V26)</f>
        <v>11846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77.004400000000004</v>
      </c>
      <c r="C27" s="22">
        <f>((((C25*7)*C26)/1000)-(C17+C18))/5</f>
        <v>77.202600000000004</v>
      </c>
      <c r="D27" s="22">
        <f t="shared" ref="D27:O27" si="3">((((D25*7)*D26)/1000)-(D17+D18))/5</f>
        <v>77.798999999999992</v>
      </c>
      <c r="E27" s="22">
        <f t="shared" si="3"/>
        <v>23.863999999999997</v>
      </c>
      <c r="F27" s="22">
        <f t="shared" si="3"/>
        <v>79.27000000000001</v>
      </c>
      <c r="G27" s="22">
        <f t="shared" si="3"/>
        <v>79.510000000000005</v>
      </c>
      <c r="H27" s="23">
        <f t="shared" si="3"/>
        <v>77.941999999999993</v>
      </c>
      <c r="I27" s="21">
        <f t="shared" si="3"/>
        <v>79.27000000000001</v>
      </c>
      <c r="J27" s="22">
        <f t="shared" si="3"/>
        <v>79.39</v>
      </c>
      <c r="K27" s="22">
        <f t="shared" si="3"/>
        <v>78.117199999999997</v>
      </c>
      <c r="L27" s="22">
        <f t="shared" si="3"/>
        <v>23.718</v>
      </c>
      <c r="M27" s="22">
        <f t="shared" si="3"/>
        <v>77.918999999999997</v>
      </c>
      <c r="N27" s="22">
        <f t="shared" si="3"/>
        <v>76.368000000000009</v>
      </c>
      <c r="O27" s="23">
        <f t="shared" si="3"/>
        <v>75.425200000000004</v>
      </c>
      <c r="P27" s="21">
        <f t="shared" ref="P27:V27" si="4">((((P25*7)*P26)/1000)-(P17+P18))/5</f>
        <v>76.764399999999995</v>
      </c>
      <c r="Q27" s="22">
        <f t="shared" si="4"/>
        <v>77.360800000000012</v>
      </c>
      <c r="R27" s="22">
        <f t="shared" si="4"/>
        <v>78.951799999999992</v>
      </c>
      <c r="S27" s="22">
        <f t="shared" si="4"/>
        <v>23.850999999999999</v>
      </c>
      <c r="T27" s="22">
        <f t="shared" si="4"/>
        <v>79.708200000000005</v>
      </c>
      <c r="U27" s="22">
        <f t="shared" si="4"/>
        <v>79.5</v>
      </c>
      <c r="V27" s="23">
        <f t="shared" si="4"/>
        <v>79.020800000000008</v>
      </c>
      <c r="W27" s="425">
        <f>((W24*1000)/W26)/7</f>
        <v>122.9951038325173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530.22199999999998</v>
      </c>
      <c r="C28" s="330">
        <f>((C26*C25)*7)/1000</f>
        <v>532.41300000000001</v>
      </c>
      <c r="D28" s="330">
        <f t="shared" si="5"/>
        <v>536.79499999999996</v>
      </c>
      <c r="E28" s="330">
        <f t="shared" si="5"/>
        <v>164.92</v>
      </c>
      <c r="F28" s="330">
        <f t="shared" si="5"/>
        <v>547.75</v>
      </c>
      <c r="G28" s="330">
        <f t="shared" si="5"/>
        <v>547.75</v>
      </c>
      <c r="H28" s="331">
        <f t="shared" si="5"/>
        <v>538.51</v>
      </c>
      <c r="I28" s="329">
        <f t="shared" si="5"/>
        <v>547.75</v>
      </c>
      <c r="J28" s="330">
        <f t="shared" si="5"/>
        <v>547.75</v>
      </c>
      <c r="K28" s="330">
        <f t="shared" si="5"/>
        <v>538.98599999999999</v>
      </c>
      <c r="L28" s="330">
        <f>((L26*L25)*7)/1000</f>
        <v>163.59</v>
      </c>
      <c r="M28" s="330">
        <f>((M26*M25)*7)/1000</f>
        <v>536.79499999999996</v>
      </c>
      <c r="N28" s="330">
        <f>((N26*N25)*7)/1000</f>
        <v>525.84</v>
      </c>
      <c r="O28" s="331">
        <f>((O26*O25)*7)/1000</f>
        <v>520.92600000000004</v>
      </c>
      <c r="P28" s="329">
        <f t="shared" ref="P28:V28" si="6">((P26*P25)*7)/1000</f>
        <v>530.22199999999998</v>
      </c>
      <c r="Q28" s="330">
        <f t="shared" si="6"/>
        <v>534.60400000000004</v>
      </c>
      <c r="R28" s="330">
        <f t="shared" si="6"/>
        <v>545.55899999999997</v>
      </c>
      <c r="S28" s="330">
        <f t="shared" si="6"/>
        <v>164.255</v>
      </c>
      <c r="T28" s="330">
        <f t="shared" si="6"/>
        <v>549.94100000000003</v>
      </c>
      <c r="U28" s="330">
        <f t="shared" si="6"/>
        <v>549.5</v>
      </c>
      <c r="V28" s="331">
        <f t="shared" si="6"/>
        <v>545.10400000000004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120.99497946143315</v>
      </c>
      <c r="C29" s="27">
        <f t="shared" si="7"/>
        <v>121.49703331811958</v>
      </c>
      <c r="D29" s="27">
        <f t="shared" si="7"/>
        <v>122.50114103149248</v>
      </c>
      <c r="E29" s="27">
        <f t="shared" si="7"/>
        <v>123.98496240601504</v>
      </c>
      <c r="F29" s="27">
        <f t="shared" si="7"/>
        <v>124.98858968507531</v>
      </c>
      <c r="G29" s="27">
        <f t="shared" si="7"/>
        <v>124.98858968507531</v>
      </c>
      <c r="H29" s="28">
        <f t="shared" si="7"/>
        <v>122.49772520473157</v>
      </c>
      <c r="I29" s="26">
        <f t="shared" si="7"/>
        <v>124.98858968507531</v>
      </c>
      <c r="J29" s="27">
        <f t="shared" si="7"/>
        <v>125.01141031492469</v>
      </c>
      <c r="K29" s="27">
        <f t="shared" si="7"/>
        <v>123.00319488817892</v>
      </c>
      <c r="L29" s="27">
        <f>+(L24/L26)/7*1000</f>
        <v>123.0075187969925</v>
      </c>
      <c r="M29" s="27">
        <f>+(M24/M26)/7*1000</f>
        <v>122.50114103149245</v>
      </c>
      <c r="N29" s="27">
        <f>+(N24/N26)/7*1000</f>
        <v>119.99087174806024</v>
      </c>
      <c r="O29" s="28">
        <f>+(O24/O26)/7*1000</f>
        <v>118.49408553230209</v>
      </c>
      <c r="P29" s="26">
        <f t="shared" ref="P29:V29" si="8">+(P24/P26)/7*1000</f>
        <v>120.99497946143315</v>
      </c>
      <c r="Q29" s="27">
        <f t="shared" si="8"/>
        <v>121.99908717480602</v>
      </c>
      <c r="R29" s="27">
        <f t="shared" si="8"/>
        <v>124.50935645823826</v>
      </c>
      <c r="S29" s="27">
        <f t="shared" si="8"/>
        <v>123.53383458646617</v>
      </c>
      <c r="T29" s="27">
        <f t="shared" si="8"/>
        <v>125.49064354176173</v>
      </c>
      <c r="U29" s="27">
        <f t="shared" si="8"/>
        <v>125</v>
      </c>
      <c r="V29" s="28">
        <f t="shared" si="8"/>
        <v>123.99909008189262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-2.1999999999934516E-2</v>
      </c>
      <c r="C30" s="30">
        <f>C24-C28</f>
        <v>-1.3000000000033651E-2</v>
      </c>
      <c r="D30" s="30">
        <f t="shared" ref="D30:K30" si="9">D24-D28</f>
        <v>5.0000000001091394E-3</v>
      </c>
      <c r="E30" s="30">
        <f t="shared" si="9"/>
        <v>-1.999999999998181E-2</v>
      </c>
      <c r="F30" s="30">
        <f t="shared" si="9"/>
        <v>-4.9999999999954525E-2</v>
      </c>
      <c r="G30" s="30">
        <f t="shared" si="9"/>
        <v>-4.9999999999954525E-2</v>
      </c>
      <c r="H30" s="30">
        <f t="shared" si="9"/>
        <v>-9.9999999999909051E-3</v>
      </c>
      <c r="I30" s="30">
        <f t="shared" si="9"/>
        <v>-4.9999999999954525E-2</v>
      </c>
      <c r="J30" s="30">
        <f t="shared" si="9"/>
        <v>4.9999999999954525E-2</v>
      </c>
      <c r="K30" s="30">
        <f t="shared" si="9"/>
        <v>1.4000000000123691E-2</v>
      </c>
      <c r="L30" s="30">
        <f>L24-L28</f>
        <v>1.0000000000019327E-2</v>
      </c>
      <c r="M30" s="30">
        <f>M24-M28</f>
        <v>4.9999999999954525E-3</v>
      </c>
      <c r="N30" s="30">
        <f>N24-N28</f>
        <v>-4.0000000000077307E-2</v>
      </c>
      <c r="O30" s="30">
        <f>O24-O28</f>
        <v>-2.6000000000067303E-2</v>
      </c>
      <c r="P30" s="30">
        <f t="shared" ref="P30:V30" si="10">P24-P28</f>
        <v>-2.1999999999934516E-2</v>
      </c>
      <c r="Q30" s="30">
        <f t="shared" si="10"/>
        <v>-4.0000000000190994E-3</v>
      </c>
      <c r="R30" s="30">
        <f t="shared" si="10"/>
        <v>4.100000000005366E-2</v>
      </c>
      <c r="S30" s="30">
        <f t="shared" si="10"/>
        <v>4.5000000000015916E-2</v>
      </c>
      <c r="T30" s="30">
        <f t="shared" si="10"/>
        <v>-4.100000000005366E-2</v>
      </c>
      <c r="U30" s="30">
        <f t="shared" si="10"/>
        <v>0</v>
      </c>
      <c r="V30" s="30">
        <f t="shared" si="10"/>
        <v>-4.0000000000190994E-3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505" t="s">
        <v>16</v>
      </c>
      <c r="C33" s="506"/>
      <c r="D33" s="506"/>
      <c r="E33" s="506"/>
      <c r="F33" s="506"/>
      <c r="G33" s="506"/>
      <c r="H33" s="1147" t="s">
        <v>8</v>
      </c>
      <c r="M33" s="32"/>
      <c r="N33" s="53" t="s">
        <v>87</v>
      </c>
      <c r="O33" s="505" t="s">
        <v>16</v>
      </c>
      <c r="P33" s="506"/>
      <c r="Q33" s="506"/>
      <c r="R33" s="506"/>
      <c r="S33" s="506"/>
      <c r="T33" s="506"/>
      <c r="U33" s="1147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7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9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9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109"/>
      <c r="C36" s="110"/>
      <c r="D36" s="110"/>
      <c r="E36" s="110"/>
      <c r="F36" s="110"/>
      <c r="G36" s="251"/>
      <c r="H36" s="242">
        <v>390.44</v>
      </c>
      <c r="I36" s="37"/>
      <c r="J36" s="375"/>
      <c r="K36" s="326"/>
      <c r="L36" s="502"/>
      <c r="M36" s="2"/>
      <c r="N36" s="147" t="s">
        <v>23</v>
      </c>
      <c r="O36" s="109"/>
      <c r="P36" s="110"/>
      <c r="Q36" s="110"/>
      <c r="R36" s="110"/>
      <c r="S36" s="110"/>
      <c r="T36" s="251"/>
      <c r="U36" s="242">
        <v>41.599999999999994</v>
      </c>
      <c r="V36" s="502"/>
      <c r="W36" s="2"/>
      <c r="Z36" s="2"/>
    </row>
    <row r="37" spans="1:28" ht="33.75" customHeight="1" x14ac:dyDescent="0.25">
      <c r="A37" s="148" t="s">
        <v>19</v>
      </c>
      <c r="B37" s="13"/>
      <c r="C37" s="14"/>
      <c r="D37" s="14"/>
      <c r="E37" s="14"/>
      <c r="F37" s="14"/>
      <c r="G37" s="252"/>
      <c r="H37" s="242">
        <v>390.44</v>
      </c>
      <c r="I37" s="37"/>
      <c r="J37" s="375"/>
      <c r="K37" s="326"/>
      <c r="L37" s="502"/>
      <c r="M37" s="2"/>
      <c r="N37" s="148" t="s">
        <v>19</v>
      </c>
      <c r="O37" s="13"/>
      <c r="P37" s="14"/>
      <c r="Q37" s="14"/>
      <c r="R37" s="14"/>
      <c r="S37" s="14"/>
      <c r="T37" s="252"/>
      <c r="U37" s="242">
        <v>41.599999999999994</v>
      </c>
      <c r="V37" s="502"/>
      <c r="W37" s="2"/>
      <c r="Z37" s="2"/>
    </row>
    <row r="38" spans="1:28" ht="33.75" customHeight="1" x14ac:dyDescent="0.25">
      <c r="A38" s="148" t="s">
        <v>27</v>
      </c>
      <c r="B38" s="13"/>
      <c r="C38" s="14"/>
      <c r="D38" s="14"/>
      <c r="E38" s="14"/>
      <c r="F38" s="14"/>
      <c r="G38" s="252"/>
      <c r="H38" s="242">
        <v>398.9</v>
      </c>
      <c r="I38" s="37"/>
      <c r="J38" s="375"/>
      <c r="K38" s="326"/>
      <c r="L38" s="502"/>
      <c r="M38" s="2"/>
      <c r="N38" s="148" t="s">
        <v>27</v>
      </c>
      <c r="O38" s="13"/>
      <c r="P38" s="14"/>
      <c r="Q38" s="14"/>
      <c r="R38" s="14"/>
      <c r="S38" s="14"/>
      <c r="T38" s="252"/>
      <c r="U38" s="242">
        <v>41.2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3"/>
      <c r="C39" s="14"/>
      <c r="D39" s="14"/>
      <c r="E39" s="14"/>
      <c r="F39" s="14"/>
      <c r="G39" s="252"/>
      <c r="H39" s="242">
        <v>399.1</v>
      </c>
      <c r="I39" s="37"/>
      <c r="J39" s="375"/>
      <c r="K39" s="326"/>
      <c r="L39" s="502"/>
      <c r="M39" s="2"/>
      <c r="N39" s="147" t="s">
        <v>20</v>
      </c>
      <c r="O39" s="13"/>
      <c r="P39" s="14"/>
      <c r="Q39" s="14"/>
      <c r="R39" s="14"/>
      <c r="S39" s="14"/>
      <c r="T39" s="252"/>
      <c r="U39" s="242">
        <v>41.3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3"/>
      <c r="C40" s="14"/>
      <c r="D40" s="14"/>
      <c r="E40" s="14"/>
      <c r="F40" s="14"/>
      <c r="G40" s="252"/>
      <c r="H40" s="242">
        <v>399.2</v>
      </c>
      <c r="I40" s="37"/>
      <c r="J40" s="375"/>
      <c r="K40" s="326"/>
      <c r="L40" s="502"/>
      <c r="M40" s="2"/>
      <c r="N40" s="147" t="s">
        <v>21</v>
      </c>
      <c r="O40" s="13"/>
      <c r="P40" s="14"/>
      <c r="Q40" s="14"/>
      <c r="R40" s="14"/>
      <c r="S40" s="14"/>
      <c r="T40" s="252"/>
      <c r="U40" s="242">
        <v>41.3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13"/>
      <c r="C41" s="14"/>
      <c r="D41" s="14"/>
      <c r="E41" s="14"/>
      <c r="F41" s="14"/>
      <c r="G41" s="252"/>
      <c r="H41" s="242">
        <v>399.4</v>
      </c>
      <c r="I41" s="37"/>
      <c r="J41" s="375"/>
      <c r="K41" s="326"/>
      <c r="L41" s="502"/>
      <c r="M41" s="2"/>
      <c r="N41" s="148" t="s">
        <v>22</v>
      </c>
      <c r="O41" s="13"/>
      <c r="P41" s="14"/>
      <c r="Q41" s="14"/>
      <c r="R41" s="14"/>
      <c r="S41" s="14"/>
      <c r="T41" s="252"/>
      <c r="U41" s="242">
        <v>41.3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24">
        <v>76.599999999999994</v>
      </c>
      <c r="C42" s="125">
        <v>75.7</v>
      </c>
      <c r="D42" s="125">
        <v>23.2</v>
      </c>
      <c r="E42" s="125">
        <v>74.7</v>
      </c>
      <c r="F42" s="125">
        <v>74.2</v>
      </c>
      <c r="G42" s="253">
        <v>72.3</v>
      </c>
      <c r="H42" s="381">
        <f>SUM(B42:G42)</f>
        <v>396.7</v>
      </c>
      <c r="I42" s="37"/>
      <c r="J42" s="375"/>
      <c r="K42" s="326"/>
      <c r="L42" s="502"/>
      <c r="M42" s="2"/>
      <c r="N42" s="196" t="s">
        <v>30</v>
      </c>
      <c r="O42" s="124">
        <v>8</v>
      </c>
      <c r="P42" s="125">
        <v>7.9</v>
      </c>
      <c r="Q42" s="125">
        <v>2.2000000000000002</v>
      </c>
      <c r="R42" s="125">
        <v>7.7</v>
      </c>
      <c r="S42" s="125">
        <v>7.7</v>
      </c>
      <c r="T42" s="253">
        <v>7.7</v>
      </c>
      <c r="U42" s="381">
        <f>SUM(O42:T42)</f>
        <v>41.2</v>
      </c>
      <c r="V42" s="502"/>
      <c r="W42" s="36"/>
      <c r="AA42" s="11"/>
      <c r="AB42" s="11"/>
    </row>
    <row r="43" spans="1:28" ht="33.75" customHeight="1" x14ac:dyDescent="0.25">
      <c r="A43" s="302" t="s">
        <v>8</v>
      </c>
      <c r="B43" s="108">
        <f t="shared" ref="B43:G43" si="11">SUM(B36:B42)</f>
        <v>76.599999999999994</v>
      </c>
      <c r="C43" s="105">
        <f t="shared" si="11"/>
        <v>75.7</v>
      </c>
      <c r="D43" s="105">
        <f t="shared" si="11"/>
        <v>23.2</v>
      </c>
      <c r="E43" s="105">
        <f t="shared" si="11"/>
        <v>74.7</v>
      </c>
      <c r="F43" s="105">
        <f>SUM(F36:F42)</f>
        <v>74.2</v>
      </c>
      <c r="G43" s="106">
        <f t="shared" si="11"/>
        <v>72.3</v>
      </c>
      <c r="H43" s="389">
        <f>SUM(B43:G43)</f>
        <v>396.7</v>
      </c>
      <c r="I43" s="37"/>
      <c r="J43" s="37"/>
      <c r="K43" s="37"/>
      <c r="L43" s="37"/>
      <c r="N43" s="302" t="s">
        <v>8</v>
      </c>
      <c r="O43" s="108">
        <f t="shared" ref="O43:T43" si="12">SUM(O36:O42)</f>
        <v>8</v>
      </c>
      <c r="P43" s="105">
        <f t="shared" si="12"/>
        <v>7.9</v>
      </c>
      <c r="Q43" s="105">
        <f t="shared" si="12"/>
        <v>2.2000000000000002</v>
      </c>
      <c r="R43" s="105">
        <f t="shared" si="12"/>
        <v>7.7</v>
      </c>
      <c r="S43" s="105">
        <f t="shared" si="12"/>
        <v>7.7</v>
      </c>
      <c r="T43" s="106">
        <f t="shared" si="12"/>
        <v>7.7</v>
      </c>
      <c r="U43" s="389">
        <f>SUM(O43:T43)</f>
        <v>41.2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15">
        <v>124.5</v>
      </c>
      <c r="C44" s="16">
        <v>123</v>
      </c>
      <c r="D44" s="16">
        <v>121</v>
      </c>
      <c r="E44" s="16">
        <v>121.5</v>
      </c>
      <c r="F44" s="16">
        <v>120.5</v>
      </c>
      <c r="G44" s="17">
        <v>117.5</v>
      </c>
      <c r="H44" s="113">
        <f>+((H43/H45)/7)*1000</f>
        <v>17.336013634575885</v>
      </c>
      <c r="I44" s="38"/>
      <c r="J44" s="38"/>
      <c r="K44" s="38"/>
      <c r="L44" s="37"/>
      <c r="N44" s="162" t="s">
        <v>10</v>
      </c>
      <c r="O44" s="15">
        <v>135</v>
      </c>
      <c r="P44" s="16">
        <v>135</v>
      </c>
      <c r="Q44" s="16">
        <v>131.5</v>
      </c>
      <c r="R44" s="16">
        <v>131.5</v>
      </c>
      <c r="S44" s="16">
        <v>131.5</v>
      </c>
      <c r="T44" s="17">
        <v>130.5</v>
      </c>
      <c r="U44" s="113">
        <f>+((U43/U45)/7)*1000</f>
        <v>18.864468864468865</v>
      </c>
      <c r="AA44" s="11"/>
      <c r="AB44" s="11"/>
    </row>
    <row r="45" spans="1:28" ht="33.75" customHeight="1" x14ac:dyDescent="0.25">
      <c r="A45" s="163" t="s">
        <v>11</v>
      </c>
      <c r="B45" s="18">
        <v>615</v>
      </c>
      <c r="C45" s="19">
        <v>615</v>
      </c>
      <c r="D45" s="19">
        <v>192</v>
      </c>
      <c r="E45" s="19">
        <v>615</v>
      </c>
      <c r="F45" s="19">
        <v>616</v>
      </c>
      <c r="G45" s="20">
        <v>616</v>
      </c>
      <c r="H45" s="114">
        <f>SUM(B45:G45)</f>
        <v>3269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17</v>
      </c>
      <c r="R45" s="19">
        <v>59</v>
      </c>
      <c r="S45" s="19">
        <v>59</v>
      </c>
      <c r="T45" s="20">
        <v>59</v>
      </c>
      <c r="U45" s="114">
        <f>SUM(O45:T45)</f>
        <v>312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3">((((B44*7)*B45)/1000)-(B36+B37))/5</f>
        <v>107.19449999999999</v>
      </c>
      <c r="C46" s="22">
        <f t="shared" si="13"/>
        <v>105.90299999999999</v>
      </c>
      <c r="D46" s="22">
        <f t="shared" si="13"/>
        <v>32.524799999999999</v>
      </c>
      <c r="E46" s="22">
        <f t="shared" si="13"/>
        <v>104.61150000000001</v>
      </c>
      <c r="F46" s="22">
        <f t="shared" si="13"/>
        <v>103.9192</v>
      </c>
      <c r="G46" s="23">
        <f t="shared" si="13"/>
        <v>101.33200000000001</v>
      </c>
      <c r="H46" s="115">
        <f>((H43*1000)/H45)/7</f>
        <v>17.336013634575885</v>
      </c>
      <c r="I46" s="167"/>
      <c r="J46" s="167"/>
      <c r="K46" s="167"/>
      <c r="L46" s="37"/>
      <c r="N46" s="164" t="s">
        <v>12</v>
      </c>
      <c r="O46" s="21">
        <f t="shared" ref="O46:T46" si="14">((((O44*7)*O45)/1000)-(O36+O37))/5</f>
        <v>11.151</v>
      </c>
      <c r="P46" s="22">
        <f t="shared" si="14"/>
        <v>11.151</v>
      </c>
      <c r="Q46" s="22">
        <f t="shared" si="14"/>
        <v>3.1297000000000001</v>
      </c>
      <c r="R46" s="22">
        <f t="shared" si="14"/>
        <v>10.8619</v>
      </c>
      <c r="S46" s="22">
        <f t="shared" si="14"/>
        <v>10.8619</v>
      </c>
      <c r="T46" s="23">
        <f t="shared" si="14"/>
        <v>10.779300000000001</v>
      </c>
      <c r="U46" s="115">
        <f>((U43*1000)/U45)/7</f>
        <v>18.864468864468865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535.97249999999997</v>
      </c>
      <c r="C47" s="330">
        <f t="shared" si="15"/>
        <v>529.51499999999999</v>
      </c>
      <c r="D47" s="330">
        <f t="shared" si="15"/>
        <v>162.624</v>
      </c>
      <c r="E47" s="330">
        <f t="shared" si="15"/>
        <v>523.0575</v>
      </c>
      <c r="F47" s="330">
        <f>((F45*F44)*7)/1000</f>
        <v>519.596</v>
      </c>
      <c r="G47" s="331">
        <f t="shared" si="15"/>
        <v>506.66</v>
      </c>
      <c r="H47" s="99"/>
      <c r="I47" s="29"/>
      <c r="J47" s="29"/>
      <c r="K47" s="29"/>
      <c r="L47" s="37"/>
      <c r="N47" s="157" t="s">
        <v>13</v>
      </c>
      <c r="O47" s="329">
        <f t="shared" ref="O47:T47" si="16">((O45*O44)*7)/1000</f>
        <v>55.755000000000003</v>
      </c>
      <c r="P47" s="330">
        <f t="shared" si="16"/>
        <v>55.755000000000003</v>
      </c>
      <c r="Q47" s="330">
        <f t="shared" si="16"/>
        <v>15.6485</v>
      </c>
      <c r="R47" s="330">
        <f t="shared" si="16"/>
        <v>54.3095</v>
      </c>
      <c r="S47" s="330">
        <f t="shared" si="16"/>
        <v>54.3095</v>
      </c>
      <c r="T47" s="331">
        <f t="shared" si="16"/>
        <v>53.896500000000003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17.793263646922181</v>
      </c>
      <c r="C48" s="27">
        <f t="shared" si="17"/>
        <v>17.584204413472708</v>
      </c>
      <c r="D48" s="27">
        <f t="shared" si="17"/>
        <v>17.261904761904763</v>
      </c>
      <c r="E48" s="27">
        <f t="shared" si="17"/>
        <v>17.351916376306622</v>
      </c>
      <c r="F48" s="27">
        <f>+(F43/F45)/7*1000</f>
        <v>17.207792207792206</v>
      </c>
      <c r="G48" s="28">
        <f t="shared" si="17"/>
        <v>16.767161410018552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19.37046004842615</v>
      </c>
      <c r="P48" s="27">
        <f t="shared" si="18"/>
        <v>19.128329297820823</v>
      </c>
      <c r="Q48" s="27">
        <f t="shared" si="18"/>
        <v>18.487394957983195</v>
      </c>
      <c r="R48" s="27">
        <f t="shared" si="18"/>
        <v>18.64406779661017</v>
      </c>
      <c r="S48" s="27">
        <f t="shared" si="18"/>
        <v>18.64406779661017</v>
      </c>
      <c r="T48" s="28">
        <f t="shared" si="18"/>
        <v>18.64406779661017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19">B43-B47</f>
        <v>-459.37249999999995</v>
      </c>
      <c r="C49" s="30">
        <f t="shared" si="19"/>
        <v>-453.815</v>
      </c>
      <c r="D49" s="30">
        <f t="shared" si="19"/>
        <v>-139.42400000000001</v>
      </c>
      <c r="E49" s="30">
        <f t="shared" si="19"/>
        <v>-448.35750000000002</v>
      </c>
      <c r="F49" s="30">
        <f t="shared" si="19"/>
        <v>-445.39600000000002</v>
      </c>
      <c r="G49" s="30">
        <f t="shared" si="19"/>
        <v>-434.36</v>
      </c>
      <c r="H49" s="29"/>
      <c r="I49" s="29"/>
      <c r="J49" s="29"/>
      <c r="K49" s="29"/>
      <c r="L49" s="30"/>
      <c r="N49" s="29"/>
      <c r="O49" s="30">
        <f t="shared" ref="O49:T49" si="20">O43-O47</f>
        <v>-47.755000000000003</v>
      </c>
      <c r="P49" s="30">
        <f t="shared" si="20"/>
        <v>-47.855000000000004</v>
      </c>
      <c r="Q49" s="30">
        <f t="shared" si="20"/>
        <v>-13.448499999999999</v>
      </c>
      <c r="R49" s="30">
        <f t="shared" si="20"/>
        <v>-46.609499999999997</v>
      </c>
      <c r="S49" s="30">
        <f t="shared" si="20"/>
        <v>-46.609499999999997</v>
      </c>
      <c r="T49" s="30">
        <f t="shared" si="20"/>
        <v>-46.1965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103" t="s">
        <v>7</v>
      </c>
      <c r="C52" s="1104"/>
      <c r="D52" s="1104"/>
      <c r="E52" s="1104"/>
      <c r="F52" s="1104"/>
      <c r="G52" s="1104"/>
      <c r="H52" s="1105"/>
      <c r="I52" s="1142" t="s">
        <v>29</v>
      </c>
      <c r="J52" s="1143"/>
      <c r="K52" s="1143"/>
      <c r="L52" s="1143"/>
      <c r="M52" s="1143"/>
      <c r="N52" s="1143"/>
      <c r="O52" s="1144"/>
      <c r="P52" s="1103" t="s">
        <v>28</v>
      </c>
      <c r="Q52" s="1104"/>
      <c r="R52" s="1104"/>
      <c r="S52" s="1104"/>
      <c r="T52" s="1104"/>
      <c r="U52" s="1104"/>
      <c r="V52" s="1105"/>
      <c r="W52" s="1156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9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7.9</v>
      </c>
      <c r="C54" s="475">
        <v>7.9</v>
      </c>
      <c r="D54" s="475">
        <v>8.1</v>
      </c>
      <c r="E54" s="475">
        <v>2.2000000000000002</v>
      </c>
      <c r="F54" s="475">
        <v>8</v>
      </c>
      <c r="G54" s="475">
        <v>8</v>
      </c>
      <c r="H54" s="477">
        <v>8</v>
      </c>
      <c r="I54" s="470">
        <v>8</v>
      </c>
      <c r="J54" s="471">
        <v>8</v>
      </c>
      <c r="K54" s="471">
        <v>8</v>
      </c>
      <c r="L54" s="471">
        <v>2.2000000000000002</v>
      </c>
      <c r="M54" s="471">
        <v>8</v>
      </c>
      <c r="N54" s="472">
        <v>8</v>
      </c>
      <c r="O54" s="503">
        <v>7.9</v>
      </c>
      <c r="P54" s="474">
        <v>8</v>
      </c>
      <c r="Q54" s="475">
        <v>8</v>
      </c>
      <c r="R54" s="475">
        <v>8</v>
      </c>
      <c r="S54" s="475">
        <v>2.2000000000000002</v>
      </c>
      <c r="T54" s="475">
        <v>8</v>
      </c>
      <c r="U54" s="475">
        <v>8</v>
      </c>
      <c r="V54" s="477">
        <v>8</v>
      </c>
      <c r="W54" s="337">
        <f t="shared" ref="W54:W61" si="21">SUM(B54:V54)</f>
        <v>150.4</v>
      </c>
      <c r="X54" s="2"/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7.9</v>
      </c>
      <c r="C55" s="330">
        <v>7.9</v>
      </c>
      <c r="D55" s="330">
        <v>8.1</v>
      </c>
      <c r="E55" s="330">
        <v>2.2000000000000002</v>
      </c>
      <c r="F55" s="330">
        <v>8</v>
      </c>
      <c r="G55" s="330">
        <v>8</v>
      </c>
      <c r="H55" s="331">
        <v>8</v>
      </c>
      <c r="I55" s="329">
        <v>8</v>
      </c>
      <c r="J55" s="330">
        <v>8</v>
      </c>
      <c r="K55" s="330">
        <v>8</v>
      </c>
      <c r="L55" s="330">
        <v>2.2000000000000002</v>
      </c>
      <c r="M55" s="330">
        <v>8</v>
      </c>
      <c r="N55" s="25">
        <v>8</v>
      </c>
      <c r="O55" s="331">
        <v>7.9</v>
      </c>
      <c r="P55" s="329">
        <v>8</v>
      </c>
      <c r="Q55" s="330">
        <v>8</v>
      </c>
      <c r="R55" s="330">
        <v>8</v>
      </c>
      <c r="S55" s="330">
        <v>2.2000000000000002</v>
      </c>
      <c r="T55" s="330">
        <v>8</v>
      </c>
      <c r="U55" s="330">
        <v>8</v>
      </c>
      <c r="V55" s="331">
        <v>8</v>
      </c>
      <c r="W55" s="337">
        <f t="shared" si="21"/>
        <v>150.4</v>
      </c>
      <c r="X55" s="2"/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3">
        <v>8.3000000000000007</v>
      </c>
      <c r="C56" s="14">
        <v>8.3000000000000007</v>
      </c>
      <c r="D56" s="14">
        <v>8.4</v>
      </c>
      <c r="E56" s="14">
        <v>2.2999999999999998</v>
      </c>
      <c r="F56" s="14">
        <v>8.3000000000000007</v>
      </c>
      <c r="G56" s="14">
        <v>8.5</v>
      </c>
      <c r="H56" s="252">
        <v>8.1999999999999993</v>
      </c>
      <c r="I56" s="13">
        <v>8.3000000000000007</v>
      </c>
      <c r="J56" s="14">
        <v>8.5</v>
      </c>
      <c r="K56" s="14">
        <v>8.3000000000000007</v>
      </c>
      <c r="L56" s="14">
        <v>2.2999999999999998</v>
      </c>
      <c r="M56" s="14">
        <v>8.5</v>
      </c>
      <c r="N56" s="14">
        <v>8.3000000000000007</v>
      </c>
      <c r="O56" s="252">
        <v>8.3000000000000007</v>
      </c>
      <c r="P56" s="13">
        <v>8.5</v>
      </c>
      <c r="Q56" s="14">
        <v>8.3000000000000007</v>
      </c>
      <c r="R56" s="14">
        <v>8.5</v>
      </c>
      <c r="S56" s="14">
        <v>2.2999999999999998</v>
      </c>
      <c r="T56" s="14">
        <v>8.5</v>
      </c>
      <c r="U56" s="14">
        <v>8.5</v>
      </c>
      <c r="V56" s="252">
        <v>8.5</v>
      </c>
      <c r="W56" s="337">
        <f t="shared" si="21"/>
        <v>157.89999999999998</v>
      </c>
      <c r="X56" s="2"/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13">
        <v>8.3000000000000007</v>
      </c>
      <c r="C57" s="14">
        <v>8.3000000000000007</v>
      </c>
      <c r="D57" s="14">
        <v>8.4</v>
      </c>
      <c r="E57" s="14">
        <v>2.2999999999999998</v>
      </c>
      <c r="F57" s="14">
        <v>8.4</v>
      </c>
      <c r="G57" s="14">
        <v>8.5</v>
      </c>
      <c r="H57" s="252">
        <v>8.3000000000000007</v>
      </c>
      <c r="I57" s="13">
        <v>8.3000000000000007</v>
      </c>
      <c r="J57" s="14">
        <v>8.5</v>
      </c>
      <c r="K57" s="14">
        <v>8.4</v>
      </c>
      <c r="L57" s="14">
        <v>2.2999999999999998</v>
      </c>
      <c r="M57" s="14">
        <v>8.5</v>
      </c>
      <c r="N57" s="14">
        <v>8.3000000000000007</v>
      </c>
      <c r="O57" s="252">
        <v>8.3000000000000007</v>
      </c>
      <c r="P57" s="13">
        <v>8.5</v>
      </c>
      <c r="Q57" s="14">
        <v>8.4</v>
      </c>
      <c r="R57" s="14">
        <v>8.5</v>
      </c>
      <c r="S57" s="14">
        <v>2.4</v>
      </c>
      <c r="T57" s="14">
        <v>8.5</v>
      </c>
      <c r="U57" s="14">
        <v>8.5</v>
      </c>
      <c r="V57" s="252">
        <v>8.5</v>
      </c>
      <c r="W57" s="337">
        <f t="shared" si="21"/>
        <v>158.4</v>
      </c>
      <c r="X57" s="2"/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3">
        <v>8.3000000000000007</v>
      </c>
      <c r="C58" s="14">
        <v>8.3000000000000007</v>
      </c>
      <c r="D58" s="14">
        <v>8.5</v>
      </c>
      <c r="E58" s="14">
        <v>2.2999999999999998</v>
      </c>
      <c r="F58" s="14">
        <v>8.4</v>
      </c>
      <c r="G58" s="14">
        <v>8.5</v>
      </c>
      <c r="H58" s="252">
        <v>8.3000000000000007</v>
      </c>
      <c r="I58" s="13">
        <v>8.3000000000000007</v>
      </c>
      <c r="J58" s="14">
        <v>8.5</v>
      </c>
      <c r="K58" s="14">
        <v>8.4</v>
      </c>
      <c r="L58" s="14">
        <v>2.2999999999999998</v>
      </c>
      <c r="M58" s="14">
        <v>8.5</v>
      </c>
      <c r="N58" s="14">
        <v>8.3000000000000007</v>
      </c>
      <c r="O58" s="252">
        <v>8.3000000000000007</v>
      </c>
      <c r="P58" s="13">
        <v>8.5</v>
      </c>
      <c r="Q58" s="14">
        <v>8.4</v>
      </c>
      <c r="R58" s="14">
        <v>8.5</v>
      </c>
      <c r="S58" s="14">
        <v>2.4</v>
      </c>
      <c r="T58" s="14">
        <v>8.5</v>
      </c>
      <c r="U58" s="14">
        <v>8.5</v>
      </c>
      <c r="V58" s="252">
        <v>8.5</v>
      </c>
      <c r="W58" s="337">
        <f t="shared" si="21"/>
        <v>158.50000000000003</v>
      </c>
      <c r="X58" s="2"/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3">
        <v>8.3000000000000007</v>
      </c>
      <c r="C59" s="14">
        <v>8.3000000000000007</v>
      </c>
      <c r="D59" s="14">
        <v>8.5</v>
      </c>
      <c r="E59" s="14">
        <v>2.2999999999999998</v>
      </c>
      <c r="F59" s="14">
        <v>8.4</v>
      </c>
      <c r="G59" s="14">
        <v>8.5</v>
      </c>
      <c r="H59" s="252">
        <v>8.3000000000000007</v>
      </c>
      <c r="I59" s="13">
        <v>8.3000000000000007</v>
      </c>
      <c r="J59" s="14">
        <v>8.5</v>
      </c>
      <c r="K59" s="14">
        <v>8.4</v>
      </c>
      <c r="L59" s="14">
        <v>2.2999999999999998</v>
      </c>
      <c r="M59" s="14">
        <v>8.5</v>
      </c>
      <c r="N59" s="14">
        <v>8.3000000000000007</v>
      </c>
      <c r="O59" s="252">
        <v>8.3000000000000007</v>
      </c>
      <c r="P59" s="13">
        <v>8.5</v>
      </c>
      <c r="Q59" s="14">
        <v>8.4</v>
      </c>
      <c r="R59" s="14">
        <v>8.5</v>
      </c>
      <c r="S59" s="14">
        <v>2.4</v>
      </c>
      <c r="T59" s="14">
        <v>8.5</v>
      </c>
      <c r="U59" s="14">
        <v>8.5</v>
      </c>
      <c r="V59" s="252">
        <v>8.5</v>
      </c>
      <c r="W59" s="337">
        <f t="shared" si="21"/>
        <v>158.50000000000003</v>
      </c>
      <c r="X59" s="2"/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3">
        <v>8.4</v>
      </c>
      <c r="C60" s="14">
        <v>8.4</v>
      </c>
      <c r="D60" s="14">
        <v>8.5</v>
      </c>
      <c r="E60" s="14">
        <v>2.4</v>
      </c>
      <c r="F60" s="14">
        <v>8.4</v>
      </c>
      <c r="G60" s="14">
        <v>8.5</v>
      </c>
      <c r="H60" s="252">
        <v>8.3000000000000007</v>
      </c>
      <c r="I60" s="13">
        <v>8.4</v>
      </c>
      <c r="J60" s="14">
        <v>8.5</v>
      </c>
      <c r="K60" s="14">
        <v>8.4</v>
      </c>
      <c r="L60" s="14">
        <v>2.4</v>
      </c>
      <c r="M60" s="14">
        <v>8.5</v>
      </c>
      <c r="N60" s="14">
        <v>8.4</v>
      </c>
      <c r="O60" s="252">
        <v>8.4</v>
      </c>
      <c r="P60" s="13">
        <v>8.5</v>
      </c>
      <c r="Q60" s="14">
        <v>8.4</v>
      </c>
      <c r="R60" s="14">
        <v>8.5</v>
      </c>
      <c r="S60" s="14">
        <v>2.4</v>
      </c>
      <c r="T60" s="14">
        <v>8.5</v>
      </c>
      <c r="U60" s="14">
        <v>8.5</v>
      </c>
      <c r="V60" s="252">
        <v>8.5</v>
      </c>
      <c r="W60" s="509">
        <f t="shared" si="21"/>
        <v>159.20000000000005</v>
      </c>
      <c r="X60" s="326"/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2">SUM(B54:B60)</f>
        <v>57.4</v>
      </c>
      <c r="C61" s="105">
        <f t="shared" si="22"/>
        <v>57.4</v>
      </c>
      <c r="D61" s="105">
        <f t="shared" si="22"/>
        <v>58.5</v>
      </c>
      <c r="E61" s="105">
        <f t="shared" si="22"/>
        <v>16</v>
      </c>
      <c r="F61" s="105">
        <f t="shared" si="22"/>
        <v>57.9</v>
      </c>
      <c r="G61" s="105">
        <f t="shared" si="22"/>
        <v>58.5</v>
      </c>
      <c r="H61" s="106">
        <f t="shared" si="22"/>
        <v>57.399999999999991</v>
      </c>
      <c r="I61" s="108">
        <f t="shared" si="22"/>
        <v>57.6</v>
      </c>
      <c r="J61" s="105">
        <f t="shared" si="22"/>
        <v>58.5</v>
      </c>
      <c r="K61" s="105">
        <f t="shared" si="22"/>
        <v>57.9</v>
      </c>
      <c r="L61" s="105">
        <f>SUM(L54:L60)</f>
        <v>16</v>
      </c>
      <c r="M61" s="105">
        <f>SUM(M54:M60)</f>
        <v>58.5</v>
      </c>
      <c r="N61" s="105">
        <f>SUM(N54:N60)</f>
        <v>57.6</v>
      </c>
      <c r="O61" s="106">
        <f>SUM(O54:O60)</f>
        <v>57.4</v>
      </c>
      <c r="P61" s="108">
        <f t="shared" ref="P61:V61" si="23">SUM(P54:P60)</f>
        <v>58.5</v>
      </c>
      <c r="Q61" s="105">
        <f t="shared" si="23"/>
        <v>57.9</v>
      </c>
      <c r="R61" s="105">
        <f t="shared" si="23"/>
        <v>58.5</v>
      </c>
      <c r="S61" s="105">
        <f t="shared" si="23"/>
        <v>16.3</v>
      </c>
      <c r="T61" s="105">
        <f t="shared" si="23"/>
        <v>58.5</v>
      </c>
      <c r="U61" s="105">
        <f t="shared" si="23"/>
        <v>58.5</v>
      </c>
      <c r="V61" s="106">
        <f t="shared" si="23"/>
        <v>58.5</v>
      </c>
      <c r="W61" s="389">
        <f t="shared" si="21"/>
        <v>1093.3</v>
      </c>
      <c r="X61" s="327"/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134.5</v>
      </c>
      <c r="C62" s="16">
        <v>134.5</v>
      </c>
      <c r="D62" s="16">
        <v>137</v>
      </c>
      <c r="E62" s="16">
        <v>134.5</v>
      </c>
      <c r="F62" s="16">
        <v>135.5</v>
      </c>
      <c r="G62" s="16">
        <v>137</v>
      </c>
      <c r="H62" s="17">
        <v>134.5</v>
      </c>
      <c r="I62" s="15">
        <v>135</v>
      </c>
      <c r="J62" s="16">
        <v>137</v>
      </c>
      <c r="K62" s="16">
        <v>135.5</v>
      </c>
      <c r="L62" s="452">
        <v>134.5</v>
      </c>
      <c r="M62" s="452">
        <v>137</v>
      </c>
      <c r="N62" s="16">
        <v>135</v>
      </c>
      <c r="O62" s="17">
        <v>134.5</v>
      </c>
      <c r="P62" s="451">
        <v>137</v>
      </c>
      <c r="Q62" s="452">
        <v>135.5</v>
      </c>
      <c r="R62" s="453">
        <v>137</v>
      </c>
      <c r="S62" s="453">
        <v>137</v>
      </c>
      <c r="T62" s="453">
        <v>137</v>
      </c>
      <c r="U62" s="452">
        <v>137</v>
      </c>
      <c r="V62" s="504">
        <v>137</v>
      </c>
      <c r="W62" s="243">
        <f>((W61/W63)/7)*1000</f>
        <v>135.93186621907248</v>
      </c>
      <c r="X62" s="3"/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17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61</v>
      </c>
      <c r="O63" s="20">
        <v>61</v>
      </c>
      <c r="P63" s="18">
        <v>61</v>
      </c>
      <c r="Q63" s="19">
        <v>61</v>
      </c>
      <c r="R63" s="19">
        <v>61</v>
      </c>
      <c r="S63" s="19">
        <v>17</v>
      </c>
      <c r="T63" s="19">
        <v>61</v>
      </c>
      <c r="U63" s="19">
        <v>61</v>
      </c>
      <c r="V63" s="20">
        <v>61</v>
      </c>
      <c r="W63" s="244">
        <f>SUM(B63:V63)</f>
        <v>1149</v>
      </c>
      <c r="X63" s="3"/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8.3262999999999998</v>
      </c>
      <c r="C64" s="22">
        <f>((((C62*7)*C63)/1000)-(C54+C55))/5</f>
        <v>8.3262999999999998</v>
      </c>
      <c r="D64" s="22">
        <f t="shared" ref="D64:O64" si="24">((((D62*7)*D63)/1000)-(D54+D55))/5</f>
        <v>8.4598000000000013</v>
      </c>
      <c r="E64" s="22">
        <f t="shared" si="24"/>
        <v>2.3211000000000004</v>
      </c>
      <c r="F64" s="22">
        <f t="shared" si="24"/>
        <v>8.3717000000000006</v>
      </c>
      <c r="G64" s="22">
        <f t="shared" si="24"/>
        <v>8.4998000000000005</v>
      </c>
      <c r="H64" s="23">
        <f t="shared" si="24"/>
        <v>8.2863000000000007</v>
      </c>
      <c r="I64" s="21">
        <f t="shared" si="24"/>
        <v>8.3290000000000006</v>
      </c>
      <c r="J64" s="22">
        <f t="shared" si="24"/>
        <v>8.4998000000000005</v>
      </c>
      <c r="K64" s="22">
        <f t="shared" si="24"/>
        <v>8.3717000000000006</v>
      </c>
      <c r="L64" s="22">
        <f t="shared" si="24"/>
        <v>2.3211000000000004</v>
      </c>
      <c r="M64" s="22">
        <f t="shared" si="24"/>
        <v>8.4998000000000005</v>
      </c>
      <c r="N64" s="22">
        <f t="shared" si="24"/>
        <v>8.3290000000000006</v>
      </c>
      <c r="O64" s="23">
        <f t="shared" si="24"/>
        <v>8.3262999999999998</v>
      </c>
      <c r="P64" s="21">
        <f t="shared" ref="P64:V64" si="25">((((P62*7)*P63)/1000)-(P54+P55))/5</f>
        <v>8.4998000000000005</v>
      </c>
      <c r="Q64" s="22">
        <f t="shared" si="25"/>
        <v>8.3717000000000006</v>
      </c>
      <c r="R64" s="22">
        <f t="shared" si="25"/>
        <v>8.4998000000000005</v>
      </c>
      <c r="S64" s="22">
        <f t="shared" si="25"/>
        <v>2.3806000000000003</v>
      </c>
      <c r="T64" s="22">
        <f t="shared" si="25"/>
        <v>8.4998000000000005</v>
      </c>
      <c r="U64" s="22">
        <f t="shared" si="25"/>
        <v>8.4998000000000005</v>
      </c>
      <c r="V64" s="23">
        <f t="shared" si="25"/>
        <v>8.4998000000000005</v>
      </c>
      <c r="W64" s="425">
        <f>((W61*1000)/W63)/7</f>
        <v>135.93186621907248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57.4315</v>
      </c>
      <c r="C65" s="330">
        <f>((C63*C62)*7)/1000</f>
        <v>57.4315</v>
      </c>
      <c r="D65" s="330">
        <f t="shared" ref="D65:K65" si="26">((D63*D62)*7)/1000</f>
        <v>58.499000000000002</v>
      </c>
      <c r="E65" s="330">
        <f t="shared" si="26"/>
        <v>16.005500000000001</v>
      </c>
      <c r="F65" s="330">
        <f t="shared" si="26"/>
        <v>57.858499999999999</v>
      </c>
      <c r="G65" s="330">
        <f t="shared" si="26"/>
        <v>58.499000000000002</v>
      </c>
      <c r="H65" s="331">
        <f t="shared" si="26"/>
        <v>57.4315</v>
      </c>
      <c r="I65" s="329">
        <f t="shared" si="26"/>
        <v>57.645000000000003</v>
      </c>
      <c r="J65" s="330">
        <f t="shared" si="26"/>
        <v>58.499000000000002</v>
      </c>
      <c r="K65" s="330">
        <f t="shared" si="26"/>
        <v>57.858499999999999</v>
      </c>
      <c r="L65" s="330">
        <f>((L63*L62)*7)/1000</f>
        <v>16.005500000000001</v>
      </c>
      <c r="M65" s="330">
        <f>((M63*M62)*7)/1000</f>
        <v>58.499000000000002</v>
      </c>
      <c r="N65" s="330">
        <f>((N63*N62)*7)/1000</f>
        <v>57.645000000000003</v>
      </c>
      <c r="O65" s="331">
        <f>((O63*O62)*7)/1000</f>
        <v>57.4315</v>
      </c>
      <c r="P65" s="329">
        <f t="shared" ref="P65:V65" si="27">((P63*P62)*7)/1000</f>
        <v>58.499000000000002</v>
      </c>
      <c r="Q65" s="330">
        <f t="shared" si="27"/>
        <v>57.858499999999999</v>
      </c>
      <c r="R65" s="330">
        <f t="shared" si="27"/>
        <v>58.499000000000002</v>
      </c>
      <c r="S65" s="330">
        <f t="shared" si="27"/>
        <v>16.303000000000001</v>
      </c>
      <c r="T65" s="330">
        <f t="shared" si="27"/>
        <v>58.499000000000002</v>
      </c>
      <c r="U65" s="330">
        <f t="shared" si="27"/>
        <v>58.499000000000002</v>
      </c>
      <c r="V65" s="331">
        <f t="shared" si="27"/>
        <v>58.499000000000002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134.42622950819671</v>
      </c>
      <c r="C66" s="27">
        <f t="shared" si="28"/>
        <v>134.42622950819671</v>
      </c>
      <c r="D66" s="27">
        <f t="shared" si="28"/>
        <v>137.0023419203747</v>
      </c>
      <c r="E66" s="27">
        <f t="shared" si="28"/>
        <v>134.45378151260505</v>
      </c>
      <c r="F66" s="27">
        <f t="shared" si="28"/>
        <v>135.59718969555036</v>
      </c>
      <c r="G66" s="27">
        <f t="shared" si="28"/>
        <v>137.0023419203747</v>
      </c>
      <c r="H66" s="28">
        <f t="shared" si="28"/>
        <v>134.42622950819668</v>
      </c>
      <c r="I66" s="26">
        <f t="shared" si="28"/>
        <v>134.89461358313818</v>
      </c>
      <c r="J66" s="27">
        <f t="shared" si="28"/>
        <v>137.0023419203747</v>
      </c>
      <c r="K66" s="27">
        <f t="shared" si="28"/>
        <v>135.59718969555036</v>
      </c>
      <c r="L66" s="27">
        <f>+(L61/L63)/7*1000</f>
        <v>134.45378151260505</v>
      </c>
      <c r="M66" s="27">
        <f>+(M61/M63)/7*1000</f>
        <v>137.0023419203747</v>
      </c>
      <c r="N66" s="27">
        <f>+(N61/N63)/7*1000</f>
        <v>134.89461358313818</v>
      </c>
      <c r="O66" s="28">
        <f>+(O61/O63)/7*1000</f>
        <v>134.42622950819671</v>
      </c>
      <c r="P66" s="26">
        <f t="shared" ref="P66:V66" si="29">+(P61/P63)/7*1000</f>
        <v>137.0023419203747</v>
      </c>
      <c r="Q66" s="27">
        <f t="shared" si="29"/>
        <v>135.59718969555036</v>
      </c>
      <c r="R66" s="27">
        <f t="shared" si="29"/>
        <v>137.0023419203747</v>
      </c>
      <c r="S66" s="27">
        <f t="shared" si="29"/>
        <v>136.9747899159664</v>
      </c>
      <c r="T66" s="27">
        <f t="shared" si="29"/>
        <v>137.0023419203747</v>
      </c>
      <c r="U66" s="27">
        <f t="shared" si="29"/>
        <v>137.0023419203747</v>
      </c>
      <c r="V66" s="28">
        <f t="shared" si="29"/>
        <v>137.0023419203747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-3.1500000000001194E-2</v>
      </c>
      <c r="C67" s="30">
        <f>C61-C65</f>
        <v>-3.1500000000001194E-2</v>
      </c>
      <c r="D67" s="30">
        <f t="shared" ref="D67:K67" si="30">D61-D65</f>
        <v>9.9999999999766942E-4</v>
      </c>
      <c r="E67" s="30">
        <f t="shared" si="30"/>
        <v>-5.5000000000013927E-3</v>
      </c>
      <c r="F67" s="30">
        <f t="shared" si="30"/>
        <v>4.1499999999999204E-2</v>
      </c>
      <c r="G67" s="30">
        <f t="shared" si="30"/>
        <v>9.9999999999766942E-4</v>
      </c>
      <c r="H67" s="30">
        <f t="shared" si="30"/>
        <v>-3.1500000000008299E-2</v>
      </c>
      <c r="I67" s="30">
        <f t="shared" si="30"/>
        <v>-4.5000000000001705E-2</v>
      </c>
      <c r="J67" s="30">
        <f t="shared" si="30"/>
        <v>9.9999999999766942E-4</v>
      </c>
      <c r="K67" s="30">
        <f t="shared" si="30"/>
        <v>4.1499999999999204E-2</v>
      </c>
      <c r="L67" s="30">
        <f>L61-L65</f>
        <v>-5.5000000000013927E-3</v>
      </c>
      <c r="M67" s="30">
        <f>M61-M65</f>
        <v>9.9999999999766942E-4</v>
      </c>
      <c r="N67" s="30">
        <f>N61-N65</f>
        <v>-4.5000000000001705E-2</v>
      </c>
      <c r="O67" s="30">
        <f>O61-O65</f>
        <v>-3.1500000000001194E-2</v>
      </c>
      <c r="P67" s="30">
        <f t="shared" ref="P67:V67" si="31">P61-P65</f>
        <v>9.9999999999766942E-4</v>
      </c>
      <c r="Q67" s="30">
        <f t="shared" si="31"/>
        <v>4.1499999999999204E-2</v>
      </c>
      <c r="R67" s="30">
        <f t="shared" si="31"/>
        <v>9.9999999999766942E-4</v>
      </c>
      <c r="S67" s="30">
        <f t="shared" si="31"/>
        <v>-3.0000000000001137E-3</v>
      </c>
      <c r="T67" s="30">
        <f t="shared" si="31"/>
        <v>9.9999999999766942E-4</v>
      </c>
      <c r="U67" s="30">
        <f t="shared" si="31"/>
        <v>9.9999999999766942E-4</v>
      </c>
      <c r="V67" s="30">
        <f t="shared" si="31"/>
        <v>9.9999999999766942E-4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40" topLeftCell="M51">
      <selection activeCell="O45" sqref="O45:T45"/>
      <pageMargins left="0.7" right="0.7" top="0.75" bottom="0.75" header="0.3" footer="0.3"/>
      <pageSetup paperSize="9" orientation="portrait" r:id="rId1"/>
    </customSheetView>
  </customSheetViews>
  <mergeCells count="15">
    <mergeCell ref="B52:H52"/>
    <mergeCell ref="I52:O52"/>
    <mergeCell ref="P52:V52"/>
    <mergeCell ref="W52:W53"/>
    <mergeCell ref="U33:U35"/>
    <mergeCell ref="W15:W16"/>
    <mergeCell ref="H33:H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5"/>
  <dimension ref="A1:AG236"/>
  <sheetViews>
    <sheetView topLeftCell="A22" zoomScale="30" zoomScaleNormal="30" workbookViewId="0">
      <selection activeCell="B63" sqref="B63:V63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7.7109375" style="11" bestFit="1" customWidth="1"/>
    <col min="15" max="15" width="27.85546875" style="11" customWidth="1"/>
    <col min="16" max="22" width="24.28515625" style="11" customWidth="1"/>
    <col min="23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88</v>
      </c>
      <c r="N11" s="1100"/>
      <c r="O11" s="6"/>
      <c r="P11" s="6"/>
      <c r="Q11" s="1"/>
      <c r="R11" s="1"/>
      <c r="S11" s="1" t="s">
        <v>5</v>
      </c>
      <c r="T11" s="69">
        <v>45595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5"/>
      <c r="I15" s="1142" t="s">
        <v>29</v>
      </c>
      <c r="J15" s="1143"/>
      <c r="K15" s="1143"/>
      <c r="L15" s="1143"/>
      <c r="M15" s="1143"/>
      <c r="N15" s="1143"/>
      <c r="O15" s="1144"/>
      <c r="P15" s="1103" t="s">
        <v>28</v>
      </c>
      <c r="Q15" s="1104"/>
      <c r="R15" s="1104"/>
      <c r="S15" s="1104"/>
      <c r="T15" s="1104"/>
      <c r="U15" s="1104"/>
      <c r="V15" s="1105"/>
      <c r="W15" s="1156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9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77</v>
      </c>
      <c r="C17" s="475">
        <v>77.2</v>
      </c>
      <c r="D17" s="475">
        <v>77.8</v>
      </c>
      <c r="E17" s="475">
        <v>23.9</v>
      </c>
      <c r="F17" s="475">
        <v>79.3</v>
      </c>
      <c r="G17" s="475">
        <v>79.5</v>
      </c>
      <c r="H17" s="477">
        <v>78</v>
      </c>
      <c r="I17" s="470">
        <v>79.3</v>
      </c>
      <c r="J17" s="471">
        <v>79.400000000000006</v>
      </c>
      <c r="K17" s="471">
        <v>78.2</v>
      </c>
      <c r="L17" s="471">
        <v>23.8</v>
      </c>
      <c r="M17" s="471">
        <v>78</v>
      </c>
      <c r="N17" s="472">
        <v>76.400000000000006</v>
      </c>
      <c r="O17" s="503">
        <v>75.5</v>
      </c>
      <c r="P17" s="474">
        <v>76.8</v>
      </c>
      <c r="Q17" s="475">
        <v>77.400000000000006</v>
      </c>
      <c r="R17" s="475">
        <v>79</v>
      </c>
      <c r="S17" s="475">
        <v>23.9</v>
      </c>
      <c r="T17" s="475">
        <v>79.7</v>
      </c>
      <c r="U17" s="475">
        <v>79.5</v>
      </c>
      <c r="V17" s="477">
        <v>79.099999999999994</v>
      </c>
      <c r="W17" s="242">
        <f t="shared" ref="W17:W24" si="0">SUM(B17:V17)</f>
        <v>1478.7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77</v>
      </c>
      <c r="C18" s="330">
        <v>77.2</v>
      </c>
      <c r="D18" s="330">
        <v>77.8</v>
      </c>
      <c r="E18" s="330">
        <v>23.9</v>
      </c>
      <c r="F18" s="330">
        <v>79.3</v>
      </c>
      <c r="G18" s="330">
        <v>79.5</v>
      </c>
      <c r="H18" s="331">
        <v>78</v>
      </c>
      <c r="I18" s="329">
        <v>79.3</v>
      </c>
      <c r="J18" s="330">
        <v>79.400000000000006</v>
      </c>
      <c r="K18" s="330">
        <v>78.2</v>
      </c>
      <c r="L18" s="330">
        <v>23.8</v>
      </c>
      <c r="M18" s="330">
        <v>78</v>
      </c>
      <c r="N18" s="25">
        <v>76.400000000000006</v>
      </c>
      <c r="O18" s="331">
        <v>75.5</v>
      </c>
      <c r="P18" s="329">
        <v>76.8</v>
      </c>
      <c r="Q18" s="330">
        <v>77.400000000000006</v>
      </c>
      <c r="R18" s="330">
        <v>79</v>
      </c>
      <c r="S18" s="330">
        <v>23.9</v>
      </c>
      <c r="T18" s="330">
        <v>79.7</v>
      </c>
      <c r="U18" s="330">
        <v>79.5</v>
      </c>
      <c r="V18" s="331">
        <v>79.099999999999994</v>
      </c>
      <c r="W18" s="242">
        <f t="shared" si="0"/>
        <v>1478.7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78.5</v>
      </c>
      <c r="C19" s="14">
        <v>79.099999999999994</v>
      </c>
      <c r="D19" s="14">
        <v>78.8</v>
      </c>
      <c r="E19" s="14">
        <v>24.2</v>
      </c>
      <c r="F19" s="14">
        <v>80.2</v>
      </c>
      <c r="G19" s="14">
        <v>80.2</v>
      </c>
      <c r="H19" s="252">
        <v>79.099999999999994</v>
      </c>
      <c r="I19" s="13">
        <v>80.099999999999994</v>
      </c>
      <c r="J19" s="14">
        <v>80.400000000000006</v>
      </c>
      <c r="K19" s="14">
        <v>78.900000000000006</v>
      </c>
      <c r="L19" s="14">
        <v>23.9</v>
      </c>
      <c r="M19" s="14">
        <v>79.2</v>
      </c>
      <c r="N19" s="14">
        <v>77.900000000000006</v>
      </c>
      <c r="O19" s="252">
        <v>77.3</v>
      </c>
      <c r="P19" s="13">
        <v>78.8</v>
      </c>
      <c r="Q19" s="14">
        <v>79.2</v>
      </c>
      <c r="R19" s="14">
        <v>80.400000000000006</v>
      </c>
      <c r="S19" s="14">
        <v>24.3</v>
      </c>
      <c r="T19" s="14">
        <v>80.7</v>
      </c>
      <c r="U19" s="14">
        <v>80.7</v>
      </c>
      <c r="V19" s="252">
        <v>80.900000000000006</v>
      </c>
      <c r="W19" s="242">
        <f t="shared" si="0"/>
        <v>1502.8000000000002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78.599999999999994</v>
      </c>
      <c r="C20" s="14">
        <v>79.099999999999994</v>
      </c>
      <c r="D20" s="14">
        <v>78.8</v>
      </c>
      <c r="E20" s="14">
        <v>24.2</v>
      </c>
      <c r="F20" s="14">
        <v>80.3</v>
      </c>
      <c r="G20" s="14">
        <v>80.2</v>
      </c>
      <c r="H20" s="252">
        <v>79.099999999999994</v>
      </c>
      <c r="I20" s="13">
        <v>80.099999999999994</v>
      </c>
      <c r="J20" s="14">
        <v>80.400000000000006</v>
      </c>
      <c r="K20" s="14">
        <v>79</v>
      </c>
      <c r="L20" s="14">
        <v>23.9</v>
      </c>
      <c r="M20" s="14">
        <v>79.2</v>
      </c>
      <c r="N20" s="14">
        <v>77.900000000000006</v>
      </c>
      <c r="O20" s="252">
        <v>77.3</v>
      </c>
      <c r="P20" s="13">
        <v>78.8</v>
      </c>
      <c r="Q20" s="14">
        <v>79.3</v>
      </c>
      <c r="R20" s="14">
        <v>80.400000000000006</v>
      </c>
      <c r="S20" s="14">
        <v>24.3</v>
      </c>
      <c r="T20" s="14">
        <v>80.7</v>
      </c>
      <c r="U20" s="14">
        <v>80.7</v>
      </c>
      <c r="V20" s="252">
        <v>80.900000000000006</v>
      </c>
      <c r="W20" s="242">
        <f t="shared" si="0"/>
        <v>1503.2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78.599999999999994</v>
      </c>
      <c r="C21" s="14">
        <v>79.099999999999994</v>
      </c>
      <c r="D21" s="14">
        <v>78.900000000000006</v>
      </c>
      <c r="E21" s="14">
        <v>24.2</v>
      </c>
      <c r="F21" s="14">
        <v>80.3</v>
      </c>
      <c r="G21" s="14">
        <v>80.2</v>
      </c>
      <c r="H21" s="252">
        <v>79.099999999999994</v>
      </c>
      <c r="I21" s="13">
        <v>80.099999999999994</v>
      </c>
      <c r="J21" s="14">
        <v>80.400000000000006</v>
      </c>
      <c r="K21" s="14">
        <v>79</v>
      </c>
      <c r="L21" s="14">
        <v>24</v>
      </c>
      <c r="M21" s="14">
        <v>79.2</v>
      </c>
      <c r="N21" s="14">
        <v>77.900000000000006</v>
      </c>
      <c r="O21" s="252">
        <v>77.3</v>
      </c>
      <c r="P21" s="13">
        <v>78.8</v>
      </c>
      <c r="Q21" s="14">
        <v>79.3</v>
      </c>
      <c r="R21" s="14">
        <v>80.400000000000006</v>
      </c>
      <c r="S21" s="14">
        <v>24.3</v>
      </c>
      <c r="T21" s="14">
        <v>80.7</v>
      </c>
      <c r="U21" s="14">
        <v>80.7</v>
      </c>
      <c r="V21" s="252">
        <v>80.900000000000006</v>
      </c>
      <c r="W21" s="242">
        <f t="shared" si="0"/>
        <v>1503.4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78.599999999999994</v>
      </c>
      <c r="C22" s="14">
        <v>79.099999999999994</v>
      </c>
      <c r="D22" s="14">
        <v>78.900000000000006</v>
      </c>
      <c r="E22" s="14">
        <v>24.2</v>
      </c>
      <c r="F22" s="14">
        <v>80.3</v>
      </c>
      <c r="G22" s="14">
        <v>80.2</v>
      </c>
      <c r="H22" s="252">
        <v>79.2</v>
      </c>
      <c r="I22" s="13">
        <v>80.099999999999994</v>
      </c>
      <c r="J22" s="14">
        <v>80.400000000000006</v>
      </c>
      <c r="K22" s="14">
        <v>79</v>
      </c>
      <c r="L22" s="14">
        <v>24</v>
      </c>
      <c r="M22" s="14">
        <v>79.2</v>
      </c>
      <c r="N22" s="14">
        <v>78</v>
      </c>
      <c r="O22" s="252">
        <v>77.400000000000006</v>
      </c>
      <c r="P22" s="13">
        <v>78.8</v>
      </c>
      <c r="Q22" s="14">
        <v>79.3</v>
      </c>
      <c r="R22" s="14">
        <v>80.400000000000006</v>
      </c>
      <c r="S22" s="14">
        <v>24.3</v>
      </c>
      <c r="T22" s="14">
        <v>80.8</v>
      </c>
      <c r="U22" s="14">
        <v>80.8</v>
      </c>
      <c r="V22" s="252">
        <v>80.900000000000006</v>
      </c>
      <c r="W22" s="242">
        <f t="shared" si="0"/>
        <v>1503.9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3">
        <v>78.599999999999994</v>
      </c>
      <c r="C23" s="14">
        <v>79.099999999999994</v>
      </c>
      <c r="D23" s="14">
        <v>78.900000000000006</v>
      </c>
      <c r="E23" s="14">
        <v>24.3</v>
      </c>
      <c r="F23" s="14">
        <v>80.3</v>
      </c>
      <c r="G23" s="14">
        <v>80.2</v>
      </c>
      <c r="H23" s="252">
        <v>79.2</v>
      </c>
      <c r="I23" s="13">
        <v>80.099999999999994</v>
      </c>
      <c r="J23" s="14">
        <v>80.5</v>
      </c>
      <c r="K23" s="14">
        <v>79</v>
      </c>
      <c r="L23" s="14">
        <v>24</v>
      </c>
      <c r="M23" s="14">
        <v>79.3</v>
      </c>
      <c r="N23" s="14">
        <v>78</v>
      </c>
      <c r="O23" s="252">
        <v>77.400000000000006</v>
      </c>
      <c r="P23" s="13">
        <v>78.900000000000006</v>
      </c>
      <c r="Q23" s="14">
        <v>79.3</v>
      </c>
      <c r="R23" s="14">
        <v>80.400000000000006</v>
      </c>
      <c r="S23" s="14">
        <v>24.3</v>
      </c>
      <c r="T23" s="14">
        <v>80.8</v>
      </c>
      <c r="U23" s="14">
        <v>80.8</v>
      </c>
      <c r="V23" s="252">
        <v>80.900000000000006</v>
      </c>
      <c r="W23" s="381">
        <f t="shared" si="0"/>
        <v>1504.3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546.90000000000009</v>
      </c>
      <c r="C24" s="105">
        <f t="shared" si="1"/>
        <v>549.90000000000009</v>
      </c>
      <c r="D24" s="105">
        <f t="shared" si="1"/>
        <v>549.9</v>
      </c>
      <c r="E24" s="105">
        <f t="shared" si="1"/>
        <v>168.9</v>
      </c>
      <c r="F24" s="105">
        <f t="shared" si="1"/>
        <v>560</v>
      </c>
      <c r="G24" s="105">
        <f t="shared" si="1"/>
        <v>560</v>
      </c>
      <c r="H24" s="106">
        <f t="shared" si="1"/>
        <v>551.69999999999993</v>
      </c>
      <c r="I24" s="108">
        <f t="shared" si="1"/>
        <v>559.1</v>
      </c>
      <c r="J24" s="105">
        <f t="shared" si="1"/>
        <v>560.9</v>
      </c>
      <c r="K24" s="105">
        <f t="shared" si="1"/>
        <v>551.29999999999995</v>
      </c>
      <c r="L24" s="105">
        <f>SUM(L17:L23)</f>
        <v>167.4</v>
      </c>
      <c r="M24" s="105">
        <f>SUM(M17:M23)</f>
        <v>552.09999999999991</v>
      </c>
      <c r="N24" s="105">
        <f>SUM(N17:N23)</f>
        <v>542.5</v>
      </c>
      <c r="O24" s="106">
        <f>SUM(O17:O23)</f>
        <v>537.70000000000005</v>
      </c>
      <c r="P24" s="108">
        <f t="shared" ref="P24:V24" si="2">SUM(P17:P23)</f>
        <v>547.70000000000005</v>
      </c>
      <c r="Q24" s="105">
        <f t="shared" si="2"/>
        <v>551.20000000000005</v>
      </c>
      <c r="R24" s="105">
        <f t="shared" si="2"/>
        <v>560</v>
      </c>
      <c r="S24" s="105">
        <f t="shared" si="2"/>
        <v>169.3</v>
      </c>
      <c r="T24" s="105">
        <f t="shared" si="2"/>
        <v>563.1</v>
      </c>
      <c r="U24" s="105">
        <f t="shared" si="2"/>
        <v>562.69999999999993</v>
      </c>
      <c r="V24" s="106">
        <f t="shared" si="2"/>
        <v>562.69999999999993</v>
      </c>
      <c r="W24" s="389">
        <f t="shared" si="0"/>
        <v>10475.000000000002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125</v>
      </c>
      <c r="C25" s="16">
        <v>125.5</v>
      </c>
      <c r="D25" s="16">
        <v>125.5</v>
      </c>
      <c r="E25" s="16">
        <v>127</v>
      </c>
      <c r="F25" s="16">
        <v>128</v>
      </c>
      <c r="G25" s="16">
        <v>128</v>
      </c>
      <c r="H25" s="17">
        <v>125.5</v>
      </c>
      <c r="I25" s="15">
        <v>128</v>
      </c>
      <c r="J25" s="16">
        <v>128</v>
      </c>
      <c r="K25" s="16">
        <v>126</v>
      </c>
      <c r="L25" s="452">
        <v>126.5</v>
      </c>
      <c r="M25" s="452">
        <v>126</v>
      </c>
      <c r="N25" s="16">
        <v>124</v>
      </c>
      <c r="O25" s="17">
        <v>122.5</v>
      </c>
      <c r="P25" s="451">
        <v>125</v>
      </c>
      <c r="Q25" s="452">
        <v>126</v>
      </c>
      <c r="R25" s="453">
        <v>128</v>
      </c>
      <c r="S25" s="453">
        <v>128</v>
      </c>
      <c r="T25" s="453">
        <v>128.5</v>
      </c>
      <c r="U25" s="452">
        <v>128</v>
      </c>
      <c r="V25" s="504">
        <v>128</v>
      </c>
      <c r="W25" s="243">
        <f>((W24/W26)/7)*1000</f>
        <v>126.45162847968325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625</v>
      </c>
      <c r="C26" s="19">
        <v>626</v>
      </c>
      <c r="D26" s="19">
        <v>626</v>
      </c>
      <c r="E26" s="19">
        <v>190</v>
      </c>
      <c r="F26" s="19">
        <v>625</v>
      </c>
      <c r="G26" s="19">
        <v>625</v>
      </c>
      <c r="H26" s="20">
        <v>628</v>
      </c>
      <c r="I26" s="18">
        <v>624</v>
      </c>
      <c r="J26" s="19">
        <v>626</v>
      </c>
      <c r="K26" s="19">
        <v>625</v>
      </c>
      <c r="L26" s="19">
        <v>189</v>
      </c>
      <c r="M26" s="19">
        <v>626</v>
      </c>
      <c r="N26" s="19">
        <v>625</v>
      </c>
      <c r="O26" s="20">
        <v>627</v>
      </c>
      <c r="P26" s="18">
        <v>626</v>
      </c>
      <c r="Q26" s="19">
        <v>625</v>
      </c>
      <c r="R26" s="19">
        <v>625</v>
      </c>
      <c r="S26" s="19">
        <v>189</v>
      </c>
      <c r="T26" s="19">
        <v>626</v>
      </c>
      <c r="U26" s="19">
        <v>628</v>
      </c>
      <c r="V26" s="20">
        <v>628</v>
      </c>
      <c r="W26" s="244">
        <f>SUM(B26:V26)</f>
        <v>11834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78.575000000000003</v>
      </c>
      <c r="C27" s="22">
        <f>((((C25*7)*C26)/1000)-(C17+C18))/5</f>
        <v>79.108200000000011</v>
      </c>
      <c r="D27" s="22">
        <f t="shared" ref="D27:O27" si="3">((((D25*7)*D26)/1000)-(D17+D18))/5</f>
        <v>78.868200000000002</v>
      </c>
      <c r="E27" s="22">
        <f t="shared" si="3"/>
        <v>24.222000000000001</v>
      </c>
      <c r="F27" s="22">
        <f t="shared" si="3"/>
        <v>80.28</v>
      </c>
      <c r="G27" s="22">
        <f t="shared" si="3"/>
        <v>80.2</v>
      </c>
      <c r="H27" s="23">
        <f t="shared" si="3"/>
        <v>79.139600000000002</v>
      </c>
      <c r="I27" s="21">
        <f t="shared" si="3"/>
        <v>80.100800000000007</v>
      </c>
      <c r="J27" s="22">
        <f t="shared" si="3"/>
        <v>80.419199999999989</v>
      </c>
      <c r="K27" s="22">
        <f t="shared" si="3"/>
        <v>78.97</v>
      </c>
      <c r="L27" s="22">
        <f t="shared" si="3"/>
        <v>23.951900000000002</v>
      </c>
      <c r="M27" s="22">
        <f t="shared" si="3"/>
        <v>79.226399999999984</v>
      </c>
      <c r="N27" s="22">
        <f t="shared" si="3"/>
        <v>77.94</v>
      </c>
      <c r="O27" s="23">
        <f t="shared" si="3"/>
        <v>77.330500000000001</v>
      </c>
      <c r="P27" s="21">
        <f t="shared" ref="P27:V27" si="4">((((P25*7)*P26)/1000)-(P17+P18))/5</f>
        <v>78.83</v>
      </c>
      <c r="Q27" s="22">
        <f t="shared" si="4"/>
        <v>79.289999999999992</v>
      </c>
      <c r="R27" s="22">
        <f t="shared" si="4"/>
        <v>80.400000000000006</v>
      </c>
      <c r="S27" s="22">
        <f t="shared" si="4"/>
        <v>24.308799999999998</v>
      </c>
      <c r="T27" s="22">
        <f t="shared" si="4"/>
        <v>80.737400000000008</v>
      </c>
      <c r="U27" s="22">
        <f t="shared" si="4"/>
        <v>80.7376</v>
      </c>
      <c r="V27" s="23">
        <f t="shared" si="4"/>
        <v>80.897599999999997</v>
      </c>
      <c r="W27" s="425">
        <f>((W24*1000)/W26)/7</f>
        <v>126.45162847968325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546.875</v>
      </c>
      <c r="C28" s="330">
        <f>((C26*C25)*7)/1000</f>
        <v>549.94100000000003</v>
      </c>
      <c r="D28" s="330">
        <f t="shared" si="5"/>
        <v>549.94100000000003</v>
      </c>
      <c r="E28" s="330">
        <f t="shared" si="5"/>
        <v>168.91</v>
      </c>
      <c r="F28" s="330">
        <f t="shared" si="5"/>
        <v>560</v>
      </c>
      <c r="G28" s="330">
        <f t="shared" si="5"/>
        <v>560</v>
      </c>
      <c r="H28" s="331">
        <f t="shared" si="5"/>
        <v>551.69799999999998</v>
      </c>
      <c r="I28" s="329">
        <f t="shared" si="5"/>
        <v>559.10400000000004</v>
      </c>
      <c r="J28" s="330">
        <f t="shared" si="5"/>
        <v>560.89599999999996</v>
      </c>
      <c r="K28" s="330">
        <f t="shared" si="5"/>
        <v>551.25</v>
      </c>
      <c r="L28" s="330">
        <f>((L26*L25)*7)/1000</f>
        <v>167.3595</v>
      </c>
      <c r="M28" s="330">
        <f>((M26*M25)*7)/1000</f>
        <v>552.13199999999995</v>
      </c>
      <c r="N28" s="330">
        <f>((N26*N25)*7)/1000</f>
        <v>542.5</v>
      </c>
      <c r="O28" s="331">
        <f>((O26*O25)*7)/1000</f>
        <v>537.65250000000003</v>
      </c>
      <c r="P28" s="329">
        <f t="shared" ref="P28:V28" si="6">((P26*P25)*7)/1000</f>
        <v>547.75</v>
      </c>
      <c r="Q28" s="330">
        <f t="shared" si="6"/>
        <v>551.25</v>
      </c>
      <c r="R28" s="330">
        <f t="shared" si="6"/>
        <v>560</v>
      </c>
      <c r="S28" s="330">
        <f t="shared" si="6"/>
        <v>169.34399999999999</v>
      </c>
      <c r="T28" s="330">
        <f t="shared" si="6"/>
        <v>563.08699999999999</v>
      </c>
      <c r="U28" s="330">
        <f t="shared" si="6"/>
        <v>562.68799999999999</v>
      </c>
      <c r="V28" s="331">
        <f t="shared" si="6"/>
        <v>562.68799999999999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125.0057142857143</v>
      </c>
      <c r="C29" s="27">
        <f t="shared" si="7"/>
        <v>125.49064354176178</v>
      </c>
      <c r="D29" s="27">
        <f t="shared" si="7"/>
        <v>125.49064354176173</v>
      </c>
      <c r="E29" s="27">
        <f t="shared" si="7"/>
        <v>126.99248120300751</v>
      </c>
      <c r="F29" s="27">
        <f t="shared" si="7"/>
        <v>128</v>
      </c>
      <c r="G29" s="27">
        <f t="shared" si="7"/>
        <v>128</v>
      </c>
      <c r="H29" s="28">
        <f t="shared" si="7"/>
        <v>125.50045495905368</v>
      </c>
      <c r="I29" s="26">
        <f t="shared" si="7"/>
        <v>127.99908424908426</v>
      </c>
      <c r="J29" s="27">
        <f t="shared" si="7"/>
        <v>128.00091282519395</v>
      </c>
      <c r="K29" s="27">
        <f t="shared" si="7"/>
        <v>126.01142857142858</v>
      </c>
      <c r="L29" s="27">
        <f>+(L24/L26)/7*1000</f>
        <v>126.53061224489798</v>
      </c>
      <c r="M29" s="27">
        <f>+(M24/M26)/7*1000</f>
        <v>125.99269739844817</v>
      </c>
      <c r="N29" s="27">
        <f>+(N24/N26)/7*1000</f>
        <v>124</v>
      </c>
      <c r="O29" s="28">
        <f>+(O24/O26)/7*1000</f>
        <v>122.51082251082254</v>
      </c>
      <c r="P29" s="26">
        <f t="shared" ref="P29:V29" si="8">+(P24/P26)/7*1000</f>
        <v>124.98858968507531</v>
      </c>
      <c r="Q29" s="27">
        <f t="shared" si="8"/>
        <v>125.98857142857142</v>
      </c>
      <c r="R29" s="27">
        <f t="shared" si="8"/>
        <v>128</v>
      </c>
      <c r="S29" s="27">
        <f t="shared" si="8"/>
        <v>127.96674225245656</v>
      </c>
      <c r="T29" s="27">
        <f t="shared" si="8"/>
        <v>128.50296668188042</v>
      </c>
      <c r="U29" s="27">
        <f t="shared" si="8"/>
        <v>128.00272975432208</v>
      </c>
      <c r="V29" s="28">
        <f t="shared" si="8"/>
        <v>128.00272975432208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2.5000000000090949E-2</v>
      </c>
      <c r="C30" s="30">
        <f>C24-C28</f>
        <v>-4.0999999999939973E-2</v>
      </c>
      <c r="D30" s="30">
        <f t="shared" ref="D30:K30" si="9">D24-D28</f>
        <v>-4.100000000005366E-2</v>
      </c>
      <c r="E30" s="30">
        <f t="shared" si="9"/>
        <v>-9.9999999999909051E-3</v>
      </c>
      <c r="F30" s="30">
        <f t="shared" si="9"/>
        <v>0</v>
      </c>
      <c r="G30" s="30">
        <f t="shared" si="9"/>
        <v>0</v>
      </c>
      <c r="H30" s="30">
        <f t="shared" si="9"/>
        <v>1.9999999999527063E-3</v>
      </c>
      <c r="I30" s="30">
        <f t="shared" si="9"/>
        <v>-4.0000000000190994E-3</v>
      </c>
      <c r="J30" s="30">
        <f t="shared" si="9"/>
        <v>4.0000000000190994E-3</v>
      </c>
      <c r="K30" s="30">
        <f t="shared" si="9"/>
        <v>4.9999999999954525E-2</v>
      </c>
      <c r="L30" s="30">
        <f>L24-L28</f>
        <v>4.050000000000864E-2</v>
      </c>
      <c r="M30" s="30">
        <f>M24-M28</f>
        <v>-3.2000000000039108E-2</v>
      </c>
      <c r="N30" s="30">
        <f>N24-N28</f>
        <v>0</v>
      </c>
      <c r="O30" s="30">
        <f>O24-O28</f>
        <v>4.7500000000013642E-2</v>
      </c>
      <c r="P30" s="30">
        <f t="shared" ref="P30:V30" si="10">P24-P28</f>
        <v>-4.9999999999954525E-2</v>
      </c>
      <c r="Q30" s="30">
        <f t="shared" si="10"/>
        <v>-4.9999999999954525E-2</v>
      </c>
      <c r="R30" s="30">
        <f t="shared" si="10"/>
        <v>0</v>
      </c>
      <c r="S30" s="30">
        <f t="shared" si="10"/>
        <v>-4.399999999998272E-2</v>
      </c>
      <c r="T30" s="30">
        <f t="shared" si="10"/>
        <v>1.3000000000033651E-2</v>
      </c>
      <c r="U30" s="30">
        <f t="shared" si="10"/>
        <v>1.1999999999943611E-2</v>
      </c>
      <c r="V30" s="30">
        <f t="shared" si="10"/>
        <v>1.1999999999943611E-2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4" t="s">
        <v>16</v>
      </c>
      <c r="C33" s="1095"/>
      <c r="D33" s="1095"/>
      <c r="E33" s="1095"/>
      <c r="F33" s="1095"/>
      <c r="G33" s="1145"/>
      <c r="H33" s="1147" t="s">
        <v>8</v>
      </c>
      <c r="M33" s="32"/>
      <c r="N33" s="53" t="s">
        <v>87</v>
      </c>
      <c r="O33" s="1094" t="s">
        <v>16</v>
      </c>
      <c r="P33" s="1095"/>
      <c r="Q33" s="1095"/>
      <c r="R33" s="1095"/>
      <c r="S33" s="1095"/>
      <c r="T33" s="1145"/>
      <c r="U33" s="1147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7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9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9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109">
        <v>76.599999999999994</v>
      </c>
      <c r="C36" s="110">
        <v>75.7</v>
      </c>
      <c r="D36" s="110">
        <v>23.2</v>
      </c>
      <c r="E36" s="110">
        <v>74.7</v>
      </c>
      <c r="F36" s="110">
        <v>74.2</v>
      </c>
      <c r="G36" s="251">
        <v>72.3</v>
      </c>
      <c r="H36" s="242">
        <f t="shared" ref="H36:H41" si="11">SUM(B36:G36)</f>
        <v>396.7</v>
      </c>
      <c r="I36" s="37"/>
      <c r="J36" s="375"/>
      <c r="K36" s="326"/>
      <c r="L36" s="502"/>
      <c r="M36" s="2"/>
      <c r="N36" s="147" t="s">
        <v>23</v>
      </c>
      <c r="O36" s="109">
        <v>8</v>
      </c>
      <c r="P36" s="110">
        <v>7.9</v>
      </c>
      <c r="Q36" s="110">
        <v>2.2000000000000002</v>
      </c>
      <c r="R36" s="110">
        <v>7.7</v>
      </c>
      <c r="S36" s="110">
        <v>7.7</v>
      </c>
      <c r="T36" s="251">
        <v>7.7</v>
      </c>
      <c r="U36" s="381">
        <f t="shared" ref="U36:U43" si="12">SUM(O36:T36)</f>
        <v>41.2</v>
      </c>
      <c r="V36" s="502"/>
      <c r="W36" s="2"/>
      <c r="Z36" s="2"/>
    </row>
    <row r="37" spans="1:28" ht="33.75" customHeight="1" x14ac:dyDescent="0.25">
      <c r="A37" s="148" t="s">
        <v>19</v>
      </c>
      <c r="B37" s="13">
        <v>76.599999999999994</v>
      </c>
      <c r="C37" s="14">
        <v>75.7</v>
      </c>
      <c r="D37" s="14">
        <v>23.2</v>
      </c>
      <c r="E37" s="14">
        <v>74.7</v>
      </c>
      <c r="F37" s="14">
        <v>74.2</v>
      </c>
      <c r="G37" s="252">
        <v>72.3</v>
      </c>
      <c r="H37" s="242">
        <f t="shared" si="11"/>
        <v>396.7</v>
      </c>
      <c r="I37" s="37"/>
      <c r="J37" s="375"/>
      <c r="K37" s="326"/>
      <c r="L37" s="502"/>
      <c r="M37" s="2"/>
      <c r="N37" s="148" t="s">
        <v>19</v>
      </c>
      <c r="O37" s="13">
        <v>8</v>
      </c>
      <c r="P37" s="14">
        <v>7.9</v>
      </c>
      <c r="Q37" s="14">
        <v>2.2000000000000002</v>
      </c>
      <c r="R37" s="14">
        <v>7.7</v>
      </c>
      <c r="S37" s="14">
        <v>7.7</v>
      </c>
      <c r="T37" s="252">
        <v>7.7</v>
      </c>
      <c r="U37" s="381">
        <f t="shared" si="12"/>
        <v>41.2</v>
      </c>
      <c r="V37" s="502"/>
      <c r="W37" s="2"/>
      <c r="Z37" s="2"/>
    </row>
    <row r="38" spans="1:28" ht="33.75" customHeight="1" x14ac:dyDescent="0.25">
      <c r="A38" s="148" t="s">
        <v>27</v>
      </c>
      <c r="B38" s="13">
        <v>78.7</v>
      </c>
      <c r="C38" s="14">
        <v>78.2</v>
      </c>
      <c r="D38" s="14">
        <v>24.3</v>
      </c>
      <c r="E38" s="14">
        <v>77.3</v>
      </c>
      <c r="F38" s="14">
        <v>76.8</v>
      </c>
      <c r="G38" s="252">
        <v>75</v>
      </c>
      <c r="H38" s="242">
        <f t="shared" si="11"/>
        <v>410.3</v>
      </c>
      <c r="I38" s="37"/>
      <c r="J38" s="375"/>
      <c r="K38" s="326"/>
      <c r="L38" s="502"/>
      <c r="M38" s="2"/>
      <c r="N38" s="148" t="s">
        <v>27</v>
      </c>
      <c r="O38" s="13">
        <v>8.1999999999999993</v>
      </c>
      <c r="P38" s="14">
        <v>8.3000000000000007</v>
      </c>
      <c r="Q38" s="14">
        <v>2.2999999999999998</v>
      </c>
      <c r="R38" s="14">
        <v>8.1</v>
      </c>
      <c r="S38" s="14">
        <v>8.1</v>
      </c>
      <c r="T38" s="252">
        <v>8</v>
      </c>
      <c r="U38" s="381">
        <f t="shared" si="12"/>
        <v>43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3">
        <v>78.7</v>
      </c>
      <c r="C39" s="14">
        <v>78.2</v>
      </c>
      <c r="D39" s="14">
        <v>24.3</v>
      </c>
      <c r="E39" s="14">
        <v>77.3</v>
      </c>
      <c r="F39" s="14">
        <v>76.8</v>
      </c>
      <c r="G39" s="252">
        <v>75</v>
      </c>
      <c r="H39" s="242">
        <f t="shared" si="11"/>
        <v>410.3</v>
      </c>
      <c r="I39" s="37"/>
      <c r="J39" s="375"/>
      <c r="K39" s="326"/>
      <c r="L39" s="502"/>
      <c r="M39" s="2"/>
      <c r="N39" s="147" t="s">
        <v>20</v>
      </c>
      <c r="O39" s="13">
        <v>8.3000000000000007</v>
      </c>
      <c r="P39" s="14">
        <v>8.3000000000000007</v>
      </c>
      <c r="Q39" s="14">
        <v>2.2999999999999998</v>
      </c>
      <c r="R39" s="14">
        <v>8.1</v>
      </c>
      <c r="S39" s="14">
        <v>8.1</v>
      </c>
      <c r="T39" s="252">
        <v>8</v>
      </c>
      <c r="U39" s="381">
        <f t="shared" si="12"/>
        <v>43.1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3">
        <v>78.7</v>
      </c>
      <c r="C40" s="14">
        <v>78.2</v>
      </c>
      <c r="D40" s="14">
        <v>24.3</v>
      </c>
      <c r="E40" s="14">
        <v>77.3</v>
      </c>
      <c r="F40" s="14">
        <v>76.8</v>
      </c>
      <c r="G40" s="252">
        <v>75</v>
      </c>
      <c r="H40" s="242">
        <f t="shared" si="11"/>
        <v>410.3</v>
      </c>
      <c r="I40" s="37"/>
      <c r="J40" s="375"/>
      <c r="K40" s="326"/>
      <c r="L40" s="502"/>
      <c r="M40" s="2"/>
      <c r="N40" s="147" t="s">
        <v>21</v>
      </c>
      <c r="O40" s="13">
        <v>8.3000000000000007</v>
      </c>
      <c r="P40" s="14">
        <v>8.4</v>
      </c>
      <c r="Q40" s="14">
        <v>2.2999999999999998</v>
      </c>
      <c r="R40" s="14">
        <v>8.1</v>
      </c>
      <c r="S40" s="14">
        <v>8.1</v>
      </c>
      <c r="T40" s="252">
        <v>8</v>
      </c>
      <c r="U40" s="381">
        <f t="shared" si="12"/>
        <v>43.2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13">
        <v>78.7</v>
      </c>
      <c r="C41" s="14">
        <v>78.2</v>
      </c>
      <c r="D41" s="14">
        <v>24.3</v>
      </c>
      <c r="E41" s="14">
        <v>77.3</v>
      </c>
      <c r="F41" s="14">
        <v>76.8</v>
      </c>
      <c r="G41" s="252">
        <v>75</v>
      </c>
      <c r="H41" s="242">
        <f t="shared" si="11"/>
        <v>410.3</v>
      </c>
      <c r="I41" s="37"/>
      <c r="J41" s="375"/>
      <c r="K41" s="326"/>
      <c r="L41" s="502"/>
      <c r="M41" s="2"/>
      <c r="N41" s="148" t="s">
        <v>22</v>
      </c>
      <c r="O41" s="13">
        <v>8.3000000000000007</v>
      </c>
      <c r="P41" s="14">
        <v>8.4</v>
      </c>
      <c r="Q41" s="14">
        <v>2.4</v>
      </c>
      <c r="R41" s="14">
        <v>8.1</v>
      </c>
      <c r="S41" s="14">
        <v>8.1</v>
      </c>
      <c r="T41" s="252">
        <v>8</v>
      </c>
      <c r="U41" s="381">
        <f t="shared" si="12"/>
        <v>43.300000000000004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3">
        <v>78.7</v>
      </c>
      <c r="C42" s="14">
        <v>78.2</v>
      </c>
      <c r="D42" s="14">
        <v>24.4</v>
      </c>
      <c r="E42" s="14">
        <v>77.400000000000006</v>
      </c>
      <c r="F42" s="14">
        <v>76.900000000000006</v>
      </c>
      <c r="G42" s="252">
        <v>75</v>
      </c>
      <c r="H42" s="381">
        <f>SUM(B42:G42)</f>
        <v>410.6</v>
      </c>
      <c r="I42" s="37"/>
      <c r="J42" s="375"/>
      <c r="K42" s="326"/>
      <c r="L42" s="502"/>
      <c r="M42" s="2"/>
      <c r="N42" s="196" t="s">
        <v>30</v>
      </c>
      <c r="O42" s="13">
        <v>8.3000000000000007</v>
      </c>
      <c r="P42" s="14">
        <v>8.4</v>
      </c>
      <c r="Q42" s="14">
        <v>2.4</v>
      </c>
      <c r="R42" s="14">
        <v>8.1999999999999993</v>
      </c>
      <c r="S42" s="14">
        <v>8.1999999999999993</v>
      </c>
      <c r="T42" s="252">
        <v>8.1</v>
      </c>
      <c r="U42" s="381">
        <f t="shared" si="12"/>
        <v>43.6</v>
      </c>
      <c r="V42" s="502"/>
      <c r="W42" s="36"/>
      <c r="AA42" s="11"/>
      <c r="AB42" s="11"/>
    </row>
    <row r="43" spans="1:28" ht="33.75" customHeight="1" x14ac:dyDescent="0.25">
      <c r="A43" s="302" t="s">
        <v>8</v>
      </c>
      <c r="B43" s="108">
        <f t="shared" ref="B43:G43" si="13">SUM(B36:B42)</f>
        <v>546.69999999999993</v>
      </c>
      <c r="C43" s="105">
        <f t="shared" si="13"/>
        <v>542.4</v>
      </c>
      <c r="D43" s="105">
        <f t="shared" si="13"/>
        <v>168</v>
      </c>
      <c r="E43" s="105">
        <f t="shared" si="13"/>
        <v>536</v>
      </c>
      <c r="F43" s="105">
        <f>SUM(F36:F42)</f>
        <v>532.5</v>
      </c>
      <c r="G43" s="106">
        <f t="shared" si="13"/>
        <v>519.6</v>
      </c>
      <c r="H43" s="389">
        <f>SUM(B43:G43)</f>
        <v>2845.2</v>
      </c>
      <c r="I43" s="37"/>
      <c r="J43" s="37"/>
      <c r="K43" s="37"/>
      <c r="L43" s="37"/>
      <c r="N43" s="302" t="s">
        <v>8</v>
      </c>
      <c r="O43" s="108">
        <f t="shared" ref="O43:T43" si="14">SUM(O36:O42)</f>
        <v>57.399999999999991</v>
      </c>
      <c r="P43" s="105">
        <f t="shared" si="14"/>
        <v>57.6</v>
      </c>
      <c r="Q43" s="105">
        <f t="shared" si="14"/>
        <v>16.100000000000001</v>
      </c>
      <c r="R43" s="105">
        <f t="shared" si="14"/>
        <v>56</v>
      </c>
      <c r="S43" s="105">
        <f t="shared" si="14"/>
        <v>56</v>
      </c>
      <c r="T43" s="106">
        <f t="shared" si="14"/>
        <v>55.5</v>
      </c>
      <c r="U43" s="389">
        <f t="shared" si="12"/>
        <v>298.60000000000002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15">
        <v>127</v>
      </c>
      <c r="C44" s="16">
        <v>126</v>
      </c>
      <c r="D44" s="16">
        <v>125</v>
      </c>
      <c r="E44" s="16">
        <v>124.5</v>
      </c>
      <c r="F44" s="16">
        <v>123.5</v>
      </c>
      <c r="G44" s="17">
        <v>120.5</v>
      </c>
      <c r="H44" s="113">
        <f>+((H43/H45)/7)*1000</f>
        <v>124.33684394528687</v>
      </c>
      <c r="I44" s="38"/>
      <c r="J44" s="38"/>
      <c r="K44" s="38"/>
      <c r="L44" s="37"/>
      <c r="N44" s="162" t="s">
        <v>10</v>
      </c>
      <c r="O44" s="15">
        <v>139</v>
      </c>
      <c r="P44" s="16">
        <v>139.5</v>
      </c>
      <c r="Q44" s="16">
        <v>135.5</v>
      </c>
      <c r="R44" s="16">
        <v>135.5</v>
      </c>
      <c r="S44" s="16">
        <v>135.5</v>
      </c>
      <c r="T44" s="17">
        <v>134.5</v>
      </c>
      <c r="U44" s="113">
        <f>+((U43/U45)/7)*1000</f>
        <v>136.72161172161174</v>
      </c>
      <c r="AA44" s="11"/>
      <c r="AB44" s="11"/>
    </row>
    <row r="45" spans="1:28" ht="33.75" customHeight="1" x14ac:dyDescent="0.25">
      <c r="A45" s="163" t="s">
        <v>11</v>
      </c>
      <c r="B45" s="18">
        <v>615</v>
      </c>
      <c r="C45" s="19">
        <v>615</v>
      </c>
      <c r="D45" s="19">
        <v>192</v>
      </c>
      <c r="E45" s="19">
        <v>615</v>
      </c>
      <c r="F45" s="19">
        <v>616</v>
      </c>
      <c r="G45" s="20">
        <v>616</v>
      </c>
      <c r="H45" s="114">
        <f>SUM(B45:G45)</f>
        <v>3269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17</v>
      </c>
      <c r="R45" s="19">
        <v>59</v>
      </c>
      <c r="S45" s="19">
        <v>59</v>
      </c>
      <c r="T45" s="20">
        <v>59</v>
      </c>
      <c r="U45" s="114">
        <f>SUM(O45:T45)</f>
        <v>312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5">((((B44*7)*B45)/1000)-(B36+B37))/5</f>
        <v>78.707000000000008</v>
      </c>
      <c r="C46" s="22">
        <f t="shared" si="15"/>
        <v>78.205999999999989</v>
      </c>
      <c r="D46" s="22">
        <f t="shared" si="15"/>
        <v>24.32</v>
      </c>
      <c r="E46" s="22">
        <f t="shared" si="15"/>
        <v>77.314499999999995</v>
      </c>
      <c r="F46" s="22">
        <f t="shared" si="15"/>
        <v>76.826400000000007</v>
      </c>
      <c r="G46" s="23">
        <f t="shared" si="15"/>
        <v>74.999200000000002</v>
      </c>
      <c r="H46" s="115">
        <f>((H43*1000)/H45)/7</f>
        <v>124.33684394528689</v>
      </c>
      <c r="I46" s="167"/>
      <c r="J46" s="167"/>
      <c r="K46" s="167"/>
      <c r="L46" s="37"/>
      <c r="N46" s="164" t="s">
        <v>12</v>
      </c>
      <c r="O46" s="21">
        <f t="shared" ref="O46:T46" si="16">((((O44*7)*O45)/1000)-(O36+O37))/5</f>
        <v>8.2813999999999997</v>
      </c>
      <c r="P46" s="22">
        <f t="shared" si="16"/>
        <v>8.3627000000000002</v>
      </c>
      <c r="Q46" s="22">
        <f t="shared" si="16"/>
        <v>2.3449</v>
      </c>
      <c r="R46" s="22">
        <f t="shared" si="16"/>
        <v>8.1123000000000012</v>
      </c>
      <c r="S46" s="22">
        <f t="shared" si="16"/>
        <v>8.1123000000000012</v>
      </c>
      <c r="T46" s="23">
        <f t="shared" si="16"/>
        <v>8.0297000000000001</v>
      </c>
      <c r="U46" s="115">
        <f>((U43*1000)/U45)/7</f>
        <v>136.72161172161174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7">((B45*B44)*7)/1000</f>
        <v>546.73500000000001</v>
      </c>
      <c r="C47" s="330">
        <f t="shared" si="17"/>
        <v>542.42999999999995</v>
      </c>
      <c r="D47" s="330">
        <f t="shared" si="17"/>
        <v>168</v>
      </c>
      <c r="E47" s="330">
        <f t="shared" si="17"/>
        <v>535.97249999999997</v>
      </c>
      <c r="F47" s="330">
        <f>((F45*F44)*7)/1000</f>
        <v>532.53200000000004</v>
      </c>
      <c r="G47" s="331">
        <f t="shared" si="17"/>
        <v>519.596</v>
      </c>
      <c r="H47" s="99"/>
      <c r="I47" s="29"/>
      <c r="J47" s="29"/>
      <c r="K47" s="29"/>
      <c r="L47" s="37"/>
      <c r="N47" s="157" t="s">
        <v>13</v>
      </c>
      <c r="O47" s="329">
        <f t="shared" ref="O47:T47" si="18">((O45*O44)*7)/1000</f>
        <v>57.406999999999996</v>
      </c>
      <c r="P47" s="330">
        <f t="shared" si="18"/>
        <v>57.613500000000002</v>
      </c>
      <c r="Q47" s="330">
        <f t="shared" si="18"/>
        <v>16.124500000000001</v>
      </c>
      <c r="R47" s="330">
        <f t="shared" si="18"/>
        <v>55.961500000000001</v>
      </c>
      <c r="S47" s="330">
        <f t="shared" si="18"/>
        <v>55.961500000000001</v>
      </c>
      <c r="T47" s="331">
        <f t="shared" si="18"/>
        <v>55.548499999999997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9">+(B43/B45)/7*1000</f>
        <v>126.99186991869918</v>
      </c>
      <c r="C48" s="27">
        <f t="shared" si="19"/>
        <v>125.99303135888501</v>
      </c>
      <c r="D48" s="27">
        <f t="shared" si="19"/>
        <v>125</v>
      </c>
      <c r="E48" s="27">
        <f t="shared" si="19"/>
        <v>124.50638792102207</v>
      </c>
      <c r="F48" s="27">
        <f>+(F43/F45)/7*1000</f>
        <v>123.49257884972171</v>
      </c>
      <c r="G48" s="28">
        <f t="shared" si="19"/>
        <v>120.50092764378479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20">+(O43/O45)/7*1000</f>
        <v>138.9830508474576</v>
      </c>
      <c r="P48" s="27">
        <f t="shared" si="20"/>
        <v>139.46731234866829</v>
      </c>
      <c r="Q48" s="27">
        <f t="shared" si="20"/>
        <v>135.29411764705884</v>
      </c>
      <c r="R48" s="27">
        <f t="shared" si="20"/>
        <v>135.59322033898306</v>
      </c>
      <c r="S48" s="27">
        <f t="shared" si="20"/>
        <v>135.59322033898306</v>
      </c>
      <c r="T48" s="28">
        <f t="shared" si="20"/>
        <v>134.38256658595643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21">B43-B47</f>
        <v>-3.5000000000081855E-2</v>
      </c>
      <c r="C49" s="30">
        <f t="shared" si="21"/>
        <v>-2.9999999999972715E-2</v>
      </c>
      <c r="D49" s="30">
        <f t="shared" si="21"/>
        <v>0</v>
      </c>
      <c r="E49" s="30">
        <f t="shared" si="21"/>
        <v>2.7500000000031832E-2</v>
      </c>
      <c r="F49" s="30">
        <f t="shared" si="21"/>
        <v>-3.2000000000039108E-2</v>
      </c>
      <c r="G49" s="30">
        <f t="shared" si="21"/>
        <v>4.0000000000190994E-3</v>
      </c>
      <c r="H49" s="29"/>
      <c r="I49" s="29"/>
      <c r="J49" s="29"/>
      <c r="K49" s="29"/>
      <c r="L49" s="30"/>
      <c r="N49" s="29"/>
      <c r="O49" s="30">
        <f t="shared" ref="O49:T49" si="22">O43-O47</f>
        <v>-7.0000000000050022E-3</v>
      </c>
      <c r="P49" s="30">
        <f t="shared" si="22"/>
        <v>-1.3500000000000512E-2</v>
      </c>
      <c r="Q49" s="30">
        <f t="shared" si="22"/>
        <v>-2.4499999999999744E-2</v>
      </c>
      <c r="R49" s="30">
        <f t="shared" si="22"/>
        <v>3.8499999999999091E-2</v>
      </c>
      <c r="S49" s="30">
        <f t="shared" si="22"/>
        <v>3.8499999999999091E-2</v>
      </c>
      <c r="T49" s="30">
        <f t="shared" si="22"/>
        <v>-4.8499999999997101E-2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103" t="s">
        <v>7</v>
      </c>
      <c r="C52" s="1104"/>
      <c r="D52" s="1104"/>
      <c r="E52" s="1104"/>
      <c r="F52" s="1104"/>
      <c r="G52" s="1104"/>
      <c r="H52" s="1105"/>
      <c r="I52" s="1142" t="s">
        <v>29</v>
      </c>
      <c r="J52" s="1143"/>
      <c r="K52" s="1143"/>
      <c r="L52" s="1143"/>
      <c r="M52" s="1143"/>
      <c r="N52" s="1143"/>
      <c r="O52" s="1144"/>
      <c r="P52" s="1103" t="s">
        <v>28</v>
      </c>
      <c r="Q52" s="1104"/>
      <c r="R52" s="1104"/>
      <c r="S52" s="1104"/>
      <c r="T52" s="1104"/>
      <c r="U52" s="1104"/>
      <c r="V52" s="1105"/>
      <c r="W52" s="1156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9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8.4</v>
      </c>
      <c r="C54" s="475">
        <v>8.4</v>
      </c>
      <c r="D54" s="475">
        <v>8.5</v>
      </c>
      <c r="E54" s="475">
        <v>2.4</v>
      </c>
      <c r="F54" s="475">
        <v>8.4</v>
      </c>
      <c r="G54" s="475">
        <v>8.5</v>
      </c>
      <c r="H54" s="477">
        <v>8.3000000000000007</v>
      </c>
      <c r="I54" s="470">
        <v>8.4</v>
      </c>
      <c r="J54" s="471">
        <v>8.5</v>
      </c>
      <c r="K54" s="471">
        <v>8.4</v>
      </c>
      <c r="L54" s="471">
        <v>2.4</v>
      </c>
      <c r="M54" s="471">
        <v>8.5</v>
      </c>
      <c r="N54" s="472">
        <v>8.4</v>
      </c>
      <c r="O54" s="503">
        <v>8.4</v>
      </c>
      <c r="P54" s="474">
        <v>8.5</v>
      </c>
      <c r="Q54" s="475">
        <v>8.4</v>
      </c>
      <c r="R54" s="475">
        <v>8.5</v>
      </c>
      <c r="S54" s="475">
        <v>2.4</v>
      </c>
      <c r="T54" s="475">
        <v>8.5</v>
      </c>
      <c r="U54" s="475">
        <v>8.5</v>
      </c>
      <c r="V54" s="477">
        <v>8.5</v>
      </c>
      <c r="W54" s="242">
        <f t="shared" ref="W54:W61" si="23">SUM(B54:V54)</f>
        <v>159.20000000000005</v>
      </c>
      <c r="X54" s="2"/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8.4</v>
      </c>
      <c r="C55" s="330">
        <v>8.4</v>
      </c>
      <c r="D55" s="330">
        <v>8.5</v>
      </c>
      <c r="E55" s="330">
        <v>2.4</v>
      </c>
      <c r="F55" s="330">
        <v>8.4</v>
      </c>
      <c r="G55" s="330">
        <v>8.5</v>
      </c>
      <c r="H55" s="331">
        <v>8.3000000000000007</v>
      </c>
      <c r="I55" s="329">
        <v>8.4</v>
      </c>
      <c r="J55" s="330">
        <v>8.5</v>
      </c>
      <c r="K55" s="330">
        <v>8.4</v>
      </c>
      <c r="L55" s="330">
        <v>2.4</v>
      </c>
      <c r="M55" s="330">
        <v>8.5</v>
      </c>
      <c r="N55" s="25">
        <v>8.4</v>
      </c>
      <c r="O55" s="331">
        <v>8.4</v>
      </c>
      <c r="P55" s="329">
        <v>8.5</v>
      </c>
      <c r="Q55" s="330">
        <v>8.4</v>
      </c>
      <c r="R55" s="330">
        <v>8.5</v>
      </c>
      <c r="S55" s="330">
        <v>2.4</v>
      </c>
      <c r="T55" s="330">
        <v>8.5</v>
      </c>
      <c r="U55" s="330">
        <v>8.5</v>
      </c>
      <c r="V55" s="331">
        <v>8.5</v>
      </c>
      <c r="W55" s="242">
        <f t="shared" si="23"/>
        <v>159.20000000000005</v>
      </c>
      <c r="X55" s="2"/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329">
        <v>8.3000000000000007</v>
      </c>
      <c r="C56" s="330">
        <v>8.3000000000000007</v>
      </c>
      <c r="D56" s="14">
        <v>8.5</v>
      </c>
      <c r="E56" s="14">
        <v>2.2999999999999998</v>
      </c>
      <c r="F56" s="330">
        <v>8.4</v>
      </c>
      <c r="G56" s="14">
        <v>8.3000000000000007</v>
      </c>
      <c r="H56" s="252">
        <v>8.1999999999999993</v>
      </c>
      <c r="I56" s="329">
        <v>8.4</v>
      </c>
      <c r="J56" s="330">
        <v>8.5</v>
      </c>
      <c r="K56" s="14">
        <v>8.5</v>
      </c>
      <c r="L56" s="14">
        <v>2.2999999999999998</v>
      </c>
      <c r="M56" s="330">
        <v>8.5</v>
      </c>
      <c r="N56" s="25">
        <v>8.4</v>
      </c>
      <c r="O56" s="331">
        <v>8.3000000000000007</v>
      </c>
      <c r="P56" s="329">
        <v>8.5</v>
      </c>
      <c r="Q56" s="330">
        <v>8.4</v>
      </c>
      <c r="R56" s="330">
        <v>8.5</v>
      </c>
      <c r="S56" s="14">
        <v>2.2999999999999998</v>
      </c>
      <c r="T56" s="14">
        <v>8.6</v>
      </c>
      <c r="U56" s="330">
        <v>8.5</v>
      </c>
      <c r="V56" s="331">
        <v>8.5</v>
      </c>
      <c r="W56" s="242">
        <f t="shared" si="23"/>
        <v>158.50000000000003</v>
      </c>
      <c r="X56" s="2"/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329">
        <v>8.4</v>
      </c>
      <c r="C57" s="330">
        <v>8.4</v>
      </c>
      <c r="D57" s="14">
        <v>8.5</v>
      </c>
      <c r="E57" s="14">
        <v>2.2999999999999998</v>
      </c>
      <c r="F57" s="330">
        <v>8.4</v>
      </c>
      <c r="G57" s="14">
        <v>8.3000000000000007</v>
      </c>
      <c r="H57" s="252">
        <v>8.1999999999999993</v>
      </c>
      <c r="I57" s="329">
        <v>8.4</v>
      </c>
      <c r="J57" s="330">
        <v>8.5</v>
      </c>
      <c r="K57" s="14">
        <v>8.5</v>
      </c>
      <c r="L57" s="14">
        <v>2.2999999999999998</v>
      </c>
      <c r="M57" s="330">
        <v>8.5</v>
      </c>
      <c r="N57" s="25">
        <v>8.4</v>
      </c>
      <c r="O57" s="331">
        <v>8.4</v>
      </c>
      <c r="P57" s="329">
        <v>8.5</v>
      </c>
      <c r="Q57" s="330">
        <v>8.4</v>
      </c>
      <c r="R57" s="330">
        <v>8.5</v>
      </c>
      <c r="S57" s="14">
        <v>2.4</v>
      </c>
      <c r="T57" s="14">
        <v>8.6</v>
      </c>
      <c r="U57" s="330">
        <v>8.5</v>
      </c>
      <c r="V57" s="331">
        <v>8.5</v>
      </c>
      <c r="W57" s="242">
        <f t="shared" si="23"/>
        <v>158.90000000000003</v>
      </c>
      <c r="X57" s="2"/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329">
        <v>8.4</v>
      </c>
      <c r="C58" s="330">
        <v>8.4</v>
      </c>
      <c r="D58" s="14">
        <v>8.6</v>
      </c>
      <c r="E58" s="14">
        <v>2.2999999999999998</v>
      </c>
      <c r="F58" s="14">
        <v>8.5</v>
      </c>
      <c r="G58" s="14">
        <v>8.4</v>
      </c>
      <c r="H58" s="252">
        <v>8.1999999999999993</v>
      </c>
      <c r="I58" s="13">
        <v>8.5</v>
      </c>
      <c r="J58" s="14">
        <v>8.6</v>
      </c>
      <c r="K58" s="14">
        <v>8.5</v>
      </c>
      <c r="L58" s="14">
        <v>2.2999999999999998</v>
      </c>
      <c r="M58" s="14">
        <v>8.6</v>
      </c>
      <c r="N58" s="25">
        <v>8.4</v>
      </c>
      <c r="O58" s="331">
        <v>8.4</v>
      </c>
      <c r="P58" s="13">
        <v>8.6</v>
      </c>
      <c r="Q58" s="14">
        <v>8.5</v>
      </c>
      <c r="R58" s="14">
        <v>8.6</v>
      </c>
      <c r="S58" s="14">
        <v>2.4</v>
      </c>
      <c r="T58" s="14">
        <v>8.6</v>
      </c>
      <c r="U58" s="14">
        <v>8.6</v>
      </c>
      <c r="V58" s="252">
        <v>8.6</v>
      </c>
      <c r="W58" s="242">
        <f t="shared" si="23"/>
        <v>159.99999999999997</v>
      </c>
      <c r="X58" s="2"/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329">
        <v>8.4</v>
      </c>
      <c r="C59" s="330">
        <v>8.4</v>
      </c>
      <c r="D59" s="14">
        <v>8.6</v>
      </c>
      <c r="E59" s="14">
        <v>2.2999999999999998</v>
      </c>
      <c r="F59" s="14">
        <v>8.5</v>
      </c>
      <c r="G59" s="14">
        <v>8.4</v>
      </c>
      <c r="H59" s="252">
        <v>8.1999999999999993</v>
      </c>
      <c r="I59" s="13">
        <v>8.5</v>
      </c>
      <c r="J59" s="14">
        <v>8.6</v>
      </c>
      <c r="K59" s="14">
        <v>8.5</v>
      </c>
      <c r="L59" s="14">
        <v>2.2999999999999998</v>
      </c>
      <c r="M59" s="14">
        <v>8.6</v>
      </c>
      <c r="N59" s="25">
        <v>8.4</v>
      </c>
      <c r="O59" s="331">
        <v>8.4</v>
      </c>
      <c r="P59" s="13">
        <v>8.6</v>
      </c>
      <c r="Q59" s="14">
        <v>8.5</v>
      </c>
      <c r="R59" s="14">
        <v>8.6</v>
      </c>
      <c r="S59" s="14">
        <v>2.4</v>
      </c>
      <c r="T59" s="14">
        <v>8.6</v>
      </c>
      <c r="U59" s="14">
        <v>8.6</v>
      </c>
      <c r="V59" s="252">
        <v>8.6</v>
      </c>
      <c r="W59" s="242">
        <f t="shared" si="23"/>
        <v>159.99999999999997</v>
      </c>
      <c r="X59" s="2"/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329">
        <v>8.4</v>
      </c>
      <c r="C60" s="330">
        <v>8.4</v>
      </c>
      <c r="D60" s="14">
        <v>8.6</v>
      </c>
      <c r="E60" s="14">
        <v>2.4</v>
      </c>
      <c r="F60" s="14">
        <v>8.5</v>
      </c>
      <c r="G60" s="14">
        <v>8.4</v>
      </c>
      <c r="H60" s="252">
        <v>8.3000000000000007</v>
      </c>
      <c r="I60" s="13">
        <v>8.5</v>
      </c>
      <c r="J60" s="14">
        <v>8.6</v>
      </c>
      <c r="K60" s="14">
        <v>8.6</v>
      </c>
      <c r="L60" s="14">
        <v>2.4</v>
      </c>
      <c r="M60" s="14">
        <v>8.6</v>
      </c>
      <c r="N60" s="25">
        <v>8.5</v>
      </c>
      <c r="O60" s="331">
        <v>8.4</v>
      </c>
      <c r="P60" s="13">
        <v>8.6</v>
      </c>
      <c r="Q60" s="14">
        <v>8.5</v>
      </c>
      <c r="R60" s="14">
        <v>8.6</v>
      </c>
      <c r="S60" s="14">
        <v>2.4</v>
      </c>
      <c r="T60" s="14">
        <v>8.6</v>
      </c>
      <c r="U60" s="14">
        <v>8.6</v>
      </c>
      <c r="V60" s="252">
        <v>8.6</v>
      </c>
      <c r="W60" s="381">
        <f t="shared" si="23"/>
        <v>160.49999999999997</v>
      </c>
      <c r="X60" s="326"/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4">SUM(B54:B60)</f>
        <v>58.699999999999996</v>
      </c>
      <c r="C61" s="105">
        <f t="shared" si="24"/>
        <v>58.699999999999996</v>
      </c>
      <c r="D61" s="105">
        <f t="shared" si="24"/>
        <v>59.800000000000004</v>
      </c>
      <c r="E61" s="105">
        <f t="shared" si="24"/>
        <v>16.399999999999999</v>
      </c>
      <c r="F61" s="105">
        <f t="shared" si="24"/>
        <v>59.1</v>
      </c>
      <c r="G61" s="105">
        <f t="shared" si="24"/>
        <v>58.8</v>
      </c>
      <c r="H61" s="106">
        <f t="shared" si="24"/>
        <v>57.7</v>
      </c>
      <c r="I61" s="108">
        <f t="shared" si="24"/>
        <v>59.1</v>
      </c>
      <c r="J61" s="105">
        <f t="shared" si="24"/>
        <v>59.800000000000004</v>
      </c>
      <c r="K61" s="105">
        <f t="shared" si="24"/>
        <v>59.4</v>
      </c>
      <c r="L61" s="105">
        <f>SUM(L54:L60)</f>
        <v>16.399999999999999</v>
      </c>
      <c r="M61" s="105">
        <f>SUM(M54:M60)</f>
        <v>59.800000000000004</v>
      </c>
      <c r="N61" s="105">
        <f>SUM(N54:N60)</f>
        <v>58.9</v>
      </c>
      <c r="O61" s="106">
        <f>SUM(O54:O60)</f>
        <v>58.699999999999996</v>
      </c>
      <c r="P61" s="108">
        <f t="shared" ref="P61:V61" si="25">SUM(P54:P60)</f>
        <v>59.800000000000004</v>
      </c>
      <c r="Q61" s="105">
        <f t="shared" si="25"/>
        <v>59.1</v>
      </c>
      <c r="R61" s="105">
        <f t="shared" si="25"/>
        <v>59.800000000000004</v>
      </c>
      <c r="S61" s="105">
        <f t="shared" si="25"/>
        <v>16.7</v>
      </c>
      <c r="T61" s="105">
        <f t="shared" si="25"/>
        <v>60.000000000000007</v>
      </c>
      <c r="U61" s="105">
        <f t="shared" si="25"/>
        <v>59.800000000000004</v>
      </c>
      <c r="V61" s="106">
        <f t="shared" si="25"/>
        <v>59.800000000000004</v>
      </c>
      <c r="W61" s="389">
        <f t="shared" si="23"/>
        <v>1116.3</v>
      </c>
      <c r="X61" s="327"/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137.5</v>
      </c>
      <c r="C62" s="16">
        <v>137.5</v>
      </c>
      <c r="D62" s="16">
        <v>140</v>
      </c>
      <c r="E62" s="16">
        <v>137.5</v>
      </c>
      <c r="F62" s="16">
        <v>138.5</v>
      </c>
      <c r="G62" s="16">
        <v>140</v>
      </c>
      <c r="H62" s="17">
        <v>137.5</v>
      </c>
      <c r="I62" s="15">
        <v>138.5</v>
      </c>
      <c r="J62" s="16">
        <v>140</v>
      </c>
      <c r="K62" s="16">
        <v>139</v>
      </c>
      <c r="L62" s="452">
        <v>137.5</v>
      </c>
      <c r="M62" s="452">
        <v>140</v>
      </c>
      <c r="N62" s="16">
        <v>138</v>
      </c>
      <c r="O62" s="17">
        <v>137.5</v>
      </c>
      <c r="P62" s="451">
        <v>140</v>
      </c>
      <c r="Q62" s="452">
        <v>138.5</v>
      </c>
      <c r="R62" s="453">
        <v>140</v>
      </c>
      <c r="S62" s="453">
        <v>140</v>
      </c>
      <c r="T62" s="453">
        <v>140.5</v>
      </c>
      <c r="U62" s="452">
        <v>140</v>
      </c>
      <c r="V62" s="504">
        <v>140</v>
      </c>
      <c r="W62" s="243">
        <f>((W61/W63)/7)*1000</f>
        <v>139.03350354963257</v>
      </c>
      <c r="X62" s="3"/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17</v>
      </c>
      <c r="F63" s="19">
        <v>61</v>
      </c>
      <c r="G63" s="19">
        <v>60</v>
      </c>
      <c r="H63" s="20">
        <v>60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61</v>
      </c>
      <c r="O63" s="20">
        <v>61</v>
      </c>
      <c r="P63" s="18">
        <v>61</v>
      </c>
      <c r="Q63" s="19">
        <v>61</v>
      </c>
      <c r="R63" s="19">
        <v>61</v>
      </c>
      <c r="S63" s="19">
        <v>17</v>
      </c>
      <c r="T63" s="19">
        <v>61</v>
      </c>
      <c r="U63" s="19">
        <v>61</v>
      </c>
      <c r="V63" s="20">
        <v>61</v>
      </c>
      <c r="W63" s="244">
        <f>SUM(B63:V63)</f>
        <v>1147</v>
      </c>
      <c r="X63" s="3"/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8.3824999999999985</v>
      </c>
      <c r="C64" s="22">
        <f>((((C62*7)*C63)/1000)-(C54+C55))/5</f>
        <v>8.3824999999999985</v>
      </c>
      <c r="D64" s="22">
        <f t="shared" ref="D64:O64" si="26">((((D62*7)*D63)/1000)-(D54+D55))/5</f>
        <v>8.5560000000000009</v>
      </c>
      <c r="E64" s="22">
        <f t="shared" si="26"/>
        <v>2.3125</v>
      </c>
      <c r="F64" s="22">
        <f t="shared" si="26"/>
        <v>8.4679000000000002</v>
      </c>
      <c r="G64" s="22">
        <f t="shared" si="26"/>
        <v>8.36</v>
      </c>
      <c r="H64" s="23">
        <f t="shared" si="26"/>
        <v>8.23</v>
      </c>
      <c r="I64" s="21">
        <f t="shared" si="26"/>
        <v>8.4679000000000002</v>
      </c>
      <c r="J64" s="22">
        <f t="shared" si="26"/>
        <v>8.5560000000000009</v>
      </c>
      <c r="K64" s="22">
        <f t="shared" si="26"/>
        <v>8.5106000000000002</v>
      </c>
      <c r="L64" s="22">
        <f t="shared" si="26"/>
        <v>2.3125</v>
      </c>
      <c r="M64" s="22">
        <f t="shared" si="26"/>
        <v>8.5560000000000009</v>
      </c>
      <c r="N64" s="22">
        <f t="shared" si="26"/>
        <v>8.4252000000000002</v>
      </c>
      <c r="O64" s="23">
        <f t="shared" si="26"/>
        <v>8.3824999999999985</v>
      </c>
      <c r="P64" s="21">
        <f t="shared" ref="P64:V64" si="27">((((P62*7)*P63)/1000)-(P54+P55))/5</f>
        <v>8.5560000000000009</v>
      </c>
      <c r="Q64" s="22">
        <f t="shared" si="27"/>
        <v>8.4679000000000002</v>
      </c>
      <c r="R64" s="22">
        <f t="shared" si="27"/>
        <v>8.5560000000000009</v>
      </c>
      <c r="S64" s="22">
        <f t="shared" si="27"/>
        <v>2.3719999999999999</v>
      </c>
      <c r="T64" s="22">
        <f t="shared" si="27"/>
        <v>8.5986999999999991</v>
      </c>
      <c r="U64" s="22">
        <f t="shared" si="27"/>
        <v>8.5560000000000009</v>
      </c>
      <c r="V64" s="23">
        <f t="shared" si="27"/>
        <v>8.5560000000000009</v>
      </c>
      <c r="W64" s="425">
        <f>((W61*1000)/W63)/7</f>
        <v>139.03350354963257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58.712499999999999</v>
      </c>
      <c r="C65" s="330">
        <f>((C63*C62)*7)/1000</f>
        <v>58.712499999999999</v>
      </c>
      <c r="D65" s="330">
        <f t="shared" ref="D65:K65" si="28">((D63*D62)*7)/1000</f>
        <v>59.78</v>
      </c>
      <c r="E65" s="330">
        <f t="shared" si="28"/>
        <v>16.362500000000001</v>
      </c>
      <c r="F65" s="330">
        <f t="shared" si="28"/>
        <v>59.139499999999998</v>
      </c>
      <c r="G65" s="330">
        <f t="shared" si="28"/>
        <v>58.8</v>
      </c>
      <c r="H65" s="331">
        <f t="shared" si="28"/>
        <v>57.75</v>
      </c>
      <c r="I65" s="329">
        <f t="shared" si="28"/>
        <v>59.139499999999998</v>
      </c>
      <c r="J65" s="330">
        <f t="shared" si="28"/>
        <v>59.78</v>
      </c>
      <c r="K65" s="330">
        <f t="shared" si="28"/>
        <v>59.353000000000002</v>
      </c>
      <c r="L65" s="330">
        <f>((L63*L62)*7)/1000</f>
        <v>16.362500000000001</v>
      </c>
      <c r="M65" s="330">
        <f>((M63*M62)*7)/1000</f>
        <v>59.78</v>
      </c>
      <c r="N65" s="330">
        <f>((N63*N62)*7)/1000</f>
        <v>58.926000000000002</v>
      </c>
      <c r="O65" s="331">
        <f>((O63*O62)*7)/1000</f>
        <v>58.712499999999999</v>
      </c>
      <c r="P65" s="329">
        <f t="shared" ref="P65:V65" si="29">((P63*P62)*7)/1000</f>
        <v>59.78</v>
      </c>
      <c r="Q65" s="330">
        <f t="shared" si="29"/>
        <v>59.139499999999998</v>
      </c>
      <c r="R65" s="330">
        <f t="shared" si="29"/>
        <v>59.78</v>
      </c>
      <c r="S65" s="330">
        <f t="shared" si="29"/>
        <v>16.66</v>
      </c>
      <c r="T65" s="330">
        <f t="shared" si="29"/>
        <v>59.993499999999997</v>
      </c>
      <c r="U65" s="330">
        <f t="shared" si="29"/>
        <v>59.78</v>
      </c>
      <c r="V65" s="331">
        <f t="shared" si="29"/>
        <v>59.78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137.47072599531614</v>
      </c>
      <c r="C66" s="27">
        <f t="shared" si="30"/>
        <v>137.47072599531614</v>
      </c>
      <c r="D66" s="27">
        <f t="shared" si="30"/>
        <v>140.04683840749416</v>
      </c>
      <c r="E66" s="27">
        <f t="shared" si="30"/>
        <v>137.81512605042016</v>
      </c>
      <c r="F66" s="27">
        <f t="shared" si="30"/>
        <v>138.40749414519908</v>
      </c>
      <c r="G66" s="27">
        <f t="shared" si="30"/>
        <v>139.99999999999997</v>
      </c>
      <c r="H66" s="28">
        <f t="shared" si="30"/>
        <v>137.38095238095238</v>
      </c>
      <c r="I66" s="26">
        <f t="shared" si="30"/>
        <v>138.40749414519908</v>
      </c>
      <c r="J66" s="27">
        <f t="shared" si="30"/>
        <v>140.04683840749416</v>
      </c>
      <c r="K66" s="27">
        <f t="shared" si="30"/>
        <v>139.11007025761123</v>
      </c>
      <c r="L66" s="27">
        <f>+(L61/L63)/7*1000</f>
        <v>137.81512605042016</v>
      </c>
      <c r="M66" s="27">
        <f>+(M61/M63)/7*1000</f>
        <v>140.04683840749416</v>
      </c>
      <c r="N66" s="27">
        <f>+(N61/N63)/7*1000</f>
        <v>137.93911007025761</v>
      </c>
      <c r="O66" s="28">
        <f>+(O61/O63)/7*1000</f>
        <v>137.47072599531614</v>
      </c>
      <c r="P66" s="26">
        <f t="shared" ref="P66:V66" si="31">+(P61/P63)/7*1000</f>
        <v>140.04683840749416</v>
      </c>
      <c r="Q66" s="27">
        <f t="shared" si="31"/>
        <v>138.40749414519908</v>
      </c>
      <c r="R66" s="27">
        <f t="shared" si="31"/>
        <v>140.04683840749416</v>
      </c>
      <c r="S66" s="27">
        <f t="shared" si="31"/>
        <v>140.33613445378151</v>
      </c>
      <c r="T66" s="27">
        <f t="shared" si="31"/>
        <v>140.5152224824356</v>
      </c>
      <c r="U66" s="27">
        <f t="shared" si="31"/>
        <v>140.04683840749416</v>
      </c>
      <c r="V66" s="28">
        <f t="shared" si="31"/>
        <v>140.04683840749416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-1.2500000000002842E-2</v>
      </c>
      <c r="C67" s="30">
        <f>C61-C65</f>
        <v>-1.2500000000002842E-2</v>
      </c>
      <c r="D67" s="30">
        <f t="shared" ref="D67:K67" si="32">D61-D65</f>
        <v>2.0000000000003126E-2</v>
      </c>
      <c r="E67" s="30">
        <f t="shared" si="32"/>
        <v>3.7499999999997868E-2</v>
      </c>
      <c r="F67" s="30">
        <f t="shared" si="32"/>
        <v>-3.949999999999676E-2</v>
      </c>
      <c r="G67" s="30">
        <f t="shared" si="32"/>
        <v>0</v>
      </c>
      <c r="H67" s="30">
        <f t="shared" si="32"/>
        <v>-4.9999999999997158E-2</v>
      </c>
      <c r="I67" s="30">
        <f t="shared" si="32"/>
        <v>-3.949999999999676E-2</v>
      </c>
      <c r="J67" s="30">
        <f t="shared" si="32"/>
        <v>2.0000000000003126E-2</v>
      </c>
      <c r="K67" s="30">
        <f t="shared" si="32"/>
        <v>4.6999999999997044E-2</v>
      </c>
      <c r="L67" s="30">
        <f>L61-L65</f>
        <v>3.7499999999997868E-2</v>
      </c>
      <c r="M67" s="30">
        <f>M61-M65</f>
        <v>2.0000000000003126E-2</v>
      </c>
      <c r="N67" s="30">
        <f>N61-N65</f>
        <v>-2.6000000000003354E-2</v>
      </c>
      <c r="O67" s="30">
        <f>O61-O65</f>
        <v>-1.2500000000002842E-2</v>
      </c>
      <c r="P67" s="30">
        <f t="shared" ref="P67:V67" si="33">P61-P65</f>
        <v>2.0000000000003126E-2</v>
      </c>
      <c r="Q67" s="30">
        <f t="shared" si="33"/>
        <v>-3.949999999999676E-2</v>
      </c>
      <c r="R67" s="30">
        <f t="shared" si="33"/>
        <v>2.0000000000003126E-2</v>
      </c>
      <c r="S67" s="30">
        <f t="shared" si="33"/>
        <v>3.9999999999999147E-2</v>
      </c>
      <c r="T67" s="30">
        <f t="shared" si="33"/>
        <v>6.5000000000097202E-3</v>
      </c>
      <c r="U67" s="30">
        <f t="shared" si="33"/>
        <v>2.0000000000003126E-2</v>
      </c>
      <c r="V67" s="30">
        <f t="shared" si="33"/>
        <v>2.0000000000003126E-2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22">
      <selection activeCell="B63" sqref="B63:V63"/>
      <pageMargins left="0.7" right="0.7" top="0.75" bottom="0.75" header="0.3" footer="0.3"/>
      <pageSetup paperSize="9" orientation="portrait" r:id="rId1"/>
    </customSheetView>
  </customSheetViews>
  <mergeCells count="17">
    <mergeCell ref="W15:W16"/>
    <mergeCell ref="H33:H35"/>
    <mergeCell ref="U33:U35"/>
    <mergeCell ref="L34:M34"/>
    <mergeCell ref="B52:H52"/>
    <mergeCell ref="I52:O52"/>
    <mergeCell ref="P52:V52"/>
    <mergeCell ref="W52:W53"/>
    <mergeCell ref="B33:G33"/>
    <mergeCell ref="O33:T33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6"/>
  <dimension ref="A1:AG236"/>
  <sheetViews>
    <sheetView zoomScale="30" zoomScaleNormal="30" workbookViewId="0">
      <selection activeCell="J18" sqref="J18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7.7109375" style="11" bestFit="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90</v>
      </c>
      <c r="N11" s="1100"/>
      <c r="O11" s="6"/>
      <c r="P11" s="6"/>
      <c r="Q11" s="1"/>
      <c r="R11" s="1"/>
      <c r="S11" s="1" t="s">
        <v>5</v>
      </c>
      <c r="T11" s="69">
        <v>45607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5"/>
      <c r="I15" s="1142" t="s">
        <v>29</v>
      </c>
      <c r="J15" s="1143"/>
      <c r="K15" s="1143"/>
      <c r="L15" s="1143"/>
      <c r="M15" s="1143"/>
      <c r="N15" s="1143"/>
      <c r="O15" s="1144"/>
      <c r="P15" s="1103" t="s">
        <v>28</v>
      </c>
      <c r="Q15" s="1104"/>
      <c r="R15" s="1104"/>
      <c r="S15" s="1104"/>
      <c r="T15" s="1104"/>
      <c r="U15" s="1104"/>
      <c r="V15" s="1105"/>
      <c r="W15" s="1156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9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78.599999999999994</v>
      </c>
      <c r="C17" s="475">
        <v>79.099999999999994</v>
      </c>
      <c r="D17" s="475">
        <v>78.900000000000006</v>
      </c>
      <c r="E17" s="475">
        <v>24.3</v>
      </c>
      <c r="F17" s="475">
        <v>80.3</v>
      </c>
      <c r="G17" s="475">
        <v>80.2</v>
      </c>
      <c r="H17" s="477">
        <v>79.2</v>
      </c>
      <c r="I17" s="470">
        <v>80.099999999999994</v>
      </c>
      <c r="J17" s="471">
        <v>80.5</v>
      </c>
      <c r="K17" s="471">
        <v>79</v>
      </c>
      <c r="L17" s="471">
        <v>24</v>
      </c>
      <c r="M17" s="471">
        <v>79.3</v>
      </c>
      <c r="N17" s="472">
        <v>78</v>
      </c>
      <c r="O17" s="503">
        <v>77.400000000000006</v>
      </c>
      <c r="P17" s="474">
        <v>78.900000000000006</v>
      </c>
      <c r="Q17" s="475">
        <v>79.3</v>
      </c>
      <c r="R17" s="475">
        <v>80.400000000000006</v>
      </c>
      <c r="S17" s="475">
        <v>24.3</v>
      </c>
      <c r="T17" s="475">
        <v>80.8</v>
      </c>
      <c r="U17" s="475">
        <v>80.8</v>
      </c>
      <c r="V17" s="477">
        <v>80.900000000000006</v>
      </c>
      <c r="W17" s="242">
        <f t="shared" ref="W17:W24" si="0">SUM(B17:V17)</f>
        <v>1504.3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78.599999999999994</v>
      </c>
      <c r="C18" s="330">
        <v>79.099999999999994</v>
      </c>
      <c r="D18" s="330">
        <v>78.900000000000006</v>
      </c>
      <c r="E18" s="330">
        <v>24.3</v>
      </c>
      <c r="F18" s="330">
        <v>80.3</v>
      </c>
      <c r="G18" s="330">
        <v>80.2</v>
      </c>
      <c r="H18" s="331">
        <v>79.2</v>
      </c>
      <c r="I18" s="329">
        <v>80.099999999999994</v>
      </c>
      <c r="J18" s="330">
        <v>80.5</v>
      </c>
      <c r="K18" s="330">
        <v>79</v>
      </c>
      <c r="L18" s="330">
        <v>24</v>
      </c>
      <c r="M18" s="330">
        <v>79.3</v>
      </c>
      <c r="N18" s="25">
        <v>78</v>
      </c>
      <c r="O18" s="331">
        <v>77.400000000000006</v>
      </c>
      <c r="P18" s="329">
        <v>78.900000000000006</v>
      </c>
      <c r="Q18" s="330">
        <v>79.3</v>
      </c>
      <c r="R18" s="330">
        <v>80.400000000000006</v>
      </c>
      <c r="S18" s="330">
        <v>24.3</v>
      </c>
      <c r="T18" s="330">
        <v>80.8</v>
      </c>
      <c r="U18" s="330">
        <v>80.8</v>
      </c>
      <c r="V18" s="331">
        <v>80.900000000000006</v>
      </c>
      <c r="W18" s="242">
        <f t="shared" si="0"/>
        <v>1504.3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80.5</v>
      </c>
      <c r="C19" s="14">
        <v>80.5</v>
      </c>
      <c r="D19" s="14">
        <v>80.599999999999994</v>
      </c>
      <c r="E19" s="14">
        <v>24.4</v>
      </c>
      <c r="F19" s="14">
        <v>81.2</v>
      </c>
      <c r="G19" s="14">
        <v>81.400000000000006</v>
      </c>
      <c r="H19" s="252">
        <v>80.8</v>
      </c>
      <c r="I19" s="13">
        <v>79.599999999999994</v>
      </c>
      <c r="J19" s="14">
        <v>81.5</v>
      </c>
      <c r="K19" s="14">
        <v>80.2</v>
      </c>
      <c r="L19" s="14">
        <v>24.3</v>
      </c>
      <c r="M19" s="14">
        <v>81.3</v>
      </c>
      <c r="N19" s="14">
        <v>79.900000000000006</v>
      </c>
      <c r="O19" s="252">
        <v>79.599999999999994</v>
      </c>
      <c r="P19" s="13">
        <v>80.400000000000006</v>
      </c>
      <c r="Q19" s="14">
        <v>80.2</v>
      </c>
      <c r="R19" s="14">
        <v>81.5</v>
      </c>
      <c r="S19" s="14">
        <v>24.5</v>
      </c>
      <c r="T19" s="14">
        <v>81.599999999999994</v>
      </c>
      <c r="U19" s="14">
        <v>81.599999999999994</v>
      </c>
      <c r="V19" s="252">
        <v>81.900000000000006</v>
      </c>
      <c r="W19" s="242">
        <f t="shared" si="0"/>
        <v>1527.5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80.5</v>
      </c>
      <c r="C20" s="14">
        <v>80.5</v>
      </c>
      <c r="D20" s="14">
        <v>80.599999999999994</v>
      </c>
      <c r="E20" s="334">
        <v>25</v>
      </c>
      <c r="F20" s="14">
        <v>81.2</v>
      </c>
      <c r="G20" s="14">
        <v>81.3</v>
      </c>
      <c r="H20" s="252">
        <v>80.8</v>
      </c>
      <c r="I20" s="333">
        <v>81.7</v>
      </c>
      <c r="J20" s="14">
        <v>81.400000000000006</v>
      </c>
      <c r="K20" s="334">
        <v>82.3</v>
      </c>
      <c r="L20" s="14">
        <v>24.2</v>
      </c>
      <c r="M20" s="14">
        <v>81</v>
      </c>
      <c r="N20" s="14">
        <v>79.7</v>
      </c>
      <c r="O20" s="252">
        <v>79.3</v>
      </c>
      <c r="P20" s="13">
        <v>80.400000000000006</v>
      </c>
      <c r="Q20" s="14">
        <v>80.3</v>
      </c>
      <c r="R20" s="14">
        <v>81.599999999999994</v>
      </c>
      <c r="S20" s="14">
        <v>24.5</v>
      </c>
      <c r="T20" s="14">
        <v>81.599999999999994</v>
      </c>
      <c r="U20" s="14">
        <v>81.599999999999994</v>
      </c>
      <c r="V20" s="252">
        <v>81.900000000000006</v>
      </c>
      <c r="W20" s="242">
        <f t="shared" si="0"/>
        <v>1531.3999999999999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80.400000000000006</v>
      </c>
      <c r="C21" s="334">
        <v>82.6</v>
      </c>
      <c r="D21" s="334">
        <v>82.7</v>
      </c>
      <c r="E21" s="14">
        <v>25</v>
      </c>
      <c r="F21" s="334">
        <v>83.2</v>
      </c>
      <c r="G21" s="14">
        <v>81.3</v>
      </c>
      <c r="H21" s="336">
        <v>82.9</v>
      </c>
      <c r="I21" s="13">
        <v>81.7</v>
      </c>
      <c r="J21" s="14">
        <v>81.400000000000006</v>
      </c>
      <c r="K21" s="14">
        <v>82.3</v>
      </c>
      <c r="L21" s="14">
        <v>23.8</v>
      </c>
      <c r="M21" s="334">
        <v>83</v>
      </c>
      <c r="N21" s="14">
        <v>79.7</v>
      </c>
      <c r="O21" s="252">
        <v>79.099999999999994</v>
      </c>
      <c r="P21" s="13">
        <v>80.400000000000006</v>
      </c>
      <c r="Q21" s="14">
        <v>80.3</v>
      </c>
      <c r="R21" s="14">
        <v>81.599999999999994</v>
      </c>
      <c r="S21" s="14">
        <v>24.3</v>
      </c>
      <c r="T21" s="14">
        <v>81.599999999999994</v>
      </c>
      <c r="U21" s="14">
        <v>81.599999999999994</v>
      </c>
      <c r="V21" s="252">
        <v>81.900000000000006</v>
      </c>
      <c r="W21" s="242">
        <f t="shared" si="0"/>
        <v>1540.7999999999997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80.400000000000006</v>
      </c>
      <c r="C22" s="14">
        <v>82.6</v>
      </c>
      <c r="D22" s="14">
        <v>82.7</v>
      </c>
      <c r="E22" s="14">
        <v>25</v>
      </c>
      <c r="F22" s="14">
        <v>83.2</v>
      </c>
      <c r="G22" s="334">
        <v>83.3</v>
      </c>
      <c r="H22" s="252">
        <v>82.9</v>
      </c>
      <c r="I22" s="13">
        <v>81.7</v>
      </c>
      <c r="J22" s="334">
        <v>83.3</v>
      </c>
      <c r="K22" s="14">
        <v>82.3</v>
      </c>
      <c r="L22" s="334">
        <v>24.2</v>
      </c>
      <c r="M22" s="14">
        <v>83</v>
      </c>
      <c r="N22" s="334">
        <v>81.900000000000006</v>
      </c>
      <c r="O22" s="336">
        <v>81.3</v>
      </c>
      <c r="P22" s="13">
        <v>80.5</v>
      </c>
      <c r="Q22" s="334">
        <v>82.2</v>
      </c>
      <c r="R22" s="334">
        <v>83.6</v>
      </c>
      <c r="S22" s="14">
        <v>24.3</v>
      </c>
      <c r="T22" s="334">
        <v>83.6</v>
      </c>
      <c r="U22" s="334">
        <v>83.6</v>
      </c>
      <c r="V22" s="252">
        <v>81.8</v>
      </c>
      <c r="W22" s="242">
        <f t="shared" si="0"/>
        <v>1557.3999999999996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33">
        <v>82.4</v>
      </c>
      <c r="C23" s="14">
        <v>82.6</v>
      </c>
      <c r="D23" s="14">
        <v>82.7</v>
      </c>
      <c r="E23" s="512">
        <v>25.7</v>
      </c>
      <c r="F23" s="14">
        <v>83.2</v>
      </c>
      <c r="G23" s="14">
        <v>83.1</v>
      </c>
      <c r="H23" s="252">
        <v>82.9</v>
      </c>
      <c r="I23" s="513">
        <v>84.1</v>
      </c>
      <c r="J23" s="14">
        <v>83.3</v>
      </c>
      <c r="K23" s="512">
        <v>84.7</v>
      </c>
      <c r="L23" s="14">
        <v>24.2</v>
      </c>
      <c r="M23" s="14">
        <v>83</v>
      </c>
      <c r="N23" s="14">
        <v>81.900000000000006</v>
      </c>
      <c r="O23" s="252">
        <v>81.3</v>
      </c>
      <c r="P23" s="13">
        <v>80.5</v>
      </c>
      <c r="Q23" s="14">
        <v>82.2</v>
      </c>
      <c r="R23" s="14">
        <v>83.6</v>
      </c>
      <c r="S23" s="334">
        <v>24.9</v>
      </c>
      <c r="T23" s="14">
        <v>83.6</v>
      </c>
      <c r="U23" s="14">
        <v>83.6</v>
      </c>
      <c r="V23" s="336">
        <v>83.7</v>
      </c>
      <c r="W23" s="381">
        <f t="shared" si="0"/>
        <v>1567.1999999999998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561.4</v>
      </c>
      <c r="C24" s="105">
        <f t="shared" si="1"/>
        <v>567</v>
      </c>
      <c r="D24" s="105">
        <f t="shared" si="1"/>
        <v>567.1</v>
      </c>
      <c r="E24" s="105">
        <f t="shared" si="1"/>
        <v>173.7</v>
      </c>
      <c r="F24" s="105">
        <f t="shared" si="1"/>
        <v>572.6</v>
      </c>
      <c r="G24" s="105">
        <f t="shared" si="1"/>
        <v>570.80000000000007</v>
      </c>
      <c r="H24" s="106">
        <f t="shared" si="1"/>
        <v>568.69999999999993</v>
      </c>
      <c r="I24" s="108">
        <f t="shared" si="1"/>
        <v>569</v>
      </c>
      <c r="J24" s="105">
        <f t="shared" si="1"/>
        <v>571.9</v>
      </c>
      <c r="K24" s="105">
        <f t="shared" si="1"/>
        <v>569.80000000000007</v>
      </c>
      <c r="L24" s="105">
        <f>SUM(L17:L23)</f>
        <v>168.7</v>
      </c>
      <c r="M24" s="105">
        <f>SUM(M17:M23)</f>
        <v>569.9</v>
      </c>
      <c r="N24" s="105">
        <f>SUM(N17:N23)</f>
        <v>559.1</v>
      </c>
      <c r="O24" s="106">
        <f>SUM(O17:O23)</f>
        <v>555.4</v>
      </c>
      <c r="P24" s="108">
        <f t="shared" ref="P24:V24" si="2">SUM(P17:P23)</f>
        <v>560</v>
      </c>
      <c r="Q24" s="105">
        <f t="shared" si="2"/>
        <v>563.80000000000007</v>
      </c>
      <c r="R24" s="105">
        <f t="shared" si="2"/>
        <v>572.70000000000005</v>
      </c>
      <c r="S24" s="105">
        <f t="shared" si="2"/>
        <v>171.1</v>
      </c>
      <c r="T24" s="105">
        <f t="shared" si="2"/>
        <v>573.6</v>
      </c>
      <c r="U24" s="105">
        <f t="shared" si="2"/>
        <v>573.6</v>
      </c>
      <c r="V24" s="106">
        <f t="shared" si="2"/>
        <v>573</v>
      </c>
      <c r="W24" s="389">
        <f t="shared" si="0"/>
        <v>10732.900000000001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130.36000000000001</v>
      </c>
      <c r="C25" s="16">
        <v>130.36000000000001</v>
      </c>
      <c r="D25" s="16">
        <v>130.36000000000001</v>
      </c>
      <c r="E25" s="16">
        <v>134</v>
      </c>
      <c r="F25" s="16">
        <v>132.24</v>
      </c>
      <c r="G25" s="16">
        <v>132.24</v>
      </c>
      <c r="H25" s="17">
        <v>130.36000000000001</v>
      </c>
      <c r="I25" s="15">
        <v>133.13999999999999</v>
      </c>
      <c r="J25" s="16">
        <v>132.24</v>
      </c>
      <c r="K25" s="15">
        <v>133.13999999999999</v>
      </c>
      <c r="L25" s="452">
        <v>131.30000000000001</v>
      </c>
      <c r="M25" s="452">
        <v>131.30000000000001</v>
      </c>
      <c r="N25" s="16">
        <v>129.43</v>
      </c>
      <c r="O25" s="17">
        <v>128.49</v>
      </c>
      <c r="P25" s="451">
        <v>128</v>
      </c>
      <c r="Q25" s="452">
        <v>130.24</v>
      </c>
      <c r="R25" s="453">
        <v>132.24</v>
      </c>
      <c r="S25" s="453">
        <v>132.24</v>
      </c>
      <c r="T25" s="453">
        <v>132.24</v>
      </c>
      <c r="U25" s="453">
        <v>132.24</v>
      </c>
      <c r="V25" s="504">
        <v>132.24</v>
      </c>
      <c r="W25" s="243">
        <f>((W24/W26)/7)*1000</f>
        <v>129.87221993659401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624</v>
      </c>
      <c r="C26" s="19">
        <v>626</v>
      </c>
      <c r="D26" s="19">
        <v>626</v>
      </c>
      <c r="E26" s="19">
        <v>189</v>
      </c>
      <c r="F26" s="19">
        <v>623</v>
      </c>
      <c r="G26" s="19">
        <v>622</v>
      </c>
      <c r="H26" s="20">
        <v>628</v>
      </c>
      <c r="I26" s="18">
        <v>623</v>
      </c>
      <c r="J26" s="19">
        <v>624</v>
      </c>
      <c r="K26" s="19">
        <v>624</v>
      </c>
      <c r="L26" s="19">
        <v>184</v>
      </c>
      <c r="M26" s="19">
        <v>624</v>
      </c>
      <c r="N26" s="19">
        <v>624</v>
      </c>
      <c r="O26" s="20">
        <v>624</v>
      </c>
      <c r="P26" s="18">
        <v>625</v>
      </c>
      <c r="Q26" s="19">
        <v>625</v>
      </c>
      <c r="R26" s="19">
        <v>625</v>
      </c>
      <c r="S26" s="19">
        <v>187</v>
      </c>
      <c r="T26" s="19">
        <v>626</v>
      </c>
      <c r="U26" s="19">
        <v>626</v>
      </c>
      <c r="V26" s="20">
        <v>627</v>
      </c>
      <c r="W26" s="244">
        <f>SUM(B26:V26)</f>
        <v>11806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82.44249600000002</v>
      </c>
      <c r="C27" s="22">
        <f>((((C25*7)*C26)/1000)-(C17+C18))/5</f>
        <v>82.607504000000006</v>
      </c>
      <c r="D27" s="22">
        <f t="shared" ref="D27:O27" si="3">((((D25*7)*D26)/1000)-(D17+D18))/5</f>
        <v>82.687504000000004</v>
      </c>
      <c r="E27" s="22">
        <f t="shared" si="3"/>
        <v>25.736400000000003</v>
      </c>
      <c r="F27" s="22">
        <f t="shared" si="3"/>
        <v>83.219728000000003</v>
      </c>
      <c r="G27" s="22">
        <f t="shared" si="3"/>
        <v>83.074592000000024</v>
      </c>
      <c r="H27" s="23">
        <f t="shared" si="3"/>
        <v>82.932512000000017</v>
      </c>
      <c r="I27" s="21">
        <f t="shared" si="3"/>
        <v>84.084707999999992</v>
      </c>
      <c r="J27" s="22">
        <f t="shared" si="3"/>
        <v>83.324864000000005</v>
      </c>
      <c r="K27" s="22">
        <f t="shared" si="3"/>
        <v>84.711103999999978</v>
      </c>
      <c r="L27" s="22">
        <f t="shared" si="3"/>
        <v>24.222880000000004</v>
      </c>
      <c r="M27" s="22">
        <f t="shared" si="3"/>
        <v>82.983680000000021</v>
      </c>
      <c r="N27" s="22">
        <f t="shared" si="3"/>
        <v>81.870047999999997</v>
      </c>
      <c r="O27" s="23">
        <f t="shared" si="3"/>
        <v>81.288864000000004</v>
      </c>
      <c r="P27" s="21">
        <f t="shared" ref="P27:V27" si="4">((((P25*7)*P26)/1000)-(P17+P18))/5</f>
        <v>80.44</v>
      </c>
      <c r="Q27" s="22">
        <f t="shared" si="4"/>
        <v>82.239999999999981</v>
      </c>
      <c r="R27" s="22">
        <f t="shared" si="4"/>
        <v>83.549999999999983</v>
      </c>
      <c r="S27" s="22">
        <f t="shared" si="4"/>
        <v>24.900432000000002</v>
      </c>
      <c r="T27" s="22">
        <f t="shared" si="4"/>
        <v>83.575136000000001</v>
      </c>
      <c r="U27" s="22">
        <f t="shared" si="4"/>
        <v>83.575136000000001</v>
      </c>
      <c r="V27" s="23">
        <f t="shared" si="4"/>
        <v>83.720271999999994</v>
      </c>
      <c r="W27" s="425">
        <f>((W24*1000)/W26)/7</f>
        <v>129.87221993659401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569.41248000000007</v>
      </c>
      <c r="C28" s="330">
        <f>((C26*C25)*7)/1000</f>
        <v>571.23752000000013</v>
      </c>
      <c r="D28" s="330">
        <f t="shared" si="5"/>
        <v>571.23752000000013</v>
      </c>
      <c r="E28" s="330">
        <f t="shared" si="5"/>
        <v>177.28200000000001</v>
      </c>
      <c r="F28" s="330">
        <f t="shared" si="5"/>
        <v>576.69864000000007</v>
      </c>
      <c r="G28" s="330">
        <f t="shared" si="5"/>
        <v>575.77296000000001</v>
      </c>
      <c r="H28" s="331">
        <f t="shared" si="5"/>
        <v>573.06256000000008</v>
      </c>
      <c r="I28" s="329">
        <f t="shared" si="5"/>
        <v>580.62353999999993</v>
      </c>
      <c r="J28" s="330">
        <f t="shared" si="5"/>
        <v>577.62432000000001</v>
      </c>
      <c r="K28" s="330">
        <f t="shared" si="5"/>
        <v>581.55551999999989</v>
      </c>
      <c r="L28" s="330">
        <f>((L26*L25)*7)/1000</f>
        <v>169.11439999999999</v>
      </c>
      <c r="M28" s="330">
        <f>((M26*M25)*7)/1000</f>
        <v>573.51840000000016</v>
      </c>
      <c r="N28" s="330">
        <f>((N26*N25)*7)/1000</f>
        <v>565.35023999999999</v>
      </c>
      <c r="O28" s="331">
        <f>((O26*O25)*7)/1000</f>
        <v>561.24432000000002</v>
      </c>
      <c r="P28" s="329">
        <f t="shared" ref="P28:V28" si="6">((P26*P25)*7)/1000</f>
        <v>560</v>
      </c>
      <c r="Q28" s="330">
        <f t="shared" si="6"/>
        <v>569.79999999999995</v>
      </c>
      <c r="R28" s="330">
        <f t="shared" si="6"/>
        <v>578.54999999999995</v>
      </c>
      <c r="S28" s="330">
        <f t="shared" si="6"/>
        <v>173.10216</v>
      </c>
      <c r="T28" s="330">
        <f t="shared" si="6"/>
        <v>579.47568000000001</v>
      </c>
      <c r="U28" s="330">
        <f t="shared" si="6"/>
        <v>579.47568000000001</v>
      </c>
      <c r="V28" s="331">
        <f t="shared" si="6"/>
        <v>580.40136000000007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128.52564102564102</v>
      </c>
      <c r="C29" s="27">
        <f t="shared" si="7"/>
        <v>129.3929712460064</v>
      </c>
      <c r="D29" s="27">
        <f t="shared" si="7"/>
        <v>129.41579187585577</v>
      </c>
      <c r="E29" s="27">
        <f t="shared" si="7"/>
        <v>131.29251700680271</v>
      </c>
      <c r="F29" s="27">
        <f t="shared" si="7"/>
        <v>131.30016051364365</v>
      </c>
      <c r="G29" s="27">
        <f t="shared" si="7"/>
        <v>131.09784106568674</v>
      </c>
      <c r="H29" s="28">
        <f t="shared" si="7"/>
        <v>129.36760691537759</v>
      </c>
      <c r="I29" s="26">
        <f t="shared" si="7"/>
        <v>130.47466177482229</v>
      </c>
      <c r="J29" s="27">
        <f t="shared" si="7"/>
        <v>130.92948717948718</v>
      </c>
      <c r="K29" s="27">
        <f t="shared" si="7"/>
        <v>130.44871794871796</v>
      </c>
      <c r="L29" s="27">
        <f>+(L24/L26)/7*1000</f>
        <v>130.97826086956522</v>
      </c>
      <c r="M29" s="27">
        <f>+(M24/M26)/7*1000</f>
        <v>130.47161172161174</v>
      </c>
      <c r="N29" s="27">
        <f>+(N24/N26)/7*1000</f>
        <v>127.99908424908426</v>
      </c>
      <c r="O29" s="28">
        <f>+(O24/O26)/7*1000</f>
        <v>127.15201465201464</v>
      </c>
      <c r="P29" s="26">
        <f t="shared" ref="P29:V29" si="8">+(P24/P26)/7*1000</f>
        <v>128</v>
      </c>
      <c r="Q29" s="27">
        <f t="shared" si="8"/>
        <v>128.86857142857144</v>
      </c>
      <c r="R29" s="27">
        <f t="shared" si="8"/>
        <v>130.90285714285716</v>
      </c>
      <c r="S29" s="27">
        <f t="shared" si="8"/>
        <v>130.71046600458362</v>
      </c>
      <c r="T29" s="27">
        <f t="shared" si="8"/>
        <v>130.89913281606573</v>
      </c>
      <c r="U29" s="27">
        <f t="shared" si="8"/>
        <v>130.89913281606573</v>
      </c>
      <c r="V29" s="28">
        <f t="shared" si="8"/>
        <v>130.55365686944634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-8.012480000000096</v>
      </c>
      <c r="C30" s="30">
        <f>C24-C28</f>
        <v>-4.2375200000001314</v>
      </c>
      <c r="D30" s="30">
        <f t="shared" ref="D30:K30" si="9">D24-D28</f>
        <v>-4.1375200000001087</v>
      </c>
      <c r="E30" s="30">
        <f t="shared" si="9"/>
        <v>-3.5820000000000221</v>
      </c>
      <c r="F30" s="30">
        <f t="shared" si="9"/>
        <v>-4.0986400000000458</v>
      </c>
      <c r="G30" s="30">
        <f t="shared" si="9"/>
        <v>-4.9729599999999436</v>
      </c>
      <c r="H30" s="30">
        <f t="shared" si="9"/>
        <v>-4.3625600000001441</v>
      </c>
      <c r="I30" s="30">
        <f t="shared" si="9"/>
        <v>-11.623539999999934</v>
      </c>
      <c r="J30" s="30">
        <f t="shared" si="9"/>
        <v>-5.7243200000000343</v>
      </c>
      <c r="K30" s="30">
        <f t="shared" si="9"/>
        <v>-11.755519999999819</v>
      </c>
      <c r="L30" s="30">
        <f>L24-L28</f>
        <v>-0.41440000000000055</v>
      </c>
      <c r="M30" s="30">
        <f>M24-M28</f>
        <v>-3.6184000000001788</v>
      </c>
      <c r="N30" s="30">
        <f>N24-N28</f>
        <v>-6.2502399999999625</v>
      </c>
      <c r="O30" s="30">
        <f>O24-O28</f>
        <v>-5.8443200000000388</v>
      </c>
      <c r="P30" s="30">
        <f t="shared" ref="P30:V30" si="10">P24-P28</f>
        <v>0</v>
      </c>
      <c r="Q30" s="30">
        <f t="shared" si="10"/>
        <v>-5.9999999999998863</v>
      </c>
      <c r="R30" s="30">
        <f t="shared" si="10"/>
        <v>-5.8499999999999091</v>
      </c>
      <c r="S30" s="30">
        <f t="shared" si="10"/>
        <v>-2.0021600000000035</v>
      </c>
      <c r="T30" s="30">
        <f t="shared" si="10"/>
        <v>-5.8756799999999885</v>
      </c>
      <c r="U30" s="30">
        <f t="shared" si="10"/>
        <v>-5.8756799999999885</v>
      </c>
      <c r="V30" s="30">
        <f t="shared" si="10"/>
        <v>-7.4013600000000679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4" t="s">
        <v>16</v>
      </c>
      <c r="C33" s="1095"/>
      <c r="D33" s="1095"/>
      <c r="E33" s="1095"/>
      <c r="F33" s="1095"/>
      <c r="G33" s="1145"/>
      <c r="H33" s="1147" t="s">
        <v>8</v>
      </c>
      <c r="M33" s="32"/>
      <c r="N33" s="53" t="s">
        <v>87</v>
      </c>
      <c r="O33" s="1094" t="s">
        <v>16</v>
      </c>
      <c r="P33" s="1095"/>
      <c r="Q33" s="1095"/>
      <c r="R33" s="1095"/>
      <c r="S33" s="1095"/>
      <c r="T33" s="1145"/>
      <c r="U33" s="1147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7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9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9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109">
        <v>78.7</v>
      </c>
      <c r="C36" s="110">
        <v>78.2</v>
      </c>
      <c r="D36" s="110">
        <v>24.4</v>
      </c>
      <c r="E36" s="110">
        <v>77.400000000000006</v>
      </c>
      <c r="F36" s="110">
        <v>76.900000000000006</v>
      </c>
      <c r="G36" s="251">
        <v>75</v>
      </c>
      <c r="H36" s="242">
        <f t="shared" ref="H36:H41" si="11">SUM(B36:G36)</f>
        <v>410.6</v>
      </c>
      <c r="I36" s="37"/>
      <c r="J36" s="375"/>
      <c r="K36" s="326"/>
      <c r="L36" s="502"/>
      <c r="M36" s="2"/>
      <c r="N36" s="147" t="s">
        <v>23</v>
      </c>
      <c r="O36" s="109">
        <v>8.3000000000000007</v>
      </c>
      <c r="P36" s="110">
        <v>8.4</v>
      </c>
      <c r="Q36" s="110">
        <v>2.4</v>
      </c>
      <c r="R36" s="110">
        <v>8.1999999999999993</v>
      </c>
      <c r="S36" s="110">
        <v>8.1999999999999993</v>
      </c>
      <c r="T36" s="251">
        <v>8.1</v>
      </c>
      <c r="U36" s="381">
        <f t="shared" ref="U36:U43" si="12">SUM(O36:T36)</f>
        <v>43.6</v>
      </c>
      <c r="V36" s="502"/>
      <c r="W36" s="2"/>
      <c r="Z36" s="2"/>
    </row>
    <row r="37" spans="1:28" ht="33.75" customHeight="1" x14ac:dyDescent="0.25">
      <c r="A37" s="148" t="s">
        <v>19</v>
      </c>
      <c r="B37" s="13">
        <v>78.7</v>
      </c>
      <c r="C37" s="14">
        <v>78.2</v>
      </c>
      <c r="D37" s="14">
        <v>24.4</v>
      </c>
      <c r="E37" s="14">
        <v>77.400000000000006</v>
      </c>
      <c r="F37" s="14">
        <v>76.900000000000006</v>
      </c>
      <c r="G37" s="252">
        <v>75</v>
      </c>
      <c r="H37" s="242">
        <f t="shared" si="11"/>
        <v>410.6</v>
      </c>
      <c r="I37" s="37"/>
      <c r="J37" s="375"/>
      <c r="K37" s="326"/>
      <c r="L37" s="502"/>
      <c r="M37" s="2"/>
      <c r="N37" s="148" t="s">
        <v>19</v>
      </c>
      <c r="O37" s="13">
        <v>8.3000000000000007</v>
      </c>
      <c r="P37" s="14">
        <v>8.4</v>
      </c>
      <c r="Q37" s="14">
        <v>2.4</v>
      </c>
      <c r="R37" s="14">
        <v>8.1999999999999993</v>
      </c>
      <c r="S37" s="14">
        <v>8.1999999999999993</v>
      </c>
      <c r="T37" s="252">
        <v>8.1</v>
      </c>
      <c r="U37" s="381">
        <f t="shared" si="12"/>
        <v>43.6</v>
      </c>
      <c r="V37" s="502"/>
      <c r="W37" s="2"/>
      <c r="Z37" s="2"/>
    </row>
    <row r="38" spans="1:28" ht="33.75" customHeight="1" x14ac:dyDescent="0.25">
      <c r="A38" s="148" t="s">
        <v>27</v>
      </c>
      <c r="B38" s="13">
        <v>80.400000000000006</v>
      </c>
      <c r="C38" s="14">
        <v>79</v>
      </c>
      <c r="D38" s="14">
        <v>24.5</v>
      </c>
      <c r="E38" s="14">
        <v>78.3</v>
      </c>
      <c r="F38" s="14">
        <v>77.900000000000006</v>
      </c>
      <c r="G38" s="252">
        <v>76</v>
      </c>
      <c r="H38" s="242">
        <f>SUM(B38:G38)</f>
        <v>416.1</v>
      </c>
      <c r="I38" s="37"/>
      <c r="J38" s="375"/>
      <c r="K38" s="326"/>
      <c r="L38" s="502"/>
      <c r="M38" s="2"/>
      <c r="N38" s="148" t="s">
        <v>27</v>
      </c>
      <c r="O38" s="13">
        <v>8.4</v>
      </c>
      <c r="P38" s="14">
        <v>8.4</v>
      </c>
      <c r="Q38" s="14">
        <v>2.2999999999999998</v>
      </c>
      <c r="R38" s="14">
        <v>8.1</v>
      </c>
      <c r="S38" s="14">
        <v>8.1999999999999993</v>
      </c>
      <c r="T38" s="252">
        <v>8.1</v>
      </c>
      <c r="U38" s="381">
        <f t="shared" si="12"/>
        <v>43.500000000000007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3">
        <v>80.400000000000006</v>
      </c>
      <c r="C39" s="14">
        <v>79</v>
      </c>
      <c r="D39" s="14">
        <v>24.5</v>
      </c>
      <c r="E39" s="14">
        <v>78.400000000000006</v>
      </c>
      <c r="F39" s="14">
        <v>77.900000000000006</v>
      </c>
      <c r="G39" s="252">
        <v>76.099999999999994</v>
      </c>
      <c r="H39" s="242">
        <f t="shared" si="11"/>
        <v>416.30000000000007</v>
      </c>
      <c r="I39" s="37"/>
      <c r="J39" s="375"/>
      <c r="K39" s="326"/>
      <c r="L39" s="502"/>
      <c r="M39" s="2"/>
      <c r="N39" s="147" t="s">
        <v>20</v>
      </c>
      <c r="O39" s="13">
        <v>8.4</v>
      </c>
      <c r="P39" s="14">
        <v>8.4</v>
      </c>
      <c r="Q39" s="14">
        <v>2.2999999999999998</v>
      </c>
      <c r="R39" s="14">
        <v>8.1</v>
      </c>
      <c r="S39" s="14">
        <v>8.1999999999999993</v>
      </c>
      <c r="T39" s="252">
        <v>8.1</v>
      </c>
      <c r="U39" s="381">
        <f t="shared" si="12"/>
        <v>43.500000000000007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3">
        <v>80.400000000000006</v>
      </c>
      <c r="C40" s="14">
        <v>79</v>
      </c>
      <c r="D40" s="14">
        <v>24.5</v>
      </c>
      <c r="E40" s="14">
        <v>78.2</v>
      </c>
      <c r="F40" s="14">
        <v>77.900000000000006</v>
      </c>
      <c r="G40" s="252">
        <v>76.099999999999994</v>
      </c>
      <c r="H40" s="242">
        <f t="shared" si="11"/>
        <v>416.1</v>
      </c>
      <c r="I40" s="37"/>
      <c r="J40" s="375"/>
      <c r="K40" s="326"/>
      <c r="L40" s="502"/>
      <c r="M40" s="2"/>
      <c r="N40" s="147" t="s">
        <v>21</v>
      </c>
      <c r="O40" s="13">
        <v>8.5</v>
      </c>
      <c r="P40" s="14">
        <v>8.4</v>
      </c>
      <c r="Q40" s="14">
        <v>2.2999999999999998</v>
      </c>
      <c r="R40" s="14">
        <v>8.1999999999999993</v>
      </c>
      <c r="S40" s="14">
        <v>8.1999999999999993</v>
      </c>
      <c r="T40" s="252">
        <v>8.1</v>
      </c>
      <c r="U40" s="381">
        <f t="shared" si="12"/>
        <v>43.699999999999996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13">
        <v>80.5</v>
      </c>
      <c r="C41" s="14">
        <v>79</v>
      </c>
      <c r="D41" s="14">
        <v>24.5</v>
      </c>
      <c r="E41" s="14">
        <v>78.2</v>
      </c>
      <c r="F41" s="14">
        <v>77.900000000000006</v>
      </c>
      <c r="G41" s="252">
        <v>76.099999999999994</v>
      </c>
      <c r="H41" s="242">
        <f t="shared" si="11"/>
        <v>416.20000000000005</v>
      </c>
      <c r="I41" s="37"/>
      <c r="J41" s="375"/>
      <c r="K41" s="326"/>
      <c r="L41" s="502"/>
      <c r="M41" s="2"/>
      <c r="N41" s="148" t="s">
        <v>22</v>
      </c>
      <c r="O41" s="13">
        <v>8.5</v>
      </c>
      <c r="P41" s="14">
        <v>8.4</v>
      </c>
      <c r="Q41" s="14">
        <v>2.4</v>
      </c>
      <c r="R41" s="14">
        <v>8.1999999999999993</v>
      </c>
      <c r="S41" s="14">
        <v>8.1999999999999993</v>
      </c>
      <c r="T41" s="252">
        <v>8.1</v>
      </c>
      <c r="U41" s="381">
        <f t="shared" si="12"/>
        <v>43.8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3">
        <v>80.5</v>
      </c>
      <c r="C42" s="14">
        <v>78.8</v>
      </c>
      <c r="D42" s="14">
        <v>24.6</v>
      </c>
      <c r="E42" s="14">
        <v>78.2</v>
      </c>
      <c r="F42" s="14">
        <v>77.7</v>
      </c>
      <c r="G42" s="252">
        <v>76.099999999999994</v>
      </c>
      <c r="H42" s="381">
        <f>SUM(B42:G42)</f>
        <v>415.9</v>
      </c>
      <c r="I42" s="37"/>
      <c r="J42" s="375"/>
      <c r="K42" s="326"/>
      <c r="L42" s="502"/>
      <c r="M42" s="2"/>
      <c r="N42" s="196" t="s">
        <v>30</v>
      </c>
      <c r="O42" s="13">
        <v>8.5</v>
      </c>
      <c r="P42" s="14">
        <v>8.5</v>
      </c>
      <c r="Q42" s="14">
        <v>2.4</v>
      </c>
      <c r="R42" s="14">
        <v>8.1999999999999993</v>
      </c>
      <c r="S42" s="14">
        <v>8.1999999999999993</v>
      </c>
      <c r="T42" s="252">
        <v>8.1999999999999993</v>
      </c>
      <c r="U42" s="381">
        <f t="shared" si="12"/>
        <v>44</v>
      </c>
      <c r="V42" s="502"/>
      <c r="W42" s="36"/>
      <c r="AA42" s="11"/>
      <c r="AB42" s="11"/>
    </row>
    <row r="43" spans="1:28" ht="33.75" customHeight="1" x14ac:dyDescent="0.25">
      <c r="A43" s="302" t="s">
        <v>8</v>
      </c>
      <c r="B43" s="108">
        <f t="shared" ref="B43:G43" si="13">SUM(B36:B42)</f>
        <v>559.6</v>
      </c>
      <c r="C43" s="105">
        <f t="shared" si="13"/>
        <v>551.19999999999993</v>
      </c>
      <c r="D43" s="105">
        <f t="shared" si="13"/>
        <v>171.4</v>
      </c>
      <c r="E43" s="105">
        <f t="shared" si="13"/>
        <v>546.1</v>
      </c>
      <c r="F43" s="105">
        <f>SUM(F36:F42)</f>
        <v>543.1</v>
      </c>
      <c r="G43" s="106">
        <f t="shared" si="13"/>
        <v>530.40000000000009</v>
      </c>
      <c r="H43" s="389">
        <f>SUM(B43:G43)</f>
        <v>2901.8</v>
      </c>
      <c r="I43" s="37"/>
      <c r="J43" s="37"/>
      <c r="K43" s="37"/>
      <c r="L43" s="37"/>
      <c r="N43" s="302" t="s">
        <v>8</v>
      </c>
      <c r="O43" s="108">
        <f t="shared" ref="O43:T43" si="14">SUM(O36:O42)</f>
        <v>58.9</v>
      </c>
      <c r="P43" s="105">
        <f t="shared" si="14"/>
        <v>58.9</v>
      </c>
      <c r="Q43" s="105">
        <f t="shared" si="14"/>
        <v>16.5</v>
      </c>
      <c r="R43" s="105">
        <f t="shared" si="14"/>
        <v>57.2</v>
      </c>
      <c r="S43" s="105">
        <f t="shared" si="14"/>
        <v>57.400000000000006</v>
      </c>
      <c r="T43" s="106">
        <f t="shared" si="14"/>
        <v>56.8</v>
      </c>
      <c r="U43" s="389">
        <f t="shared" si="12"/>
        <v>305.7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15">
        <v>130</v>
      </c>
      <c r="C44" s="16">
        <v>128.5</v>
      </c>
      <c r="D44" s="16">
        <v>127.5</v>
      </c>
      <c r="E44" s="16">
        <v>127</v>
      </c>
      <c r="F44" s="16">
        <v>126</v>
      </c>
      <c r="G44" s="17">
        <v>123</v>
      </c>
      <c r="H44" s="113">
        <f>+((H43/H45)/7)*1000</f>
        <v>127.00455182072828</v>
      </c>
      <c r="I44" s="38"/>
      <c r="J44" s="38"/>
      <c r="K44" s="38"/>
      <c r="L44" s="37"/>
      <c r="N44" s="162" t="s">
        <v>10</v>
      </c>
      <c r="O44" s="15">
        <v>142.5</v>
      </c>
      <c r="P44" s="16">
        <v>142.5</v>
      </c>
      <c r="Q44" s="16">
        <v>139</v>
      </c>
      <c r="R44" s="16">
        <v>138.5</v>
      </c>
      <c r="S44" s="16">
        <v>139</v>
      </c>
      <c r="T44" s="17">
        <v>137.5</v>
      </c>
      <c r="U44" s="113">
        <f>+((U43/U45)/7)*1000</f>
        <v>139.97252747252747</v>
      </c>
      <c r="AA44" s="11"/>
      <c r="AB44" s="11"/>
    </row>
    <row r="45" spans="1:28" ht="33.75" customHeight="1" x14ac:dyDescent="0.25">
      <c r="A45" s="163" t="s">
        <v>11</v>
      </c>
      <c r="B45" s="18">
        <v>615</v>
      </c>
      <c r="C45" s="19">
        <v>612</v>
      </c>
      <c r="D45" s="19">
        <v>192</v>
      </c>
      <c r="E45" s="19">
        <v>614</v>
      </c>
      <c r="F45" s="19">
        <v>615</v>
      </c>
      <c r="G45" s="20">
        <v>616</v>
      </c>
      <c r="H45" s="114">
        <f>SUM(B45:G45)</f>
        <v>3264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17</v>
      </c>
      <c r="R45" s="19">
        <v>59</v>
      </c>
      <c r="S45" s="19">
        <v>59</v>
      </c>
      <c r="T45" s="20">
        <v>59</v>
      </c>
      <c r="U45" s="114">
        <f>SUM(O45:T45)</f>
        <v>312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5">((((B44*7)*B45)/1000)-(B36+B37))/5</f>
        <v>80.45</v>
      </c>
      <c r="C46" s="22">
        <f t="shared" si="15"/>
        <v>78.81880000000001</v>
      </c>
      <c r="D46" s="22">
        <f t="shared" si="15"/>
        <v>24.512000000000004</v>
      </c>
      <c r="E46" s="22">
        <f t="shared" si="15"/>
        <v>78.209199999999996</v>
      </c>
      <c r="F46" s="22">
        <f t="shared" si="15"/>
        <v>77.725999999999985</v>
      </c>
      <c r="G46" s="23">
        <f t="shared" si="15"/>
        <v>76.075199999999995</v>
      </c>
      <c r="H46" s="115">
        <f>((H43*1000)/H45)/7</f>
        <v>127.00455182072828</v>
      </c>
      <c r="I46" s="167"/>
      <c r="J46" s="167"/>
      <c r="K46" s="167"/>
      <c r="L46" s="37"/>
      <c r="N46" s="164" t="s">
        <v>12</v>
      </c>
      <c r="O46" s="21">
        <f t="shared" ref="O46:T46" si="16">((((O44*7)*O45)/1000)-(O36+O37))/5</f>
        <v>8.4504999999999999</v>
      </c>
      <c r="P46" s="22">
        <f t="shared" si="16"/>
        <v>8.410499999999999</v>
      </c>
      <c r="Q46" s="22">
        <f t="shared" si="16"/>
        <v>2.3481999999999998</v>
      </c>
      <c r="R46" s="22">
        <f t="shared" si="16"/>
        <v>8.1600999999999999</v>
      </c>
      <c r="S46" s="22">
        <f t="shared" si="16"/>
        <v>8.2013999999999996</v>
      </c>
      <c r="T46" s="23">
        <f t="shared" si="16"/>
        <v>8.1175000000000015</v>
      </c>
      <c r="U46" s="115">
        <f>((U43*1000)/U45)/7</f>
        <v>139.97252747252747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7">((B45*B44)*7)/1000</f>
        <v>559.65</v>
      </c>
      <c r="C47" s="330">
        <f t="shared" si="17"/>
        <v>550.49400000000003</v>
      </c>
      <c r="D47" s="330">
        <f t="shared" si="17"/>
        <v>171.36</v>
      </c>
      <c r="E47" s="330">
        <f t="shared" si="17"/>
        <v>545.846</v>
      </c>
      <c r="F47" s="330">
        <f>((F45*F44)*7)/1000</f>
        <v>542.42999999999995</v>
      </c>
      <c r="G47" s="331">
        <f t="shared" si="17"/>
        <v>530.37599999999998</v>
      </c>
      <c r="H47" s="99"/>
      <c r="I47" s="29"/>
      <c r="J47" s="29"/>
      <c r="K47" s="29"/>
      <c r="L47" s="37"/>
      <c r="N47" s="157" t="s">
        <v>13</v>
      </c>
      <c r="O47" s="329">
        <f t="shared" ref="O47:T47" si="18">((O45*O44)*7)/1000</f>
        <v>58.852499999999999</v>
      </c>
      <c r="P47" s="330">
        <f t="shared" si="18"/>
        <v>58.852499999999999</v>
      </c>
      <c r="Q47" s="330">
        <f t="shared" si="18"/>
        <v>16.541</v>
      </c>
      <c r="R47" s="330">
        <f t="shared" si="18"/>
        <v>57.200499999999998</v>
      </c>
      <c r="S47" s="330">
        <f t="shared" si="18"/>
        <v>57.406999999999996</v>
      </c>
      <c r="T47" s="331">
        <f t="shared" si="18"/>
        <v>56.787500000000001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9">+(B43/B45)/7*1000</f>
        <v>129.98838559814169</v>
      </c>
      <c r="C48" s="27">
        <f t="shared" si="19"/>
        <v>128.66479925303454</v>
      </c>
      <c r="D48" s="27">
        <f t="shared" si="19"/>
        <v>127.5297619047619</v>
      </c>
      <c r="E48" s="27">
        <f t="shared" si="19"/>
        <v>127.05909725453698</v>
      </c>
      <c r="F48" s="27">
        <f>+(F43/F45)/7*1000</f>
        <v>126.15563298490129</v>
      </c>
      <c r="G48" s="28">
        <f t="shared" si="19"/>
        <v>123.00556586270874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20">+(O43/O45)/7*1000</f>
        <v>142.61501210653753</v>
      </c>
      <c r="P48" s="27">
        <f t="shared" si="20"/>
        <v>142.61501210653753</v>
      </c>
      <c r="Q48" s="27">
        <f t="shared" si="20"/>
        <v>138.65546218487395</v>
      </c>
      <c r="R48" s="27">
        <f t="shared" si="20"/>
        <v>138.49878934624698</v>
      </c>
      <c r="S48" s="27">
        <f t="shared" si="20"/>
        <v>138.98305084745763</v>
      </c>
      <c r="T48" s="28">
        <f t="shared" si="20"/>
        <v>137.53026634382564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21">B43-B47</f>
        <v>-4.9999999999954525E-2</v>
      </c>
      <c r="C49" s="30">
        <f t="shared" si="21"/>
        <v>0.70599999999990359</v>
      </c>
      <c r="D49" s="30">
        <f t="shared" si="21"/>
        <v>3.9999999999992042E-2</v>
      </c>
      <c r="E49" s="30">
        <f t="shared" si="21"/>
        <v>0.2540000000000191</v>
      </c>
      <c r="F49" s="30">
        <f t="shared" si="21"/>
        <v>0.67000000000007276</v>
      </c>
      <c r="G49" s="30">
        <f t="shared" si="21"/>
        <v>2.4000000000114596E-2</v>
      </c>
      <c r="H49" s="29"/>
      <c r="I49" s="29"/>
      <c r="J49" s="29"/>
      <c r="K49" s="29"/>
      <c r="L49" s="30"/>
      <c r="N49" s="29"/>
      <c r="O49" s="30">
        <f t="shared" ref="O49:T49" si="22">O43-O47</f>
        <v>4.7499999999999432E-2</v>
      </c>
      <c r="P49" s="30">
        <f t="shared" si="22"/>
        <v>4.7499999999999432E-2</v>
      </c>
      <c r="Q49" s="30">
        <f t="shared" si="22"/>
        <v>-4.1000000000000369E-2</v>
      </c>
      <c r="R49" s="30">
        <f t="shared" si="22"/>
        <v>-4.99999999995282E-4</v>
      </c>
      <c r="S49" s="30">
        <f t="shared" si="22"/>
        <v>-6.9999999999907914E-3</v>
      </c>
      <c r="T49" s="30">
        <f t="shared" si="22"/>
        <v>1.2499999999995737E-2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103" t="s">
        <v>7</v>
      </c>
      <c r="C52" s="1104"/>
      <c r="D52" s="1104"/>
      <c r="E52" s="1104"/>
      <c r="F52" s="1104"/>
      <c r="G52" s="1104"/>
      <c r="H52" s="1105"/>
      <c r="I52" s="1142" t="s">
        <v>29</v>
      </c>
      <c r="J52" s="1143"/>
      <c r="K52" s="1143"/>
      <c r="L52" s="1143"/>
      <c r="M52" s="1143"/>
      <c r="N52" s="1143"/>
      <c r="O52" s="1144"/>
      <c r="P52" s="1103" t="s">
        <v>28</v>
      </c>
      <c r="Q52" s="1104"/>
      <c r="R52" s="1104"/>
      <c r="S52" s="1104"/>
      <c r="T52" s="1104"/>
      <c r="U52" s="1104"/>
      <c r="V52" s="1105"/>
      <c r="W52" s="1156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9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8.4</v>
      </c>
      <c r="C54" s="475">
        <v>8.4</v>
      </c>
      <c r="D54" s="475">
        <v>8.6</v>
      </c>
      <c r="E54" s="475">
        <v>2.4</v>
      </c>
      <c r="F54" s="475">
        <v>8.5</v>
      </c>
      <c r="G54" s="475">
        <v>8.4</v>
      </c>
      <c r="H54" s="477">
        <v>8.3000000000000007</v>
      </c>
      <c r="I54" s="470">
        <v>8.5</v>
      </c>
      <c r="J54" s="471">
        <v>8.6</v>
      </c>
      <c r="K54" s="471">
        <v>8.6</v>
      </c>
      <c r="L54" s="471">
        <v>2.4</v>
      </c>
      <c r="M54" s="471">
        <v>8.6</v>
      </c>
      <c r="N54" s="472">
        <v>8.5</v>
      </c>
      <c r="O54" s="503">
        <v>8.4</v>
      </c>
      <c r="P54" s="474">
        <v>8.6</v>
      </c>
      <c r="Q54" s="475">
        <v>8.5</v>
      </c>
      <c r="R54" s="475">
        <v>8.6</v>
      </c>
      <c r="S54" s="475">
        <v>2.4</v>
      </c>
      <c r="T54" s="475">
        <v>8.6</v>
      </c>
      <c r="U54" s="475">
        <v>8.6</v>
      </c>
      <c r="V54" s="477">
        <v>8.6</v>
      </c>
      <c r="W54" s="242">
        <f t="shared" ref="W54:W61" si="23">SUM(B54:V54)</f>
        <v>160.49999999999997</v>
      </c>
      <c r="X54" s="2">
        <v>160.49999999999997</v>
      </c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8.4</v>
      </c>
      <c r="C55" s="330">
        <v>8.4</v>
      </c>
      <c r="D55" s="330">
        <v>8.6</v>
      </c>
      <c r="E55" s="330">
        <v>2.4</v>
      </c>
      <c r="F55" s="330">
        <v>8.5</v>
      </c>
      <c r="G55" s="330">
        <v>8.4</v>
      </c>
      <c r="H55" s="331">
        <v>8.3000000000000007</v>
      </c>
      <c r="I55" s="329">
        <v>8.5</v>
      </c>
      <c r="J55" s="330">
        <v>8.6</v>
      </c>
      <c r="K55" s="330">
        <v>8.6</v>
      </c>
      <c r="L55" s="330">
        <v>2.4</v>
      </c>
      <c r="M55" s="330">
        <v>8.6</v>
      </c>
      <c r="N55" s="25">
        <v>8.5</v>
      </c>
      <c r="O55" s="331">
        <v>8.4</v>
      </c>
      <c r="P55" s="329">
        <v>8.6</v>
      </c>
      <c r="Q55" s="330">
        <v>8.5</v>
      </c>
      <c r="R55" s="330">
        <v>8.6</v>
      </c>
      <c r="S55" s="330">
        <v>2.4</v>
      </c>
      <c r="T55" s="330">
        <v>8.6</v>
      </c>
      <c r="U55" s="330">
        <v>8.6</v>
      </c>
      <c r="V55" s="331">
        <v>8.6</v>
      </c>
      <c r="W55" s="242">
        <f t="shared" si="23"/>
        <v>160.49999999999997</v>
      </c>
      <c r="X55" s="2">
        <v>160.49999999999997</v>
      </c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329">
        <v>8.6</v>
      </c>
      <c r="C56" s="330">
        <v>8.6</v>
      </c>
      <c r="D56" s="14">
        <v>8.6999999999999993</v>
      </c>
      <c r="E56" s="14">
        <v>2.1</v>
      </c>
      <c r="F56" s="330">
        <v>8.6</v>
      </c>
      <c r="G56" s="14">
        <v>8.8000000000000007</v>
      </c>
      <c r="H56" s="252">
        <v>8.6</v>
      </c>
      <c r="I56" s="329">
        <v>8.6</v>
      </c>
      <c r="J56" s="330">
        <v>8.6999999999999993</v>
      </c>
      <c r="K56" s="14">
        <v>8.6</v>
      </c>
      <c r="L56" s="14">
        <v>2.2999999999999998</v>
      </c>
      <c r="M56" s="330">
        <v>8.6999999999999993</v>
      </c>
      <c r="N56" s="25">
        <v>8.4</v>
      </c>
      <c r="O56" s="331">
        <v>8.4</v>
      </c>
      <c r="P56" s="329">
        <v>8.6999999999999993</v>
      </c>
      <c r="Q56" s="330">
        <v>8.6</v>
      </c>
      <c r="R56" s="330">
        <v>8.6999999999999993</v>
      </c>
      <c r="S56" s="14">
        <v>2.2000000000000002</v>
      </c>
      <c r="T56" s="14">
        <v>8.8000000000000007</v>
      </c>
      <c r="U56" s="330">
        <v>8.6999999999999993</v>
      </c>
      <c r="V56" s="331">
        <v>8.6999999999999993</v>
      </c>
      <c r="W56" s="242">
        <f t="shared" si="23"/>
        <v>162.1</v>
      </c>
      <c r="X56" s="2">
        <v>162.09999999999997</v>
      </c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329">
        <v>8.6</v>
      </c>
      <c r="C57" s="330">
        <v>8.6</v>
      </c>
      <c r="D57" s="14">
        <v>8.8000000000000007</v>
      </c>
      <c r="E57" s="14">
        <v>2.2000000000000002</v>
      </c>
      <c r="F57" s="330">
        <v>8.6999999999999993</v>
      </c>
      <c r="G57" s="14">
        <v>8.8000000000000007</v>
      </c>
      <c r="H57" s="252">
        <v>8.6999999999999993</v>
      </c>
      <c r="I57" s="329">
        <v>8.6999999999999993</v>
      </c>
      <c r="J57" s="330">
        <v>8.8000000000000007</v>
      </c>
      <c r="K57" s="14">
        <v>8.6999999999999993</v>
      </c>
      <c r="L57" s="14">
        <v>2.4</v>
      </c>
      <c r="M57" s="330">
        <v>8.8000000000000007</v>
      </c>
      <c r="N57" s="25">
        <v>8.4</v>
      </c>
      <c r="O57" s="331">
        <v>8.4</v>
      </c>
      <c r="P57" s="329">
        <v>8.8000000000000007</v>
      </c>
      <c r="Q57" s="330">
        <v>8.6999999999999993</v>
      </c>
      <c r="R57" s="330">
        <v>8.8000000000000007</v>
      </c>
      <c r="S57" s="14">
        <v>2.2000000000000002</v>
      </c>
      <c r="T57" s="14">
        <v>8.8000000000000007</v>
      </c>
      <c r="U57" s="330">
        <v>8.8000000000000007</v>
      </c>
      <c r="V57" s="331">
        <v>8.8000000000000007</v>
      </c>
      <c r="W57" s="242">
        <f t="shared" si="23"/>
        <v>163.50000000000006</v>
      </c>
      <c r="X57" s="2">
        <v>163.50000000000003</v>
      </c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329">
        <v>8.6</v>
      </c>
      <c r="C58" s="330">
        <v>8.6</v>
      </c>
      <c r="D58" s="14">
        <v>8.8000000000000007</v>
      </c>
      <c r="E58" s="14">
        <v>2.2000000000000002</v>
      </c>
      <c r="F58" s="330">
        <v>8.6999999999999993</v>
      </c>
      <c r="G58" s="14">
        <v>8.9</v>
      </c>
      <c r="H58" s="252">
        <v>8.6999999999999993</v>
      </c>
      <c r="I58" s="329">
        <v>8.6999999999999993</v>
      </c>
      <c r="J58" s="330">
        <v>8.8000000000000007</v>
      </c>
      <c r="K58" s="14">
        <v>8.6999999999999993</v>
      </c>
      <c r="L58" s="14">
        <v>2.4</v>
      </c>
      <c r="M58" s="330">
        <v>8.8000000000000007</v>
      </c>
      <c r="N58" s="25">
        <v>8.4</v>
      </c>
      <c r="O58" s="331">
        <v>8.4</v>
      </c>
      <c r="P58" s="329">
        <v>8.8000000000000007</v>
      </c>
      <c r="Q58" s="330">
        <v>8.6999999999999993</v>
      </c>
      <c r="R58" s="330">
        <v>8.8000000000000007</v>
      </c>
      <c r="S58" s="14">
        <v>2.2000000000000002</v>
      </c>
      <c r="T58" s="14">
        <v>8.8000000000000007</v>
      </c>
      <c r="U58" s="330">
        <v>8.8000000000000007</v>
      </c>
      <c r="V58" s="331">
        <v>8.8000000000000007</v>
      </c>
      <c r="W58" s="242">
        <f t="shared" si="23"/>
        <v>163.60000000000005</v>
      </c>
      <c r="X58" s="2">
        <v>163.60000000000002</v>
      </c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329">
        <v>8.6999999999999993</v>
      </c>
      <c r="C59" s="330">
        <v>8.6999999999999993</v>
      </c>
      <c r="D59" s="14">
        <v>8.8000000000000007</v>
      </c>
      <c r="E59" s="14">
        <v>2.2000000000000002</v>
      </c>
      <c r="F59" s="330">
        <v>8.6999999999999993</v>
      </c>
      <c r="G59" s="14">
        <v>8.9</v>
      </c>
      <c r="H59" s="252">
        <v>8.6999999999999993</v>
      </c>
      <c r="I59" s="329">
        <v>8.6999999999999993</v>
      </c>
      <c r="J59" s="330">
        <v>8.8000000000000007</v>
      </c>
      <c r="K59" s="14">
        <v>8.6999999999999993</v>
      </c>
      <c r="L59" s="14">
        <v>2.4</v>
      </c>
      <c r="M59" s="330">
        <v>8.8000000000000007</v>
      </c>
      <c r="N59" s="25">
        <v>8.5</v>
      </c>
      <c r="O59" s="331">
        <v>8.5</v>
      </c>
      <c r="P59" s="329">
        <v>8.8000000000000007</v>
      </c>
      <c r="Q59" s="330">
        <v>8.6999999999999993</v>
      </c>
      <c r="R59" s="330">
        <v>8.8000000000000007</v>
      </c>
      <c r="S59" s="14">
        <v>2.2999999999999998</v>
      </c>
      <c r="T59" s="14">
        <v>8.8000000000000007</v>
      </c>
      <c r="U59" s="330">
        <v>8.8000000000000007</v>
      </c>
      <c r="V59" s="331">
        <v>8.8000000000000007</v>
      </c>
      <c r="W59" s="242">
        <f t="shared" si="23"/>
        <v>164.10000000000005</v>
      </c>
      <c r="X59" s="2">
        <v>164.10000000000005</v>
      </c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329">
        <v>8.6999999999999993</v>
      </c>
      <c r="C60" s="330">
        <v>8.6999999999999993</v>
      </c>
      <c r="D60" s="14">
        <v>8.8000000000000007</v>
      </c>
      <c r="E60" s="14">
        <v>2.2000000000000002</v>
      </c>
      <c r="F60" s="330">
        <v>8.6999999999999993</v>
      </c>
      <c r="G60" s="14">
        <v>8.9</v>
      </c>
      <c r="H60" s="252">
        <v>8.6999999999999993</v>
      </c>
      <c r="I60" s="329">
        <v>8.6999999999999993</v>
      </c>
      <c r="J60" s="330">
        <v>8.8000000000000007</v>
      </c>
      <c r="K60" s="14">
        <v>8.6999999999999993</v>
      </c>
      <c r="L60" s="14">
        <v>2.4</v>
      </c>
      <c r="M60" s="330">
        <v>8.8000000000000007</v>
      </c>
      <c r="N60" s="25">
        <v>8.5</v>
      </c>
      <c r="O60" s="331">
        <v>8.5</v>
      </c>
      <c r="P60" s="329">
        <v>8.8000000000000007</v>
      </c>
      <c r="Q60" s="330">
        <v>8.6999999999999993</v>
      </c>
      <c r="R60" s="330">
        <v>8.8000000000000007</v>
      </c>
      <c r="S60" s="14">
        <v>2.2999999999999998</v>
      </c>
      <c r="T60" s="14">
        <v>8.9</v>
      </c>
      <c r="U60" s="330">
        <v>8.8000000000000007</v>
      </c>
      <c r="V60" s="331">
        <v>8.8000000000000007</v>
      </c>
      <c r="W60" s="381">
        <f t="shared" si="23"/>
        <v>164.20000000000005</v>
      </c>
      <c r="X60" s="327">
        <v>164.20000000000005</v>
      </c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4">SUM(B54:B60)</f>
        <v>60</v>
      </c>
      <c r="C61" s="105">
        <f t="shared" si="24"/>
        <v>60</v>
      </c>
      <c r="D61" s="105">
        <f t="shared" si="24"/>
        <v>61.099999999999994</v>
      </c>
      <c r="E61" s="105">
        <f t="shared" si="24"/>
        <v>15.7</v>
      </c>
      <c r="F61" s="105">
        <f t="shared" si="24"/>
        <v>60.400000000000006</v>
      </c>
      <c r="G61" s="105">
        <f t="shared" si="24"/>
        <v>61.1</v>
      </c>
      <c r="H61" s="106">
        <f t="shared" si="24"/>
        <v>60.000000000000014</v>
      </c>
      <c r="I61" s="108">
        <f t="shared" si="24"/>
        <v>60.400000000000006</v>
      </c>
      <c r="J61" s="105">
        <f t="shared" si="24"/>
        <v>61.099999999999994</v>
      </c>
      <c r="K61" s="105">
        <f t="shared" si="24"/>
        <v>60.600000000000009</v>
      </c>
      <c r="L61" s="105">
        <f>SUM(L54:L60)</f>
        <v>16.7</v>
      </c>
      <c r="M61" s="105">
        <f>SUM(M54:M60)</f>
        <v>61.099999999999994</v>
      </c>
      <c r="N61" s="105">
        <f>SUM(N54:N60)</f>
        <v>59.199999999999996</v>
      </c>
      <c r="O61" s="106">
        <f>SUM(O54:O60)</f>
        <v>59</v>
      </c>
      <c r="P61" s="108">
        <f t="shared" ref="P61:V61" si="25">SUM(P54:P60)</f>
        <v>61.099999999999994</v>
      </c>
      <c r="Q61" s="105">
        <f t="shared" si="25"/>
        <v>60.400000000000006</v>
      </c>
      <c r="R61" s="105">
        <f t="shared" si="25"/>
        <v>61.099999999999994</v>
      </c>
      <c r="S61" s="105">
        <f t="shared" si="25"/>
        <v>16</v>
      </c>
      <c r="T61" s="105">
        <f t="shared" si="25"/>
        <v>61.29999999999999</v>
      </c>
      <c r="U61" s="105">
        <f t="shared" si="25"/>
        <v>61.099999999999994</v>
      </c>
      <c r="V61" s="106">
        <f t="shared" si="25"/>
        <v>61.099999999999994</v>
      </c>
      <c r="W61" s="389">
        <f t="shared" si="23"/>
        <v>1138.5</v>
      </c>
      <c r="X61" s="327">
        <v>1138.5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140.5</v>
      </c>
      <c r="C62" s="16">
        <v>140.5</v>
      </c>
      <c r="D62" s="16">
        <v>143</v>
      </c>
      <c r="E62" s="16">
        <v>140.5</v>
      </c>
      <c r="F62" s="16">
        <v>141.5</v>
      </c>
      <c r="G62" s="16">
        <v>143</v>
      </c>
      <c r="H62" s="17">
        <v>140.5</v>
      </c>
      <c r="I62" s="15">
        <v>141.5</v>
      </c>
      <c r="J62" s="16">
        <v>143</v>
      </c>
      <c r="K62" s="16">
        <v>142</v>
      </c>
      <c r="L62" s="452">
        <v>140.5</v>
      </c>
      <c r="M62" s="452">
        <v>143</v>
      </c>
      <c r="N62" s="16">
        <v>141</v>
      </c>
      <c r="O62" s="17">
        <v>140.5</v>
      </c>
      <c r="P62" s="451">
        <v>143</v>
      </c>
      <c r="Q62" s="452">
        <v>141.5</v>
      </c>
      <c r="R62" s="453">
        <v>143</v>
      </c>
      <c r="S62" s="453">
        <v>143</v>
      </c>
      <c r="T62" s="453">
        <v>143.5</v>
      </c>
      <c r="U62" s="452">
        <v>143</v>
      </c>
      <c r="V62" s="504">
        <v>143</v>
      </c>
      <c r="W62" s="243">
        <f>((W61/W63)/7)*1000</f>
        <v>142.04616344354335</v>
      </c>
      <c r="X62" s="36">
        <v>142.04616344354335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16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60</v>
      </c>
      <c r="O63" s="20">
        <v>60</v>
      </c>
      <c r="P63" s="18">
        <v>61</v>
      </c>
      <c r="Q63" s="19">
        <v>61</v>
      </c>
      <c r="R63" s="19">
        <v>61</v>
      </c>
      <c r="S63" s="19">
        <v>16</v>
      </c>
      <c r="T63" s="19">
        <v>61</v>
      </c>
      <c r="U63" s="19">
        <v>61</v>
      </c>
      <c r="V63" s="20">
        <v>61</v>
      </c>
      <c r="W63" s="244">
        <f>SUM(B63:V63)</f>
        <v>1145</v>
      </c>
      <c r="X63" s="2">
        <v>1145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8.6387</v>
      </c>
      <c r="C64" s="22">
        <f>((((C62*7)*C63)/1000)-(C54+C55))/5</f>
        <v>8.6387</v>
      </c>
      <c r="D64" s="22">
        <f t="shared" ref="D64:O64" si="26">((((D62*7)*D63)/1000)-(D54+D55))/5</f>
        <v>8.7722000000000016</v>
      </c>
      <c r="E64" s="22">
        <f t="shared" si="26"/>
        <v>2.1871999999999998</v>
      </c>
      <c r="F64" s="22">
        <f t="shared" si="26"/>
        <v>8.684099999999999</v>
      </c>
      <c r="G64" s="22">
        <f t="shared" si="26"/>
        <v>8.8521999999999998</v>
      </c>
      <c r="H64" s="23">
        <f t="shared" si="26"/>
        <v>8.6786999999999992</v>
      </c>
      <c r="I64" s="21">
        <f t="shared" si="26"/>
        <v>8.684099999999999</v>
      </c>
      <c r="J64" s="22">
        <f t="shared" si="26"/>
        <v>8.7722000000000016</v>
      </c>
      <c r="K64" s="22">
        <f t="shared" si="26"/>
        <v>8.6867999999999999</v>
      </c>
      <c r="L64" s="22">
        <f t="shared" si="26"/>
        <v>2.3838999999999997</v>
      </c>
      <c r="M64" s="22">
        <f t="shared" si="26"/>
        <v>8.7722000000000016</v>
      </c>
      <c r="N64" s="22">
        <f t="shared" si="26"/>
        <v>8.4439999999999991</v>
      </c>
      <c r="O64" s="23">
        <f t="shared" si="26"/>
        <v>8.4419999999999984</v>
      </c>
      <c r="P64" s="21">
        <f t="shared" ref="P64:V64" si="27">((((P62*7)*P63)/1000)-(P54+P55))/5</f>
        <v>8.7722000000000016</v>
      </c>
      <c r="Q64" s="22">
        <f t="shared" si="27"/>
        <v>8.684099999999999</v>
      </c>
      <c r="R64" s="22">
        <f t="shared" si="27"/>
        <v>8.7722000000000016</v>
      </c>
      <c r="S64" s="22">
        <f t="shared" si="27"/>
        <v>2.2431999999999994</v>
      </c>
      <c r="T64" s="22">
        <f t="shared" si="27"/>
        <v>8.8148999999999997</v>
      </c>
      <c r="U64" s="22">
        <f t="shared" si="27"/>
        <v>8.7722000000000016</v>
      </c>
      <c r="V64" s="23">
        <f t="shared" si="27"/>
        <v>8.7722000000000016</v>
      </c>
      <c r="W64" s="425">
        <f>((W61*1000)/W63)/7</f>
        <v>142.04616344354335</v>
      </c>
      <c r="X64" s="511">
        <v>142.04616344354335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59.993499999999997</v>
      </c>
      <c r="C65" s="330">
        <f>((C63*C62)*7)/1000</f>
        <v>59.993499999999997</v>
      </c>
      <c r="D65" s="330">
        <f t="shared" ref="D65:K65" si="28">((D63*D62)*7)/1000</f>
        <v>61.061</v>
      </c>
      <c r="E65" s="330">
        <f t="shared" si="28"/>
        <v>15.736000000000001</v>
      </c>
      <c r="F65" s="330">
        <f t="shared" si="28"/>
        <v>60.420499999999997</v>
      </c>
      <c r="G65" s="330">
        <f t="shared" si="28"/>
        <v>61.061</v>
      </c>
      <c r="H65" s="331">
        <f t="shared" si="28"/>
        <v>59.993499999999997</v>
      </c>
      <c r="I65" s="329">
        <f t="shared" si="28"/>
        <v>60.420499999999997</v>
      </c>
      <c r="J65" s="330">
        <f t="shared" si="28"/>
        <v>61.061</v>
      </c>
      <c r="K65" s="330">
        <f t="shared" si="28"/>
        <v>60.634</v>
      </c>
      <c r="L65" s="330">
        <f>((L63*L62)*7)/1000</f>
        <v>16.7195</v>
      </c>
      <c r="M65" s="330">
        <f>((M63*M62)*7)/1000</f>
        <v>61.061</v>
      </c>
      <c r="N65" s="330">
        <f>((N63*N62)*7)/1000</f>
        <v>59.22</v>
      </c>
      <c r="O65" s="331">
        <f>((O63*O62)*7)/1000</f>
        <v>59.01</v>
      </c>
      <c r="P65" s="329">
        <f t="shared" ref="P65:V65" si="29">((P63*P62)*7)/1000</f>
        <v>61.061</v>
      </c>
      <c r="Q65" s="330">
        <f t="shared" si="29"/>
        <v>60.420499999999997</v>
      </c>
      <c r="R65" s="330">
        <f t="shared" si="29"/>
        <v>61.061</v>
      </c>
      <c r="S65" s="330">
        <f t="shared" si="29"/>
        <v>16.015999999999998</v>
      </c>
      <c r="T65" s="330">
        <f t="shared" si="29"/>
        <v>61.274500000000003</v>
      </c>
      <c r="U65" s="330">
        <f t="shared" si="29"/>
        <v>61.061</v>
      </c>
      <c r="V65" s="331">
        <f t="shared" si="29"/>
        <v>61.061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140.51522248243558</v>
      </c>
      <c r="C66" s="27">
        <f t="shared" si="30"/>
        <v>140.51522248243558</v>
      </c>
      <c r="D66" s="27">
        <f t="shared" si="30"/>
        <v>143.0913348946136</v>
      </c>
      <c r="E66" s="27">
        <f t="shared" si="30"/>
        <v>140.17857142857142</v>
      </c>
      <c r="F66" s="27">
        <f t="shared" si="30"/>
        <v>141.45199063231854</v>
      </c>
      <c r="G66" s="27">
        <f t="shared" si="30"/>
        <v>143.0913348946136</v>
      </c>
      <c r="H66" s="28">
        <f t="shared" si="30"/>
        <v>140.5152224824356</v>
      </c>
      <c r="I66" s="26">
        <f t="shared" si="30"/>
        <v>141.45199063231854</v>
      </c>
      <c r="J66" s="27">
        <f t="shared" si="30"/>
        <v>143.0913348946136</v>
      </c>
      <c r="K66" s="27">
        <f t="shared" si="30"/>
        <v>141.92037470725998</v>
      </c>
      <c r="L66" s="27">
        <f>+(L61/L63)/7*1000</f>
        <v>140.33613445378151</v>
      </c>
      <c r="M66" s="27">
        <f>+(M61/M63)/7*1000</f>
        <v>143.0913348946136</v>
      </c>
      <c r="N66" s="27">
        <f>+(N61/N63)/7*1000</f>
        <v>140.95238095238093</v>
      </c>
      <c r="O66" s="28">
        <f>+(O61/O63)/7*1000</f>
        <v>140.47619047619048</v>
      </c>
      <c r="P66" s="26">
        <f t="shared" ref="P66:V66" si="31">+(P61/P63)/7*1000</f>
        <v>143.0913348946136</v>
      </c>
      <c r="Q66" s="27">
        <f t="shared" si="31"/>
        <v>141.45199063231854</v>
      </c>
      <c r="R66" s="27">
        <f t="shared" si="31"/>
        <v>143.0913348946136</v>
      </c>
      <c r="S66" s="27">
        <f t="shared" si="31"/>
        <v>142.85714285714286</v>
      </c>
      <c r="T66" s="27">
        <f t="shared" si="31"/>
        <v>143.55971896955504</v>
      </c>
      <c r="U66" s="27">
        <f t="shared" si="31"/>
        <v>143.0913348946136</v>
      </c>
      <c r="V66" s="28">
        <f t="shared" si="31"/>
        <v>143.0913348946136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6.5000000000026148E-3</v>
      </c>
      <c r="C67" s="30">
        <f>C61-C65</f>
        <v>6.5000000000026148E-3</v>
      </c>
      <c r="D67" s="30">
        <f t="shared" ref="D67:K67" si="32">D61-D65</f>
        <v>3.8999999999994373E-2</v>
      </c>
      <c r="E67" s="30">
        <f t="shared" si="32"/>
        <v>-3.6000000000001364E-2</v>
      </c>
      <c r="F67" s="30">
        <f t="shared" si="32"/>
        <v>-2.0499999999991303E-2</v>
      </c>
      <c r="G67" s="30">
        <f t="shared" si="32"/>
        <v>3.9000000000001478E-2</v>
      </c>
      <c r="H67" s="30">
        <f t="shared" si="32"/>
        <v>6.5000000000168257E-3</v>
      </c>
      <c r="I67" s="30">
        <f t="shared" si="32"/>
        <v>-2.0499999999991303E-2</v>
      </c>
      <c r="J67" s="30">
        <f t="shared" si="32"/>
        <v>3.8999999999994373E-2</v>
      </c>
      <c r="K67" s="30">
        <f t="shared" si="32"/>
        <v>-3.3999999999991815E-2</v>
      </c>
      <c r="L67" s="30">
        <f>L61-L65</f>
        <v>-1.9500000000000739E-2</v>
      </c>
      <c r="M67" s="30">
        <f>M61-M65</f>
        <v>3.8999999999994373E-2</v>
      </c>
      <c r="N67" s="30">
        <f>N61-N65</f>
        <v>-2.0000000000003126E-2</v>
      </c>
      <c r="O67" s="30">
        <f>O61-O65</f>
        <v>-9.9999999999980105E-3</v>
      </c>
      <c r="P67" s="30">
        <f t="shared" ref="P67:V67" si="33">P61-P65</f>
        <v>3.8999999999994373E-2</v>
      </c>
      <c r="Q67" s="30">
        <f t="shared" si="33"/>
        <v>-2.0499999999991303E-2</v>
      </c>
      <c r="R67" s="30">
        <f t="shared" si="33"/>
        <v>3.8999999999994373E-2</v>
      </c>
      <c r="S67" s="30">
        <f t="shared" si="33"/>
        <v>-1.5999999999998238E-2</v>
      </c>
      <c r="T67" s="30">
        <f t="shared" si="33"/>
        <v>2.5499999999986755E-2</v>
      </c>
      <c r="U67" s="30">
        <f t="shared" si="33"/>
        <v>3.8999999999994373E-2</v>
      </c>
      <c r="V67" s="30">
        <f t="shared" si="33"/>
        <v>3.8999999999994373E-2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>
      <selection activeCell="J18" sqref="J18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U9"/>
    <mergeCell ref="M11:N11"/>
    <mergeCell ref="B15:H15"/>
    <mergeCell ref="I15:O15"/>
    <mergeCell ref="P15:V15"/>
    <mergeCell ref="B52:H52"/>
    <mergeCell ref="I52:O52"/>
    <mergeCell ref="P52:V52"/>
    <mergeCell ref="W52:W53"/>
    <mergeCell ref="W15:W16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7"/>
  <dimension ref="A1:AG236"/>
  <sheetViews>
    <sheetView topLeftCell="A32" zoomScale="30" zoomScaleNormal="30" workbookViewId="0">
      <selection activeCell="K39" sqref="K39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7.7109375" style="11" bestFit="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90</v>
      </c>
      <c r="N11" s="1100"/>
      <c r="O11" s="6"/>
      <c r="P11" s="6"/>
      <c r="Q11" s="1"/>
      <c r="R11" s="1"/>
      <c r="S11" s="1" t="s">
        <v>5</v>
      </c>
      <c r="T11" s="69">
        <v>45615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5"/>
      <c r="I15" s="1142" t="s">
        <v>29</v>
      </c>
      <c r="J15" s="1143"/>
      <c r="K15" s="1143"/>
      <c r="L15" s="1143"/>
      <c r="M15" s="1143"/>
      <c r="N15" s="1143"/>
      <c r="O15" s="1144"/>
      <c r="P15" s="1103" t="s">
        <v>28</v>
      </c>
      <c r="Q15" s="1104"/>
      <c r="R15" s="1104"/>
      <c r="S15" s="1104"/>
      <c r="T15" s="1104"/>
      <c r="U15" s="1104"/>
      <c r="V15" s="1105"/>
      <c r="W15" s="1156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9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117">
        <v>82.4</v>
      </c>
      <c r="C17" s="512">
        <v>83.6</v>
      </c>
      <c r="D17" s="512">
        <v>83.2</v>
      </c>
      <c r="E17" s="514">
        <v>25.7</v>
      </c>
      <c r="F17" s="512">
        <v>84</v>
      </c>
      <c r="G17" s="514">
        <v>83.1</v>
      </c>
      <c r="H17" s="515">
        <v>82.9</v>
      </c>
      <c r="I17" s="117">
        <v>84.1</v>
      </c>
      <c r="J17" s="512">
        <v>84.2</v>
      </c>
      <c r="K17" s="514">
        <v>82.3</v>
      </c>
      <c r="L17" s="512">
        <v>24.6</v>
      </c>
      <c r="M17" s="512">
        <v>83.6</v>
      </c>
      <c r="N17" s="514">
        <v>81.900000000000006</v>
      </c>
      <c r="O17" s="516">
        <v>82</v>
      </c>
      <c r="P17" s="333">
        <v>81.5</v>
      </c>
      <c r="Q17" s="514">
        <v>82.2</v>
      </c>
      <c r="R17" s="514">
        <v>83.6</v>
      </c>
      <c r="S17" s="514">
        <v>24.9</v>
      </c>
      <c r="T17" s="512">
        <v>84.4</v>
      </c>
      <c r="U17" s="514">
        <v>83.6</v>
      </c>
      <c r="V17" s="515">
        <v>83.7</v>
      </c>
      <c r="W17" s="242">
        <f t="shared" ref="W17:W24" si="0">SUM(B17:V17)</f>
        <v>1571.5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513">
        <v>83.2</v>
      </c>
      <c r="C18" s="514">
        <v>83.6</v>
      </c>
      <c r="D18" s="514">
        <v>83.2</v>
      </c>
      <c r="E18" s="517">
        <v>26</v>
      </c>
      <c r="F18" s="514">
        <v>84</v>
      </c>
      <c r="G18" s="512">
        <v>84</v>
      </c>
      <c r="H18" s="516">
        <v>83.7</v>
      </c>
      <c r="I18" s="518">
        <v>85.1</v>
      </c>
      <c r="J18" s="514">
        <v>84.2</v>
      </c>
      <c r="K18" s="514">
        <v>84.7</v>
      </c>
      <c r="L18" s="514">
        <v>24.6</v>
      </c>
      <c r="M18" s="514">
        <v>83.6</v>
      </c>
      <c r="N18" s="512">
        <v>82.7</v>
      </c>
      <c r="O18" s="515">
        <v>82</v>
      </c>
      <c r="P18" s="117">
        <v>81.5</v>
      </c>
      <c r="Q18" s="512">
        <v>83.2</v>
      </c>
      <c r="R18" s="512">
        <v>84.4</v>
      </c>
      <c r="S18" s="512">
        <v>25.3</v>
      </c>
      <c r="T18" s="514">
        <v>84.4</v>
      </c>
      <c r="U18" s="512">
        <v>84.6</v>
      </c>
      <c r="V18" s="515">
        <v>83.7</v>
      </c>
      <c r="W18" s="242">
        <f t="shared" si="0"/>
        <v>1581.7000000000005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17">
        <v>83.2</v>
      </c>
      <c r="C19" s="517">
        <v>86.1</v>
      </c>
      <c r="D19" s="517">
        <v>86</v>
      </c>
      <c r="E19" s="514">
        <v>26</v>
      </c>
      <c r="F19" s="517">
        <v>86.7</v>
      </c>
      <c r="G19" s="514">
        <v>84</v>
      </c>
      <c r="H19" s="515">
        <v>83.7</v>
      </c>
      <c r="I19" s="117">
        <v>84.9</v>
      </c>
      <c r="J19" s="517">
        <v>86.6</v>
      </c>
      <c r="K19" s="517">
        <v>85.7</v>
      </c>
      <c r="L19" s="517">
        <v>25.5</v>
      </c>
      <c r="M19" s="517">
        <v>86</v>
      </c>
      <c r="N19" s="514">
        <v>82.7</v>
      </c>
      <c r="O19" s="520">
        <v>84.8</v>
      </c>
      <c r="P19" s="513">
        <v>83.9</v>
      </c>
      <c r="Q19" s="514">
        <v>83.2</v>
      </c>
      <c r="R19" s="514">
        <v>84.4</v>
      </c>
      <c r="S19" s="514">
        <v>25.3</v>
      </c>
      <c r="T19" s="517">
        <v>87.1</v>
      </c>
      <c r="U19" s="517">
        <v>87.2</v>
      </c>
      <c r="V19" s="516">
        <v>84.9</v>
      </c>
      <c r="W19" s="242">
        <f t="shared" si="0"/>
        <v>1607.9000000000003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518">
        <v>85.8</v>
      </c>
      <c r="C20" s="514">
        <v>86.1</v>
      </c>
      <c r="D20" s="514">
        <v>86</v>
      </c>
      <c r="E20" s="519">
        <v>26.9</v>
      </c>
      <c r="F20" s="514">
        <v>86.7</v>
      </c>
      <c r="G20" s="517">
        <v>86.7</v>
      </c>
      <c r="H20" s="520">
        <v>86.6</v>
      </c>
      <c r="I20" s="521">
        <v>88.1</v>
      </c>
      <c r="J20" s="514">
        <v>86.6</v>
      </c>
      <c r="K20" s="519">
        <v>88.7</v>
      </c>
      <c r="L20" s="514">
        <v>25.5</v>
      </c>
      <c r="M20" s="514">
        <v>86</v>
      </c>
      <c r="N20" s="517">
        <v>85.5</v>
      </c>
      <c r="O20" s="515">
        <v>84.8</v>
      </c>
      <c r="P20" s="518">
        <v>86.7</v>
      </c>
      <c r="Q20" s="517">
        <v>85.7</v>
      </c>
      <c r="R20" s="517">
        <v>87.1</v>
      </c>
      <c r="S20" s="517">
        <v>26.1</v>
      </c>
      <c r="T20" s="514">
        <v>87.1</v>
      </c>
      <c r="U20" s="514">
        <v>87.2</v>
      </c>
      <c r="V20" s="520">
        <v>87.6</v>
      </c>
      <c r="W20" s="242">
        <f t="shared" si="0"/>
        <v>1637.4999999999998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17">
        <v>85.8</v>
      </c>
      <c r="C21" s="519">
        <v>89.1</v>
      </c>
      <c r="D21" s="519">
        <v>89.2</v>
      </c>
      <c r="E21" s="514">
        <v>26.5</v>
      </c>
      <c r="F21" s="519">
        <v>89.7</v>
      </c>
      <c r="G21" s="514">
        <v>86.7</v>
      </c>
      <c r="H21" s="515">
        <v>86.6</v>
      </c>
      <c r="I21" s="117">
        <v>88.1</v>
      </c>
      <c r="J21" s="514">
        <v>86.6</v>
      </c>
      <c r="K21" s="514">
        <v>88.7</v>
      </c>
      <c r="L21" s="514">
        <v>25.3</v>
      </c>
      <c r="M21" s="519">
        <v>89.1</v>
      </c>
      <c r="N21" s="519">
        <v>88.8</v>
      </c>
      <c r="O21" s="515">
        <v>84.4</v>
      </c>
      <c r="P21" s="117">
        <v>86.7</v>
      </c>
      <c r="Q21" s="514">
        <v>85.7</v>
      </c>
      <c r="R21" s="514">
        <v>87.1</v>
      </c>
      <c r="S21" s="514">
        <v>25.9</v>
      </c>
      <c r="T21" s="519">
        <v>90.1</v>
      </c>
      <c r="U21" s="519">
        <v>90.3</v>
      </c>
      <c r="V21" s="515">
        <v>87.6</v>
      </c>
      <c r="W21" s="242">
        <f t="shared" si="0"/>
        <v>1657.9999999999998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17">
        <v>85.6</v>
      </c>
      <c r="C22" s="514">
        <v>89.1</v>
      </c>
      <c r="D22" s="514">
        <v>89.2</v>
      </c>
      <c r="E22" s="524">
        <v>27.5</v>
      </c>
      <c r="F22" s="514">
        <v>89.7</v>
      </c>
      <c r="G22" s="519">
        <v>89.7</v>
      </c>
      <c r="H22" s="525">
        <v>89.6</v>
      </c>
      <c r="I22" s="117">
        <v>88.1</v>
      </c>
      <c r="J22" s="519">
        <v>89.6</v>
      </c>
      <c r="K22" s="524">
        <v>92.1</v>
      </c>
      <c r="L22" s="519">
        <v>25.8</v>
      </c>
      <c r="M22" s="514">
        <v>89.1</v>
      </c>
      <c r="N22" s="514">
        <v>88.8</v>
      </c>
      <c r="O22" s="525">
        <v>87.4</v>
      </c>
      <c r="P22" s="521">
        <v>89.9</v>
      </c>
      <c r="Q22" s="519">
        <v>88.7</v>
      </c>
      <c r="R22" s="519">
        <v>90.1</v>
      </c>
      <c r="S22" s="519">
        <v>26.6</v>
      </c>
      <c r="T22" s="514">
        <v>90.1</v>
      </c>
      <c r="U22" s="514">
        <v>90.3</v>
      </c>
      <c r="V22" s="525">
        <v>90.2</v>
      </c>
      <c r="W22" s="242">
        <f t="shared" si="0"/>
        <v>1687.2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23">
        <v>88.6</v>
      </c>
      <c r="C23" s="522">
        <v>92.7</v>
      </c>
      <c r="D23" s="522">
        <v>92.8</v>
      </c>
      <c r="E23" s="514">
        <v>27.3</v>
      </c>
      <c r="F23" s="522">
        <v>93.1</v>
      </c>
      <c r="G23" s="514">
        <v>89.7</v>
      </c>
      <c r="H23" s="515">
        <v>89.6</v>
      </c>
      <c r="I23" s="526">
        <v>91.5</v>
      </c>
      <c r="J23" s="514">
        <v>89.6</v>
      </c>
      <c r="K23" s="514">
        <v>92.1</v>
      </c>
      <c r="L23" s="514">
        <v>25.6</v>
      </c>
      <c r="M23" s="514">
        <v>89.1</v>
      </c>
      <c r="N23" s="522">
        <v>92.5</v>
      </c>
      <c r="O23" s="515">
        <v>87.4</v>
      </c>
      <c r="P23" s="117">
        <v>89.7</v>
      </c>
      <c r="Q23" s="514">
        <v>88.5</v>
      </c>
      <c r="R23" s="514">
        <v>90.1</v>
      </c>
      <c r="S23" s="514">
        <v>26.6</v>
      </c>
      <c r="T23" s="522">
        <v>93.5</v>
      </c>
      <c r="U23" s="522">
        <v>93.7</v>
      </c>
      <c r="V23" s="515">
        <v>90.2</v>
      </c>
      <c r="W23" s="381">
        <f t="shared" si="0"/>
        <v>1713.9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594.6</v>
      </c>
      <c r="C24" s="105">
        <f t="shared" si="1"/>
        <v>610.30000000000007</v>
      </c>
      <c r="D24" s="105">
        <f t="shared" si="1"/>
        <v>609.59999999999991</v>
      </c>
      <c r="E24" s="105">
        <f t="shared" si="1"/>
        <v>185.9</v>
      </c>
      <c r="F24" s="105">
        <f t="shared" si="1"/>
        <v>613.9</v>
      </c>
      <c r="G24" s="105">
        <f t="shared" si="1"/>
        <v>603.90000000000009</v>
      </c>
      <c r="H24" s="106">
        <f t="shared" si="1"/>
        <v>602.70000000000005</v>
      </c>
      <c r="I24" s="108">
        <f t="shared" si="1"/>
        <v>609.9</v>
      </c>
      <c r="J24" s="105">
        <f t="shared" si="1"/>
        <v>607.40000000000009</v>
      </c>
      <c r="K24" s="105">
        <f t="shared" si="1"/>
        <v>614.29999999999995</v>
      </c>
      <c r="L24" s="105">
        <f>SUM(L17:L23)</f>
        <v>176.9</v>
      </c>
      <c r="M24" s="105">
        <f>SUM(M17:M23)</f>
        <v>606.5</v>
      </c>
      <c r="N24" s="105">
        <f>SUM(N17:N23)</f>
        <v>602.90000000000009</v>
      </c>
      <c r="O24" s="106">
        <f>SUM(O17:O23)</f>
        <v>592.79999999999995</v>
      </c>
      <c r="P24" s="108">
        <f t="shared" ref="P24:V24" si="2">SUM(P17:P23)</f>
        <v>599.90000000000009</v>
      </c>
      <c r="Q24" s="105">
        <f t="shared" si="2"/>
        <v>597.20000000000005</v>
      </c>
      <c r="R24" s="105">
        <f t="shared" si="2"/>
        <v>606.80000000000007</v>
      </c>
      <c r="S24" s="105">
        <f t="shared" si="2"/>
        <v>180.7</v>
      </c>
      <c r="T24" s="105">
        <f t="shared" si="2"/>
        <v>616.70000000000005</v>
      </c>
      <c r="U24" s="105">
        <f t="shared" si="2"/>
        <v>616.9</v>
      </c>
      <c r="V24" s="106">
        <f t="shared" si="2"/>
        <v>607.90000000000009</v>
      </c>
      <c r="W24" s="389">
        <f t="shared" si="0"/>
        <v>11457.700000000003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140.02000000000001</v>
      </c>
      <c r="C25" s="16">
        <v>144.13</v>
      </c>
      <c r="D25" s="16">
        <v>144.13</v>
      </c>
      <c r="E25" s="16">
        <v>144.69</v>
      </c>
      <c r="F25" s="16">
        <v>145.26</v>
      </c>
      <c r="G25" s="16">
        <v>141.37</v>
      </c>
      <c r="H25" s="17">
        <v>140.02000000000001</v>
      </c>
      <c r="I25" s="15">
        <v>144.13</v>
      </c>
      <c r="J25" s="16">
        <v>141.37</v>
      </c>
      <c r="K25" s="15">
        <v>144.13</v>
      </c>
      <c r="L25" s="452">
        <v>140.69999999999999</v>
      </c>
      <c r="M25" s="452">
        <v>140.69999999999999</v>
      </c>
      <c r="N25" s="16">
        <v>143.56</v>
      </c>
      <c r="O25" s="17">
        <v>138.66999999999999</v>
      </c>
      <c r="P25" s="451">
        <v>140.02000000000001</v>
      </c>
      <c r="Q25" s="452">
        <v>139.37</v>
      </c>
      <c r="R25" s="453">
        <v>141.37</v>
      </c>
      <c r="S25" s="453">
        <v>141.37</v>
      </c>
      <c r="T25" s="453">
        <v>145.26</v>
      </c>
      <c r="U25" s="453">
        <v>145.26</v>
      </c>
      <c r="V25" s="504">
        <v>141.37</v>
      </c>
      <c r="W25" s="243">
        <f>((W24/W26)/7)*1000</f>
        <v>139.01938896842927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621</v>
      </c>
      <c r="C26" s="19">
        <v>625</v>
      </c>
      <c r="D26" s="19">
        <v>625</v>
      </c>
      <c r="E26" s="19">
        <v>186</v>
      </c>
      <c r="F26" s="19">
        <v>623</v>
      </c>
      <c r="G26" s="19">
        <v>622</v>
      </c>
      <c r="H26" s="20">
        <v>627</v>
      </c>
      <c r="I26" s="18">
        <v>621</v>
      </c>
      <c r="J26" s="19">
        <v>623</v>
      </c>
      <c r="K26" s="19">
        <v>622</v>
      </c>
      <c r="L26" s="19">
        <v>180</v>
      </c>
      <c r="M26" s="19">
        <v>622</v>
      </c>
      <c r="N26" s="19">
        <v>624</v>
      </c>
      <c r="O26" s="20">
        <v>619</v>
      </c>
      <c r="P26" s="18">
        <v>624</v>
      </c>
      <c r="Q26" s="19">
        <v>623</v>
      </c>
      <c r="R26" s="19">
        <v>625</v>
      </c>
      <c r="S26" s="19">
        <v>185</v>
      </c>
      <c r="T26" s="19">
        <v>626</v>
      </c>
      <c r="U26" s="19">
        <v>626</v>
      </c>
      <c r="V26" s="20">
        <v>625</v>
      </c>
      <c r="W26" s="244">
        <f>SUM(B26:V26)</f>
        <v>11774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88.613388000000015</v>
      </c>
      <c r="C27" s="22">
        <f>((((C25*7)*C26)/1000)-(C17+C18))/5</f>
        <v>92.673750000000013</v>
      </c>
      <c r="D27" s="22">
        <f t="shared" ref="D27:O27" si="3">((((D25*7)*D26)/1000)-(D17+D18))/5</f>
        <v>92.833750000000009</v>
      </c>
      <c r="E27" s="22">
        <f t="shared" si="3"/>
        <v>27.337275999999996</v>
      </c>
      <c r="F27" s="22">
        <f t="shared" si="3"/>
        <v>93.095771999999982</v>
      </c>
      <c r="G27" s="22">
        <f t="shared" si="3"/>
        <v>89.684995999999998</v>
      </c>
      <c r="H27" s="23">
        <f t="shared" si="3"/>
        <v>89.589555999999988</v>
      </c>
      <c r="I27" s="21">
        <f t="shared" si="3"/>
        <v>91.466622000000001</v>
      </c>
      <c r="J27" s="22">
        <f t="shared" si="3"/>
        <v>89.622914000000009</v>
      </c>
      <c r="K27" s="22">
        <f t="shared" si="3"/>
        <v>92.108403999999993</v>
      </c>
      <c r="L27" s="22">
        <f t="shared" si="3"/>
        <v>25.616399999999999</v>
      </c>
      <c r="M27" s="22">
        <f t="shared" si="3"/>
        <v>89.081559999999982</v>
      </c>
      <c r="N27" s="22">
        <f t="shared" si="3"/>
        <v>92.494016000000016</v>
      </c>
      <c r="O27" s="23">
        <f t="shared" si="3"/>
        <v>87.37142200000001</v>
      </c>
      <c r="P27" s="21">
        <f t="shared" ref="P27:V27" si="4">((((P25*7)*P26)/1000)-(P17+P18))/5</f>
        <v>89.72147200000002</v>
      </c>
      <c r="Q27" s="22">
        <f t="shared" si="4"/>
        <v>88.478514000000018</v>
      </c>
      <c r="R27" s="22">
        <f t="shared" si="4"/>
        <v>90.098749999999995</v>
      </c>
      <c r="S27" s="22">
        <f t="shared" si="4"/>
        <v>26.574829999999999</v>
      </c>
      <c r="T27" s="22">
        <f t="shared" si="4"/>
        <v>93.545863999999995</v>
      </c>
      <c r="U27" s="22">
        <f t="shared" si="4"/>
        <v>93.665863999999999</v>
      </c>
      <c r="V27" s="23">
        <f t="shared" si="4"/>
        <v>90.21875</v>
      </c>
      <c r="W27" s="425">
        <f>((W24*1000)/W26)/7</f>
        <v>139.01938896842924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608.66694000000007</v>
      </c>
      <c r="C28" s="330">
        <f>((C26*C25)*7)/1000</f>
        <v>630.56875000000002</v>
      </c>
      <c r="D28" s="330">
        <f t="shared" si="5"/>
        <v>630.56875000000002</v>
      </c>
      <c r="E28" s="330">
        <f t="shared" si="5"/>
        <v>188.38638</v>
      </c>
      <c r="F28" s="330">
        <f t="shared" si="5"/>
        <v>633.47885999999994</v>
      </c>
      <c r="G28" s="330">
        <f t="shared" si="5"/>
        <v>615.52498000000003</v>
      </c>
      <c r="H28" s="331">
        <f t="shared" si="5"/>
        <v>614.54777999999999</v>
      </c>
      <c r="I28" s="329">
        <f t="shared" si="5"/>
        <v>626.53310999999997</v>
      </c>
      <c r="J28" s="330">
        <f t="shared" si="5"/>
        <v>616.51457000000005</v>
      </c>
      <c r="K28" s="330">
        <f t="shared" si="5"/>
        <v>627.54201999999998</v>
      </c>
      <c r="L28" s="330">
        <f>((L26*L25)*7)/1000</f>
        <v>177.28199999999998</v>
      </c>
      <c r="M28" s="330">
        <f>((M26*M25)*7)/1000</f>
        <v>612.60779999999988</v>
      </c>
      <c r="N28" s="330">
        <f>((N26*N25)*7)/1000</f>
        <v>627.07008000000008</v>
      </c>
      <c r="O28" s="331">
        <f>((O26*O25)*7)/1000</f>
        <v>600.85711000000003</v>
      </c>
      <c r="P28" s="329">
        <f t="shared" ref="P28:V28" si="6">((P26*P25)*7)/1000</f>
        <v>611.60736000000009</v>
      </c>
      <c r="Q28" s="330">
        <f t="shared" si="6"/>
        <v>607.79257000000007</v>
      </c>
      <c r="R28" s="330">
        <f t="shared" si="6"/>
        <v>618.49374999999998</v>
      </c>
      <c r="S28" s="330">
        <f t="shared" si="6"/>
        <v>183.07415</v>
      </c>
      <c r="T28" s="330">
        <f t="shared" si="6"/>
        <v>636.52931999999998</v>
      </c>
      <c r="U28" s="330">
        <f t="shared" si="6"/>
        <v>636.52931999999998</v>
      </c>
      <c r="V28" s="331">
        <f t="shared" si="6"/>
        <v>618.49374999999998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136.78398895790201</v>
      </c>
      <c r="C29" s="27">
        <f t="shared" si="7"/>
        <v>139.49714285714288</v>
      </c>
      <c r="D29" s="27">
        <f t="shared" si="7"/>
        <v>139.33714285714285</v>
      </c>
      <c r="E29" s="27">
        <f t="shared" si="7"/>
        <v>142.78033794162829</v>
      </c>
      <c r="F29" s="27">
        <f t="shared" si="7"/>
        <v>140.77046548956659</v>
      </c>
      <c r="G29" s="27">
        <f t="shared" si="7"/>
        <v>138.70004593477265</v>
      </c>
      <c r="H29" s="28">
        <f t="shared" si="7"/>
        <v>137.32057416267943</v>
      </c>
      <c r="I29" s="26">
        <f t="shared" si="7"/>
        <v>140.30365769496203</v>
      </c>
      <c r="J29" s="27">
        <f t="shared" si="7"/>
        <v>139.27998165558361</v>
      </c>
      <c r="K29" s="27">
        <f t="shared" si="7"/>
        <v>141.08865411116216</v>
      </c>
      <c r="L29" s="27">
        <f>+(L24/L26)/7*1000</f>
        <v>140.39682539682542</v>
      </c>
      <c r="M29" s="27">
        <f>+(M24/M26)/7*1000</f>
        <v>139.29719797887</v>
      </c>
      <c r="N29" s="27">
        <f>+(N24/N26)/7*1000</f>
        <v>138.02655677655679</v>
      </c>
      <c r="O29" s="28">
        <f>+(O24/O26)/7*1000</f>
        <v>136.81052388645278</v>
      </c>
      <c r="P29" s="26">
        <f t="shared" ref="P29:V29" si="8">+(P24/P26)/7*1000</f>
        <v>137.33974358974359</v>
      </c>
      <c r="Q29" s="27">
        <f t="shared" si="8"/>
        <v>136.94106856225639</v>
      </c>
      <c r="R29" s="27">
        <f t="shared" si="8"/>
        <v>138.69714285714289</v>
      </c>
      <c r="S29" s="27">
        <f t="shared" si="8"/>
        <v>139.53667953667954</v>
      </c>
      <c r="T29" s="27">
        <f t="shared" si="8"/>
        <v>140.73482428115017</v>
      </c>
      <c r="U29" s="27">
        <f t="shared" si="8"/>
        <v>140.78046554084892</v>
      </c>
      <c r="V29" s="28">
        <f t="shared" si="8"/>
        <v>138.94857142857146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-14.066940000000045</v>
      </c>
      <c r="C30" s="30">
        <f>C24-C28</f>
        <v>-20.268749999999955</v>
      </c>
      <c r="D30" s="30">
        <f t="shared" ref="D30:K30" si="9">D24-D28</f>
        <v>-20.968750000000114</v>
      </c>
      <c r="E30" s="30">
        <f t="shared" si="9"/>
        <v>-2.4863799999999969</v>
      </c>
      <c r="F30" s="30">
        <f t="shared" si="9"/>
        <v>-19.578859999999963</v>
      </c>
      <c r="G30" s="30">
        <f t="shared" si="9"/>
        <v>-11.624979999999937</v>
      </c>
      <c r="H30" s="30">
        <f t="shared" si="9"/>
        <v>-11.847779999999943</v>
      </c>
      <c r="I30" s="30">
        <f t="shared" si="9"/>
        <v>-16.633109999999988</v>
      </c>
      <c r="J30" s="30">
        <f t="shared" si="9"/>
        <v>-9.1145699999999579</v>
      </c>
      <c r="K30" s="30">
        <f t="shared" si="9"/>
        <v>-13.242020000000025</v>
      </c>
      <c r="L30" s="30">
        <f>L24-L28</f>
        <v>-0.38199999999997658</v>
      </c>
      <c r="M30" s="30">
        <f>M24-M28</f>
        <v>-6.1077999999998838</v>
      </c>
      <c r="N30" s="30">
        <f>N24-N28</f>
        <v>-24.170079999999984</v>
      </c>
      <c r="O30" s="30">
        <f>O24-O28</f>
        <v>-8.0571100000000797</v>
      </c>
      <c r="P30" s="30">
        <f t="shared" ref="P30:V30" si="10">P24-P28</f>
        <v>-11.707359999999994</v>
      </c>
      <c r="Q30" s="30">
        <f t="shared" si="10"/>
        <v>-10.592570000000023</v>
      </c>
      <c r="R30" s="30">
        <f t="shared" si="10"/>
        <v>-11.693749999999909</v>
      </c>
      <c r="S30" s="30">
        <f t="shared" si="10"/>
        <v>-2.3741500000000144</v>
      </c>
      <c r="T30" s="30">
        <f t="shared" si="10"/>
        <v>-19.829319999999939</v>
      </c>
      <c r="U30" s="30">
        <f t="shared" si="10"/>
        <v>-19.629320000000007</v>
      </c>
      <c r="V30" s="30">
        <f t="shared" si="10"/>
        <v>-10.593749999999886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4" t="s">
        <v>16</v>
      </c>
      <c r="C33" s="1095"/>
      <c r="D33" s="1095"/>
      <c r="E33" s="1095"/>
      <c r="F33" s="1095"/>
      <c r="G33" s="1145"/>
      <c r="H33" s="1147" t="s">
        <v>8</v>
      </c>
      <c r="M33" s="32"/>
      <c r="N33" s="53" t="s">
        <v>87</v>
      </c>
      <c r="O33" s="1094" t="s">
        <v>16</v>
      </c>
      <c r="P33" s="1095"/>
      <c r="Q33" s="1095"/>
      <c r="R33" s="1095"/>
      <c r="S33" s="1095"/>
      <c r="T33" s="1145"/>
      <c r="U33" s="1147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7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9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9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13">
        <v>80.5</v>
      </c>
      <c r="C36" s="14">
        <v>78.8</v>
      </c>
      <c r="D36" s="14">
        <v>24.6</v>
      </c>
      <c r="E36" s="14">
        <v>78.2</v>
      </c>
      <c r="F36" s="14">
        <v>77.7</v>
      </c>
      <c r="G36" s="252">
        <v>76.099999999999994</v>
      </c>
      <c r="H36" s="242">
        <f t="shared" ref="H36:H41" si="11">SUM(B36:G36)</f>
        <v>415.9</v>
      </c>
      <c r="I36" s="37"/>
      <c r="J36" s="375"/>
      <c r="K36" s="326"/>
      <c r="L36" s="502"/>
      <c r="M36" s="2"/>
      <c r="N36" s="147" t="s">
        <v>23</v>
      </c>
      <c r="O36" s="13">
        <v>8.5</v>
      </c>
      <c r="P36" s="14">
        <v>8.5</v>
      </c>
      <c r="Q36" s="14">
        <v>2.4</v>
      </c>
      <c r="R36" s="14">
        <v>8.1999999999999993</v>
      </c>
      <c r="S36" s="14">
        <v>8.1999999999999993</v>
      </c>
      <c r="T36" s="252">
        <v>8.1999999999999993</v>
      </c>
      <c r="U36" s="381">
        <f t="shared" ref="U36:U43" si="12">SUM(O36:T36)</f>
        <v>44</v>
      </c>
      <c r="V36" s="502"/>
      <c r="W36" s="2"/>
      <c r="Z36" s="2"/>
    </row>
    <row r="37" spans="1:28" ht="33.75" customHeight="1" x14ac:dyDescent="0.25">
      <c r="A37" s="148" t="s">
        <v>19</v>
      </c>
      <c r="B37" s="13">
        <v>80.5</v>
      </c>
      <c r="C37" s="14">
        <v>78.8</v>
      </c>
      <c r="D37" s="14">
        <v>24.3</v>
      </c>
      <c r="E37" s="14">
        <v>78.2</v>
      </c>
      <c r="F37" s="14">
        <v>77.7</v>
      </c>
      <c r="G37" s="252">
        <v>76.099999999999994</v>
      </c>
      <c r="H37" s="242">
        <f t="shared" si="11"/>
        <v>415.6</v>
      </c>
      <c r="I37" s="37"/>
      <c r="J37" s="375"/>
      <c r="K37" s="326"/>
      <c r="L37" s="502"/>
      <c r="M37" s="2"/>
      <c r="N37" s="148" t="s">
        <v>19</v>
      </c>
      <c r="O37" s="13">
        <v>8.5</v>
      </c>
      <c r="P37" s="14">
        <v>8.5</v>
      </c>
      <c r="Q37" s="14">
        <v>2.2000000000000002</v>
      </c>
      <c r="R37" s="14">
        <v>8.1999999999999993</v>
      </c>
      <c r="S37" s="14">
        <v>8.1999999999999993</v>
      </c>
      <c r="T37" s="252">
        <v>8.1999999999999993</v>
      </c>
      <c r="U37" s="381">
        <f t="shared" si="12"/>
        <v>43.8</v>
      </c>
      <c r="V37" s="502"/>
      <c r="W37" s="2"/>
      <c r="Z37" s="2"/>
    </row>
    <row r="38" spans="1:28" ht="33.75" customHeight="1" x14ac:dyDescent="0.25">
      <c r="A38" s="148" t="s">
        <v>27</v>
      </c>
      <c r="B38" s="13">
        <v>80.5</v>
      </c>
      <c r="C38" s="14">
        <v>78.8</v>
      </c>
      <c r="D38" s="14">
        <v>24.3</v>
      </c>
      <c r="E38" s="14">
        <v>78.2</v>
      </c>
      <c r="F38" s="14">
        <v>77.7</v>
      </c>
      <c r="G38" s="252">
        <v>76.099999999999994</v>
      </c>
      <c r="H38" s="242">
        <f>SUM(B38:G38)</f>
        <v>415.6</v>
      </c>
      <c r="I38" s="37"/>
      <c r="J38" s="375"/>
      <c r="K38" s="326"/>
      <c r="L38" s="502"/>
      <c r="M38" s="2"/>
      <c r="N38" s="148" t="s">
        <v>27</v>
      </c>
      <c r="O38" s="13">
        <v>8.6</v>
      </c>
      <c r="P38" s="14">
        <v>8.6</v>
      </c>
      <c r="Q38" s="14">
        <v>2.2000000000000002</v>
      </c>
      <c r="R38" s="14">
        <v>8.4</v>
      </c>
      <c r="S38" s="14">
        <v>8.1999999999999993</v>
      </c>
      <c r="T38" s="252">
        <v>8.1</v>
      </c>
      <c r="U38" s="381">
        <f t="shared" si="12"/>
        <v>44.1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3">
        <v>80.5</v>
      </c>
      <c r="C39" s="14">
        <v>78.8</v>
      </c>
      <c r="D39" s="14">
        <v>24.3</v>
      </c>
      <c r="E39" s="14">
        <v>78.2</v>
      </c>
      <c r="F39" s="14">
        <v>77.2</v>
      </c>
      <c r="G39" s="252">
        <v>76.099999999999994</v>
      </c>
      <c r="H39" s="242">
        <f t="shared" si="11"/>
        <v>415.1</v>
      </c>
      <c r="I39" s="37"/>
      <c r="J39" s="375"/>
      <c r="K39" s="326"/>
      <c r="L39" s="502"/>
      <c r="M39" s="2"/>
      <c r="N39" s="147" t="s">
        <v>20</v>
      </c>
      <c r="O39" s="13">
        <v>8.6</v>
      </c>
      <c r="P39" s="14">
        <v>8.6</v>
      </c>
      <c r="Q39" s="14">
        <v>2.2000000000000002</v>
      </c>
      <c r="R39" s="14">
        <v>8.4</v>
      </c>
      <c r="S39" s="14">
        <v>8.1999999999999993</v>
      </c>
      <c r="T39" s="252">
        <v>8.1</v>
      </c>
      <c r="U39" s="381">
        <f t="shared" si="12"/>
        <v>44.1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3">
        <v>80.5</v>
      </c>
      <c r="C40" s="14">
        <v>78.8</v>
      </c>
      <c r="D40" s="14">
        <v>24.3</v>
      </c>
      <c r="E40" s="14">
        <v>78.2</v>
      </c>
      <c r="F40" s="14">
        <v>77.2</v>
      </c>
      <c r="G40" s="252">
        <v>76.099999999999994</v>
      </c>
      <c r="H40" s="242">
        <f t="shared" si="11"/>
        <v>415.1</v>
      </c>
      <c r="I40" s="37"/>
      <c r="J40" s="375"/>
      <c r="K40" s="326"/>
      <c r="L40" s="502"/>
      <c r="M40" s="2"/>
      <c r="N40" s="147" t="s">
        <v>21</v>
      </c>
      <c r="O40" s="13">
        <v>8.6</v>
      </c>
      <c r="P40" s="14">
        <v>8.6</v>
      </c>
      <c r="Q40" s="14">
        <v>2.2000000000000002</v>
      </c>
      <c r="R40" s="14">
        <v>8.4</v>
      </c>
      <c r="S40" s="14">
        <v>8</v>
      </c>
      <c r="T40" s="252">
        <v>8.1</v>
      </c>
      <c r="U40" s="381">
        <f t="shared" si="12"/>
        <v>43.9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33">
        <v>81.3</v>
      </c>
      <c r="C41" s="334">
        <v>79.400000000000006</v>
      </c>
      <c r="D41" s="334">
        <v>24.2</v>
      </c>
      <c r="E41" s="334">
        <v>78.599999999999994</v>
      </c>
      <c r="F41" s="334">
        <v>78.099999999999994</v>
      </c>
      <c r="G41" s="336">
        <v>76.599999999999994</v>
      </c>
      <c r="H41" s="242">
        <f t="shared" si="11"/>
        <v>418.20000000000005</v>
      </c>
      <c r="I41" s="37"/>
      <c r="J41" s="375"/>
      <c r="K41" s="326"/>
      <c r="L41" s="502"/>
      <c r="M41" s="2"/>
      <c r="N41" s="148" t="s">
        <v>22</v>
      </c>
      <c r="O41" s="13">
        <v>8.6</v>
      </c>
      <c r="P41" s="14">
        <v>8.6</v>
      </c>
      <c r="Q41" s="14">
        <v>2.2000000000000002</v>
      </c>
      <c r="R41" s="14">
        <v>8.4</v>
      </c>
      <c r="S41" s="14">
        <v>8</v>
      </c>
      <c r="T41" s="252">
        <v>8.1</v>
      </c>
      <c r="U41" s="381">
        <f t="shared" si="12"/>
        <v>43.9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3">
        <v>81.3</v>
      </c>
      <c r="C42" s="14">
        <v>79.400000000000006</v>
      </c>
      <c r="D42" s="14">
        <v>24.2</v>
      </c>
      <c r="E42" s="14">
        <v>78.599999999999994</v>
      </c>
      <c r="F42" s="14">
        <v>77.900000000000006</v>
      </c>
      <c r="G42" s="252">
        <v>76.599999999999994</v>
      </c>
      <c r="H42" s="381">
        <f>SUM(B42:G42)</f>
        <v>418</v>
      </c>
      <c r="I42" s="37"/>
      <c r="J42" s="375"/>
      <c r="K42" s="326"/>
      <c r="L42" s="502"/>
      <c r="M42" s="2"/>
      <c r="N42" s="196" t="s">
        <v>30</v>
      </c>
      <c r="O42" s="13">
        <v>8.6</v>
      </c>
      <c r="P42" s="14">
        <v>8.6</v>
      </c>
      <c r="Q42" s="14">
        <v>2.2000000000000002</v>
      </c>
      <c r="R42" s="14">
        <v>8.4</v>
      </c>
      <c r="S42" s="14">
        <v>8</v>
      </c>
      <c r="T42" s="252">
        <v>8.1</v>
      </c>
      <c r="U42" s="381">
        <f t="shared" si="12"/>
        <v>43.9</v>
      </c>
      <c r="V42" s="502"/>
      <c r="W42" s="36"/>
      <c r="AA42" s="11"/>
      <c r="AB42" s="11"/>
    </row>
    <row r="43" spans="1:28" ht="33.75" customHeight="1" x14ac:dyDescent="0.25">
      <c r="A43" s="302" t="s">
        <v>8</v>
      </c>
      <c r="B43" s="108">
        <f t="shared" ref="B43:G43" si="13">SUM(B36:B42)</f>
        <v>565.1</v>
      </c>
      <c r="C43" s="105">
        <f t="shared" si="13"/>
        <v>552.79999999999995</v>
      </c>
      <c r="D43" s="105">
        <f t="shared" si="13"/>
        <v>170.2</v>
      </c>
      <c r="E43" s="105">
        <f t="shared" si="13"/>
        <v>548.20000000000005</v>
      </c>
      <c r="F43" s="105">
        <f>SUM(F36:F42)</f>
        <v>543.5</v>
      </c>
      <c r="G43" s="106">
        <f t="shared" si="13"/>
        <v>533.70000000000005</v>
      </c>
      <c r="H43" s="389">
        <f>SUM(B43:G43)</f>
        <v>2913.5</v>
      </c>
      <c r="I43" s="37"/>
      <c r="J43" s="37"/>
      <c r="K43" s="37"/>
      <c r="L43" s="37"/>
      <c r="N43" s="302" t="s">
        <v>8</v>
      </c>
      <c r="O43" s="108">
        <f t="shared" ref="O43:T43" si="14">SUM(O36:O42)</f>
        <v>60.000000000000007</v>
      </c>
      <c r="P43" s="105">
        <f t="shared" si="14"/>
        <v>60.000000000000007</v>
      </c>
      <c r="Q43" s="105">
        <f t="shared" si="14"/>
        <v>15.599999999999998</v>
      </c>
      <c r="R43" s="105">
        <f t="shared" si="14"/>
        <v>58.399999999999991</v>
      </c>
      <c r="S43" s="105">
        <f t="shared" si="14"/>
        <v>56.8</v>
      </c>
      <c r="T43" s="106">
        <f t="shared" si="14"/>
        <v>56.900000000000006</v>
      </c>
      <c r="U43" s="389">
        <f t="shared" si="12"/>
        <v>307.70000000000005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15">
        <v>131.77000000000001</v>
      </c>
      <c r="C44" s="16">
        <v>129.44999999999999</v>
      </c>
      <c r="D44" s="16">
        <v>128.47999999999999</v>
      </c>
      <c r="E44" s="16">
        <v>127.99</v>
      </c>
      <c r="F44" s="16">
        <v>127.02</v>
      </c>
      <c r="G44" s="17">
        <v>124.11</v>
      </c>
      <c r="H44" s="113">
        <f>+((H43/H45)/7)*1000</f>
        <v>127.7514689116899</v>
      </c>
      <c r="I44" s="38"/>
      <c r="J44" s="38"/>
      <c r="K44" s="38"/>
      <c r="L44" s="37"/>
      <c r="N44" s="162" t="s">
        <v>10</v>
      </c>
      <c r="O44" s="15">
        <v>145</v>
      </c>
      <c r="P44" s="16">
        <v>145</v>
      </c>
      <c r="Q44" s="16">
        <v>141.5</v>
      </c>
      <c r="R44" s="16">
        <v>141</v>
      </c>
      <c r="S44" s="16">
        <v>141.5</v>
      </c>
      <c r="T44" s="17">
        <v>140</v>
      </c>
      <c r="U44" s="113">
        <f>+((U43/U45)/7)*1000</f>
        <v>142.71799628942489</v>
      </c>
      <c r="AA44" s="11"/>
      <c r="AB44" s="11"/>
    </row>
    <row r="45" spans="1:28" ht="33.75" customHeight="1" x14ac:dyDescent="0.25">
      <c r="A45" s="163" t="s">
        <v>11</v>
      </c>
      <c r="B45" s="18">
        <v>615</v>
      </c>
      <c r="C45" s="19">
        <v>612</v>
      </c>
      <c r="D45" s="19">
        <v>189</v>
      </c>
      <c r="E45" s="19">
        <v>613</v>
      </c>
      <c r="F45" s="19">
        <v>613</v>
      </c>
      <c r="G45" s="20">
        <v>616</v>
      </c>
      <c r="H45" s="114">
        <f>SUM(B45:G45)</f>
        <v>3258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16</v>
      </c>
      <c r="R45" s="19">
        <v>59</v>
      </c>
      <c r="S45" s="19">
        <v>57</v>
      </c>
      <c r="T45" s="20">
        <v>58</v>
      </c>
      <c r="U45" s="114">
        <f>SUM(O45:T45)</f>
        <v>308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5">((((B44*7)*B45)/1000)-(B36+B37))/5</f>
        <v>81.253970000000024</v>
      </c>
      <c r="C46" s="22">
        <f t="shared" si="15"/>
        <v>79.392759999999981</v>
      </c>
      <c r="D46" s="22">
        <f t="shared" si="15"/>
        <v>24.215807999999992</v>
      </c>
      <c r="E46" s="22">
        <f t="shared" si="15"/>
        <v>78.56101799999999</v>
      </c>
      <c r="F46" s="22">
        <f t="shared" si="15"/>
        <v>77.92856399999998</v>
      </c>
      <c r="G46" s="23">
        <f t="shared" si="15"/>
        <v>76.592463999999978</v>
      </c>
      <c r="H46" s="115">
        <f>((H43*1000)/H45)/7</f>
        <v>127.75146891168991</v>
      </c>
      <c r="I46" s="167"/>
      <c r="J46" s="167"/>
      <c r="K46" s="167"/>
      <c r="L46" s="37"/>
      <c r="N46" s="164" t="s">
        <v>12</v>
      </c>
      <c r="O46" s="21">
        <f t="shared" ref="O46:T46" si="16">((((O44*7)*O45)/1000)-(O36+O37))/5</f>
        <v>8.577</v>
      </c>
      <c r="P46" s="22">
        <f t="shared" si="16"/>
        <v>8.577</v>
      </c>
      <c r="Q46" s="22">
        <f t="shared" si="16"/>
        <v>2.2496</v>
      </c>
      <c r="R46" s="22">
        <f t="shared" si="16"/>
        <v>8.3666</v>
      </c>
      <c r="S46" s="22">
        <f t="shared" si="16"/>
        <v>8.0117000000000012</v>
      </c>
      <c r="T46" s="23">
        <f t="shared" si="16"/>
        <v>8.088000000000001</v>
      </c>
      <c r="U46" s="115">
        <f>((U43*1000)/U45)/7</f>
        <v>142.71799628942489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7">((B45*B44)*7)/1000</f>
        <v>567.26985000000002</v>
      </c>
      <c r="C47" s="330">
        <f t="shared" si="17"/>
        <v>554.5637999999999</v>
      </c>
      <c r="D47" s="330">
        <f t="shared" si="17"/>
        <v>169.97903999999997</v>
      </c>
      <c r="E47" s="330">
        <f t="shared" si="17"/>
        <v>549.20508999999993</v>
      </c>
      <c r="F47" s="330">
        <f>((F45*F44)*7)/1000</f>
        <v>545.04281999999989</v>
      </c>
      <c r="G47" s="331">
        <f t="shared" si="17"/>
        <v>535.16231999999991</v>
      </c>
      <c r="H47" s="99"/>
      <c r="I47" s="29"/>
      <c r="J47" s="29"/>
      <c r="K47" s="29"/>
      <c r="L47" s="37"/>
      <c r="N47" s="157" t="s">
        <v>13</v>
      </c>
      <c r="O47" s="329">
        <f t="shared" ref="O47:T47" si="18">((O45*O44)*7)/1000</f>
        <v>59.884999999999998</v>
      </c>
      <c r="P47" s="330">
        <f t="shared" si="18"/>
        <v>59.884999999999998</v>
      </c>
      <c r="Q47" s="330">
        <f t="shared" si="18"/>
        <v>15.848000000000001</v>
      </c>
      <c r="R47" s="330">
        <f t="shared" si="18"/>
        <v>58.232999999999997</v>
      </c>
      <c r="S47" s="330">
        <f t="shared" si="18"/>
        <v>56.458500000000001</v>
      </c>
      <c r="T47" s="331">
        <f t="shared" si="18"/>
        <v>56.84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9">+(B43/B45)/7*1000</f>
        <v>131.26596980255516</v>
      </c>
      <c r="C48" s="27">
        <f t="shared" si="19"/>
        <v>129.03828197945845</v>
      </c>
      <c r="D48" s="27">
        <f t="shared" si="19"/>
        <v>128.64701436130008</v>
      </c>
      <c r="E48" s="27">
        <f t="shared" si="19"/>
        <v>127.7557678862736</v>
      </c>
      <c r="F48" s="27">
        <f>+(F43/F45)/7*1000</f>
        <v>126.66045210906549</v>
      </c>
      <c r="G48" s="28">
        <f t="shared" si="19"/>
        <v>123.77087198515771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20">+(O43/O45)/7*1000</f>
        <v>145.27845036319616</v>
      </c>
      <c r="P48" s="27">
        <f t="shared" si="20"/>
        <v>145.27845036319616</v>
      </c>
      <c r="Q48" s="27">
        <f t="shared" si="20"/>
        <v>139.28571428571425</v>
      </c>
      <c r="R48" s="27">
        <f t="shared" si="20"/>
        <v>141.40435835351087</v>
      </c>
      <c r="S48" s="27">
        <f t="shared" si="20"/>
        <v>142.35588972431077</v>
      </c>
      <c r="T48" s="28">
        <f t="shared" si="20"/>
        <v>140.14778325123154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21">B43-B47</f>
        <v>-2.1698499999999967</v>
      </c>
      <c r="C49" s="30">
        <f t="shared" si="21"/>
        <v>-1.7637999999999465</v>
      </c>
      <c r="D49" s="30">
        <f t="shared" si="21"/>
        <v>0.22096000000001936</v>
      </c>
      <c r="E49" s="30">
        <f t="shared" si="21"/>
        <v>-1.0050899999998819</v>
      </c>
      <c r="F49" s="30">
        <f t="shared" si="21"/>
        <v>-1.5428199999998924</v>
      </c>
      <c r="G49" s="30">
        <f t="shared" si="21"/>
        <v>-1.4623199999998633</v>
      </c>
      <c r="H49" s="29"/>
      <c r="I49" s="29"/>
      <c r="J49" s="29"/>
      <c r="K49" s="29"/>
      <c r="L49" s="30"/>
      <c r="N49" s="29"/>
      <c r="O49" s="30">
        <f t="shared" ref="O49:T49" si="22">O43-O47</f>
        <v>0.11500000000000909</v>
      </c>
      <c r="P49" s="30">
        <f t="shared" si="22"/>
        <v>0.11500000000000909</v>
      </c>
      <c r="Q49" s="30">
        <f t="shared" si="22"/>
        <v>-0.24800000000000288</v>
      </c>
      <c r="R49" s="30">
        <f t="shared" si="22"/>
        <v>0.16699999999999449</v>
      </c>
      <c r="S49" s="30">
        <f t="shared" si="22"/>
        <v>0.34149999999999636</v>
      </c>
      <c r="T49" s="30">
        <f t="shared" si="22"/>
        <v>6.0000000000002274E-2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103" t="s">
        <v>7</v>
      </c>
      <c r="C52" s="1104"/>
      <c r="D52" s="1104"/>
      <c r="E52" s="1104"/>
      <c r="F52" s="1104"/>
      <c r="G52" s="1104"/>
      <c r="H52" s="1105"/>
      <c r="I52" s="1142" t="s">
        <v>29</v>
      </c>
      <c r="J52" s="1143"/>
      <c r="K52" s="1143"/>
      <c r="L52" s="1143"/>
      <c r="M52" s="1143"/>
      <c r="N52" s="1143"/>
      <c r="O52" s="1144"/>
      <c r="P52" s="1103" t="s">
        <v>28</v>
      </c>
      <c r="Q52" s="1104"/>
      <c r="R52" s="1104"/>
      <c r="S52" s="1104"/>
      <c r="T52" s="1104"/>
      <c r="U52" s="1104"/>
      <c r="V52" s="1105"/>
      <c r="W52" s="1156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9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329">
        <v>8.6999999999999993</v>
      </c>
      <c r="C54" s="330">
        <v>8.6999999999999993</v>
      </c>
      <c r="D54" s="14">
        <v>8.8000000000000007</v>
      </c>
      <c r="E54" s="14">
        <v>2.2000000000000002</v>
      </c>
      <c r="F54" s="330">
        <v>8.6999999999999993</v>
      </c>
      <c r="G54" s="14">
        <v>8.9</v>
      </c>
      <c r="H54" s="252">
        <v>8.6999999999999993</v>
      </c>
      <c r="I54" s="329">
        <v>8.6999999999999993</v>
      </c>
      <c r="J54" s="330">
        <v>8.8000000000000007</v>
      </c>
      <c r="K54" s="14">
        <v>8.6999999999999993</v>
      </c>
      <c r="L54" s="14">
        <v>2.4</v>
      </c>
      <c r="M54" s="330">
        <v>8.8000000000000007</v>
      </c>
      <c r="N54" s="25">
        <v>8.5</v>
      </c>
      <c r="O54" s="331">
        <v>8.5</v>
      </c>
      <c r="P54" s="329">
        <v>8.8000000000000007</v>
      </c>
      <c r="Q54" s="330">
        <v>8.6999999999999993</v>
      </c>
      <c r="R54" s="330">
        <v>8.8000000000000007</v>
      </c>
      <c r="S54" s="14">
        <v>2.2999999999999998</v>
      </c>
      <c r="T54" s="14">
        <v>8.8000000000000007</v>
      </c>
      <c r="U54" s="330">
        <v>8.8000000000000007</v>
      </c>
      <c r="V54" s="331">
        <v>8.8000000000000007</v>
      </c>
      <c r="W54" s="242">
        <f t="shared" ref="W54:W61" si="23">SUM(B54:V54)</f>
        <v>164.10000000000005</v>
      </c>
      <c r="X54" s="2">
        <v>160.49999999999997</v>
      </c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8.6999999999999993</v>
      </c>
      <c r="C55" s="330">
        <v>8.6999999999999993</v>
      </c>
      <c r="D55" s="14">
        <v>8.8000000000000007</v>
      </c>
      <c r="E55" s="14">
        <v>2.2000000000000002</v>
      </c>
      <c r="F55" s="330">
        <v>8.6999999999999993</v>
      </c>
      <c r="G55" s="14">
        <v>8.9</v>
      </c>
      <c r="H55" s="252">
        <v>8.6999999999999993</v>
      </c>
      <c r="I55" s="329">
        <v>8.6999999999999993</v>
      </c>
      <c r="J55" s="330">
        <v>8.8000000000000007</v>
      </c>
      <c r="K55" s="14">
        <v>8.6999999999999993</v>
      </c>
      <c r="L55" s="14">
        <v>2.4</v>
      </c>
      <c r="M55" s="330">
        <v>8.8000000000000007</v>
      </c>
      <c r="N55" s="25">
        <v>8.5</v>
      </c>
      <c r="O55" s="331">
        <v>8.5</v>
      </c>
      <c r="P55" s="329">
        <v>8.8000000000000007</v>
      </c>
      <c r="Q55" s="330">
        <v>8.6999999999999993</v>
      </c>
      <c r="R55" s="330">
        <v>8.8000000000000007</v>
      </c>
      <c r="S55" s="14">
        <v>2.2999999999999998</v>
      </c>
      <c r="T55" s="14">
        <v>8.8000000000000007</v>
      </c>
      <c r="U55" s="330">
        <v>8.8000000000000007</v>
      </c>
      <c r="V55" s="331">
        <v>8.8000000000000007</v>
      </c>
      <c r="W55" s="242">
        <f t="shared" si="23"/>
        <v>164.10000000000005</v>
      </c>
      <c r="X55" s="2">
        <v>160.49999999999997</v>
      </c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329">
        <v>8.6999999999999993</v>
      </c>
      <c r="C56" s="330">
        <v>8.6999999999999993</v>
      </c>
      <c r="D56" s="14">
        <v>8.9</v>
      </c>
      <c r="E56" s="14">
        <v>2.2999999999999998</v>
      </c>
      <c r="F56" s="330">
        <v>8.8000000000000007</v>
      </c>
      <c r="G56" s="14">
        <v>8.9</v>
      </c>
      <c r="H56" s="252">
        <v>8.6999999999999993</v>
      </c>
      <c r="I56" s="329">
        <v>8.8000000000000007</v>
      </c>
      <c r="J56" s="330">
        <v>8.9</v>
      </c>
      <c r="K56" s="14">
        <v>8.9</v>
      </c>
      <c r="L56" s="14">
        <v>2.4</v>
      </c>
      <c r="M56" s="330">
        <v>8.9</v>
      </c>
      <c r="N56" s="25">
        <v>8.6999999999999993</v>
      </c>
      <c r="O56" s="331">
        <v>8.6</v>
      </c>
      <c r="P56" s="329">
        <v>8.9</v>
      </c>
      <c r="Q56" s="330">
        <v>8.8000000000000007</v>
      </c>
      <c r="R56" s="330">
        <v>8.9</v>
      </c>
      <c r="S56" s="14">
        <v>2.2999999999999998</v>
      </c>
      <c r="T56" s="14">
        <v>8.9</v>
      </c>
      <c r="U56" s="330">
        <v>8.9</v>
      </c>
      <c r="V56" s="331">
        <v>8.9</v>
      </c>
      <c r="W56" s="242">
        <f t="shared" si="23"/>
        <v>165.80000000000004</v>
      </c>
      <c r="X56" s="2">
        <v>162.09999999999997</v>
      </c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329">
        <v>8.6999999999999993</v>
      </c>
      <c r="C57" s="330">
        <v>8.6999999999999993</v>
      </c>
      <c r="D57" s="14">
        <v>8.9</v>
      </c>
      <c r="E57" s="14">
        <v>2.2999999999999998</v>
      </c>
      <c r="F57" s="330">
        <v>8.8000000000000007</v>
      </c>
      <c r="G57" s="14">
        <v>8.9</v>
      </c>
      <c r="H57" s="252">
        <v>8.6999999999999993</v>
      </c>
      <c r="I57" s="329">
        <v>8.8000000000000007</v>
      </c>
      <c r="J57" s="330">
        <v>8.9</v>
      </c>
      <c r="K57" s="14">
        <v>8.9</v>
      </c>
      <c r="L57" s="14">
        <v>2.4</v>
      </c>
      <c r="M57" s="330">
        <v>8.9</v>
      </c>
      <c r="N57" s="25">
        <v>8.6999999999999993</v>
      </c>
      <c r="O57" s="331">
        <v>8.6</v>
      </c>
      <c r="P57" s="329">
        <v>8.9</v>
      </c>
      <c r="Q57" s="330">
        <v>8.8000000000000007</v>
      </c>
      <c r="R57" s="330">
        <v>8.9</v>
      </c>
      <c r="S57" s="14">
        <v>2.2999999999999998</v>
      </c>
      <c r="T57" s="14">
        <v>8.9</v>
      </c>
      <c r="U57" s="330">
        <v>8.9</v>
      </c>
      <c r="V57" s="331">
        <v>8.9</v>
      </c>
      <c r="W57" s="242">
        <f t="shared" si="23"/>
        <v>165.80000000000004</v>
      </c>
      <c r="X57" s="2">
        <v>163.50000000000003</v>
      </c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329">
        <v>8.6999999999999993</v>
      </c>
      <c r="C58" s="330">
        <v>8.6999999999999993</v>
      </c>
      <c r="D58" s="14">
        <v>8.9</v>
      </c>
      <c r="E58" s="14">
        <v>2.2999999999999998</v>
      </c>
      <c r="F58" s="330">
        <v>8.8000000000000007</v>
      </c>
      <c r="G58" s="14">
        <v>8.9</v>
      </c>
      <c r="H58" s="252">
        <v>8.6999999999999993</v>
      </c>
      <c r="I58" s="329">
        <v>8.8000000000000007</v>
      </c>
      <c r="J58" s="330">
        <v>8.9</v>
      </c>
      <c r="K58" s="14">
        <v>8.9</v>
      </c>
      <c r="L58" s="14">
        <v>2.4</v>
      </c>
      <c r="M58" s="330">
        <v>8.9</v>
      </c>
      <c r="N58" s="25">
        <v>8.6999999999999993</v>
      </c>
      <c r="O58" s="331">
        <v>8.6</v>
      </c>
      <c r="P58" s="329">
        <v>8.9</v>
      </c>
      <c r="Q58" s="330">
        <v>8.8000000000000007</v>
      </c>
      <c r="R58" s="330">
        <v>8.9</v>
      </c>
      <c r="S58" s="14">
        <v>2.2999999999999998</v>
      </c>
      <c r="T58" s="14">
        <v>8.9</v>
      </c>
      <c r="U58" s="330">
        <v>8.9</v>
      </c>
      <c r="V58" s="331">
        <v>8.9</v>
      </c>
      <c r="W58" s="242">
        <f t="shared" si="23"/>
        <v>165.80000000000004</v>
      </c>
      <c r="X58" s="2">
        <v>163.60000000000002</v>
      </c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329">
        <v>8.6999999999999993</v>
      </c>
      <c r="C59" s="330">
        <v>8.6999999999999993</v>
      </c>
      <c r="D59" s="14">
        <v>8.9</v>
      </c>
      <c r="E59" s="14">
        <v>2.2999999999999998</v>
      </c>
      <c r="F59" s="330">
        <v>8.8000000000000007</v>
      </c>
      <c r="G59" s="14">
        <v>8.9</v>
      </c>
      <c r="H59" s="252">
        <v>8.6999999999999993</v>
      </c>
      <c r="I59" s="329">
        <v>8.8000000000000007</v>
      </c>
      <c r="J59" s="330">
        <v>8.9</v>
      </c>
      <c r="K59" s="14">
        <v>8.9</v>
      </c>
      <c r="L59" s="14">
        <v>2.4</v>
      </c>
      <c r="M59" s="330">
        <v>8.9</v>
      </c>
      <c r="N59" s="25">
        <v>8.6999999999999993</v>
      </c>
      <c r="O59" s="331">
        <v>8.6</v>
      </c>
      <c r="P59" s="329">
        <v>8.9</v>
      </c>
      <c r="Q59" s="330">
        <v>8.8000000000000007</v>
      </c>
      <c r="R59" s="330">
        <v>8.9</v>
      </c>
      <c r="S59" s="14">
        <v>2.2999999999999998</v>
      </c>
      <c r="T59" s="14">
        <v>8.9</v>
      </c>
      <c r="U59" s="330">
        <v>8.9</v>
      </c>
      <c r="V59" s="331">
        <v>8.9</v>
      </c>
      <c r="W59" s="242">
        <f t="shared" si="23"/>
        <v>165.80000000000004</v>
      </c>
      <c r="X59" s="2">
        <v>164.10000000000005</v>
      </c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329">
        <v>8.6999999999999993</v>
      </c>
      <c r="C60" s="330">
        <v>8.6999999999999993</v>
      </c>
      <c r="D60" s="14">
        <v>8.9</v>
      </c>
      <c r="E60" s="14">
        <v>2.2999999999999998</v>
      </c>
      <c r="F60" s="330">
        <v>8.8000000000000007</v>
      </c>
      <c r="G60" s="14">
        <v>8.9</v>
      </c>
      <c r="H60" s="252">
        <v>8.6999999999999993</v>
      </c>
      <c r="I60" s="329">
        <v>8.8000000000000007</v>
      </c>
      <c r="J60" s="330">
        <v>8.9</v>
      </c>
      <c r="K60" s="14">
        <v>8.9</v>
      </c>
      <c r="L60" s="14">
        <v>2.4</v>
      </c>
      <c r="M60" s="330">
        <v>8.9</v>
      </c>
      <c r="N60" s="25">
        <v>8.6999999999999993</v>
      </c>
      <c r="O60" s="331">
        <v>8.6</v>
      </c>
      <c r="P60" s="329">
        <v>8.9</v>
      </c>
      <c r="Q60" s="330">
        <v>8.8000000000000007</v>
      </c>
      <c r="R60" s="330">
        <v>8.9</v>
      </c>
      <c r="S60" s="14">
        <v>2.1</v>
      </c>
      <c r="T60" s="14">
        <v>8.9</v>
      </c>
      <c r="U60" s="330">
        <v>8.9</v>
      </c>
      <c r="V60" s="331">
        <v>8.9</v>
      </c>
      <c r="W60" s="381">
        <f t="shared" si="23"/>
        <v>165.60000000000002</v>
      </c>
      <c r="X60" s="327">
        <v>164.20000000000005</v>
      </c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4">SUM(B54:B60)</f>
        <v>60.900000000000006</v>
      </c>
      <c r="C61" s="105">
        <f t="shared" si="24"/>
        <v>60.900000000000006</v>
      </c>
      <c r="D61" s="105">
        <f t="shared" si="24"/>
        <v>62.099999999999994</v>
      </c>
      <c r="E61" s="105">
        <f t="shared" si="24"/>
        <v>15.900000000000002</v>
      </c>
      <c r="F61" s="105">
        <f t="shared" si="24"/>
        <v>61.399999999999991</v>
      </c>
      <c r="G61" s="105">
        <f t="shared" si="24"/>
        <v>62.3</v>
      </c>
      <c r="H61" s="106">
        <f t="shared" si="24"/>
        <v>60.900000000000006</v>
      </c>
      <c r="I61" s="108">
        <f t="shared" si="24"/>
        <v>61.399999999999991</v>
      </c>
      <c r="J61" s="105">
        <f t="shared" si="24"/>
        <v>62.099999999999994</v>
      </c>
      <c r="K61" s="105">
        <f t="shared" si="24"/>
        <v>61.899999999999991</v>
      </c>
      <c r="L61" s="105">
        <f>SUM(L54:L60)</f>
        <v>16.8</v>
      </c>
      <c r="M61" s="105">
        <f>SUM(M54:M60)</f>
        <v>62.099999999999994</v>
      </c>
      <c r="N61" s="105">
        <f>SUM(N54:N60)</f>
        <v>60.5</v>
      </c>
      <c r="O61" s="106">
        <f>SUM(O54:O60)</f>
        <v>60.000000000000007</v>
      </c>
      <c r="P61" s="108">
        <f t="shared" ref="P61:V61" si="25">SUM(P54:P60)</f>
        <v>62.099999999999994</v>
      </c>
      <c r="Q61" s="105">
        <f t="shared" si="25"/>
        <v>61.399999999999991</v>
      </c>
      <c r="R61" s="105">
        <f t="shared" si="25"/>
        <v>62.099999999999994</v>
      </c>
      <c r="S61" s="105">
        <f t="shared" si="25"/>
        <v>15.9</v>
      </c>
      <c r="T61" s="105">
        <f t="shared" si="25"/>
        <v>62.099999999999994</v>
      </c>
      <c r="U61" s="105">
        <f t="shared" si="25"/>
        <v>62.099999999999994</v>
      </c>
      <c r="V61" s="106">
        <f t="shared" si="25"/>
        <v>62.099999999999994</v>
      </c>
      <c r="W61" s="389">
        <f t="shared" si="23"/>
        <v>1156.9999999999998</v>
      </c>
      <c r="X61" s="327">
        <v>1138.5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142.5</v>
      </c>
      <c r="C62" s="16">
        <v>143</v>
      </c>
      <c r="D62" s="16">
        <v>145.5</v>
      </c>
      <c r="E62" s="16">
        <v>142.5</v>
      </c>
      <c r="F62" s="16">
        <v>144</v>
      </c>
      <c r="G62" s="16">
        <v>145.5</v>
      </c>
      <c r="H62" s="17">
        <v>142.5</v>
      </c>
      <c r="I62" s="15">
        <v>144</v>
      </c>
      <c r="J62" s="16">
        <v>145.5</v>
      </c>
      <c r="K62" s="16">
        <v>144.5</v>
      </c>
      <c r="L62" s="452">
        <v>143</v>
      </c>
      <c r="M62" s="452">
        <v>145.5</v>
      </c>
      <c r="N62" s="16">
        <v>143.5</v>
      </c>
      <c r="O62" s="17">
        <v>142.5</v>
      </c>
      <c r="P62" s="451">
        <v>145.5</v>
      </c>
      <c r="Q62" s="452">
        <v>144</v>
      </c>
      <c r="R62" s="453">
        <v>145.5</v>
      </c>
      <c r="S62" s="453">
        <v>145.5</v>
      </c>
      <c r="T62" s="453">
        <v>146</v>
      </c>
      <c r="U62" s="452">
        <v>145.5</v>
      </c>
      <c r="V62" s="504">
        <v>145.5</v>
      </c>
      <c r="W62" s="243">
        <f>((W61/W63)/7)*1000</f>
        <v>144.48051948051946</v>
      </c>
      <c r="X62" s="36">
        <v>142.04616344354335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16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60</v>
      </c>
      <c r="O63" s="20">
        <v>60</v>
      </c>
      <c r="P63" s="18">
        <v>61</v>
      </c>
      <c r="Q63" s="19">
        <v>61</v>
      </c>
      <c r="R63" s="19">
        <v>61</v>
      </c>
      <c r="S63" s="19">
        <v>15</v>
      </c>
      <c r="T63" s="19">
        <v>61</v>
      </c>
      <c r="U63" s="19">
        <v>61</v>
      </c>
      <c r="V63" s="20">
        <v>61</v>
      </c>
      <c r="W63" s="244">
        <f>SUM(B63:V63)</f>
        <v>1144</v>
      </c>
      <c r="X63" s="2">
        <v>1145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8.6894999999999989</v>
      </c>
      <c r="C64" s="22">
        <f>((((C62*7)*C63)/1000)-(C54+C55))/5</f>
        <v>8.7322000000000006</v>
      </c>
      <c r="D64" s="22">
        <f t="shared" ref="D64:O64" si="26">((((D62*7)*D63)/1000)-(D54+D55))/5</f>
        <v>8.9056999999999995</v>
      </c>
      <c r="E64" s="22">
        <f t="shared" si="26"/>
        <v>2.3120000000000003</v>
      </c>
      <c r="F64" s="22">
        <f t="shared" si="26"/>
        <v>8.8176000000000005</v>
      </c>
      <c r="G64" s="22">
        <f t="shared" si="26"/>
        <v>8.8657000000000004</v>
      </c>
      <c r="H64" s="23">
        <f t="shared" si="26"/>
        <v>8.6894999999999989</v>
      </c>
      <c r="I64" s="21">
        <f t="shared" si="26"/>
        <v>8.8176000000000005</v>
      </c>
      <c r="J64" s="22">
        <f t="shared" si="26"/>
        <v>8.9056999999999995</v>
      </c>
      <c r="K64" s="22">
        <f t="shared" si="26"/>
        <v>8.8603000000000005</v>
      </c>
      <c r="L64" s="22">
        <f t="shared" si="26"/>
        <v>2.4433999999999996</v>
      </c>
      <c r="M64" s="22">
        <f t="shared" si="26"/>
        <v>8.9056999999999995</v>
      </c>
      <c r="N64" s="22">
        <f t="shared" si="26"/>
        <v>8.6539999999999999</v>
      </c>
      <c r="O64" s="23">
        <f t="shared" si="26"/>
        <v>8.57</v>
      </c>
      <c r="P64" s="21">
        <f t="shared" ref="P64:V64" si="27">((((P62*7)*P63)/1000)-(P54+P55))/5</f>
        <v>8.9056999999999995</v>
      </c>
      <c r="Q64" s="22">
        <f t="shared" si="27"/>
        <v>8.8176000000000005</v>
      </c>
      <c r="R64" s="22">
        <f t="shared" si="27"/>
        <v>8.9056999999999995</v>
      </c>
      <c r="S64" s="22">
        <f t="shared" si="27"/>
        <v>2.1355</v>
      </c>
      <c r="T64" s="22">
        <f t="shared" si="27"/>
        <v>8.9483999999999995</v>
      </c>
      <c r="U64" s="22">
        <f t="shared" si="27"/>
        <v>8.9056999999999995</v>
      </c>
      <c r="V64" s="23">
        <f t="shared" si="27"/>
        <v>8.9056999999999995</v>
      </c>
      <c r="W64" s="425">
        <f>((W61*1000)/W63)/7</f>
        <v>144.48051948051946</v>
      </c>
      <c r="X64" s="511">
        <v>142.04616344354335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60.847499999999997</v>
      </c>
      <c r="C65" s="330">
        <f>((C63*C62)*7)/1000</f>
        <v>61.061</v>
      </c>
      <c r="D65" s="330">
        <f t="shared" ref="D65:K65" si="28">((D63*D62)*7)/1000</f>
        <v>62.128500000000003</v>
      </c>
      <c r="E65" s="330">
        <f t="shared" si="28"/>
        <v>15.96</v>
      </c>
      <c r="F65" s="330">
        <f t="shared" si="28"/>
        <v>61.488</v>
      </c>
      <c r="G65" s="330">
        <f t="shared" si="28"/>
        <v>62.128500000000003</v>
      </c>
      <c r="H65" s="331">
        <f t="shared" si="28"/>
        <v>60.847499999999997</v>
      </c>
      <c r="I65" s="329">
        <f t="shared" si="28"/>
        <v>61.488</v>
      </c>
      <c r="J65" s="330">
        <f t="shared" si="28"/>
        <v>62.128500000000003</v>
      </c>
      <c r="K65" s="330">
        <f t="shared" si="28"/>
        <v>61.701500000000003</v>
      </c>
      <c r="L65" s="330">
        <f>((L63*L62)*7)/1000</f>
        <v>17.016999999999999</v>
      </c>
      <c r="M65" s="330">
        <f>((M63*M62)*7)/1000</f>
        <v>62.128500000000003</v>
      </c>
      <c r="N65" s="330">
        <f>((N63*N62)*7)/1000</f>
        <v>60.27</v>
      </c>
      <c r="O65" s="331">
        <f>((O63*O62)*7)/1000</f>
        <v>59.85</v>
      </c>
      <c r="P65" s="329">
        <f t="shared" ref="P65:V65" si="29">((P63*P62)*7)/1000</f>
        <v>62.128500000000003</v>
      </c>
      <c r="Q65" s="330">
        <f t="shared" si="29"/>
        <v>61.488</v>
      </c>
      <c r="R65" s="330">
        <f t="shared" si="29"/>
        <v>62.128500000000003</v>
      </c>
      <c r="S65" s="330">
        <f t="shared" si="29"/>
        <v>15.2775</v>
      </c>
      <c r="T65" s="330">
        <f t="shared" si="29"/>
        <v>62.341999999999999</v>
      </c>
      <c r="U65" s="330">
        <f t="shared" si="29"/>
        <v>62.128500000000003</v>
      </c>
      <c r="V65" s="331">
        <f t="shared" si="29"/>
        <v>62.128500000000003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142.62295081967216</v>
      </c>
      <c r="C66" s="27">
        <f t="shared" si="30"/>
        <v>142.62295081967216</v>
      </c>
      <c r="D66" s="27">
        <f t="shared" si="30"/>
        <v>145.43325526932085</v>
      </c>
      <c r="E66" s="27">
        <f t="shared" si="30"/>
        <v>141.96428571428575</v>
      </c>
      <c r="F66" s="27">
        <f t="shared" si="30"/>
        <v>143.79391100702574</v>
      </c>
      <c r="G66" s="27">
        <f t="shared" si="30"/>
        <v>145.90163934426229</v>
      </c>
      <c r="H66" s="28">
        <f t="shared" si="30"/>
        <v>142.62295081967216</v>
      </c>
      <c r="I66" s="26">
        <f t="shared" si="30"/>
        <v>143.79391100702574</v>
      </c>
      <c r="J66" s="27">
        <f t="shared" si="30"/>
        <v>145.43325526932085</v>
      </c>
      <c r="K66" s="27">
        <f t="shared" si="30"/>
        <v>144.96487119437936</v>
      </c>
      <c r="L66" s="27">
        <f>+(L61/L63)/7*1000</f>
        <v>141.1764705882353</v>
      </c>
      <c r="M66" s="27">
        <f>+(M61/M63)/7*1000</f>
        <v>145.43325526932085</v>
      </c>
      <c r="N66" s="27">
        <f>+(N61/N63)/7*1000</f>
        <v>144.04761904761904</v>
      </c>
      <c r="O66" s="28">
        <f>+(O61/O63)/7*1000</f>
        <v>142.85714285714289</v>
      </c>
      <c r="P66" s="26">
        <f t="shared" ref="P66:V66" si="31">+(P61/P63)/7*1000</f>
        <v>145.43325526932085</v>
      </c>
      <c r="Q66" s="27">
        <f t="shared" si="31"/>
        <v>143.79391100702574</v>
      </c>
      <c r="R66" s="27">
        <f t="shared" si="31"/>
        <v>145.43325526932085</v>
      </c>
      <c r="S66" s="27">
        <f t="shared" si="31"/>
        <v>151.42857142857144</v>
      </c>
      <c r="T66" s="27">
        <f t="shared" si="31"/>
        <v>145.43325526932085</v>
      </c>
      <c r="U66" s="27">
        <f t="shared" si="31"/>
        <v>145.43325526932085</v>
      </c>
      <c r="V66" s="28">
        <f t="shared" si="31"/>
        <v>145.43325526932085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5.2500000000009095E-2</v>
      </c>
      <c r="C67" s="30">
        <f>C61-C65</f>
        <v>-0.16099999999999426</v>
      </c>
      <c r="D67" s="30">
        <f t="shared" ref="D67:K67" si="32">D61-D65</f>
        <v>-2.8500000000008185E-2</v>
      </c>
      <c r="E67" s="30">
        <f t="shared" si="32"/>
        <v>-5.9999999999998721E-2</v>
      </c>
      <c r="F67" s="30">
        <f t="shared" si="32"/>
        <v>-8.8000000000008072E-2</v>
      </c>
      <c r="G67" s="30">
        <f t="shared" si="32"/>
        <v>0.17149999999999466</v>
      </c>
      <c r="H67" s="30">
        <f t="shared" si="32"/>
        <v>5.2500000000009095E-2</v>
      </c>
      <c r="I67" s="30">
        <f t="shared" si="32"/>
        <v>-8.8000000000008072E-2</v>
      </c>
      <c r="J67" s="30">
        <f t="shared" si="32"/>
        <v>-2.8500000000008185E-2</v>
      </c>
      <c r="K67" s="30">
        <f t="shared" si="32"/>
        <v>0.19849999999998857</v>
      </c>
      <c r="L67" s="30">
        <f>L61-L65</f>
        <v>-0.21699999999999875</v>
      </c>
      <c r="M67" s="30">
        <f>M61-M65</f>
        <v>-2.8500000000008185E-2</v>
      </c>
      <c r="N67" s="30">
        <f>N61-N65</f>
        <v>0.22999999999999687</v>
      </c>
      <c r="O67" s="30">
        <f>O61-O65</f>
        <v>0.15000000000000568</v>
      </c>
      <c r="P67" s="30">
        <f t="shared" ref="P67:V67" si="33">P61-P65</f>
        <v>-2.8500000000008185E-2</v>
      </c>
      <c r="Q67" s="30">
        <f t="shared" si="33"/>
        <v>-8.8000000000008072E-2</v>
      </c>
      <c r="R67" s="30">
        <f t="shared" si="33"/>
        <v>-2.8500000000008185E-2</v>
      </c>
      <c r="S67" s="30">
        <f t="shared" si="33"/>
        <v>0.6225000000000005</v>
      </c>
      <c r="T67" s="30">
        <f t="shared" si="33"/>
        <v>-0.24200000000000443</v>
      </c>
      <c r="U67" s="30">
        <f t="shared" si="33"/>
        <v>-2.8500000000008185E-2</v>
      </c>
      <c r="V67" s="30">
        <f t="shared" si="33"/>
        <v>-2.8500000000008185E-2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32">
      <selection activeCell="K39" sqref="K39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P52:V52"/>
    <mergeCell ref="W52:W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8"/>
  <dimension ref="A1:AG236"/>
  <sheetViews>
    <sheetView topLeftCell="A5" zoomScale="30" zoomScaleNormal="30" workbookViewId="0">
      <selection activeCell="B68" sqref="B68:V68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3.8554687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92</v>
      </c>
      <c r="N11" s="1100"/>
      <c r="O11" s="6"/>
      <c r="P11" s="6"/>
      <c r="Q11" s="1"/>
      <c r="R11" s="1"/>
      <c r="S11" s="1" t="s">
        <v>5</v>
      </c>
      <c r="T11" s="69">
        <v>45616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5"/>
      <c r="I15" s="1142" t="s">
        <v>29</v>
      </c>
      <c r="J15" s="1143"/>
      <c r="K15" s="1143"/>
      <c r="L15" s="1143"/>
      <c r="M15" s="1143"/>
      <c r="N15" s="1143"/>
      <c r="O15" s="1144"/>
      <c r="P15" s="1103" t="s">
        <v>28</v>
      </c>
      <c r="Q15" s="1104"/>
      <c r="R15" s="1104"/>
      <c r="S15" s="1104"/>
      <c r="T15" s="1104"/>
      <c r="U15" s="1104"/>
      <c r="V15" s="1105"/>
      <c r="W15" s="1156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9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117">
        <v>85.6</v>
      </c>
      <c r="C17" s="514">
        <v>92.7</v>
      </c>
      <c r="D17" s="514">
        <v>92.8</v>
      </c>
      <c r="E17" s="514">
        <v>27.3</v>
      </c>
      <c r="F17" s="514">
        <v>93.1</v>
      </c>
      <c r="G17" s="514">
        <v>89.7</v>
      </c>
      <c r="H17" s="527">
        <v>90.7</v>
      </c>
      <c r="I17" s="117">
        <v>91.5</v>
      </c>
      <c r="J17" s="522">
        <v>90.9</v>
      </c>
      <c r="K17" s="514">
        <v>92.1</v>
      </c>
      <c r="L17" s="522">
        <v>26.2</v>
      </c>
      <c r="M17" s="522">
        <v>90</v>
      </c>
      <c r="N17" s="514">
        <v>92.5</v>
      </c>
      <c r="O17" s="527">
        <v>88.6</v>
      </c>
      <c r="P17" s="117">
        <v>89.7</v>
      </c>
      <c r="Q17" s="522">
        <v>89.1</v>
      </c>
      <c r="R17" s="522">
        <v>90.9</v>
      </c>
      <c r="S17" s="522">
        <v>26.9</v>
      </c>
      <c r="T17" s="514">
        <v>93.5</v>
      </c>
      <c r="U17" s="514">
        <v>93.7</v>
      </c>
      <c r="V17" s="527">
        <v>90.8</v>
      </c>
      <c r="W17" s="337">
        <f t="shared" ref="W17:W24" si="0">SUM(B17:V17)</f>
        <v>1718.3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89.9</v>
      </c>
      <c r="C18" s="330">
        <v>92.7</v>
      </c>
      <c r="D18" s="21">
        <v>89.7</v>
      </c>
      <c r="E18" s="330">
        <v>27.9</v>
      </c>
      <c r="F18" s="330">
        <v>90</v>
      </c>
      <c r="G18" s="330">
        <v>90.2</v>
      </c>
      <c r="H18" s="331">
        <v>90.2</v>
      </c>
      <c r="I18" s="329">
        <v>89</v>
      </c>
      <c r="J18" s="330">
        <v>90.5</v>
      </c>
      <c r="K18" s="330">
        <v>92.2</v>
      </c>
      <c r="L18" s="330">
        <v>26.1</v>
      </c>
      <c r="M18" s="330">
        <v>90</v>
      </c>
      <c r="N18" s="330">
        <v>89</v>
      </c>
      <c r="O18" s="331">
        <v>88.5</v>
      </c>
      <c r="P18" s="329">
        <v>89.8</v>
      </c>
      <c r="Q18" s="330">
        <v>89.2</v>
      </c>
      <c r="R18" s="330">
        <v>90.6</v>
      </c>
      <c r="S18" s="330">
        <v>26.7</v>
      </c>
      <c r="T18" s="330">
        <v>90.5</v>
      </c>
      <c r="U18" s="330">
        <v>90.4</v>
      </c>
      <c r="V18" s="331">
        <v>90.7</v>
      </c>
      <c r="W18" s="337">
        <f t="shared" si="0"/>
        <v>1703.8000000000002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89.9</v>
      </c>
      <c r="C19" s="330">
        <v>92.7</v>
      </c>
      <c r="D19" s="330">
        <v>93.6</v>
      </c>
      <c r="E19" s="330">
        <v>27.9</v>
      </c>
      <c r="F19" s="330">
        <v>90</v>
      </c>
      <c r="G19" s="330">
        <v>90.2</v>
      </c>
      <c r="H19" s="331">
        <v>90.2</v>
      </c>
      <c r="I19" s="329">
        <v>89</v>
      </c>
      <c r="J19" s="330">
        <v>90.5</v>
      </c>
      <c r="K19" s="330">
        <v>92.2</v>
      </c>
      <c r="L19" s="330">
        <v>26.1</v>
      </c>
      <c r="M19" s="330">
        <v>90</v>
      </c>
      <c r="N19" s="330">
        <v>89</v>
      </c>
      <c r="O19" s="331">
        <v>88.5</v>
      </c>
      <c r="P19" s="329">
        <v>89.8</v>
      </c>
      <c r="Q19" s="330">
        <v>92.8</v>
      </c>
      <c r="R19" s="330">
        <v>94.3</v>
      </c>
      <c r="S19" s="330">
        <v>26.7</v>
      </c>
      <c r="T19" s="330">
        <v>90.5</v>
      </c>
      <c r="U19" s="330">
        <v>90.4</v>
      </c>
      <c r="V19" s="331">
        <v>90.7</v>
      </c>
      <c r="W19" s="242">
        <f t="shared" si="0"/>
        <v>1715.0000000000002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17">
        <v>90.1</v>
      </c>
      <c r="C20" s="514">
        <v>92.9</v>
      </c>
      <c r="D20" s="514">
        <v>93.6</v>
      </c>
      <c r="E20" s="514">
        <v>27.3</v>
      </c>
      <c r="F20" s="514">
        <v>90.1</v>
      </c>
      <c r="G20" s="514">
        <v>90.3</v>
      </c>
      <c r="H20" s="515">
        <v>90</v>
      </c>
      <c r="I20" s="117">
        <v>88.5</v>
      </c>
      <c r="J20" s="514">
        <v>90.4</v>
      </c>
      <c r="K20" s="514">
        <v>92.2</v>
      </c>
      <c r="L20" s="514">
        <v>26</v>
      </c>
      <c r="M20" s="514">
        <v>90</v>
      </c>
      <c r="N20" s="514">
        <v>88.9</v>
      </c>
      <c r="O20" s="515">
        <v>88.3</v>
      </c>
      <c r="P20" s="117">
        <v>89.6</v>
      </c>
      <c r="Q20" s="514">
        <v>92.8</v>
      </c>
      <c r="R20" s="514">
        <v>94.3</v>
      </c>
      <c r="S20" s="514">
        <v>26.7</v>
      </c>
      <c r="T20" s="514">
        <v>90.5</v>
      </c>
      <c r="U20" s="514">
        <v>90.1</v>
      </c>
      <c r="V20" s="515">
        <v>90.1</v>
      </c>
      <c r="W20" s="242">
        <f t="shared" si="0"/>
        <v>1712.6999999999996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17">
        <v>90</v>
      </c>
      <c r="C21" s="514">
        <v>92.8</v>
      </c>
      <c r="D21" s="514">
        <v>93.6</v>
      </c>
      <c r="E21" s="514">
        <v>27.3</v>
      </c>
      <c r="F21" s="514">
        <v>90.1</v>
      </c>
      <c r="G21" s="514">
        <v>90.3</v>
      </c>
      <c r="H21" s="515">
        <v>90</v>
      </c>
      <c r="I21" s="117">
        <v>88.5</v>
      </c>
      <c r="J21" s="514">
        <v>90.4</v>
      </c>
      <c r="K21" s="514">
        <v>92.2</v>
      </c>
      <c r="L21" s="514">
        <v>26</v>
      </c>
      <c r="M21" s="514">
        <v>90</v>
      </c>
      <c r="N21" s="514">
        <v>88.9</v>
      </c>
      <c r="O21" s="515">
        <v>88.3</v>
      </c>
      <c r="P21" s="117">
        <v>89.6</v>
      </c>
      <c r="Q21" s="514">
        <v>92.8</v>
      </c>
      <c r="R21" s="514">
        <v>94.2</v>
      </c>
      <c r="S21" s="514">
        <v>26.7</v>
      </c>
      <c r="T21" s="514">
        <v>90.5</v>
      </c>
      <c r="U21" s="514">
        <v>90.1</v>
      </c>
      <c r="V21" s="515">
        <v>90.1</v>
      </c>
      <c r="W21" s="242">
        <f t="shared" si="0"/>
        <v>1712.3999999999996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117">
        <v>90</v>
      </c>
      <c r="C22" s="514">
        <v>92.8</v>
      </c>
      <c r="D22" s="514">
        <v>93.6</v>
      </c>
      <c r="E22" s="514">
        <v>27.3</v>
      </c>
      <c r="F22" s="514">
        <v>90.1</v>
      </c>
      <c r="G22" s="514">
        <v>90.3</v>
      </c>
      <c r="H22" s="515">
        <v>89.8</v>
      </c>
      <c r="I22" s="117">
        <v>88.5</v>
      </c>
      <c r="J22" s="514">
        <v>90.4</v>
      </c>
      <c r="K22" s="514">
        <v>92.2</v>
      </c>
      <c r="L22" s="514">
        <v>26</v>
      </c>
      <c r="M22" s="514">
        <v>90</v>
      </c>
      <c r="N22" s="514">
        <v>88.9</v>
      </c>
      <c r="O22" s="515">
        <v>88.3</v>
      </c>
      <c r="P22" s="117">
        <v>89.6</v>
      </c>
      <c r="Q22" s="514">
        <v>92.9</v>
      </c>
      <c r="R22" s="514">
        <v>94.5</v>
      </c>
      <c r="S22" s="514">
        <v>26.7</v>
      </c>
      <c r="T22" s="514">
        <v>90.5</v>
      </c>
      <c r="U22" s="514">
        <v>90.1</v>
      </c>
      <c r="V22" s="515">
        <v>90.6</v>
      </c>
      <c r="W22" s="242">
        <f t="shared" si="0"/>
        <v>1713.1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17">
        <v>90</v>
      </c>
      <c r="C23" s="514">
        <v>92.8</v>
      </c>
      <c r="D23" s="514">
        <v>93.6</v>
      </c>
      <c r="E23" s="514">
        <v>27.3</v>
      </c>
      <c r="F23" s="514">
        <v>90.1</v>
      </c>
      <c r="G23" s="514">
        <v>90.4</v>
      </c>
      <c r="H23" s="515">
        <v>89.7</v>
      </c>
      <c r="I23" s="117">
        <v>88.5</v>
      </c>
      <c r="J23" s="514">
        <v>90.4</v>
      </c>
      <c r="K23" s="514">
        <v>92.2</v>
      </c>
      <c r="L23" s="514">
        <v>26</v>
      </c>
      <c r="M23" s="514">
        <v>90</v>
      </c>
      <c r="N23" s="514">
        <v>88.9</v>
      </c>
      <c r="O23" s="515">
        <v>88.3</v>
      </c>
      <c r="P23" s="117">
        <v>89.6</v>
      </c>
      <c r="Q23" s="514">
        <v>92.9</v>
      </c>
      <c r="R23" s="514">
        <v>94.5</v>
      </c>
      <c r="S23" s="514">
        <v>26.7</v>
      </c>
      <c r="T23" s="514">
        <v>90.5</v>
      </c>
      <c r="U23" s="514">
        <v>90</v>
      </c>
      <c r="V23" s="515">
        <v>90.6</v>
      </c>
      <c r="W23" s="381">
        <f t="shared" si="0"/>
        <v>1713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625.5</v>
      </c>
      <c r="C24" s="105">
        <f t="shared" si="1"/>
        <v>649.4</v>
      </c>
      <c r="D24" s="105">
        <f t="shared" si="1"/>
        <v>650.50000000000011</v>
      </c>
      <c r="E24" s="105">
        <f t="shared" si="1"/>
        <v>192.3</v>
      </c>
      <c r="F24" s="105">
        <f t="shared" si="1"/>
        <v>633.50000000000011</v>
      </c>
      <c r="G24" s="105">
        <f t="shared" si="1"/>
        <v>631.4</v>
      </c>
      <c r="H24" s="106">
        <f t="shared" si="1"/>
        <v>630.6</v>
      </c>
      <c r="I24" s="108">
        <f t="shared" si="1"/>
        <v>623.5</v>
      </c>
      <c r="J24" s="105">
        <f t="shared" si="1"/>
        <v>633.49999999999989</v>
      </c>
      <c r="K24" s="105">
        <f t="shared" si="1"/>
        <v>645.30000000000007</v>
      </c>
      <c r="L24" s="105">
        <f>SUM(L17:L23)</f>
        <v>182.4</v>
      </c>
      <c r="M24" s="105">
        <f>SUM(M17:M23)</f>
        <v>630</v>
      </c>
      <c r="N24" s="105">
        <f>SUM(N17:N23)</f>
        <v>626.09999999999991</v>
      </c>
      <c r="O24" s="106">
        <f>SUM(O17:O23)</f>
        <v>618.79999999999995</v>
      </c>
      <c r="P24" s="108">
        <f t="shared" ref="P24:V24" si="2">SUM(P17:P23)</f>
        <v>627.70000000000005</v>
      </c>
      <c r="Q24" s="105">
        <f t="shared" si="2"/>
        <v>642.5</v>
      </c>
      <c r="R24" s="105">
        <f t="shared" si="2"/>
        <v>653.29999999999995</v>
      </c>
      <c r="S24" s="105">
        <f t="shared" si="2"/>
        <v>187.09999999999997</v>
      </c>
      <c r="T24" s="105">
        <f t="shared" si="2"/>
        <v>636.5</v>
      </c>
      <c r="U24" s="105">
        <f t="shared" si="2"/>
        <v>634.80000000000007</v>
      </c>
      <c r="V24" s="106">
        <f t="shared" si="2"/>
        <v>633.6</v>
      </c>
      <c r="W24" s="389">
        <f t="shared" si="0"/>
        <v>11988.3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144.13200000000001</v>
      </c>
      <c r="C25" s="346">
        <v>148.68299999999999</v>
      </c>
      <c r="D25" s="346">
        <v>148.68299999999999</v>
      </c>
      <c r="E25" s="346">
        <v>149.124</v>
      </c>
      <c r="F25" s="346">
        <v>145.26</v>
      </c>
      <c r="G25" s="346">
        <v>145.26</v>
      </c>
      <c r="H25" s="532">
        <v>144.13</v>
      </c>
      <c r="I25" s="345">
        <v>144.13</v>
      </c>
      <c r="J25" s="346">
        <v>145.26</v>
      </c>
      <c r="K25" s="345">
        <v>148.68299999999999</v>
      </c>
      <c r="L25" s="533">
        <v>144.69</v>
      </c>
      <c r="M25" s="533">
        <v>144.69</v>
      </c>
      <c r="N25" s="346">
        <v>143.56</v>
      </c>
      <c r="O25" s="532">
        <v>143</v>
      </c>
      <c r="P25" s="534">
        <v>144.13200000000001</v>
      </c>
      <c r="Q25" s="533">
        <v>147.565</v>
      </c>
      <c r="R25" s="454">
        <v>149.565</v>
      </c>
      <c r="S25" s="454">
        <v>145.26</v>
      </c>
      <c r="T25" s="454">
        <v>145.26</v>
      </c>
      <c r="U25" s="454">
        <v>145.26</v>
      </c>
      <c r="V25" s="535">
        <v>145.26</v>
      </c>
      <c r="W25" s="243">
        <f>((W24/W26)/7)*1000</f>
        <v>145.7420037200481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620</v>
      </c>
      <c r="C26" s="19">
        <v>624</v>
      </c>
      <c r="D26" s="19">
        <v>625</v>
      </c>
      <c r="E26" s="19">
        <v>184</v>
      </c>
      <c r="F26" s="19">
        <v>623</v>
      </c>
      <c r="G26" s="19">
        <v>621</v>
      </c>
      <c r="H26" s="20">
        <v>625</v>
      </c>
      <c r="I26" s="18">
        <v>618</v>
      </c>
      <c r="J26" s="19">
        <v>623</v>
      </c>
      <c r="K26" s="19">
        <v>620</v>
      </c>
      <c r="L26" s="19">
        <v>180</v>
      </c>
      <c r="M26" s="19">
        <v>622</v>
      </c>
      <c r="N26" s="19">
        <v>623</v>
      </c>
      <c r="O26" s="20">
        <v>618</v>
      </c>
      <c r="P26" s="18">
        <v>622</v>
      </c>
      <c r="Q26" s="19">
        <v>622</v>
      </c>
      <c r="R26" s="19">
        <v>624</v>
      </c>
      <c r="S26" s="19">
        <v>184</v>
      </c>
      <c r="T26" s="19">
        <v>626</v>
      </c>
      <c r="U26" s="19">
        <v>624</v>
      </c>
      <c r="V26" s="20">
        <v>623</v>
      </c>
      <c r="W26" s="244">
        <f>SUM(B26:V26)</f>
        <v>11751</v>
      </c>
      <c r="Y26" s="375"/>
    </row>
    <row r="27" spans="1:31" s="2" customFormat="1" ht="33" customHeight="1" x14ac:dyDescent="0.25">
      <c r="A27" s="164" t="s">
        <v>12</v>
      </c>
      <c r="B27" s="21">
        <f>((((B25*7)*B26)/1000)-(B17))/6</f>
        <v>89.988813333333326</v>
      </c>
      <c r="C27" s="21">
        <f t="shared" ref="C27:V27" si="3">((((C25*7)*C26)/1000)-(C17))/6</f>
        <v>92.791223999999985</v>
      </c>
      <c r="D27" s="21">
        <f>((((D25*7)*D26)/1000)-(D17))/6</f>
        <v>92.948020833333331</v>
      </c>
      <c r="E27" s="21">
        <f t="shared" si="3"/>
        <v>27.461951999999997</v>
      </c>
      <c r="F27" s="21">
        <f t="shared" si="3"/>
        <v>90.063143333333315</v>
      </c>
      <c r="G27" s="21">
        <f t="shared" si="3"/>
        <v>90.290869999999984</v>
      </c>
      <c r="H27" s="21">
        <f t="shared" si="3"/>
        <v>89.978124999999991</v>
      </c>
      <c r="I27" s="21">
        <f t="shared" si="3"/>
        <v>88.667730000000006</v>
      </c>
      <c r="J27" s="21">
        <f t="shared" si="3"/>
        <v>90.429809999999989</v>
      </c>
      <c r="K27" s="21">
        <f t="shared" si="3"/>
        <v>92.197369999999992</v>
      </c>
      <c r="L27" s="21">
        <f t="shared" si="3"/>
        <v>26.018233333333331</v>
      </c>
      <c r="M27" s="21">
        <f t="shared" si="3"/>
        <v>89.996710000000007</v>
      </c>
      <c r="N27" s="21">
        <f t="shared" si="3"/>
        <v>88.927526666666665</v>
      </c>
      <c r="O27" s="21">
        <f t="shared" si="3"/>
        <v>88.336333333333343</v>
      </c>
      <c r="P27" s="21">
        <f t="shared" si="3"/>
        <v>89.641788000000005</v>
      </c>
      <c r="Q27" s="21">
        <f t="shared" si="3"/>
        <v>92.233001666666667</v>
      </c>
      <c r="R27" s="21">
        <f t="shared" si="3"/>
        <v>93.733319999999992</v>
      </c>
      <c r="S27" s="21">
        <f t="shared" si="3"/>
        <v>26.699146666666664</v>
      </c>
      <c r="T27" s="21">
        <f t="shared" si="3"/>
        <v>90.504886666666664</v>
      </c>
      <c r="U27" s="21">
        <f t="shared" si="3"/>
        <v>90.13261333333331</v>
      </c>
      <c r="V27" s="21">
        <f t="shared" si="3"/>
        <v>90.446476666666669</v>
      </c>
      <c r="W27" s="425">
        <f>((W24*1000)/W26)/7</f>
        <v>145.74200372004813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625.53287999999998</v>
      </c>
      <c r="C28" s="330">
        <f>((C26*C25)*7)/1000</f>
        <v>649.44734399999993</v>
      </c>
      <c r="D28" s="330">
        <f t="shared" ref="D28:K28" si="4">((D26*D25)*7)/1000</f>
        <v>650.48812499999997</v>
      </c>
      <c r="E28" s="330">
        <f t="shared" si="4"/>
        <v>192.07171199999999</v>
      </c>
      <c r="F28" s="330">
        <f t="shared" si="4"/>
        <v>633.47885999999994</v>
      </c>
      <c r="G28" s="330">
        <f t="shared" si="4"/>
        <v>631.44521999999995</v>
      </c>
      <c r="H28" s="331">
        <f t="shared" si="4"/>
        <v>630.56875000000002</v>
      </c>
      <c r="I28" s="329">
        <f t="shared" si="4"/>
        <v>623.50638000000004</v>
      </c>
      <c r="J28" s="330">
        <f t="shared" si="4"/>
        <v>633.47885999999994</v>
      </c>
      <c r="K28" s="330">
        <f t="shared" si="4"/>
        <v>645.28422</v>
      </c>
      <c r="L28" s="330">
        <f>((L26*L25)*7)/1000</f>
        <v>182.30939999999998</v>
      </c>
      <c r="M28" s="330">
        <f>((M26*M25)*7)/1000</f>
        <v>629.98026000000004</v>
      </c>
      <c r="N28" s="330">
        <f>((N26*N25)*7)/1000</f>
        <v>626.06515999999999</v>
      </c>
      <c r="O28" s="331">
        <f>((O26*O25)*7)/1000</f>
        <v>618.61800000000005</v>
      </c>
      <c r="P28" s="329">
        <f t="shared" ref="P28:V28" si="5">((P26*P25)*7)/1000</f>
        <v>627.55072800000005</v>
      </c>
      <c r="Q28" s="330">
        <f t="shared" si="5"/>
        <v>642.49801000000002</v>
      </c>
      <c r="R28" s="330">
        <f t="shared" si="5"/>
        <v>653.29991999999993</v>
      </c>
      <c r="S28" s="330">
        <f t="shared" si="5"/>
        <v>187.09487999999999</v>
      </c>
      <c r="T28" s="330">
        <f t="shared" si="5"/>
        <v>636.52931999999998</v>
      </c>
      <c r="U28" s="330">
        <f t="shared" si="5"/>
        <v>634.49567999999988</v>
      </c>
      <c r="V28" s="331">
        <f t="shared" si="5"/>
        <v>633.47885999999994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144.12442396313364</v>
      </c>
      <c r="C29" s="27">
        <f t="shared" si="6"/>
        <v>148.67216117216114</v>
      </c>
      <c r="D29" s="27">
        <f t="shared" si="6"/>
        <v>148.68571428571431</v>
      </c>
      <c r="E29" s="27">
        <f t="shared" si="6"/>
        <v>149.30124223602488</v>
      </c>
      <c r="F29" s="27">
        <f t="shared" si="6"/>
        <v>145.26484751203856</v>
      </c>
      <c r="G29" s="27">
        <f t="shared" si="6"/>
        <v>145.24959742351047</v>
      </c>
      <c r="H29" s="28">
        <f t="shared" si="6"/>
        <v>144.13714285714289</v>
      </c>
      <c r="I29" s="26">
        <f t="shared" si="6"/>
        <v>144.12852519648635</v>
      </c>
      <c r="J29" s="27">
        <f t="shared" si="6"/>
        <v>145.26484751203847</v>
      </c>
      <c r="K29" s="27">
        <f t="shared" si="6"/>
        <v>148.6866359447005</v>
      </c>
      <c r="L29" s="27">
        <f>+(L24/L26)/7*1000</f>
        <v>144.76190476190479</v>
      </c>
      <c r="M29" s="27">
        <f>+(M24/M26)/7*1000</f>
        <v>144.69453376205792</v>
      </c>
      <c r="N29" s="27">
        <f>+(N24/N26)/7*1000</f>
        <v>143.56798899335013</v>
      </c>
      <c r="O29" s="28">
        <f>+(O24/O26)/7*1000</f>
        <v>143.04207119741099</v>
      </c>
      <c r="P29" s="26">
        <f t="shared" ref="P29:V29" si="7">+(P24/P26)/7*1000</f>
        <v>144.16628387689485</v>
      </c>
      <c r="Q29" s="27">
        <f t="shared" si="7"/>
        <v>147.56545705098762</v>
      </c>
      <c r="R29" s="27">
        <f t="shared" si="7"/>
        <v>149.56501831501831</v>
      </c>
      <c r="S29" s="27">
        <f t="shared" si="7"/>
        <v>145.26397515527947</v>
      </c>
      <c r="T29" s="27">
        <f t="shared" si="7"/>
        <v>145.25330899132817</v>
      </c>
      <c r="U29" s="27">
        <f t="shared" si="7"/>
        <v>145.32967032967034</v>
      </c>
      <c r="V29" s="28">
        <f t="shared" si="7"/>
        <v>145.28777803256136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-3.2879999999977372E-2</v>
      </c>
      <c r="C30" s="30">
        <f>C24-C28</f>
        <v>-4.7343999999952757E-2</v>
      </c>
      <c r="D30" s="30">
        <f>D24-D28</f>
        <v>1.1875000000145519E-2</v>
      </c>
      <c r="E30" s="30">
        <f t="shared" ref="E30:K30" si="8">E24-E28</f>
        <v>0.22828800000002047</v>
      </c>
      <c r="F30" s="30">
        <f t="shared" si="8"/>
        <v>2.1140000000173131E-2</v>
      </c>
      <c r="G30" s="30">
        <f t="shared" si="8"/>
        <v>-4.521999999997206E-2</v>
      </c>
      <c r="H30" s="30">
        <f t="shared" si="8"/>
        <v>3.125E-2</v>
      </c>
      <c r="I30" s="30">
        <f t="shared" si="8"/>
        <v>-6.3800000000355794E-3</v>
      </c>
      <c r="J30" s="30">
        <f t="shared" si="8"/>
        <v>2.1139999999945758E-2</v>
      </c>
      <c r="K30" s="30">
        <f t="shared" si="8"/>
        <v>1.578000000006341E-2</v>
      </c>
      <c r="L30" s="30">
        <f>L24-L28</f>
        <v>9.0600000000023329E-2</v>
      </c>
      <c r="M30" s="30">
        <f>M24-M28</f>
        <v>1.9739999999956126E-2</v>
      </c>
      <c r="N30" s="30">
        <f>N24-N28</f>
        <v>3.4839999999917382E-2</v>
      </c>
      <c r="O30" s="30">
        <f>O24-O28</f>
        <v>0.18199999999990268</v>
      </c>
      <c r="P30" s="30">
        <f t="shared" ref="P30:V30" si="9">P24-P28</f>
        <v>0.1492719999999963</v>
      </c>
      <c r="Q30" s="30">
        <f t="shared" si="9"/>
        <v>1.9899999999779538E-3</v>
      </c>
      <c r="R30" s="30">
        <f t="shared" si="9"/>
        <v>8.0000000025393092E-5</v>
      </c>
      <c r="S30" s="30">
        <f t="shared" si="9"/>
        <v>5.1199999999766987E-3</v>
      </c>
      <c r="T30" s="30">
        <f t="shared" si="9"/>
        <v>-2.9319999999984248E-2</v>
      </c>
      <c r="U30" s="30">
        <f t="shared" si="9"/>
        <v>0.30432000000018888</v>
      </c>
      <c r="V30" s="30">
        <f t="shared" si="9"/>
        <v>0.12114000000008218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4" t="s">
        <v>16</v>
      </c>
      <c r="C33" s="1095"/>
      <c r="D33" s="1095"/>
      <c r="E33" s="1095"/>
      <c r="F33" s="1095"/>
      <c r="G33" s="1145"/>
      <c r="H33" s="1147" t="s">
        <v>8</v>
      </c>
      <c r="M33" s="32"/>
      <c r="N33" s="53" t="s">
        <v>87</v>
      </c>
      <c r="O33" s="1094" t="s">
        <v>16</v>
      </c>
      <c r="P33" s="1095"/>
      <c r="Q33" s="1095"/>
      <c r="R33" s="1095"/>
      <c r="S33" s="1095"/>
      <c r="T33" s="1145"/>
      <c r="U33" s="1147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7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9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9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528">
        <v>81.900000000000006</v>
      </c>
      <c r="C36" s="529">
        <v>80</v>
      </c>
      <c r="D36" s="529">
        <v>24.4</v>
      </c>
      <c r="E36" s="529">
        <v>79.3</v>
      </c>
      <c r="F36" s="529">
        <v>78.7</v>
      </c>
      <c r="G36" s="530">
        <v>77.400000000000006</v>
      </c>
      <c r="H36" s="337">
        <f t="shared" ref="H36:H41" si="10">SUM(B36:G36)</f>
        <v>421.70000000000005</v>
      </c>
      <c r="I36" s="37"/>
      <c r="J36" s="375"/>
      <c r="K36" s="326"/>
      <c r="L36" s="502"/>
      <c r="M36" s="2"/>
      <c r="N36" s="147" t="s">
        <v>23</v>
      </c>
      <c r="O36" s="13">
        <v>8.6</v>
      </c>
      <c r="P36" s="14">
        <v>8.6</v>
      </c>
      <c r="Q36" s="14">
        <v>2.2000000000000002</v>
      </c>
      <c r="R36" s="14">
        <v>8.4</v>
      </c>
      <c r="S36" s="14">
        <v>8</v>
      </c>
      <c r="T36" s="252">
        <v>8.1</v>
      </c>
      <c r="U36" s="509">
        <f t="shared" ref="U36:U43" si="11">SUM(O36:T36)</f>
        <v>43.9</v>
      </c>
      <c r="V36" s="502"/>
      <c r="W36" s="2"/>
      <c r="Z36" s="2"/>
    </row>
    <row r="37" spans="1:28" ht="33.75" customHeight="1" x14ac:dyDescent="0.25">
      <c r="A37" s="148" t="s">
        <v>19</v>
      </c>
      <c r="B37" s="117">
        <v>81.599999999999994</v>
      </c>
      <c r="C37" s="514">
        <v>79.900000000000006</v>
      </c>
      <c r="D37" s="514">
        <v>24.3</v>
      </c>
      <c r="E37" s="514">
        <v>79.2</v>
      </c>
      <c r="F37" s="514">
        <v>78.599999999999994</v>
      </c>
      <c r="G37" s="515">
        <v>77.400000000000006</v>
      </c>
      <c r="H37" s="337">
        <f t="shared" si="10"/>
        <v>421</v>
      </c>
      <c r="I37" s="37"/>
      <c r="J37" s="375"/>
      <c r="K37" s="326"/>
      <c r="L37" s="502"/>
      <c r="M37" s="2"/>
      <c r="N37" s="148" t="s">
        <v>19</v>
      </c>
      <c r="O37" s="13">
        <v>8.6999999999999993</v>
      </c>
      <c r="P37" s="14">
        <v>8.6</v>
      </c>
      <c r="Q37" s="14">
        <v>2.4</v>
      </c>
      <c r="R37" s="14">
        <v>8.5</v>
      </c>
      <c r="S37" s="14">
        <v>8.3000000000000007</v>
      </c>
      <c r="T37" s="252">
        <v>8.3000000000000007</v>
      </c>
      <c r="U37" s="509">
        <f t="shared" si="11"/>
        <v>44.8</v>
      </c>
      <c r="V37" s="502"/>
      <c r="W37" s="2"/>
      <c r="Z37" s="2"/>
    </row>
    <row r="38" spans="1:28" ht="33.75" customHeight="1" x14ac:dyDescent="0.25">
      <c r="A38" s="148" t="s">
        <v>27</v>
      </c>
      <c r="B38" s="117">
        <v>82.8</v>
      </c>
      <c r="C38" s="514">
        <v>81.3</v>
      </c>
      <c r="D38" s="514">
        <v>24.9</v>
      </c>
      <c r="E38" s="514">
        <v>80.599999999999994</v>
      </c>
      <c r="F38" s="514">
        <v>79.8</v>
      </c>
      <c r="G38" s="515">
        <v>78.8</v>
      </c>
      <c r="H38" s="242">
        <f>SUM(B38:G38)</f>
        <v>428.20000000000005</v>
      </c>
      <c r="I38" s="37"/>
      <c r="J38" s="375"/>
      <c r="K38" s="326"/>
      <c r="L38" s="502"/>
      <c r="M38" s="2"/>
      <c r="N38" s="148" t="s">
        <v>27</v>
      </c>
      <c r="O38" s="13">
        <v>8.6999999999999993</v>
      </c>
      <c r="P38" s="14">
        <v>8.6999999999999993</v>
      </c>
      <c r="Q38" s="14">
        <v>2.2999999999999998</v>
      </c>
      <c r="R38" s="14">
        <v>8.5</v>
      </c>
      <c r="S38" s="14">
        <v>8.1999999999999993</v>
      </c>
      <c r="T38" s="252">
        <v>8.3000000000000007</v>
      </c>
      <c r="U38" s="381">
        <f t="shared" si="11"/>
        <v>44.7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17">
        <v>82.8</v>
      </c>
      <c r="C39" s="514">
        <v>81.3</v>
      </c>
      <c r="D39" s="514">
        <v>24.8</v>
      </c>
      <c r="E39" s="514">
        <v>80.599999999999994</v>
      </c>
      <c r="F39" s="514">
        <v>79.7</v>
      </c>
      <c r="G39" s="515">
        <v>78.8</v>
      </c>
      <c r="H39" s="242">
        <f t="shared" si="10"/>
        <v>428</v>
      </c>
      <c r="I39" s="37"/>
      <c r="J39" s="375"/>
      <c r="K39" s="326"/>
      <c r="L39" s="502"/>
      <c r="M39" s="2"/>
      <c r="N39" s="147" t="s">
        <v>20</v>
      </c>
      <c r="O39" s="13">
        <v>8.6999999999999993</v>
      </c>
      <c r="P39" s="14">
        <v>8.6999999999999993</v>
      </c>
      <c r="Q39" s="14">
        <v>2.2999999999999998</v>
      </c>
      <c r="R39" s="14">
        <v>8.5</v>
      </c>
      <c r="S39" s="14">
        <v>8.1999999999999993</v>
      </c>
      <c r="T39" s="252">
        <v>8.3000000000000007</v>
      </c>
      <c r="U39" s="381">
        <f t="shared" si="11"/>
        <v>44.7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17">
        <v>82.8</v>
      </c>
      <c r="C40" s="514">
        <v>81.3</v>
      </c>
      <c r="D40" s="514">
        <v>24.8</v>
      </c>
      <c r="E40" s="514">
        <v>80.599999999999994</v>
      </c>
      <c r="F40" s="514">
        <v>79.7</v>
      </c>
      <c r="G40" s="515">
        <v>78.8</v>
      </c>
      <c r="H40" s="242">
        <f t="shared" si="10"/>
        <v>428</v>
      </c>
      <c r="I40" s="37"/>
      <c r="J40" s="375"/>
      <c r="K40" s="326"/>
      <c r="L40" s="502"/>
      <c r="M40" s="2"/>
      <c r="N40" s="147" t="s">
        <v>21</v>
      </c>
      <c r="O40" s="13">
        <v>8.6</v>
      </c>
      <c r="P40" s="14">
        <v>8.6999999999999993</v>
      </c>
      <c r="Q40" s="14">
        <v>2.2999999999999998</v>
      </c>
      <c r="R40" s="14">
        <v>8.4</v>
      </c>
      <c r="S40" s="14">
        <v>8.1999999999999993</v>
      </c>
      <c r="T40" s="252">
        <v>8.3000000000000007</v>
      </c>
      <c r="U40" s="381">
        <f t="shared" si="11"/>
        <v>44.5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117">
        <v>82.6</v>
      </c>
      <c r="C41" s="514">
        <v>81.3</v>
      </c>
      <c r="D41" s="514">
        <v>24.8</v>
      </c>
      <c r="E41" s="514">
        <v>80.599999999999994</v>
      </c>
      <c r="F41" s="514">
        <v>79.7</v>
      </c>
      <c r="G41" s="515">
        <v>78.900000000000006</v>
      </c>
      <c r="H41" s="242">
        <f t="shared" si="10"/>
        <v>427.9</v>
      </c>
      <c r="I41" s="37"/>
      <c r="J41" s="375"/>
      <c r="K41" s="326"/>
      <c r="L41" s="502"/>
      <c r="M41" s="2"/>
      <c r="N41" s="148" t="s">
        <v>22</v>
      </c>
      <c r="O41" s="13">
        <v>8.6</v>
      </c>
      <c r="P41" s="14">
        <v>8.6999999999999993</v>
      </c>
      <c r="Q41" s="14">
        <v>2.2999999999999998</v>
      </c>
      <c r="R41" s="14">
        <v>8.4</v>
      </c>
      <c r="S41" s="14">
        <v>8.1999999999999993</v>
      </c>
      <c r="T41" s="252">
        <v>8.1999999999999993</v>
      </c>
      <c r="U41" s="381">
        <f t="shared" si="11"/>
        <v>44.400000000000006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17">
        <v>82.7</v>
      </c>
      <c r="C42" s="514">
        <v>81.2</v>
      </c>
      <c r="D42" s="514">
        <v>24.8</v>
      </c>
      <c r="E42" s="514">
        <v>80.599999999999994</v>
      </c>
      <c r="F42" s="514">
        <v>79.7</v>
      </c>
      <c r="G42" s="515">
        <v>78.900000000000006</v>
      </c>
      <c r="H42" s="381">
        <f>SUM(B42:G42)</f>
        <v>427.9</v>
      </c>
      <c r="I42" s="37"/>
      <c r="J42" s="375"/>
      <c r="K42" s="326"/>
      <c r="L42" s="502"/>
      <c r="M42" s="2"/>
      <c r="N42" s="196" t="s">
        <v>30</v>
      </c>
      <c r="O42" s="13">
        <v>8.6</v>
      </c>
      <c r="P42" s="14">
        <v>8.6999999999999993</v>
      </c>
      <c r="Q42" s="14">
        <v>2.2999999999999998</v>
      </c>
      <c r="R42" s="14">
        <v>8.4</v>
      </c>
      <c r="S42" s="14">
        <v>8.1999999999999993</v>
      </c>
      <c r="T42" s="252">
        <v>8.1999999999999993</v>
      </c>
      <c r="U42" s="381">
        <f t="shared" si="11"/>
        <v>44.400000000000006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577.20000000000005</v>
      </c>
      <c r="C43" s="105">
        <f t="shared" si="12"/>
        <v>566.30000000000007</v>
      </c>
      <c r="D43" s="105">
        <f t="shared" si="12"/>
        <v>172.8</v>
      </c>
      <c r="E43" s="531">
        <f>SUM(E36:E42)</f>
        <v>561.5</v>
      </c>
      <c r="F43" s="105">
        <f>SUM(F36:F42)</f>
        <v>555.9</v>
      </c>
      <c r="G43" s="106">
        <f t="shared" si="12"/>
        <v>549</v>
      </c>
      <c r="H43" s="389">
        <f>SUM(B43:G43)</f>
        <v>2982.7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60.5</v>
      </c>
      <c r="P43" s="105">
        <f t="shared" si="13"/>
        <v>60.7</v>
      </c>
      <c r="Q43" s="105">
        <f t="shared" si="13"/>
        <v>16.100000000000001</v>
      </c>
      <c r="R43" s="105">
        <f t="shared" si="13"/>
        <v>59.099999999999994</v>
      </c>
      <c r="S43" s="105">
        <f t="shared" si="13"/>
        <v>57.300000000000011</v>
      </c>
      <c r="T43" s="106">
        <f t="shared" si="13"/>
        <v>57.7</v>
      </c>
      <c r="U43" s="389">
        <f t="shared" si="11"/>
        <v>311.40000000000003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134.3047</v>
      </c>
      <c r="C44" s="346">
        <v>132.18549999999999</v>
      </c>
      <c r="D44" s="346">
        <v>131.30250000000001</v>
      </c>
      <c r="E44" s="346">
        <v>130.86099999999999</v>
      </c>
      <c r="F44" s="346">
        <v>129.97800000000001</v>
      </c>
      <c r="G44" s="532">
        <v>127.32899999999999</v>
      </c>
      <c r="H44" s="113">
        <f>+((H43/H45)/7)*1000</f>
        <v>130.94652735095266</v>
      </c>
      <c r="I44" s="38"/>
      <c r="J44" s="38"/>
      <c r="K44" s="38"/>
      <c r="L44" s="37"/>
      <c r="N44" s="162" t="s">
        <v>10</v>
      </c>
      <c r="O44" s="15">
        <v>146.5</v>
      </c>
      <c r="P44" s="16">
        <v>147</v>
      </c>
      <c r="Q44" s="16">
        <v>143.5</v>
      </c>
      <c r="R44" s="16">
        <v>143</v>
      </c>
      <c r="S44" s="16">
        <v>143.5</v>
      </c>
      <c r="T44" s="17">
        <v>142</v>
      </c>
      <c r="U44" s="113">
        <f>+((U43/U45)/7)*1000</f>
        <v>144.43413729128017</v>
      </c>
      <c r="AA44" s="11"/>
      <c r="AB44" s="11"/>
    </row>
    <row r="45" spans="1:28" ht="33.75" customHeight="1" x14ac:dyDescent="0.25">
      <c r="A45" s="163" t="s">
        <v>11</v>
      </c>
      <c r="B45" s="18">
        <v>614</v>
      </c>
      <c r="C45" s="19">
        <v>612</v>
      </c>
      <c r="D45" s="19">
        <v>188</v>
      </c>
      <c r="E45" s="19">
        <v>613</v>
      </c>
      <c r="F45" s="19">
        <v>611</v>
      </c>
      <c r="G45" s="20">
        <v>616</v>
      </c>
      <c r="H45" s="114">
        <f>SUM(B45:G45)</f>
        <v>3254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16</v>
      </c>
      <c r="R45" s="19">
        <v>59</v>
      </c>
      <c r="S45" s="19">
        <v>57</v>
      </c>
      <c r="T45" s="20">
        <v>58</v>
      </c>
      <c r="U45" s="114">
        <f>SUM(O45:T45)</f>
        <v>308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((((B44*7)*B45)/1000)-(B36))/6</f>
        <v>82.556933433333327</v>
      </c>
      <c r="C46" s="21">
        <f t="shared" si="14"/>
        <v>81.047113666666647</v>
      </c>
      <c r="D46" s="21">
        <f t="shared" si="14"/>
        <v>24.732348333333338</v>
      </c>
      <c r="E46" s="21">
        <f t="shared" si="14"/>
        <v>80.370758499999994</v>
      </c>
      <c r="F46" s="21">
        <f t="shared" si="14"/>
        <v>79.535984333333332</v>
      </c>
      <c r="G46" s="21">
        <f t="shared" si="14"/>
        <v>78.607108000000025</v>
      </c>
      <c r="H46" s="115">
        <f>((H43*1000)/H45)/7</f>
        <v>130.94652735095266</v>
      </c>
      <c r="I46" s="167"/>
      <c r="J46" s="167"/>
      <c r="K46" s="167"/>
      <c r="L46" s="37"/>
      <c r="N46" s="164" t="s">
        <v>12</v>
      </c>
      <c r="O46" s="21">
        <f t="shared" ref="O46:T46" si="15">((((O44*7)*O45)/1000)-(O36))/6</f>
        <v>8.6507500000000004</v>
      </c>
      <c r="P46" s="22">
        <f t="shared" si="15"/>
        <v>8.6851666666666656</v>
      </c>
      <c r="Q46" s="22">
        <f t="shared" si="15"/>
        <v>2.3119999999999998</v>
      </c>
      <c r="R46" s="22">
        <f t="shared" si="15"/>
        <v>8.4431666666666665</v>
      </c>
      <c r="S46" s="22">
        <f t="shared" si="15"/>
        <v>8.2094166666666677</v>
      </c>
      <c r="T46" s="23">
        <f t="shared" si="15"/>
        <v>8.2586666666666666</v>
      </c>
      <c r="U46" s="115">
        <f>((U43*1000)/U45)/7</f>
        <v>144.43413729128017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577.24160059999997</v>
      </c>
      <c r="C47" s="330">
        <f t="shared" si="16"/>
        <v>566.28268200000002</v>
      </c>
      <c r="D47" s="330">
        <f t="shared" si="16"/>
        <v>172.79409000000004</v>
      </c>
      <c r="E47" s="330">
        <f t="shared" si="16"/>
        <v>561.52455099999997</v>
      </c>
      <c r="F47" s="330">
        <f>((F45*F44)*7)/1000</f>
        <v>555.91590600000006</v>
      </c>
      <c r="G47" s="331">
        <f t="shared" si="16"/>
        <v>549.04264799999987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60.5045</v>
      </c>
      <c r="P47" s="330">
        <f t="shared" si="17"/>
        <v>60.710999999999999</v>
      </c>
      <c r="Q47" s="330">
        <f t="shared" si="17"/>
        <v>16.071999999999999</v>
      </c>
      <c r="R47" s="330">
        <f t="shared" si="17"/>
        <v>59.058999999999997</v>
      </c>
      <c r="S47" s="330">
        <f t="shared" si="17"/>
        <v>57.256500000000003</v>
      </c>
      <c r="T47" s="331">
        <f t="shared" si="17"/>
        <v>57.652000000000001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134.29502093997209</v>
      </c>
      <c r="C48" s="27">
        <f t="shared" si="18"/>
        <v>132.18954248366015</v>
      </c>
      <c r="D48" s="27">
        <f t="shared" si="18"/>
        <v>131.30699088145897</v>
      </c>
      <c r="E48" s="27">
        <f t="shared" si="18"/>
        <v>130.85527848986251</v>
      </c>
      <c r="F48" s="27">
        <f>+(F43/F45)/7*1000</f>
        <v>129.9742810381108</v>
      </c>
      <c r="G48" s="28">
        <f t="shared" si="18"/>
        <v>127.31910946196662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146.48910411622276</v>
      </c>
      <c r="P48" s="27">
        <f t="shared" si="19"/>
        <v>146.97336561743344</v>
      </c>
      <c r="Q48" s="27">
        <f t="shared" si="19"/>
        <v>143.75000000000003</v>
      </c>
      <c r="R48" s="27">
        <f t="shared" si="19"/>
        <v>143.09927360774816</v>
      </c>
      <c r="S48" s="27">
        <f t="shared" si="19"/>
        <v>143.60902255639101</v>
      </c>
      <c r="T48" s="28">
        <f t="shared" si="19"/>
        <v>142.11822660098522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20">B43-B47</f>
        <v>-4.160059999992427E-2</v>
      </c>
      <c r="C49" s="30">
        <f t="shared" si="20"/>
        <v>1.7318000000045686E-2</v>
      </c>
      <c r="D49" s="30">
        <f t="shared" si="20"/>
        <v>5.9099999999716601E-3</v>
      </c>
      <c r="E49" s="30">
        <f t="shared" si="20"/>
        <v>-2.455099999997401E-2</v>
      </c>
      <c r="F49" s="30">
        <f t="shared" si="20"/>
        <v>-1.5906000000086351E-2</v>
      </c>
      <c r="G49" s="30">
        <f t="shared" si="20"/>
        <v>-4.2647999999871899E-2</v>
      </c>
      <c r="H49" s="29"/>
      <c r="I49" s="29"/>
      <c r="J49" s="29"/>
      <c r="K49" s="29"/>
      <c r="L49" s="30"/>
      <c r="N49" s="29"/>
      <c r="O49" s="30">
        <f t="shared" ref="O49:T49" si="21">O43-O47</f>
        <v>-4.5000000000001705E-3</v>
      </c>
      <c r="P49" s="30">
        <f t="shared" si="21"/>
        <v>-1.099999999999568E-2</v>
      </c>
      <c r="Q49" s="30">
        <f t="shared" si="21"/>
        <v>2.8000000000002245E-2</v>
      </c>
      <c r="R49" s="30">
        <f t="shared" si="21"/>
        <v>4.0999999999996817E-2</v>
      </c>
      <c r="S49" s="30">
        <f t="shared" si="21"/>
        <v>4.3500000000008754E-2</v>
      </c>
      <c r="T49" s="30">
        <f t="shared" si="21"/>
        <v>4.8000000000001819E-2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103" t="s">
        <v>7</v>
      </c>
      <c r="C52" s="1104"/>
      <c r="D52" s="1104"/>
      <c r="E52" s="1104"/>
      <c r="F52" s="1104"/>
      <c r="G52" s="1104"/>
      <c r="H52" s="1105"/>
      <c r="I52" s="1142" t="s">
        <v>29</v>
      </c>
      <c r="J52" s="1143"/>
      <c r="K52" s="1143"/>
      <c r="L52" s="1143"/>
      <c r="M52" s="1143"/>
      <c r="N52" s="1143"/>
      <c r="O52" s="1144"/>
      <c r="P52" s="1103" t="s">
        <v>28</v>
      </c>
      <c r="Q52" s="1104"/>
      <c r="R52" s="1104"/>
      <c r="S52" s="1104"/>
      <c r="T52" s="1104"/>
      <c r="U52" s="1104"/>
      <c r="V52" s="1105"/>
      <c r="W52" s="1156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9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329">
        <v>8.6999999999999993</v>
      </c>
      <c r="C54" s="330">
        <v>8.6999999999999993</v>
      </c>
      <c r="D54" s="14">
        <v>8.9</v>
      </c>
      <c r="E54" s="14">
        <v>2.2999999999999998</v>
      </c>
      <c r="F54" s="330">
        <v>8.8000000000000007</v>
      </c>
      <c r="G54" s="14">
        <v>8.9</v>
      </c>
      <c r="H54" s="252">
        <v>8.6999999999999993</v>
      </c>
      <c r="I54" s="329">
        <v>8.8000000000000007</v>
      </c>
      <c r="J54" s="330">
        <v>8.9</v>
      </c>
      <c r="K54" s="14">
        <v>8.9</v>
      </c>
      <c r="L54" s="14">
        <v>2.4</v>
      </c>
      <c r="M54" s="330">
        <v>8.9</v>
      </c>
      <c r="N54" s="25">
        <v>8.6999999999999993</v>
      </c>
      <c r="O54" s="331">
        <v>8.6</v>
      </c>
      <c r="P54" s="329">
        <v>8.9</v>
      </c>
      <c r="Q54" s="330">
        <v>8.8000000000000007</v>
      </c>
      <c r="R54" s="330">
        <v>8.9</v>
      </c>
      <c r="S54" s="14">
        <v>2.1</v>
      </c>
      <c r="T54" s="14">
        <v>8.9</v>
      </c>
      <c r="U54" s="330">
        <v>8.9</v>
      </c>
      <c r="V54" s="331">
        <v>8.9</v>
      </c>
      <c r="W54" s="337">
        <f t="shared" ref="W54:W61" si="22">SUM(B54:V54)</f>
        <v>165.60000000000002</v>
      </c>
      <c r="X54" s="2">
        <v>160.49999999999997</v>
      </c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33">
        <v>8.8000000000000007</v>
      </c>
      <c r="C55" s="334">
        <v>8.9</v>
      </c>
      <c r="D55" s="334">
        <v>9.1</v>
      </c>
      <c r="E55" s="334">
        <v>2.4</v>
      </c>
      <c r="F55" s="334">
        <v>8.8000000000000007</v>
      </c>
      <c r="G55" s="334">
        <v>9.1</v>
      </c>
      <c r="H55" s="336">
        <v>8.9</v>
      </c>
      <c r="I55" s="333">
        <v>8.9</v>
      </c>
      <c r="J55" s="334">
        <v>9.1</v>
      </c>
      <c r="K55" s="334">
        <v>8.9</v>
      </c>
      <c r="L55" s="334">
        <v>2.4</v>
      </c>
      <c r="M55" s="334">
        <v>9.1</v>
      </c>
      <c r="N55" s="413">
        <v>8.8000000000000007</v>
      </c>
      <c r="O55" s="336">
        <v>8.6</v>
      </c>
      <c r="P55" s="333">
        <v>9.1</v>
      </c>
      <c r="Q55" s="334">
        <v>9</v>
      </c>
      <c r="R55" s="334">
        <v>9.1</v>
      </c>
      <c r="S55" s="334">
        <v>2.2999999999999998</v>
      </c>
      <c r="T55" s="334">
        <v>9.1</v>
      </c>
      <c r="U55" s="334">
        <v>9.1</v>
      </c>
      <c r="V55" s="336">
        <v>9.1</v>
      </c>
      <c r="W55" s="337">
        <f t="shared" si="22"/>
        <v>168.59999999999997</v>
      </c>
      <c r="X55" s="2">
        <v>160.49999999999997</v>
      </c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333">
        <v>8.8000000000000007</v>
      </c>
      <c r="C56" s="334">
        <v>8.9</v>
      </c>
      <c r="D56" s="334">
        <v>9.1</v>
      </c>
      <c r="E56" s="334">
        <v>2.4</v>
      </c>
      <c r="F56" s="334">
        <v>8.8000000000000007</v>
      </c>
      <c r="G56" s="334">
        <v>9.1</v>
      </c>
      <c r="H56" s="336">
        <v>8.9</v>
      </c>
      <c r="I56" s="333">
        <v>8.9</v>
      </c>
      <c r="J56" s="334">
        <v>9.1</v>
      </c>
      <c r="K56" s="334">
        <v>8.9</v>
      </c>
      <c r="L56" s="334">
        <v>2.4</v>
      </c>
      <c r="M56" s="334">
        <v>9.1</v>
      </c>
      <c r="N56" s="413">
        <v>8.8000000000000007</v>
      </c>
      <c r="O56" s="336">
        <v>8.6</v>
      </c>
      <c r="P56" s="333">
        <v>9.1</v>
      </c>
      <c r="Q56" s="334">
        <v>9</v>
      </c>
      <c r="R56" s="334">
        <v>9.1</v>
      </c>
      <c r="S56" s="334">
        <v>2.2999999999999998</v>
      </c>
      <c r="T56" s="334">
        <v>9.1</v>
      </c>
      <c r="U56" s="334">
        <v>9.1</v>
      </c>
      <c r="V56" s="336">
        <v>9.1</v>
      </c>
      <c r="W56" s="242">
        <f t="shared" si="22"/>
        <v>168.59999999999997</v>
      </c>
      <c r="X56" s="2">
        <v>162.09999999999997</v>
      </c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329">
        <v>8.8000000000000007</v>
      </c>
      <c r="C57" s="330">
        <v>8.8000000000000007</v>
      </c>
      <c r="D57" s="14">
        <v>9</v>
      </c>
      <c r="E57" s="14">
        <v>2.2999999999999998</v>
      </c>
      <c r="F57" s="330">
        <v>9</v>
      </c>
      <c r="G57" s="14">
        <v>8.6</v>
      </c>
      <c r="H57" s="252">
        <v>8.8000000000000007</v>
      </c>
      <c r="I57" s="329">
        <v>8.6</v>
      </c>
      <c r="J57" s="330">
        <v>8.9</v>
      </c>
      <c r="K57" s="14">
        <v>8.9</v>
      </c>
      <c r="L57" s="14">
        <v>2.5</v>
      </c>
      <c r="M57" s="330">
        <v>9</v>
      </c>
      <c r="N57" s="25">
        <v>8.6999999999999993</v>
      </c>
      <c r="O57" s="331">
        <v>8.8000000000000007</v>
      </c>
      <c r="P57" s="329">
        <v>9</v>
      </c>
      <c r="Q57" s="330">
        <v>8.9</v>
      </c>
      <c r="R57" s="330">
        <v>9</v>
      </c>
      <c r="S57" s="14">
        <v>2.2000000000000002</v>
      </c>
      <c r="T57" s="14">
        <v>9.1</v>
      </c>
      <c r="U57" s="330">
        <v>9</v>
      </c>
      <c r="V57" s="331">
        <v>9</v>
      </c>
      <c r="W57" s="242">
        <f t="shared" si="22"/>
        <v>166.9</v>
      </c>
      <c r="X57" s="2">
        <v>163.50000000000003</v>
      </c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329">
        <v>8.8000000000000007</v>
      </c>
      <c r="C58" s="330">
        <v>8.8000000000000007</v>
      </c>
      <c r="D58" s="14">
        <v>9</v>
      </c>
      <c r="E58" s="14">
        <v>2.2999999999999998</v>
      </c>
      <c r="F58" s="330">
        <v>8.9</v>
      </c>
      <c r="G58" s="14">
        <v>8.6</v>
      </c>
      <c r="H58" s="252">
        <v>8.8000000000000007</v>
      </c>
      <c r="I58" s="329">
        <v>8.6</v>
      </c>
      <c r="J58" s="330">
        <v>9</v>
      </c>
      <c r="K58" s="14">
        <v>8.9</v>
      </c>
      <c r="L58" s="14">
        <v>2.5</v>
      </c>
      <c r="M58" s="330">
        <v>9</v>
      </c>
      <c r="N58" s="25">
        <v>8.6999999999999993</v>
      </c>
      <c r="O58" s="331">
        <v>8.6999999999999993</v>
      </c>
      <c r="P58" s="329">
        <v>9</v>
      </c>
      <c r="Q58" s="330">
        <v>8.9</v>
      </c>
      <c r="R58" s="330">
        <v>9</v>
      </c>
      <c r="S58" s="14">
        <v>2.2000000000000002</v>
      </c>
      <c r="T58" s="14">
        <v>9</v>
      </c>
      <c r="U58" s="330">
        <v>9</v>
      </c>
      <c r="V58" s="331">
        <v>9</v>
      </c>
      <c r="W58" s="242">
        <f t="shared" si="22"/>
        <v>166.70000000000002</v>
      </c>
      <c r="X58" s="2">
        <v>163.60000000000002</v>
      </c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329">
        <v>8.8000000000000007</v>
      </c>
      <c r="C59" s="330">
        <v>8.8000000000000007</v>
      </c>
      <c r="D59" s="14">
        <v>9</v>
      </c>
      <c r="E59" s="14">
        <v>2.2999999999999998</v>
      </c>
      <c r="F59" s="330">
        <v>8.9</v>
      </c>
      <c r="G59" s="14">
        <v>8.8000000000000007</v>
      </c>
      <c r="H59" s="252">
        <v>8.8000000000000007</v>
      </c>
      <c r="I59" s="329">
        <v>8.6</v>
      </c>
      <c r="J59" s="330">
        <v>9</v>
      </c>
      <c r="K59" s="14">
        <v>8.9</v>
      </c>
      <c r="L59" s="14">
        <v>2.5</v>
      </c>
      <c r="M59" s="330">
        <v>9</v>
      </c>
      <c r="N59" s="25">
        <v>8.6999999999999993</v>
      </c>
      <c r="O59" s="331">
        <v>8.6999999999999993</v>
      </c>
      <c r="P59" s="329">
        <v>9</v>
      </c>
      <c r="Q59" s="330">
        <v>8.9</v>
      </c>
      <c r="R59" s="330">
        <v>9</v>
      </c>
      <c r="S59" s="14">
        <v>2.2000000000000002</v>
      </c>
      <c r="T59" s="14">
        <v>9</v>
      </c>
      <c r="U59" s="330">
        <v>9</v>
      </c>
      <c r="V59" s="331">
        <v>9</v>
      </c>
      <c r="W59" s="242">
        <f t="shared" si="22"/>
        <v>166.9</v>
      </c>
      <c r="X59" s="2">
        <v>164.10000000000005</v>
      </c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329">
        <v>8.8000000000000007</v>
      </c>
      <c r="C60" s="330">
        <v>8.8000000000000007</v>
      </c>
      <c r="D60" s="14">
        <v>9</v>
      </c>
      <c r="E60" s="14">
        <v>2.2999999999999998</v>
      </c>
      <c r="F60" s="330">
        <v>8.9</v>
      </c>
      <c r="G60" s="14">
        <v>8.8000000000000007</v>
      </c>
      <c r="H60" s="252">
        <v>8.8000000000000007</v>
      </c>
      <c r="I60" s="329">
        <v>8.6999999999999993</v>
      </c>
      <c r="J60" s="330">
        <v>9</v>
      </c>
      <c r="K60" s="14">
        <v>8.9</v>
      </c>
      <c r="L60" s="14">
        <v>2.6</v>
      </c>
      <c r="M60" s="330">
        <v>9</v>
      </c>
      <c r="N60" s="25">
        <v>8.6999999999999993</v>
      </c>
      <c r="O60" s="331">
        <v>8.6999999999999993</v>
      </c>
      <c r="P60" s="329">
        <v>9</v>
      </c>
      <c r="Q60" s="330">
        <v>8.9</v>
      </c>
      <c r="R60" s="330">
        <v>9</v>
      </c>
      <c r="S60" s="14">
        <v>2.2000000000000002</v>
      </c>
      <c r="T60" s="14">
        <v>9</v>
      </c>
      <c r="U60" s="330">
        <v>9</v>
      </c>
      <c r="V60" s="331">
        <v>9</v>
      </c>
      <c r="W60" s="381">
        <f t="shared" si="22"/>
        <v>167.1</v>
      </c>
      <c r="X60" s="327">
        <v>164.20000000000005</v>
      </c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3">SUM(B54:B60)</f>
        <v>61.5</v>
      </c>
      <c r="C61" s="105">
        <f t="shared" si="23"/>
        <v>61.699999999999989</v>
      </c>
      <c r="D61" s="105">
        <f t="shared" si="23"/>
        <v>63.1</v>
      </c>
      <c r="E61" s="105">
        <f t="shared" si="23"/>
        <v>16.3</v>
      </c>
      <c r="F61" s="105">
        <f t="shared" si="23"/>
        <v>62.1</v>
      </c>
      <c r="G61" s="105">
        <f t="shared" si="23"/>
        <v>61.900000000000006</v>
      </c>
      <c r="H61" s="106">
        <f t="shared" si="23"/>
        <v>61.699999999999989</v>
      </c>
      <c r="I61" s="108">
        <f t="shared" si="23"/>
        <v>61.100000000000009</v>
      </c>
      <c r="J61" s="105">
        <f t="shared" si="23"/>
        <v>63</v>
      </c>
      <c r="K61" s="105">
        <f t="shared" si="23"/>
        <v>62.3</v>
      </c>
      <c r="L61" s="105">
        <f>SUM(L54:L60)</f>
        <v>17.3</v>
      </c>
      <c r="M61" s="105">
        <f>SUM(M54:M60)</f>
        <v>63.1</v>
      </c>
      <c r="N61" s="105">
        <f>SUM(N54:N60)</f>
        <v>61.100000000000009</v>
      </c>
      <c r="O61" s="106">
        <f>SUM(O54:O60)</f>
        <v>60.7</v>
      </c>
      <c r="P61" s="108">
        <f t="shared" ref="P61:V61" si="24">SUM(P54:P60)</f>
        <v>63.1</v>
      </c>
      <c r="Q61" s="105">
        <f t="shared" si="24"/>
        <v>62.4</v>
      </c>
      <c r="R61" s="105">
        <f t="shared" si="24"/>
        <v>63.1</v>
      </c>
      <c r="S61" s="105">
        <f t="shared" si="24"/>
        <v>15.5</v>
      </c>
      <c r="T61" s="105">
        <f t="shared" si="24"/>
        <v>63.2</v>
      </c>
      <c r="U61" s="105">
        <f t="shared" si="24"/>
        <v>63.1</v>
      </c>
      <c r="V61" s="106">
        <f t="shared" si="24"/>
        <v>63.1</v>
      </c>
      <c r="W61" s="389">
        <f t="shared" si="22"/>
        <v>1170.3999999999999</v>
      </c>
      <c r="X61" s="327">
        <v>1138.5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144</v>
      </c>
      <c r="C62" s="16">
        <v>144.5</v>
      </c>
      <c r="D62" s="16">
        <v>147.5</v>
      </c>
      <c r="E62" s="16">
        <v>144.5</v>
      </c>
      <c r="F62" s="16">
        <v>145.5</v>
      </c>
      <c r="G62" s="16">
        <v>147.5</v>
      </c>
      <c r="H62" s="17">
        <v>144.5</v>
      </c>
      <c r="I62" s="15">
        <v>145.5</v>
      </c>
      <c r="J62" s="16">
        <v>147.5</v>
      </c>
      <c r="K62" s="16">
        <v>146</v>
      </c>
      <c r="L62" s="452">
        <v>145</v>
      </c>
      <c r="M62" s="452">
        <v>147.5</v>
      </c>
      <c r="N62" s="16">
        <v>145.5</v>
      </c>
      <c r="O62" s="17">
        <v>144.5</v>
      </c>
      <c r="P62" s="451">
        <v>147.5</v>
      </c>
      <c r="Q62" s="452">
        <v>146</v>
      </c>
      <c r="R62" s="453">
        <v>147.5</v>
      </c>
      <c r="S62" s="453">
        <v>147.5</v>
      </c>
      <c r="T62" s="453">
        <v>148</v>
      </c>
      <c r="U62" s="452">
        <v>147.5</v>
      </c>
      <c r="V62" s="504">
        <v>147.5</v>
      </c>
      <c r="W62" s="243">
        <f>((W61/W63)/7)*1000</f>
        <v>146.40980735551662</v>
      </c>
      <c r="X62" s="36">
        <v>142.04616344354335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16</v>
      </c>
      <c r="F63" s="19">
        <v>61</v>
      </c>
      <c r="G63" s="19">
        <v>60</v>
      </c>
      <c r="H63" s="20">
        <v>61</v>
      </c>
      <c r="I63" s="18">
        <v>60</v>
      </c>
      <c r="J63" s="19">
        <v>61</v>
      </c>
      <c r="K63" s="19">
        <v>61</v>
      </c>
      <c r="L63" s="19">
        <v>17</v>
      </c>
      <c r="M63" s="19">
        <v>61</v>
      </c>
      <c r="N63" s="19">
        <v>60</v>
      </c>
      <c r="O63" s="20">
        <v>60</v>
      </c>
      <c r="P63" s="18">
        <v>61</v>
      </c>
      <c r="Q63" s="19">
        <v>61</v>
      </c>
      <c r="R63" s="19">
        <v>61</v>
      </c>
      <c r="S63" s="19">
        <v>15</v>
      </c>
      <c r="T63" s="19">
        <v>61</v>
      </c>
      <c r="U63" s="19">
        <v>61</v>
      </c>
      <c r="V63" s="20">
        <v>61</v>
      </c>
      <c r="W63" s="244">
        <f>SUM(B63:V63)</f>
        <v>1142</v>
      </c>
      <c r="X63" s="2">
        <v>1145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((((B62*7)*B63)/1000)-(B54))/6</f>
        <v>8.798</v>
      </c>
      <c r="C64" s="21">
        <f t="shared" ref="C64:V64" si="25">((((C62*7)*C63)/1000)-(C54))/6</f>
        <v>8.8335833333333351</v>
      </c>
      <c r="D64" s="21">
        <f t="shared" si="25"/>
        <v>9.0137499999999999</v>
      </c>
      <c r="E64" s="21">
        <f t="shared" si="25"/>
        <v>2.3140000000000001</v>
      </c>
      <c r="F64" s="21">
        <f t="shared" si="25"/>
        <v>8.8880833333333342</v>
      </c>
      <c r="G64" s="21">
        <f t="shared" si="25"/>
        <v>8.8416666666666668</v>
      </c>
      <c r="H64" s="21">
        <f t="shared" si="25"/>
        <v>8.8335833333333351</v>
      </c>
      <c r="I64" s="21">
        <f t="shared" si="25"/>
        <v>8.7183333333333337</v>
      </c>
      <c r="J64" s="21">
        <f t="shared" si="25"/>
        <v>9.0137499999999999</v>
      </c>
      <c r="K64" s="21">
        <f t="shared" si="25"/>
        <v>8.907</v>
      </c>
      <c r="L64" s="21">
        <f t="shared" si="25"/>
        <v>2.4758333333333331</v>
      </c>
      <c r="M64" s="21">
        <f t="shared" si="25"/>
        <v>9.0137499999999999</v>
      </c>
      <c r="N64" s="21">
        <f t="shared" si="25"/>
        <v>8.7349999999999994</v>
      </c>
      <c r="O64" s="21">
        <f t="shared" si="25"/>
        <v>8.6816666666666666</v>
      </c>
      <c r="P64" s="21">
        <f t="shared" si="25"/>
        <v>9.0137499999999999</v>
      </c>
      <c r="Q64" s="21">
        <f t="shared" si="25"/>
        <v>8.9236666666666675</v>
      </c>
      <c r="R64" s="21">
        <f t="shared" si="25"/>
        <v>9.0137499999999999</v>
      </c>
      <c r="S64" s="21">
        <f t="shared" si="25"/>
        <v>2.2312500000000002</v>
      </c>
      <c r="T64" s="21">
        <f t="shared" si="25"/>
        <v>9.0493333333333332</v>
      </c>
      <c r="U64" s="21">
        <f t="shared" si="25"/>
        <v>9.0137499999999999</v>
      </c>
      <c r="V64" s="21">
        <f t="shared" si="25"/>
        <v>9.0137499999999999</v>
      </c>
      <c r="W64" s="425">
        <f>((W61*1000)/W63)/7</f>
        <v>146.40980735551662</v>
      </c>
      <c r="X64" s="511">
        <v>142.04616344354335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61.488</v>
      </c>
      <c r="C65" s="330">
        <f>((C63*C62)*7)/1000</f>
        <v>61.701500000000003</v>
      </c>
      <c r="D65" s="330">
        <f t="shared" ref="D65:K65" si="26">((D63*D62)*7)/1000</f>
        <v>62.982500000000002</v>
      </c>
      <c r="E65" s="330">
        <f t="shared" si="26"/>
        <v>16.184000000000001</v>
      </c>
      <c r="F65" s="330">
        <f t="shared" si="26"/>
        <v>62.128500000000003</v>
      </c>
      <c r="G65" s="330">
        <f t="shared" si="26"/>
        <v>61.95</v>
      </c>
      <c r="H65" s="331">
        <f t="shared" si="26"/>
        <v>61.701500000000003</v>
      </c>
      <c r="I65" s="329">
        <f t="shared" si="26"/>
        <v>61.11</v>
      </c>
      <c r="J65" s="330">
        <f t="shared" si="26"/>
        <v>62.982500000000002</v>
      </c>
      <c r="K65" s="330">
        <f t="shared" si="26"/>
        <v>62.341999999999999</v>
      </c>
      <c r="L65" s="330">
        <f>((L63*L62)*7)/1000</f>
        <v>17.254999999999999</v>
      </c>
      <c r="M65" s="330">
        <f>((M63*M62)*7)/1000</f>
        <v>62.982500000000002</v>
      </c>
      <c r="N65" s="330">
        <f>((N63*N62)*7)/1000</f>
        <v>61.11</v>
      </c>
      <c r="O65" s="331">
        <f>((O63*O62)*7)/1000</f>
        <v>60.69</v>
      </c>
      <c r="P65" s="329">
        <f t="shared" ref="P65:V65" si="27">((P63*P62)*7)/1000</f>
        <v>62.982500000000002</v>
      </c>
      <c r="Q65" s="330">
        <f t="shared" si="27"/>
        <v>62.341999999999999</v>
      </c>
      <c r="R65" s="330">
        <f t="shared" si="27"/>
        <v>62.982500000000002</v>
      </c>
      <c r="S65" s="330">
        <f t="shared" si="27"/>
        <v>15.487500000000001</v>
      </c>
      <c r="T65" s="330">
        <f t="shared" si="27"/>
        <v>63.195999999999998</v>
      </c>
      <c r="U65" s="330">
        <f t="shared" si="27"/>
        <v>62.982500000000002</v>
      </c>
      <c r="V65" s="331">
        <f t="shared" si="27"/>
        <v>62.982500000000002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144.02810304449648</v>
      </c>
      <c r="C66" s="27">
        <f t="shared" si="28"/>
        <v>144.49648711943792</v>
      </c>
      <c r="D66" s="27">
        <f t="shared" si="28"/>
        <v>147.77517564402811</v>
      </c>
      <c r="E66" s="27">
        <f t="shared" si="28"/>
        <v>145.53571428571431</v>
      </c>
      <c r="F66" s="27">
        <f t="shared" si="28"/>
        <v>145.43325526932085</v>
      </c>
      <c r="G66" s="27">
        <f t="shared" si="28"/>
        <v>147.38095238095238</v>
      </c>
      <c r="H66" s="28">
        <f t="shared" si="28"/>
        <v>144.49648711943792</v>
      </c>
      <c r="I66" s="26">
        <f t="shared" si="28"/>
        <v>145.47619047619051</v>
      </c>
      <c r="J66" s="27">
        <f t="shared" si="28"/>
        <v>147.54098360655738</v>
      </c>
      <c r="K66" s="27">
        <f t="shared" si="28"/>
        <v>145.90163934426229</v>
      </c>
      <c r="L66" s="27">
        <f>+(L61/L63)/7*1000</f>
        <v>145.37815126050418</v>
      </c>
      <c r="M66" s="27">
        <f>+(M61/M63)/7*1000</f>
        <v>147.77517564402811</v>
      </c>
      <c r="N66" s="27">
        <f>+(N61/N63)/7*1000</f>
        <v>145.47619047619051</v>
      </c>
      <c r="O66" s="28">
        <f>+(O61/O63)/7*1000</f>
        <v>144.52380952380952</v>
      </c>
      <c r="P66" s="26">
        <f t="shared" ref="P66:V66" si="29">+(P61/P63)/7*1000</f>
        <v>147.77517564402811</v>
      </c>
      <c r="Q66" s="27">
        <f t="shared" si="29"/>
        <v>146.135831381733</v>
      </c>
      <c r="R66" s="27">
        <f t="shared" si="29"/>
        <v>147.77517564402811</v>
      </c>
      <c r="S66" s="27">
        <f t="shared" si="29"/>
        <v>147.61904761904762</v>
      </c>
      <c r="T66" s="27">
        <f t="shared" si="29"/>
        <v>148.00936768149884</v>
      </c>
      <c r="U66" s="27">
        <f t="shared" si="29"/>
        <v>147.77517564402811</v>
      </c>
      <c r="V66" s="28">
        <f t="shared" si="29"/>
        <v>147.77517564402811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1.2000000000000455E-2</v>
      </c>
      <c r="C67" s="30">
        <f>C61-C65</f>
        <v>-1.5000000000142677E-3</v>
      </c>
      <c r="D67" s="30">
        <f t="shared" ref="D67:K67" si="30">D61-D65</f>
        <v>0.11749999999999972</v>
      </c>
      <c r="E67" s="30">
        <f t="shared" si="30"/>
        <v>0.11599999999999966</v>
      </c>
      <c r="F67" s="30">
        <f t="shared" si="30"/>
        <v>-2.850000000000108E-2</v>
      </c>
      <c r="G67" s="30">
        <f t="shared" si="30"/>
        <v>-4.9999999999997158E-2</v>
      </c>
      <c r="H67" s="30">
        <f t="shared" si="30"/>
        <v>-1.5000000000142677E-3</v>
      </c>
      <c r="I67" s="30">
        <f t="shared" si="30"/>
        <v>-9.9999999999909051E-3</v>
      </c>
      <c r="J67" s="30">
        <f t="shared" si="30"/>
        <v>1.7499999999998295E-2</v>
      </c>
      <c r="K67" s="30">
        <f t="shared" si="30"/>
        <v>-4.2000000000001592E-2</v>
      </c>
      <c r="L67" s="30">
        <f>L61-L65</f>
        <v>4.5000000000001705E-2</v>
      </c>
      <c r="M67" s="30">
        <f>M61-M65</f>
        <v>0.11749999999999972</v>
      </c>
      <c r="N67" s="30">
        <f>N61-N65</f>
        <v>-9.9999999999909051E-3</v>
      </c>
      <c r="O67" s="30">
        <f>O61-O65</f>
        <v>1.0000000000005116E-2</v>
      </c>
      <c r="P67" s="30">
        <f t="shared" ref="P67:V67" si="31">P61-P65</f>
        <v>0.11749999999999972</v>
      </c>
      <c r="Q67" s="30">
        <f t="shared" si="31"/>
        <v>5.7999999999999829E-2</v>
      </c>
      <c r="R67" s="30">
        <f t="shared" si="31"/>
        <v>0.11749999999999972</v>
      </c>
      <c r="S67" s="30">
        <f t="shared" si="31"/>
        <v>1.2499999999999289E-2</v>
      </c>
      <c r="T67" s="30">
        <f t="shared" si="31"/>
        <v>4.0000000000048885E-3</v>
      </c>
      <c r="U67" s="30">
        <f t="shared" si="31"/>
        <v>0.11749999999999972</v>
      </c>
      <c r="V67" s="30">
        <f t="shared" si="31"/>
        <v>0.11749999999999972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5">
      <selection activeCell="B68" sqref="B68:V68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U9"/>
    <mergeCell ref="M11:N11"/>
    <mergeCell ref="B15:H15"/>
    <mergeCell ref="I15:O15"/>
    <mergeCell ref="P15:V15"/>
    <mergeCell ref="B52:H52"/>
    <mergeCell ref="I52:O52"/>
    <mergeCell ref="P52:V52"/>
    <mergeCell ref="W52:W53"/>
    <mergeCell ref="W15:W16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9"/>
  <dimension ref="A1:AG236"/>
  <sheetViews>
    <sheetView topLeftCell="A28" zoomScale="30" zoomScaleNormal="30" workbookViewId="0">
      <selection activeCell="O38" sqref="O38:T42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3.8554687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92</v>
      </c>
      <c r="N11" s="1100"/>
      <c r="O11" s="6"/>
      <c r="P11" s="6"/>
      <c r="Q11" s="1"/>
      <c r="R11" s="1"/>
      <c r="S11" s="1" t="s">
        <v>5</v>
      </c>
      <c r="T11" s="69">
        <v>45621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5"/>
      <c r="I15" s="1142" t="s">
        <v>29</v>
      </c>
      <c r="J15" s="1143"/>
      <c r="K15" s="1143"/>
      <c r="L15" s="1143"/>
      <c r="M15" s="1143"/>
      <c r="N15" s="1143"/>
      <c r="O15" s="1144"/>
      <c r="P15" s="1103" t="s">
        <v>28</v>
      </c>
      <c r="Q15" s="1104"/>
      <c r="R15" s="1104"/>
      <c r="S15" s="1104"/>
      <c r="T15" s="1104"/>
      <c r="U15" s="1104"/>
      <c r="V15" s="1105"/>
      <c r="W15" s="1156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9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117">
        <v>85.6</v>
      </c>
      <c r="C17" s="514">
        <v>92.7</v>
      </c>
      <c r="D17" s="514">
        <v>92.8</v>
      </c>
      <c r="E17" s="514">
        <v>27.3</v>
      </c>
      <c r="F17" s="514">
        <v>93.1</v>
      </c>
      <c r="G17" s="514">
        <v>89.7</v>
      </c>
      <c r="H17" s="331">
        <v>90.7</v>
      </c>
      <c r="I17" s="329">
        <v>91.5</v>
      </c>
      <c r="J17" s="330">
        <v>90.9</v>
      </c>
      <c r="K17" s="330">
        <v>92.1</v>
      </c>
      <c r="L17" s="330">
        <v>26.2</v>
      </c>
      <c r="M17" s="330">
        <v>90</v>
      </c>
      <c r="N17" s="330">
        <v>92.5</v>
      </c>
      <c r="O17" s="331">
        <v>88.6</v>
      </c>
      <c r="P17" s="329">
        <v>89.7</v>
      </c>
      <c r="Q17" s="330">
        <v>89.1</v>
      </c>
      <c r="R17" s="330">
        <v>90.9</v>
      </c>
      <c r="S17" s="330">
        <v>26.9</v>
      </c>
      <c r="T17" s="330">
        <v>93.5</v>
      </c>
      <c r="U17" s="330">
        <v>93.7</v>
      </c>
      <c r="V17" s="331">
        <v>90.8</v>
      </c>
      <c r="W17" s="242">
        <f t="shared" ref="W17:W24" si="0">SUM(B17:V17)</f>
        <v>1718.3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89.9</v>
      </c>
      <c r="C18" s="330">
        <v>92.7</v>
      </c>
      <c r="D18" s="21">
        <v>89.7</v>
      </c>
      <c r="E18" s="330">
        <v>27.9</v>
      </c>
      <c r="F18" s="330">
        <v>90</v>
      </c>
      <c r="G18" s="330">
        <v>90.2</v>
      </c>
      <c r="H18" s="331">
        <v>90.2</v>
      </c>
      <c r="I18" s="329">
        <v>89</v>
      </c>
      <c r="J18" s="330">
        <v>90.5</v>
      </c>
      <c r="K18" s="330">
        <v>92.2</v>
      </c>
      <c r="L18" s="330">
        <v>26.1</v>
      </c>
      <c r="M18" s="330">
        <v>90</v>
      </c>
      <c r="N18" s="330">
        <v>89</v>
      </c>
      <c r="O18" s="331">
        <v>88.5</v>
      </c>
      <c r="P18" s="329">
        <v>89.8</v>
      </c>
      <c r="Q18" s="330">
        <v>89.2</v>
      </c>
      <c r="R18" s="330">
        <v>90.6</v>
      </c>
      <c r="S18" s="330">
        <v>26.7</v>
      </c>
      <c r="T18" s="330">
        <v>90.5</v>
      </c>
      <c r="U18" s="330">
        <v>90.4</v>
      </c>
      <c r="V18" s="331">
        <v>90.7</v>
      </c>
      <c r="W18" s="242">
        <f t="shared" si="0"/>
        <v>1703.8000000000002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89.9</v>
      </c>
      <c r="C19" s="330">
        <v>92.7</v>
      </c>
      <c r="D19" s="330">
        <v>93.6</v>
      </c>
      <c r="E19" s="330">
        <v>27.9</v>
      </c>
      <c r="F19" s="514">
        <v>90</v>
      </c>
      <c r="G19" s="330">
        <v>90.2</v>
      </c>
      <c r="H19" s="331">
        <v>90.2</v>
      </c>
      <c r="I19" s="329">
        <v>89</v>
      </c>
      <c r="J19" s="330">
        <v>90.5</v>
      </c>
      <c r="K19" s="330">
        <v>92.2</v>
      </c>
      <c r="L19" s="330">
        <v>26.1</v>
      </c>
      <c r="M19" s="330">
        <v>90</v>
      </c>
      <c r="N19" s="330">
        <v>89</v>
      </c>
      <c r="O19" s="331">
        <v>88.5</v>
      </c>
      <c r="P19" s="329">
        <v>89.8</v>
      </c>
      <c r="Q19" s="330">
        <v>92.8</v>
      </c>
      <c r="R19" s="330">
        <v>94.3</v>
      </c>
      <c r="S19" s="330">
        <v>26.7</v>
      </c>
      <c r="T19" s="330">
        <v>90.5</v>
      </c>
      <c r="U19" s="330">
        <v>90.4</v>
      </c>
      <c r="V19" s="331">
        <v>90.7</v>
      </c>
      <c r="W19" s="242">
        <f t="shared" si="0"/>
        <v>1715.0000000000002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89.9</v>
      </c>
      <c r="C20" s="330">
        <v>92.7</v>
      </c>
      <c r="D20" s="330">
        <v>93.6</v>
      </c>
      <c r="E20" s="330">
        <v>28.8</v>
      </c>
      <c r="F20" s="330">
        <v>94.8</v>
      </c>
      <c r="G20" s="330">
        <v>95.1</v>
      </c>
      <c r="H20" s="331">
        <v>90.2</v>
      </c>
      <c r="I20" s="329">
        <v>93.5</v>
      </c>
      <c r="J20" s="330">
        <v>90.5</v>
      </c>
      <c r="K20" s="330">
        <v>97.7</v>
      </c>
      <c r="L20" s="330">
        <v>27.4</v>
      </c>
      <c r="M20" s="330">
        <v>94.9</v>
      </c>
      <c r="N20" s="330">
        <v>94</v>
      </c>
      <c r="O20" s="331">
        <v>88.5</v>
      </c>
      <c r="P20" s="329">
        <v>89.8</v>
      </c>
      <c r="Q20" s="330">
        <v>92.8</v>
      </c>
      <c r="R20" s="330">
        <v>94.3</v>
      </c>
      <c r="S20" s="330">
        <v>27.9</v>
      </c>
      <c r="T20" s="330">
        <v>95.2</v>
      </c>
      <c r="U20" s="330">
        <v>94.4</v>
      </c>
      <c r="V20" s="331">
        <v>95</v>
      </c>
      <c r="W20" s="242">
        <f t="shared" si="0"/>
        <v>1761.0000000000002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33">
        <v>96</v>
      </c>
      <c r="C21" s="334">
        <v>92.7</v>
      </c>
      <c r="D21" s="334">
        <v>93.6</v>
      </c>
      <c r="E21" s="334">
        <v>28.8</v>
      </c>
      <c r="F21" s="334">
        <v>94.8</v>
      </c>
      <c r="G21" s="334">
        <v>95.1</v>
      </c>
      <c r="H21" s="336">
        <v>96.4</v>
      </c>
      <c r="I21" s="333">
        <v>93.5</v>
      </c>
      <c r="J21" s="334">
        <v>96.7</v>
      </c>
      <c r="K21" s="334">
        <v>97.7</v>
      </c>
      <c r="L21" s="334">
        <v>27.4</v>
      </c>
      <c r="M21" s="334">
        <v>94.9</v>
      </c>
      <c r="N21" s="334">
        <v>94</v>
      </c>
      <c r="O21" s="336">
        <v>88.5</v>
      </c>
      <c r="P21" s="333">
        <v>89.8</v>
      </c>
      <c r="Q21" s="334">
        <v>92.8</v>
      </c>
      <c r="R21" s="334">
        <v>94.3</v>
      </c>
      <c r="S21" s="334">
        <v>27.9</v>
      </c>
      <c r="T21" s="334">
        <v>95.2</v>
      </c>
      <c r="U21" s="334">
        <v>94.4</v>
      </c>
      <c r="V21" s="336">
        <v>95</v>
      </c>
      <c r="W21" s="242">
        <f t="shared" si="0"/>
        <v>1779.5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33">
        <v>96</v>
      </c>
      <c r="C22" s="334">
        <v>103.9</v>
      </c>
      <c r="D22" s="334">
        <v>104.5</v>
      </c>
      <c r="E22" s="334">
        <v>28.8</v>
      </c>
      <c r="F22" s="334">
        <v>105.1</v>
      </c>
      <c r="G22" s="334">
        <v>105.2</v>
      </c>
      <c r="H22" s="336">
        <v>96.4</v>
      </c>
      <c r="I22" s="333">
        <v>104.1</v>
      </c>
      <c r="J22" s="334">
        <v>96.6</v>
      </c>
      <c r="K22" s="334">
        <v>97.5</v>
      </c>
      <c r="L22" s="334">
        <v>29.4</v>
      </c>
      <c r="M22" s="334">
        <v>94.7</v>
      </c>
      <c r="N22" s="334">
        <v>94</v>
      </c>
      <c r="O22" s="336">
        <v>97.9</v>
      </c>
      <c r="P22" s="333">
        <v>98.7</v>
      </c>
      <c r="Q22" s="334">
        <v>92.3</v>
      </c>
      <c r="R22" s="334">
        <v>94.4</v>
      </c>
      <c r="S22" s="334">
        <v>26.7</v>
      </c>
      <c r="T22" s="334">
        <v>95.3</v>
      </c>
      <c r="U22" s="334">
        <v>94.5</v>
      </c>
      <c r="V22" s="336">
        <v>95</v>
      </c>
      <c r="W22" s="242">
        <f t="shared" si="0"/>
        <v>1851.0000000000002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17">
        <v>95.9</v>
      </c>
      <c r="C23" s="330">
        <v>103.9</v>
      </c>
      <c r="D23" s="330">
        <v>104.5</v>
      </c>
      <c r="E23" s="330">
        <v>35.6</v>
      </c>
      <c r="F23" s="330">
        <v>105.1</v>
      </c>
      <c r="G23" s="514">
        <v>105.2</v>
      </c>
      <c r="H23" s="331">
        <v>118.2</v>
      </c>
      <c r="I23" s="117">
        <v>104.2</v>
      </c>
      <c r="J23" s="330">
        <v>116.1</v>
      </c>
      <c r="K23" s="330">
        <v>121.2</v>
      </c>
      <c r="L23" s="514">
        <v>29.3</v>
      </c>
      <c r="M23" s="330">
        <v>114.9</v>
      </c>
      <c r="N23" s="330">
        <v>116.4</v>
      </c>
      <c r="O23" s="515">
        <v>97.9</v>
      </c>
      <c r="P23" s="117">
        <v>98.7</v>
      </c>
      <c r="Q23" s="330">
        <v>110.9</v>
      </c>
      <c r="R23" s="514">
        <v>94.5</v>
      </c>
      <c r="S23" s="330">
        <v>26.7</v>
      </c>
      <c r="T23" s="514">
        <v>94.1</v>
      </c>
      <c r="U23" s="330">
        <v>115.1</v>
      </c>
      <c r="V23" s="515">
        <v>95.1</v>
      </c>
      <c r="W23" s="381">
        <f t="shared" si="0"/>
        <v>2003.5000000000005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643.19999999999993</v>
      </c>
      <c r="C24" s="105">
        <f t="shared" si="1"/>
        <v>671.3</v>
      </c>
      <c r="D24" s="105">
        <f t="shared" si="1"/>
        <v>672.30000000000007</v>
      </c>
      <c r="E24" s="105">
        <f t="shared" si="1"/>
        <v>205.1</v>
      </c>
      <c r="F24" s="105">
        <f t="shared" si="1"/>
        <v>672.90000000000009</v>
      </c>
      <c r="G24" s="105">
        <f t="shared" si="1"/>
        <v>670.70000000000016</v>
      </c>
      <c r="H24" s="106">
        <f t="shared" si="1"/>
        <v>672.30000000000007</v>
      </c>
      <c r="I24" s="108">
        <f t="shared" si="1"/>
        <v>664.80000000000007</v>
      </c>
      <c r="J24" s="105">
        <f t="shared" si="1"/>
        <v>671.8</v>
      </c>
      <c r="K24" s="105">
        <f t="shared" si="1"/>
        <v>690.6</v>
      </c>
      <c r="L24" s="105">
        <f>SUM(L17:L23)</f>
        <v>191.90000000000003</v>
      </c>
      <c r="M24" s="105">
        <f>SUM(M17:M23)</f>
        <v>669.4</v>
      </c>
      <c r="N24" s="105">
        <f>SUM(N17:N23)</f>
        <v>668.9</v>
      </c>
      <c r="O24" s="105">
        <f>SUM(O17:O23)</f>
        <v>638.4</v>
      </c>
      <c r="P24" s="108">
        <f t="shared" ref="P24:V24" si="2">SUM(P17:P23)</f>
        <v>646.30000000000007</v>
      </c>
      <c r="Q24" s="105">
        <f t="shared" si="2"/>
        <v>659.9</v>
      </c>
      <c r="R24" s="105">
        <f t="shared" si="2"/>
        <v>653.30000000000007</v>
      </c>
      <c r="S24" s="105">
        <f t="shared" si="2"/>
        <v>189.49999999999997</v>
      </c>
      <c r="T24" s="105">
        <f t="shared" si="2"/>
        <v>654.29999999999995</v>
      </c>
      <c r="U24" s="105">
        <f t="shared" si="2"/>
        <v>672.9</v>
      </c>
      <c r="V24" s="106">
        <f t="shared" si="2"/>
        <v>652.30000000000007</v>
      </c>
      <c r="W24" s="389">
        <f t="shared" si="0"/>
        <v>12532.099999999997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148.68299999999999</v>
      </c>
      <c r="C25" s="346">
        <v>153.678</v>
      </c>
      <c r="D25" s="346">
        <v>153.678</v>
      </c>
      <c r="E25" s="346">
        <v>159.27600000000001</v>
      </c>
      <c r="F25" s="346">
        <v>154.29</v>
      </c>
      <c r="G25" s="346">
        <v>154.29</v>
      </c>
      <c r="H25" s="532">
        <v>153.678</v>
      </c>
      <c r="I25" s="345">
        <v>153.678</v>
      </c>
      <c r="J25" s="346">
        <v>154.29</v>
      </c>
      <c r="K25" s="345">
        <v>159.11699999999999</v>
      </c>
      <c r="L25" s="533">
        <v>153.98400000000001</v>
      </c>
      <c r="M25" s="533">
        <v>153.98400000000001</v>
      </c>
      <c r="N25" s="346">
        <v>153.37200000000001</v>
      </c>
      <c r="O25" s="532">
        <v>147.80099999999999</v>
      </c>
      <c r="P25" s="534">
        <v>148.68299999999999</v>
      </c>
      <c r="Q25" s="533">
        <v>152.29</v>
      </c>
      <c r="R25" s="454">
        <v>149.565</v>
      </c>
      <c r="S25" s="454">
        <v>149.565</v>
      </c>
      <c r="T25" s="454">
        <v>149.565</v>
      </c>
      <c r="U25" s="454">
        <v>154.29</v>
      </c>
      <c r="V25" s="535">
        <v>149.565</v>
      </c>
      <c r="W25" s="243">
        <f>((W24/W26)/7)*1000</f>
        <v>152.56071580741369</v>
      </c>
      <c r="X25" s="36"/>
      <c r="Y25" s="375"/>
    </row>
    <row r="26" spans="1:31" s="2" customFormat="1" ht="33" customHeight="1" x14ac:dyDescent="0.25">
      <c r="A26" s="163" t="s">
        <v>11</v>
      </c>
      <c r="B26" s="18">
        <v>618</v>
      </c>
      <c r="C26" s="19">
        <v>624</v>
      </c>
      <c r="D26" s="19">
        <v>625</v>
      </c>
      <c r="E26" s="19">
        <v>184</v>
      </c>
      <c r="F26" s="19">
        <v>623</v>
      </c>
      <c r="G26" s="19">
        <v>621</v>
      </c>
      <c r="H26" s="20">
        <v>625</v>
      </c>
      <c r="I26" s="18">
        <v>618</v>
      </c>
      <c r="J26" s="19">
        <v>622</v>
      </c>
      <c r="K26" s="19">
        <v>620</v>
      </c>
      <c r="L26" s="19">
        <v>178</v>
      </c>
      <c r="M26" s="19">
        <v>621</v>
      </c>
      <c r="N26" s="19">
        <v>623</v>
      </c>
      <c r="O26" s="20">
        <v>617</v>
      </c>
      <c r="P26" s="18">
        <v>621</v>
      </c>
      <c r="Q26" s="19">
        <v>619</v>
      </c>
      <c r="R26" s="19">
        <v>624</v>
      </c>
      <c r="S26" s="19">
        <v>181</v>
      </c>
      <c r="T26" s="19">
        <v>625</v>
      </c>
      <c r="U26" s="19">
        <v>623</v>
      </c>
      <c r="V26" s="20">
        <v>623</v>
      </c>
      <c r="W26" s="244">
        <f>SUM(B26:V26)</f>
        <v>11735</v>
      </c>
      <c r="Y26" s="375"/>
    </row>
    <row r="27" spans="1:31" s="2" customFormat="1" ht="33" customHeight="1" x14ac:dyDescent="0.25">
      <c r="A27" s="164" t="s">
        <v>12</v>
      </c>
      <c r="B27" s="21">
        <f>((((B25*7)*B26)/1000)-(B17))/6</f>
        <v>92.933776333333313</v>
      </c>
      <c r="C27" s="21">
        <f t="shared" ref="C27:V27" si="3">((((C25*7)*C26)/1000)-(C17))/6</f>
        <v>96.42758400000001</v>
      </c>
      <c r="D27" s="21">
        <f>((((D25*7)*D26)/1000)-(D17))/6</f>
        <v>96.590208333333365</v>
      </c>
      <c r="E27" s="21">
        <f t="shared" si="3"/>
        <v>29.641248000000001</v>
      </c>
      <c r="F27" s="21">
        <f t="shared" si="3"/>
        <v>96.626448333333315</v>
      </c>
      <c r="G27" s="21">
        <f t="shared" si="3"/>
        <v>96.833104999999989</v>
      </c>
      <c r="H27" s="21">
        <f t="shared" si="3"/>
        <v>96.940208333333359</v>
      </c>
      <c r="I27" s="21">
        <f t="shared" si="3"/>
        <v>95.551838000000018</v>
      </c>
      <c r="J27" s="21">
        <f t="shared" si="3"/>
        <v>96.813110000000009</v>
      </c>
      <c r="K27" s="21">
        <f t="shared" si="3"/>
        <v>99.744630000000015</v>
      </c>
      <c r="L27" s="21">
        <f t="shared" si="3"/>
        <v>27.610677333333339</v>
      </c>
      <c r="M27" s="21">
        <f t="shared" si="3"/>
        <v>96.561408000000014</v>
      </c>
      <c r="N27" s="21">
        <f t="shared" si="3"/>
        <v>96.059215333333327</v>
      </c>
      <c r="O27" s="21">
        <f t="shared" si="3"/>
        <v>91.625419833333311</v>
      </c>
      <c r="P27" s="21">
        <f t="shared" si="3"/>
        <v>92.770833499999981</v>
      </c>
      <c r="Q27" s="21">
        <f t="shared" si="3"/>
        <v>95.128761666666662</v>
      </c>
      <c r="R27" s="21">
        <f t="shared" si="3"/>
        <v>93.733319999999992</v>
      </c>
      <c r="S27" s="21">
        <f t="shared" si="3"/>
        <v>27.099809166666663</v>
      </c>
      <c r="T27" s="21">
        <f t="shared" si="3"/>
        <v>93.474479166666654</v>
      </c>
      <c r="U27" s="21">
        <f t="shared" si="3"/>
        <v>96.526448333333306</v>
      </c>
      <c r="V27" s="21">
        <f t="shared" si="3"/>
        <v>93.575494166666672</v>
      </c>
      <c r="W27" s="425">
        <f>((W24*1000)/W26)/7</f>
        <v>152.56071580741369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643.20265799999993</v>
      </c>
      <c r="C28" s="330">
        <f>((C26*C25)*7)/1000</f>
        <v>671.26550399999996</v>
      </c>
      <c r="D28" s="330">
        <f t="shared" ref="D28:K28" si="4">((D26*D25)*7)/1000</f>
        <v>672.34124999999995</v>
      </c>
      <c r="E28" s="330">
        <f t="shared" si="4"/>
        <v>205.14748800000001</v>
      </c>
      <c r="F28" s="330">
        <f t="shared" si="4"/>
        <v>672.85868999999991</v>
      </c>
      <c r="G28" s="330">
        <f t="shared" si="4"/>
        <v>670.69862999999998</v>
      </c>
      <c r="H28" s="331">
        <f t="shared" si="4"/>
        <v>672.34124999999995</v>
      </c>
      <c r="I28" s="329">
        <f t="shared" si="4"/>
        <v>664.81102800000008</v>
      </c>
      <c r="J28" s="330">
        <f t="shared" si="4"/>
        <v>671.77865999999995</v>
      </c>
      <c r="K28" s="330">
        <f t="shared" si="4"/>
        <v>690.56777999999986</v>
      </c>
      <c r="L28" s="330">
        <f>((L26*L25)*7)/1000</f>
        <v>191.86406400000001</v>
      </c>
      <c r="M28" s="330">
        <f>((M26*M25)*7)/1000</f>
        <v>669.36844799999994</v>
      </c>
      <c r="N28" s="330">
        <f>((N26*N25)*7)/1000</f>
        <v>668.85529199999996</v>
      </c>
      <c r="O28" s="331">
        <f>((O26*O25)*7)/1000</f>
        <v>638.35251899999992</v>
      </c>
      <c r="P28" s="329">
        <f t="shared" ref="P28:V28" si="5">((P26*P25)*7)/1000</f>
        <v>646.32500099999993</v>
      </c>
      <c r="Q28" s="330">
        <f t="shared" si="5"/>
        <v>659.87257</v>
      </c>
      <c r="R28" s="330">
        <f t="shared" si="5"/>
        <v>653.29991999999993</v>
      </c>
      <c r="S28" s="330">
        <f t="shared" si="5"/>
        <v>189.49885499999999</v>
      </c>
      <c r="T28" s="330">
        <f t="shared" si="5"/>
        <v>654.34687499999995</v>
      </c>
      <c r="U28" s="330">
        <f t="shared" si="5"/>
        <v>672.85868999999991</v>
      </c>
      <c r="V28" s="331">
        <f t="shared" si="5"/>
        <v>652.25296500000002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148.68238557558945</v>
      </c>
      <c r="C29" s="27">
        <f t="shared" si="6"/>
        <v>153.68589743589743</v>
      </c>
      <c r="D29" s="27">
        <f t="shared" si="6"/>
        <v>153.66857142857145</v>
      </c>
      <c r="E29" s="27">
        <f t="shared" si="6"/>
        <v>159.2391304347826</v>
      </c>
      <c r="F29" s="27">
        <f t="shared" si="6"/>
        <v>154.29947259802802</v>
      </c>
      <c r="G29" s="27">
        <f t="shared" si="6"/>
        <v>154.29031515988044</v>
      </c>
      <c r="H29" s="28">
        <f t="shared" si="6"/>
        <v>153.66857142857145</v>
      </c>
      <c r="I29" s="26">
        <f t="shared" si="6"/>
        <v>153.67545076282943</v>
      </c>
      <c r="J29" s="27">
        <f t="shared" si="6"/>
        <v>154.29490124023883</v>
      </c>
      <c r="K29" s="27">
        <f t="shared" si="6"/>
        <v>159.12442396313367</v>
      </c>
      <c r="L29" s="27">
        <f>+(L24/L26)/7*1000</f>
        <v>154.01284109149279</v>
      </c>
      <c r="M29" s="27">
        <f>+(M24/M26)/7*1000</f>
        <v>153.99125833908442</v>
      </c>
      <c r="N29" s="27">
        <f>+(N24/N26)/7*1000</f>
        <v>153.38225177711533</v>
      </c>
      <c r="O29" s="28">
        <f>+(O24/O26)/7*1000</f>
        <v>147.81199351701781</v>
      </c>
      <c r="P29" s="26">
        <f t="shared" ref="P29:V29" si="7">+(P24/P26)/7*1000</f>
        <v>148.67724867724868</v>
      </c>
      <c r="Q29" s="27">
        <f t="shared" si="7"/>
        <v>152.2963304869605</v>
      </c>
      <c r="R29" s="27">
        <f t="shared" si="7"/>
        <v>149.56501831501834</v>
      </c>
      <c r="S29" s="27">
        <f t="shared" si="7"/>
        <v>149.5659037095501</v>
      </c>
      <c r="T29" s="27">
        <f t="shared" si="7"/>
        <v>149.55428571428573</v>
      </c>
      <c r="U29" s="27">
        <f t="shared" si="7"/>
        <v>154.29947259802799</v>
      </c>
      <c r="V29" s="28">
        <f t="shared" si="7"/>
        <v>149.57578537032794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-2.6579999999967185E-3</v>
      </c>
      <c r="C30" s="30">
        <f>C24-C28</f>
        <v>3.449599999999009E-2</v>
      </c>
      <c r="D30" s="30">
        <f>D24-D28</f>
        <v>-4.1249999999877218E-2</v>
      </c>
      <c r="E30" s="30">
        <f t="shared" ref="E30:K30" si="8">E24-E28</f>
        <v>-4.7488000000015518E-2</v>
      </c>
      <c r="F30" s="30">
        <f t="shared" si="8"/>
        <v>4.131000000018048E-2</v>
      </c>
      <c r="G30" s="30">
        <f t="shared" si="8"/>
        <v>1.3700000001790613E-3</v>
      </c>
      <c r="H30" s="30">
        <f t="shared" si="8"/>
        <v>-4.1249999999877218E-2</v>
      </c>
      <c r="I30" s="30">
        <f t="shared" si="8"/>
        <v>-1.1028000000010252E-2</v>
      </c>
      <c r="J30" s="30">
        <f t="shared" si="8"/>
        <v>2.134000000000924E-2</v>
      </c>
      <c r="K30" s="30">
        <f t="shared" si="8"/>
        <v>3.2220000000165783E-2</v>
      </c>
      <c r="L30" s="30">
        <f>L24-L28</f>
        <v>3.593600000002084E-2</v>
      </c>
      <c r="M30" s="30">
        <f>M24-M28</f>
        <v>3.1552000000033331E-2</v>
      </c>
      <c r="N30" s="30">
        <f>N24-N28</f>
        <v>4.4708000000014181E-2</v>
      </c>
      <c r="O30" s="30">
        <f>O24-O28</f>
        <v>4.7481000000061613E-2</v>
      </c>
      <c r="P30" s="30">
        <f t="shared" ref="P30:V30" si="9">P24-P28</f>
        <v>-2.5000999999861051E-2</v>
      </c>
      <c r="Q30" s="30">
        <f t="shared" si="9"/>
        <v>2.7429999999981192E-2</v>
      </c>
      <c r="R30" s="30">
        <f t="shared" si="9"/>
        <v>8.000000013907993E-5</v>
      </c>
      <c r="S30" s="30">
        <f t="shared" si="9"/>
        <v>1.1449999999797456E-3</v>
      </c>
      <c r="T30" s="30">
        <f t="shared" si="9"/>
        <v>-4.6875E-2</v>
      </c>
      <c r="U30" s="30">
        <f t="shared" si="9"/>
        <v>4.1310000000066793E-2</v>
      </c>
      <c r="V30" s="30">
        <f t="shared" si="9"/>
        <v>4.7035000000050786E-2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4" t="s">
        <v>16</v>
      </c>
      <c r="C33" s="1095"/>
      <c r="D33" s="1095"/>
      <c r="E33" s="1095"/>
      <c r="F33" s="1095"/>
      <c r="G33" s="1145"/>
      <c r="H33" s="1147" t="s">
        <v>8</v>
      </c>
      <c r="M33" s="32"/>
      <c r="N33" s="53" t="s">
        <v>87</v>
      </c>
      <c r="O33" s="1094" t="s">
        <v>16</v>
      </c>
      <c r="P33" s="1095"/>
      <c r="Q33" s="1095"/>
      <c r="R33" s="1095"/>
      <c r="S33" s="1095"/>
      <c r="T33" s="1145"/>
      <c r="U33" s="1147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7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9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9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528">
        <v>81.900000000000006</v>
      </c>
      <c r="C36" s="529">
        <v>80</v>
      </c>
      <c r="D36" s="529">
        <v>24.4</v>
      </c>
      <c r="E36" s="529">
        <v>79.3</v>
      </c>
      <c r="F36" s="529">
        <v>78.7</v>
      </c>
      <c r="G36" s="530">
        <v>77.400000000000006</v>
      </c>
      <c r="H36" s="242">
        <f t="shared" ref="H36:H41" si="10">SUM(B36:G36)</f>
        <v>421.70000000000005</v>
      </c>
      <c r="I36" s="37"/>
      <c r="J36" s="375"/>
      <c r="K36" s="326"/>
      <c r="L36" s="502"/>
      <c r="M36" s="2"/>
      <c r="N36" s="147" t="s">
        <v>23</v>
      </c>
      <c r="O36" s="13">
        <v>8.6</v>
      </c>
      <c r="P36" s="14">
        <v>8.6</v>
      </c>
      <c r="Q36" s="14">
        <v>2.2000000000000002</v>
      </c>
      <c r="R36" s="14">
        <v>8.4</v>
      </c>
      <c r="S36" s="14">
        <v>8</v>
      </c>
      <c r="T36" s="252">
        <v>8.1</v>
      </c>
      <c r="U36" s="381">
        <f>SUM(O36:T36)</f>
        <v>43.9</v>
      </c>
      <c r="V36" s="502"/>
      <c r="W36" s="2"/>
      <c r="Z36" s="2"/>
    </row>
    <row r="37" spans="1:28" ht="33.75" customHeight="1" x14ac:dyDescent="0.25">
      <c r="A37" s="148" t="s">
        <v>19</v>
      </c>
      <c r="B37" s="117">
        <v>81.599999999999994</v>
      </c>
      <c r="C37" s="514">
        <v>79.900000000000006</v>
      </c>
      <c r="D37" s="514">
        <v>24.3</v>
      </c>
      <c r="E37" s="514">
        <v>79.2</v>
      </c>
      <c r="F37" s="514">
        <v>78.599999999999994</v>
      </c>
      <c r="G37" s="515">
        <v>77.400000000000006</v>
      </c>
      <c r="H37" s="242">
        <f t="shared" si="10"/>
        <v>421</v>
      </c>
      <c r="I37" s="37"/>
      <c r="J37" s="375"/>
      <c r="K37" s="326"/>
      <c r="L37" s="502"/>
      <c r="M37" s="2"/>
      <c r="N37" s="148" t="s">
        <v>19</v>
      </c>
      <c r="O37" s="13">
        <v>8.6999999999999993</v>
      </c>
      <c r="P37" s="14">
        <v>8.6</v>
      </c>
      <c r="Q37" s="14">
        <v>2.4</v>
      </c>
      <c r="R37" s="14">
        <v>8.5</v>
      </c>
      <c r="S37" s="14">
        <v>8.3000000000000007</v>
      </c>
      <c r="T37" s="252">
        <v>8.3000000000000007</v>
      </c>
      <c r="U37" s="381">
        <f t="shared" ref="U37:U42" si="11">SUM(O37:T37)</f>
        <v>44.8</v>
      </c>
      <c r="V37" s="502"/>
      <c r="W37" s="2"/>
      <c r="Z37" s="2"/>
    </row>
    <row r="38" spans="1:28" ht="33.75" customHeight="1" x14ac:dyDescent="0.25">
      <c r="A38" s="148" t="s">
        <v>27</v>
      </c>
      <c r="B38" s="117">
        <v>82.8</v>
      </c>
      <c r="C38" s="514">
        <v>81.3</v>
      </c>
      <c r="D38" s="514">
        <v>24.9</v>
      </c>
      <c r="E38" s="514">
        <v>80.599999999999994</v>
      </c>
      <c r="F38" s="514">
        <v>79.8</v>
      </c>
      <c r="G38" s="515">
        <v>78.8</v>
      </c>
      <c r="H38" s="242">
        <f>SUM(B38:G38)</f>
        <v>428.20000000000005</v>
      </c>
      <c r="I38" s="37"/>
      <c r="J38" s="375"/>
      <c r="K38" s="326"/>
      <c r="L38" s="502"/>
      <c r="M38" s="2"/>
      <c r="N38" s="148" t="s">
        <v>27</v>
      </c>
      <c r="O38" s="13">
        <v>8.6999999999999993</v>
      </c>
      <c r="P38" s="14">
        <v>8.6999999999999993</v>
      </c>
      <c r="Q38" s="14">
        <v>2.2999999999999998</v>
      </c>
      <c r="R38" s="14">
        <v>8.5</v>
      </c>
      <c r="S38" s="14">
        <v>8.1999999999999993</v>
      </c>
      <c r="T38" s="252">
        <v>8.3000000000000007</v>
      </c>
      <c r="U38" s="381">
        <f t="shared" si="11"/>
        <v>44.7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17">
        <v>82.8</v>
      </c>
      <c r="C39" s="514">
        <v>81.3</v>
      </c>
      <c r="D39" s="514">
        <v>24.8</v>
      </c>
      <c r="E39" s="514">
        <v>80.599999999999994</v>
      </c>
      <c r="F39" s="514">
        <v>79.7</v>
      </c>
      <c r="G39" s="515">
        <v>78.8</v>
      </c>
      <c r="H39" s="242">
        <f t="shared" si="10"/>
        <v>428</v>
      </c>
      <c r="I39" s="37"/>
      <c r="J39" s="375"/>
      <c r="K39" s="326"/>
      <c r="L39" s="502"/>
      <c r="M39" s="2"/>
      <c r="N39" s="147" t="s">
        <v>20</v>
      </c>
      <c r="O39" s="13">
        <v>8.6999999999999993</v>
      </c>
      <c r="P39" s="14">
        <v>8.6999999999999993</v>
      </c>
      <c r="Q39" s="14">
        <v>2.2999999999999998</v>
      </c>
      <c r="R39" s="14">
        <v>8.5</v>
      </c>
      <c r="S39" s="14">
        <v>8.1999999999999993</v>
      </c>
      <c r="T39" s="252">
        <v>8.3000000000000007</v>
      </c>
      <c r="U39" s="381">
        <f t="shared" si="11"/>
        <v>44.7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33">
        <v>85.1</v>
      </c>
      <c r="C40" s="334">
        <v>83.8</v>
      </c>
      <c r="D40" s="334">
        <v>24.8</v>
      </c>
      <c r="E40" s="334">
        <v>83</v>
      </c>
      <c r="F40" s="334">
        <v>82.5</v>
      </c>
      <c r="G40" s="336">
        <v>81.599999999999994</v>
      </c>
      <c r="H40" s="242">
        <f t="shared" si="10"/>
        <v>440.79999999999995</v>
      </c>
      <c r="I40" s="37"/>
      <c r="J40" s="375"/>
      <c r="K40" s="326"/>
      <c r="L40" s="502"/>
      <c r="M40" s="2"/>
      <c r="N40" s="147" t="s">
        <v>21</v>
      </c>
      <c r="O40" s="13">
        <v>8.6</v>
      </c>
      <c r="P40" s="14">
        <v>8.6999999999999993</v>
      </c>
      <c r="Q40" s="14">
        <v>2.2999999999999998</v>
      </c>
      <c r="R40" s="14">
        <v>8.4</v>
      </c>
      <c r="S40" s="14">
        <v>8.1999999999999993</v>
      </c>
      <c r="T40" s="252">
        <v>8.3000000000000007</v>
      </c>
      <c r="U40" s="381">
        <f t="shared" si="11"/>
        <v>44.5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33">
        <v>85.1</v>
      </c>
      <c r="C41" s="334">
        <v>83.8</v>
      </c>
      <c r="D41" s="334">
        <v>25.1</v>
      </c>
      <c r="E41" s="334">
        <v>83</v>
      </c>
      <c r="F41" s="334">
        <v>82.5</v>
      </c>
      <c r="G41" s="336">
        <v>81.599999999999994</v>
      </c>
      <c r="H41" s="242">
        <f t="shared" si="10"/>
        <v>441.1</v>
      </c>
      <c r="I41" s="37"/>
      <c r="J41" s="375"/>
      <c r="K41" s="326"/>
      <c r="L41" s="502"/>
      <c r="M41" s="2"/>
      <c r="N41" s="148" t="s">
        <v>22</v>
      </c>
      <c r="O41" s="13">
        <v>8.6</v>
      </c>
      <c r="P41" s="14">
        <v>8.6999999999999993</v>
      </c>
      <c r="Q41" s="14">
        <v>2.2999999999999998</v>
      </c>
      <c r="R41" s="14">
        <v>8.4</v>
      </c>
      <c r="S41" s="14">
        <v>8.1999999999999993</v>
      </c>
      <c r="T41" s="252">
        <v>8.1999999999999993</v>
      </c>
      <c r="U41" s="381">
        <f t="shared" si="11"/>
        <v>44.400000000000006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91.5</v>
      </c>
      <c r="C42" s="330">
        <v>92</v>
      </c>
      <c r="D42" s="514">
        <v>25.1</v>
      </c>
      <c r="E42" s="330">
        <v>91.5</v>
      </c>
      <c r="F42" s="330">
        <v>90.3</v>
      </c>
      <c r="G42" s="331">
        <v>92.3</v>
      </c>
      <c r="H42" s="381">
        <f>SUM(B42:G42)</f>
        <v>482.70000000000005</v>
      </c>
      <c r="I42" s="37"/>
      <c r="J42" s="375"/>
      <c r="K42" s="326"/>
      <c r="L42" s="502"/>
      <c r="M42" s="2"/>
      <c r="N42" s="196" t="s">
        <v>30</v>
      </c>
      <c r="O42" s="13">
        <v>8.6</v>
      </c>
      <c r="P42" s="14">
        <v>8.6999999999999993</v>
      </c>
      <c r="Q42" s="14">
        <v>2.2999999999999998</v>
      </c>
      <c r="R42" s="14">
        <v>8.4</v>
      </c>
      <c r="S42" s="14">
        <v>8.1999999999999993</v>
      </c>
      <c r="T42" s="252">
        <v>8.1999999999999993</v>
      </c>
      <c r="U42" s="381">
        <f t="shared" si="11"/>
        <v>44.400000000000006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590.80000000000007</v>
      </c>
      <c r="C43" s="105">
        <f t="shared" si="12"/>
        <v>582.1</v>
      </c>
      <c r="D43" s="105">
        <f t="shared" si="12"/>
        <v>173.39999999999998</v>
      </c>
      <c r="E43" s="531">
        <f t="shared" si="12"/>
        <v>577.20000000000005</v>
      </c>
      <c r="F43" s="105">
        <f>SUM(F36:F42)</f>
        <v>572.1</v>
      </c>
      <c r="G43" s="106">
        <f t="shared" si="12"/>
        <v>567.9</v>
      </c>
      <c r="H43" s="389">
        <f>SUM(B43:G43)</f>
        <v>3063.5000000000005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60.5</v>
      </c>
      <c r="P43" s="105">
        <f t="shared" si="13"/>
        <v>60.7</v>
      </c>
      <c r="Q43" s="105">
        <f t="shared" si="13"/>
        <v>16.100000000000001</v>
      </c>
      <c r="R43" s="105">
        <f t="shared" si="13"/>
        <v>59.099999999999994</v>
      </c>
      <c r="S43" s="105">
        <f t="shared" si="13"/>
        <v>57.300000000000011</v>
      </c>
      <c r="T43" s="106">
        <f t="shared" si="13"/>
        <v>57.7</v>
      </c>
      <c r="U43" s="389">
        <f>SUM(O43:T43)</f>
        <v>311.40000000000003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137.91310000000001</v>
      </c>
      <c r="C44" s="346">
        <v>136.0915</v>
      </c>
      <c r="D44" s="346">
        <v>133.155</v>
      </c>
      <c r="E44" s="346">
        <v>134.953</v>
      </c>
      <c r="F44" s="346">
        <v>134.19399999999999</v>
      </c>
      <c r="G44" s="532">
        <v>131.917</v>
      </c>
      <c r="H44" s="113">
        <f>+((H43/H45)/7)*1000</f>
        <v>134.90840232517175</v>
      </c>
      <c r="I44" s="38"/>
      <c r="J44" s="38"/>
      <c r="K44" s="38"/>
      <c r="L44" s="37"/>
      <c r="N44" s="162" t="s">
        <v>10</v>
      </c>
      <c r="O44" s="15">
        <v>146.5</v>
      </c>
      <c r="P44" s="16">
        <v>147</v>
      </c>
      <c r="Q44" s="16">
        <v>143.5</v>
      </c>
      <c r="R44" s="16">
        <v>143</v>
      </c>
      <c r="S44" s="16">
        <v>143.5</v>
      </c>
      <c r="T44" s="17">
        <v>142</v>
      </c>
      <c r="U44" s="113">
        <f>+((U43/U45)/7)*1000</f>
        <v>144.43413729128017</v>
      </c>
      <c r="AA44" s="11"/>
      <c r="AB44" s="11"/>
    </row>
    <row r="45" spans="1:28" ht="33.75" customHeight="1" x14ac:dyDescent="0.25">
      <c r="A45" s="163" t="s">
        <v>11</v>
      </c>
      <c r="B45" s="18">
        <v>612</v>
      </c>
      <c r="C45" s="19">
        <v>611</v>
      </c>
      <c r="D45" s="19">
        <v>186</v>
      </c>
      <c r="E45" s="19">
        <v>611</v>
      </c>
      <c r="F45" s="19">
        <v>609</v>
      </c>
      <c r="G45" s="20">
        <v>615</v>
      </c>
      <c r="H45" s="114">
        <f>SUM(B45:G45)</f>
        <v>3244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16</v>
      </c>
      <c r="R45" s="19">
        <v>59</v>
      </c>
      <c r="S45" s="19">
        <v>57</v>
      </c>
      <c r="T45" s="20">
        <v>58</v>
      </c>
      <c r="U45" s="114">
        <f>SUM(O45:T45)</f>
        <v>308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((((B44*7)*B45)/1000)-(B36))/6</f>
        <v>84.819953400000017</v>
      </c>
      <c r="C46" s="21">
        <f t="shared" si="14"/>
        <v>83.677224249999995</v>
      </c>
      <c r="D46" s="21">
        <f t="shared" si="14"/>
        <v>24.827968333333331</v>
      </c>
      <c r="E46" s="21">
        <f t="shared" si="14"/>
        <v>82.982330166666671</v>
      </c>
      <c r="F46" s="21">
        <f t="shared" si="14"/>
        <v>82.228170333333338</v>
      </c>
      <c r="G46" s="21">
        <f t="shared" si="14"/>
        <v>81.750447499999993</v>
      </c>
      <c r="H46" s="115">
        <f>((H43*1000)/H45)/7</f>
        <v>134.90840232517175</v>
      </c>
      <c r="I46" s="167"/>
      <c r="J46" s="167"/>
      <c r="K46" s="167"/>
      <c r="L46" s="37"/>
      <c r="N46" s="164" t="s">
        <v>12</v>
      </c>
      <c r="O46" s="21">
        <f t="shared" ref="O46:T46" si="15">((((O44*7)*O45)/1000)-(O36))/6</f>
        <v>8.6507500000000004</v>
      </c>
      <c r="P46" s="22">
        <f t="shared" si="15"/>
        <v>8.6851666666666656</v>
      </c>
      <c r="Q46" s="22">
        <f t="shared" si="15"/>
        <v>2.3119999999999998</v>
      </c>
      <c r="R46" s="22">
        <f t="shared" si="15"/>
        <v>8.4431666666666665</v>
      </c>
      <c r="S46" s="22">
        <f t="shared" si="15"/>
        <v>8.2094166666666677</v>
      </c>
      <c r="T46" s="23">
        <f t="shared" si="15"/>
        <v>8.2586666666666666</v>
      </c>
      <c r="U46" s="115">
        <f>((U43*1000)/U45)/7</f>
        <v>144.43413729128017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590.81972039999994</v>
      </c>
      <c r="C47" s="330">
        <f t="shared" si="16"/>
        <v>582.06334549999997</v>
      </c>
      <c r="D47" s="330">
        <f t="shared" si="16"/>
        <v>173.36780999999999</v>
      </c>
      <c r="E47" s="330">
        <f t="shared" si="16"/>
        <v>577.19398099999989</v>
      </c>
      <c r="F47" s="330">
        <f>((F45*F44)*7)/1000</f>
        <v>572.06902200000002</v>
      </c>
      <c r="G47" s="331">
        <f t="shared" si="16"/>
        <v>567.90268500000002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60.5045</v>
      </c>
      <c r="P47" s="330">
        <f t="shared" si="17"/>
        <v>60.710999999999999</v>
      </c>
      <c r="Q47" s="330">
        <f t="shared" si="17"/>
        <v>16.071999999999999</v>
      </c>
      <c r="R47" s="330">
        <f t="shared" si="17"/>
        <v>59.058999999999997</v>
      </c>
      <c r="S47" s="330">
        <f t="shared" si="17"/>
        <v>57.256500000000003</v>
      </c>
      <c r="T47" s="331">
        <f t="shared" si="17"/>
        <v>57.652000000000001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137.90849673202615</v>
      </c>
      <c r="C48" s="27">
        <f t="shared" si="18"/>
        <v>136.10007014262334</v>
      </c>
      <c r="D48" s="27">
        <f t="shared" si="18"/>
        <v>133.17972350230414</v>
      </c>
      <c r="E48" s="27">
        <f t="shared" si="18"/>
        <v>134.95440729483283</v>
      </c>
      <c r="F48" s="27">
        <f>+(F43/F45)/7*1000</f>
        <v>134.20126671358199</v>
      </c>
      <c r="G48" s="28">
        <f t="shared" si="18"/>
        <v>131.91637630662021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146.48910411622276</v>
      </c>
      <c r="P48" s="27">
        <f t="shared" si="19"/>
        <v>146.97336561743344</v>
      </c>
      <c r="Q48" s="27">
        <f t="shared" si="19"/>
        <v>143.75000000000003</v>
      </c>
      <c r="R48" s="27">
        <f t="shared" si="19"/>
        <v>143.09927360774816</v>
      </c>
      <c r="S48" s="27">
        <f t="shared" si="19"/>
        <v>143.60902255639101</v>
      </c>
      <c r="T48" s="28">
        <f t="shared" si="19"/>
        <v>142.11822660098522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-1.9720399999869187E-2</v>
      </c>
      <c r="C49" s="30">
        <f t="shared" si="20"/>
        <v>3.6654500000054213E-2</v>
      </c>
      <c r="D49" s="30">
        <f>D43-D47</f>
        <v>3.218999999998573E-2</v>
      </c>
      <c r="E49" s="30">
        <f t="shared" si="20"/>
        <v>6.019000000151209E-3</v>
      </c>
      <c r="F49" s="30">
        <f t="shared" si="20"/>
        <v>3.0978000000004613E-2</v>
      </c>
      <c r="G49" s="30">
        <f t="shared" si="20"/>
        <v>-2.6850000000422369E-3</v>
      </c>
      <c r="H49" s="29"/>
      <c r="I49" s="29"/>
      <c r="J49" s="29"/>
      <c r="K49" s="29"/>
      <c r="L49" s="30"/>
      <c r="N49" s="29"/>
      <c r="O49" s="30">
        <f t="shared" ref="O49:T49" si="21">O43-O47</f>
        <v>-4.5000000000001705E-3</v>
      </c>
      <c r="P49" s="30">
        <f t="shared" si="21"/>
        <v>-1.099999999999568E-2</v>
      </c>
      <c r="Q49" s="30">
        <f t="shared" si="21"/>
        <v>2.8000000000002245E-2</v>
      </c>
      <c r="R49" s="30">
        <f t="shared" si="21"/>
        <v>4.0999999999996817E-2</v>
      </c>
      <c r="S49" s="30">
        <f t="shared" si="21"/>
        <v>4.3500000000008754E-2</v>
      </c>
      <c r="T49" s="30">
        <f t="shared" si="21"/>
        <v>4.8000000000001819E-2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103" t="s">
        <v>7</v>
      </c>
      <c r="C52" s="1104"/>
      <c r="D52" s="1104"/>
      <c r="E52" s="1104"/>
      <c r="F52" s="1104"/>
      <c r="G52" s="1104"/>
      <c r="H52" s="1105"/>
      <c r="I52" s="1142" t="s">
        <v>29</v>
      </c>
      <c r="J52" s="1143"/>
      <c r="K52" s="1143"/>
      <c r="L52" s="1143"/>
      <c r="M52" s="1143"/>
      <c r="N52" s="1143"/>
      <c r="O52" s="1144"/>
      <c r="P52" s="1103" t="s">
        <v>28</v>
      </c>
      <c r="Q52" s="1104"/>
      <c r="R52" s="1104"/>
      <c r="S52" s="1104"/>
      <c r="T52" s="1104"/>
      <c r="U52" s="1104"/>
      <c r="V52" s="1105"/>
      <c r="W52" s="1160" t="s">
        <v>93</v>
      </c>
      <c r="X52" s="1156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61"/>
      <c r="X53" s="1149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8.3000000000000007</v>
      </c>
      <c r="C54" s="330">
        <v>8.3000000000000007</v>
      </c>
      <c r="D54" s="14">
        <v>8.5</v>
      </c>
      <c r="E54" s="14">
        <v>2.6</v>
      </c>
      <c r="F54" s="330">
        <v>8.1999999999999993</v>
      </c>
      <c r="G54" s="14">
        <v>8.5</v>
      </c>
      <c r="H54" s="252">
        <v>8.3000000000000007</v>
      </c>
      <c r="I54" s="329">
        <v>9.4</v>
      </c>
      <c r="J54" s="330">
        <v>8.5</v>
      </c>
      <c r="K54" s="14">
        <v>8.5</v>
      </c>
      <c r="L54" s="14">
        <v>2.4</v>
      </c>
      <c r="M54" s="330">
        <v>8.5</v>
      </c>
      <c r="N54" s="25">
        <v>8.4</v>
      </c>
      <c r="O54" s="331">
        <v>8.3000000000000007</v>
      </c>
      <c r="P54" s="329">
        <v>8.5</v>
      </c>
      <c r="Q54" s="330">
        <v>8.4</v>
      </c>
      <c r="R54" s="330">
        <v>8.5</v>
      </c>
      <c r="S54" s="14">
        <v>2.5</v>
      </c>
      <c r="T54" s="14">
        <v>8.5</v>
      </c>
      <c r="U54" s="330">
        <v>8.5</v>
      </c>
      <c r="V54" s="331">
        <v>8.5</v>
      </c>
      <c r="W54" s="537">
        <v>5.5</v>
      </c>
      <c r="X54" s="242">
        <f>SUM(B54:W54)</f>
        <v>165.60000000000002</v>
      </c>
      <c r="Y54" s="539"/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33">
        <v>8.4</v>
      </c>
      <c r="C55" s="334">
        <v>8.5</v>
      </c>
      <c r="D55" s="334">
        <v>8.6999999999999993</v>
      </c>
      <c r="E55" s="334">
        <v>2.7</v>
      </c>
      <c r="F55" s="334">
        <v>8.1999999999999993</v>
      </c>
      <c r="G55" s="334">
        <v>8.6</v>
      </c>
      <c r="H55" s="336">
        <v>8.5</v>
      </c>
      <c r="I55" s="333">
        <v>8.5</v>
      </c>
      <c r="J55" s="334">
        <v>8.6999999999999993</v>
      </c>
      <c r="K55" s="334">
        <v>8.5</v>
      </c>
      <c r="L55" s="334">
        <v>2.4</v>
      </c>
      <c r="M55" s="334">
        <v>8.6999999999999993</v>
      </c>
      <c r="N55" s="413">
        <v>8.5</v>
      </c>
      <c r="O55" s="336">
        <v>8.3000000000000007</v>
      </c>
      <c r="P55" s="333">
        <v>8.6999999999999993</v>
      </c>
      <c r="Q55" s="334">
        <v>8.6</v>
      </c>
      <c r="R55" s="334">
        <v>8.6999999999999993</v>
      </c>
      <c r="S55" s="334">
        <v>2.8</v>
      </c>
      <c r="T55" s="334">
        <v>8.6999999999999993</v>
      </c>
      <c r="U55" s="334">
        <v>8.6999999999999993</v>
      </c>
      <c r="V55" s="336">
        <v>8.6999999999999993</v>
      </c>
      <c r="W55" s="537">
        <v>6.5</v>
      </c>
      <c r="X55" s="242">
        <f t="shared" ref="X55:X60" si="22">SUM(B55:W55)</f>
        <v>168.59999999999997</v>
      </c>
      <c r="Y55" s="539"/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33">
        <v>8.4</v>
      </c>
      <c r="C56" s="334">
        <v>8.5</v>
      </c>
      <c r="D56" s="334">
        <v>8.6999999999999993</v>
      </c>
      <c r="E56" s="334">
        <v>2.7</v>
      </c>
      <c r="F56" s="334">
        <v>8.1999999999999993</v>
      </c>
      <c r="G56" s="334">
        <v>8.6</v>
      </c>
      <c r="H56" s="336">
        <v>8.5</v>
      </c>
      <c r="I56" s="333">
        <v>8.5</v>
      </c>
      <c r="J56" s="334">
        <v>8.6999999999999993</v>
      </c>
      <c r="K56" s="334">
        <v>8.5</v>
      </c>
      <c r="L56" s="334">
        <v>2.4</v>
      </c>
      <c r="M56" s="334">
        <v>8.6999999999999993</v>
      </c>
      <c r="N56" s="413">
        <v>8.5</v>
      </c>
      <c r="O56" s="336">
        <v>8.3000000000000007</v>
      </c>
      <c r="P56" s="333">
        <v>8.6999999999999993</v>
      </c>
      <c r="Q56" s="334">
        <v>8.6</v>
      </c>
      <c r="R56" s="334">
        <v>8.6999999999999993</v>
      </c>
      <c r="S56" s="334">
        <v>2.8</v>
      </c>
      <c r="T56" s="334">
        <v>8.6999999999999993</v>
      </c>
      <c r="U56" s="334">
        <v>8.6999999999999993</v>
      </c>
      <c r="V56" s="336">
        <v>8.6999999999999993</v>
      </c>
      <c r="W56" s="537">
        <v>6.5</v>
      </c>
      <c r="X56" s="242">
        <f t="shared" si="22"/>
        <v>168.59999999999997</v>
      </c>
      <c r="Y56" s="539"/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8.4</v>
      </c>
      <c r="C57" s="330">
        <v>8.4</v>
      </c>
      <c r="D57" s="14">
        <v>8.6</v>
      </c>
      <c r="E57" s="14">
        <v>2.6</v>
      </c>
      <c r="F57" s="330">
        <v>8.4</v>
      </c>
      <c r="G57" s="14">
        <v>8.1999999999999993</v>
      </c>
      <c r="H57" s="252">
        <v>8.4</v>
      </c>
      <c r="I57" s="329">
        <v>8.1999999999999993</v>
      </c>
      <c r="J57" s="330">
        <v>8.5</v>
      </c>
      <c r="K57" s="14">
        <v>8.5</v>
      </c>
      <c r="L57" s="14">
        <v>2.5</v>
      </c>
      <c r="M57" s="330">
        <v>8.6</v>
      </c>
      <c r="N57" s="25">
        <v>8.4</v>
      </c>
      <c r="O57" s="331">
        <v>8.5</v>
      </c>
      <c r="P57" s="329">
        <v>8.6</v>
      </c>
      <c r="Q57" s="330">
        <v>8.5</v>
      </c>
      <c r="R57" s="330">
        <v>8.6</v>
      </c>
      <c r="S57" s="14">
        <v>2.6</v>
      </c>
      <c r="T57" s="14">
        <v>8.6999999999999993</v>
      </c>
      <c r="U57" s="330">
        <v>8.6</v>
      </c>
      <c r="V57" s="331">
        <v>8.6</v>
      </c>
      <c r="W57" s="537">
        <v>6.5</v>
      </c>
      <c r="X57" s="242">
        <f t="shared" si="22"/>
        <v>166.89999999999995</v>
      </c>
      <c r="Y57" s="539"/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8.4</v>
      </c>
      <c r="C58" s="330">
        <v>8.4</v>
      </c>
      <c r="D58" s="14">
        <v>8.6</v>
      </c>
      <c r="E58" s="14">
        <v>2.6</v>
      </c>
      <c r="F58" s="330">
        <v>8.3000000000000007</v>
      </c>
      <c r="G58" s="14">
        <v>8.1999999999999993</v>
      </c>
      <c r="H58" s="252">
        <v>8.4</v>
      </c>
      <c r="I58" s="329">
        <v>8.1999999999999993</v>
      </c>
      <c r="J58" s="330">
        <v>8.6</v>
      </c>
      <c r="K58" s="14">
        <v>8.5</v>
      </c>
      <c r="L58" s="14">
        <v>2.5</v>
      </c>
      <c r="M58" s="330">
        <v>8.6</v>
      </c>
      <c r="N58" s="25">
        <v>8.4</v>
      </c>
      <c r="O58" s="331">
        <v>8.4</v>
      </c>
      <c r="P58" s="329">
        <v>8.6</v>
      </c>
      <c r="Q58" s="330">
        <v>8.5</v>
      </c>
      <c r="R58" s="330">
        <v>8.6</v>
      </c>
      <c r="S58" s="14">
        <v>2.6</v>
      </c>
      <c r="T58" s="14">
        <v>8.6</v>
      </c>
      <c r="U58" s="330">
        <v>8.6</v>
      </c>
      <c r="V58" s="331">
        <v>8.6</v>
      </c>
      <c r="W58" s="537">
        <v>6.5</v>
      </c>
      <c r="X58" s="242">
        <f t="shared" si="22"/>
        <v>166.69999999999996</v>
      </c>
      <c r="Y58" s="539"/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8.3000000000000007</v>
      </c>
      <c r="C59" s="330">
        <v>8.3000000000000007</v>
      </c>
      <c r="D59" s="14">
        <v>8.4</v>
      </c>
      <c r="E59" s="14">
        <v>2.5</v>
      </c>
      <c r="F59" s="330">
        <v>8.4</v>
      </c>
      <c r="G59" s="14">
        <v>8.4</v>
      </c>
      <c r="H59" s="252">
        <v>8.3000000000000007</v>
      </c>
      <c r="I59" s="329">
        <v>7.6</v>
      </c>
      <c r="J59" s="330">
        <v>8.4</v>
      </c>
      <c r="K59" s="14">
        <v>8.4</v>
      </c>
      <c r="L59" s="14">
        <v>2.5</v>
      </c>
      <c r="M59" s="330">
        <v>8.4</v>
      </c>
      <c r="N59" s="25">
        <v>8.4</v>
      </c>
      <c r="O59" s="331">
        <v>8.4</v>
      </c>
      <c r="P59" s="329">
        <v>8.4</v>
      </c>
      <c r="Q59" s="330">
        <v>8.3000000000000007</v>
      </c>
      <c r="R59" s="330">
        <v>8.4</v>
      </c>
      <c r="S59" s="14">
        <v>2.6</v>
      </c>
      <c r="T59" s="14">
        <v>8.4</v>
      </c>
      <c r="U59" s="330">
        <v>8.4</v>
      </c>
      <c r="V59" s="331">
        <v>8.4</v>
      </c>
      <c r="W59" s="537">
        <v>6.9</v>
      </c>
      <c r="X59" s="242">
        <f t="shared" si="22"/>
        <v>164.50000000000003</v>
      </c>
      <c r="Y59" s="539"/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8.3000000000000007</v>
      </c>
      <c r="C60" s="330">
        <v>8.3000000000000007</v>
      </c>
      <c r="D60" s="14">
        <v>8.4</v>
      </c>
      <c r="E60" s="14">
        <v>2.5</v>
      </c>
      <c r="F60" s="330">
        <v>8.4</v>
      </c>
      <c r="G60" s="14">
        <v>8.4</v>
      </c>
      <c r="H60" s="252">
        <v>8.3000000000000007</v>
      </c>
      <c r="I60" s="329">
        <v>7.7</v>
      </c>
      <c r="J60" s="330">
        <v>8.5</v>
      </c>
      <c r="K60" s="14">
        <v>8.4</v>
      </c>
      <c r="L60" s="14">
        <v>2.6</v>
      </c>
      <c r="M60" s="330">
        <v>8.4</v>
      </c>
      <c r="N60" s="25">
        <v>8.5</v>
      </c>
      <c r="O60" s="331">
        <v>8.5</v>
      </c>
      <c r="P60" s="329">
        <v>8.4</v>
      </c>
      <c r="Q60" s="330">
        <v>8.4</v>
      </c>
      <c r="R60" s="330">
        <v>8.4</v>
      </c>
      <c r="S60" s="14">
        <v>2.7</v>
      </c>
      <c r="T60" s="14">
        <v>8.5</v>
      </c>
      <c r="U60" s="330">
        <v>8.4</v>
      </c>
      <c r="V60" s="331">
        <v>8.4</v>
      </c>
      <c r="W60" s="538">
        <v>6.9</v>
      </c>
      <c r="X60" s="381">
        <f t="shared" si="22"/>
        <v>165.3</v>
      </c>
      <c r="Y60" s="540"/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3">SUM(B54:B60)</f>
        <v>58.5</v>
      </c>
      <c r="C61" s="105">
        <f t="shared" si="23"/>
        <v>58.7</v>
      </c>
      <c r="D61" s="105">
        <f t="shared" si="23"/>
        <v>59.9</v>
      </c>
      <c r="E61" s="105">
        <f t="shared" si="23"/>
        <v>18.2</v>
      </c>
      <c r="F61" s="105">
        <f t="shared" si="23"/>
        <v>58.099999999999994</v>
      </c>
      <c r="G61" s="105">
        <f t="shared" si="23"/>
        <v>58.900000000000006</v>
      </c>
      <c r="H61" s="106">
        <f t="shared" si="23"/>
        <v>58.7</v>
      </c>
      <c r="I61" s="108">
        <f t="shared" si="23"/>
        <v>58.1</v>
      </c>
      <c r="J61" s="105">
        <f t="shared" si="23"/>
        <v>59.9</v>
      </c>
      <c r="K61" s="105">
        <f t="shared" si="23"/>
        <v>59.3</v>
      </c>
      <c r="L61" s="105">
        <f>SUM(L54:L60)</f>
        <v>17.3</v>
      </c>
      <c r="M61" s="105">
        <f>SUM(M54:M60)</f>
        <v>59.9</v>
      </c>
      <c r="N61" s="105">
        <f>SUM(N54:N60)</f>
        <v>59.099999999999994</v>
      </c>
      <c r="O61" s="106">
        <f>SUM(O54:O60)</f>
        <v>58.7</v>
      </c>
      <c r="P61" s="108">
        <f t="shared" ref="P61:V61" si="24">SUM(P54:P60)</f>
        <v>59.9</v>
      </c>
      <c r="Q61" s="105">
        <f t="shared" si="24"/>
        <v>59.300000000000004</v>
      </c>
      <c r="R61" s="105">
        <f t="shared" si="24"/>
        <v>59.9</v>
      </c>
      <c r="S61" s="105">
        <f t="shared" si="24"/>
        <v>18.599999999999998</v>
      </c>
      <c r="T61" s="105">
        <f t="shared" si="24"/>
        <v>60.099999999999994</v>
      </c>
      <c r="U61" s="105">
        <f t="shared" si="24"/>
        <v>59.9</v>
      </c>
      <c r="V61" s="106">
        <f t="shared" si="24"/>
        <v>59.9</v>
      </c>
      <c r="W61" s="106">
        <f>SUM(W54:W60)</f>
        <v>45.3</v>
      </c>
      <c r="X61" s="389">
        <f>SUM(B61:W61)</f>
        <v>1166.2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144</v>
      </c>
      <c r="C62" s="16">
        <v>144.5</v>
      </c>
      <c r="D62" s="16">
        <v>147.5</v>
      </c>
      <c r="E62" s="16">
        <v>144.5</v>
      </c>
      <c r="F62" s="16">
        <v>145.5</v>
      </c>
      <c r="G62" s="16">
        <v>147.5</v>
      </c>
      <c r="H62" s="17">
        <v>144.5</v>
      </c>
      <c r="I62" s="15">
        <v>145.5</v>
      </c>
      <c r="J62" s="16">
        <v>147.5</v>
      </c>
      <c r="K62" s="16">
        <v>146</v>
      </c>
      <c r="L62" s="452">
        <v>145</v>
      </c>
      <c r="M62" s="452">
        <v>147.5</v>
      </c>
      <c r="N62" s="16">
        <v>145.5</v>
      </c>
      <c r="O62" s="17">
        <v>144.5</v>
      </c>
      <c r="P62" s="451">
        <v>147.5</v>
      </c>
      <c r="Q62" s="452">
        <v>146</v>
      </c>
      <c r="R62" s="453">
        <v>147.5</v>
      </c>
      <c r="S62" s="453">
        <v>147.5</v>
      </c>
      <c r="T62" s="453">
        <v>148</v>
      </c>
      <c r="U62" s="452">
        <v>147.5</v>
      </c>
      <c r="V62" s="504">
        <v>147.5</v>
      </c>
      <c r="W62" s="504">
        <v>146</v>
      </c>
      <c r="X62" s="243">
        <f>((X61/X63)/7)*1000</f>
        <v>146.14035087719299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58</v>
      </c>
      <c r="D63" s="19">
        <v>58</v>
      </c>
      <c r="E63" s="19">
        <v>18</v>
      </c>
      <c r="F63" s="19">
        <v>57</v>
      </c>
      <c r="G63" s="19">
        <v>57</v>
      </c>
      <c r="H63" s="20">
        <v>58</v>
      </c>
      <c r="I63" s="18">
        <v>57</v>
      </c>
      <c r="J63" s="19">
        <v>58</v>
      </c>
      <c r="K63" s="19">
        <v>58</v>
      </c>
      <c r="L63" s="19">
        <v>17</v>
      </c>
      <c r="M63" s="19">
        <v>58</v>
      </c>
      <c r="N63" s="19">
        <v>58</v>
      </c>
      <c r="O63" s="20">
        <v>58</v>
      </c>
      <c r="P63" s="18">
        <v>58</v>
      </c>
      <c r="Q63" s="19">
        <v>58</v>
      </c>
      <c r="R63" s="19">
        <v>58</v>
      </c>
      <c r="S63" s="19">
        <v>18</v>
      </c>
      <c r="T63" s="19">
        <v>58</v>
      </c>
      <c r="U63" s="19">
        <v>58</v>
      </c>
      <c r="V63" s="20">
        <v>58</v>
      </c>
      <c r="W63" s="20">
        <v>46</v>
      </c>
      <c r="X63" s="244">
        <f>SUM(B63:W63)</f>
        <v>1140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((((B62*7)*B63)/1000)-(B54))/6</f>
        <v>8.3606666666666669</v>
      </c>
      <c r="C64" s="21">
        <f t="shared" ref="C64:V64" si="25">((((C62*7)*C63)/1000)-(C54))/6</f>
        <v>8.3945000000000007</v>
      </c>
      <c r="D64" s="21">
        <f t="shared" si="25"/>
        <v>8.5641666666666669</v>
      </c>
      <c r="E64" s="21">
        <f t="shared" si="25"/>
        <v>2.6011666666666668</v>
      </c>
      <c r="F64" s="21">
        <f t="shared" si="25"/>
        <v>8.3090833333333336</v>
      </c>
      <c r="G64" s="21">
        <f t="shared" si="25"/>
        <v>8.3920833333333338</v>
      </c>
      <c r="H64" s="21">
        <f t="shared" si="25"/>
        <v>8.3945000000000007</v>
      </c>
      <c r="I64" s="21">
        <f t="shared" si="25"/>
        <v>8.1090833333333325</v>
      </c>
      <c r="J64" s="21">
        <f t="shared" si="25"/>
        <v>8.5641666666666669</v>
      </c>
      <c r="K64" s="21">
        <f t="shared" si="25"/>
        <v>8.4626666666666672</v>
      </c>
      <c r="L64" s="21">
        <f t="shared" si="25"/>
        <v>2.4758333333333331</v>
      </c>
      <c r="M64" s="21">
        <f t="shared" si="25"/>
        <v>8.5641666666666669</v>
      </c>
      <c r="N64" s="21">
        <f t="shared" si="25"/>
        <v>8.4455000000000009</v>
      </c>
      <c r="O64" s="21">
        <f t="shared" si="25"/>
        <v>8.3945000000000007</v>
      </c>
      <c r="P64" s="21">
        <f t="shared" si="25"/>
        <v>8.5641666666666669</v>
      </c>
      <c r="Q64" s="21">
        <f t="shared" si="25"/>
        <v>8.4793333333333347</v>
      </c>
      <c r="R64" s="21">
        <f t="shared" si="25"/>
        <v>8.5641666666666669</v>
      </c>
      <c r="S64" s="21">
        <f t="shared" si="25"/>
        <v>2.6808333333333336</v>
      </c>
      <c r="T64" s="21">
        <f t="shared" si="25"/>
        <v>8.5980000000000008</v>
      </c>
      <c r="U64" s="21">
        <f t="shared" si="25"/>
        <v>8.5641666666666669</v>
      </c>
      <c r="V64" s="21">
        <f t="shared" si="25"/>
        <v>8.5641666666666669</v>
      </c>
      <c r="W64" s="21">
        <f>((((W62*7)*W63)/1000)-(W54))/6</f>
        <v>6.9186666666666667</v>
      </c>
      <c r="X64" s="425">
        <f>((X61*1000)/X63)/7</f>
        <v>146.14035087719299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58.463999999999999</v>
      </c>
      <c r="C65" s="330">
        <f>((C63*C62)*7)/1000</f>
        <v>58.667000000000002</v>
      </c>
      <c r="D65" s="330">
        <f t="shared" ref="D65:K65" si="26">((D63*D62)*7)/1000</f>
        <v>59.884999999999998</v>
      </c>
      <c r="E65" s="330">
        <f t="shared" si="26"/>
        <v>18.207000000000001</v>
      </c>
      <c r="F65" s="330">
        <f t="shared" si="26"/>
        <v>58.054499999999997</v>
      </c>
      <c r="G65" s="330">
        <f t="shared" si="26"/>
        <v>58.852499999999999</v>
      </c>
      <c r="H65" s="331">
        <f t="shared" si="26"/>
        <v>58.667000000000002</v>
      </c>
      <c r="I65" s="329">
        <f t="shared" si="26"/>
        <v>58.054499999999997</v>
      </c>
      <c r="J65" s="330">
        <f t="shared" si="26"/>
        <v>59.884999999999998</v>
      </c>
      <c r="K65" s="330">
        <f t="shared" si="26"/>
        <v>59.276000000000003</v>
      </c>
      <c r="L65" s="330">
        <f>((L63*L62)*7)/1000</f>
        <v>17.254999999999999</v>
      </c>
      <c r="M65" s="330">
        <f>((M63*M62)*7)/1000</f>
        <v>59.884999999999998</v>
      </c>
      <c r="N65" s="330">
        <f>((N63*N62)*7)/1000</f>
        <v>59.073</v>
      </c>
      <c r="O65" s="331">
        <f>((O63*O62)*7)/1000</f>
        <v>58.667000000000002</v>
      </c>
      <c r="P65" s="329">
        <f t="shared" ref="P65:V65" si="27">((P63*P62)*7)/1000</f>
        <v>59.884999999999998</v>
      </c>
      <c r="Q65" s="330">
        <f t="shared" si="27"/>
        <v>59.276000000000003</v>
      </c>
      <c r="R65" s="330">
        <f t="shared" si="27"/>
        <v>59.884999999999998</v>
      </c>
      <c r="S65" s="330">
        <f t="shared" si="27"/>
        <v>18.585000000000001</v>
      </c>
      <c r="T65" s="330">
        <f t="shared" si="27"/>
        <v>60.088000000000001</v>
      </c>
      <c r="U65" s="330">
        <f t="shared" si="27"/>
        <v>59.884999999999998</v>
      </c>
      <c r="V65" s="331">
        <f t="shared" si="27"/>
        <v>59.884999999999998</v>
      </c>
      <c r="W65" s="331">
        <f>((W63*W62)*7)/1000</f>
        <v>47.012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144.0886699507389</v>
      </c>
      <c r="C66" s="27">
        <f t="shared" si="28"/>
        <v>144.58128078817737</v>
      </c>
      <c r="D66" s="27">
        <f t="shared" si="28"/>
        <v>147.53694581280789</v>
      </c>
      <c r="E66" s="27">
        <f t="shared" si="28"/>
        <v>144.44444444444443</v>
      </c>
      <c r="F66" s="27">
        <f t="shared" si="28"/>
        <v>145.61403508771929</v>
      </c>
      <c r="G66" s="27">
        <f t="shared" si="28"/>
        <v>147.61904761904762</v>
      </c>
      <c r="H66" s="28">
        <f t="shared" si="28"/>
        <v>144.58128078817737</v>
      </c>
      <c r="I66" s="26">
        <f t="shared" si="28"/>
        <v>145.61403508771932</v>
      </c>
      <c r="J66" s="27">
        <f t="shared" si="28"/>
        <v>147.53694581280789</v>
      </c>
      <c r="K66" s="27">
        <f t="shared" si="28"/>
        <v>146.05911330049261</v>
      </c>
      <c r="L66" s="27">
        <f>+(L61/L63)/7*1000</f>
        <v>145.37815126050418</v>
      </c>
      <c r="M66" s="27">
        <f>+(M61/M63)/7*1000</f>
        <v>147.53694581280789</v>
      </c>
      <c r="N66" s="27">
        <f>+(N61/N63)/7*1000</f>
        <v>145.56650246305418</v>
      </c>
      <c r="O66" s="28">
        <f>+(O61/O63)/7*1000</f>
        <v>144.58128078817737</v>
      </c>
      <c r="P66" s="26">
        <f t="shared" ref="P66:V66" si="29">+(P61/P63)/7*1000</f>
        <v>147.53694581280789</v>
      </c>
      <c r="Q66" s="27">
        <f t="shared" si="29"/>
        <v>146.05911330049261</v>
      </c>
      <c r="R66" s="27">
        <f t="shared" si="29"/>
        <v>147.53694581280789</v>
      </c>
      <c r="S66" s="27">
        <f t="shared" si="29"/>
        <v>147.61904761904759</v>
      </c>
      <c r="T66" s="27">
        <f t="shared" si="29"/>
        <v>148.02955665024629</v>
      </c>
      <c r="U66" s="27">
        <f t="shared" si="29"/>
        <v>147.53694581280789</v>
      </c>
      <c r="V66" s="28">
        <f t="shared" si="29"/>
        <v>147.53694581280789</v>
      </c>
      <c r="W66" s="28">
        <f>+(W61/W63)/7*1000</f>
        <v>140.68322981366461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3.6000000000001364E-2</v>
      </c>
      <c r="C67" s="30">
        <f>C61-C65</f>
        <v>3.3000000000001251E-2</v>
      </c>
      <c r="D67" s="30">
        <f t="shared" ref="D67:K67" si="30">D61-D65</f>
        <v>1.5000000000000568E-2</v>
      </c>
      <c r="E67" s="30">
        <f t="shared" si="30"/>
        <v>-7.0000000000014495E-3</v>
      </c>
      <c r="F67" s="30">
        <f t="shared" si="30"/>
        <v>4.5499999999996987E-2</v>
      </c>
      <c r="G67" s="30">
        <f t="shared" si="30"/>
        <v>4.7500000000006537E-2</v>
      </c>
      <c r="H67" s="30">
        <f t="shared" si="30"/>
        <v>3.3000000000001251E-2</v>
      </c>
      <c r="I67" s="30">
        <f t="shared" si="30"/>
        <v>4.5500000000004093E-2</v>
      </c>
      <c r="J67" s="30">
        <f t="shared" si="30"/>
        <v>1.5000000000000568E-2</v>
      </c>
      <c r="K67" s="30">
        <f t="shared" si="30"/>
        <v>2.3999999999993804E-2</v>
      </c>
      <c r="L67" s="30">
        <f>L61-L65</f>
        <v>4.5000000000001705E-2</v>
      </c>
      <c r="M67" s="30">
        <f>M61-M65</f>
        <v>1.5000000000000568E-2</v>
      </c>
      <c r="N67" s="30">
        <f>N61-N65</f>
        <v>2.6999999999993918E-2</v>
      </c>
      <c r="O67" s="30">
        <f>O61-O65</f>
        <v>3.3000000000001251E-2</v>
      </c>
      <c r="P67" s="30">
        <f t="shared" ref="P67:V67" si="31">P61-P65</f>
        <v>1.5000000000000568E-2</v>
      </c>
      <c r="Q67" s="30">
        <f t="shared" si="31"/>
        <v>2.4000000000000909E-2</v>
      </c>
      <c r="R67" s="30">
        <f t="shared" si="31"/>
        <v>1.5000000000000568E-2</v>
      </c>
      <c r="S67" s="30">
        <f t="shared" si="31"/>
        <v>1.4999999999997016E-2</v>
      </c>
      <c r="T67" s="30">
        <f t="shared" si="31"/>
        <v>1.1999999999993349E-2</v>
      </c>
      <c r="U67" s="30">
        <f t="shared" si="31"/>
        <v>1.5000000000000568E-2</v>
      </c>
      <c r="V67" s="30">
        <f t="shared" si="31"/>
        <v>1.5000000000000568E-2</v>
      </c>
      <c r="W67" s="30">
        <f>W61-W65</f>
        <v>-1.7120000000000033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28">
      <selection activeCell="O38" sqref="O38:T42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U9"/>
    <mergeCell ref="M11:N11"/>
    <mergeCell ref="B15:H15"/>
    <mergeCell ref="I15:O15"/>
    <mergeCell ref="P15:V15"/>
    <mergeCell ref="W15:W16"/>
    <mergeCell ref="B33:G33"/>
    <mergeCell ref="H33:H35"/>
    <mergeCell ref="O33:T33"/>
    <mergeCell ref="U33:U35"/>
    <mergeCell ref="L34:M34"/>
    <mergeCell ref="B52:H52"/>
    <mergeCell ref="I52:O52"/>
    <mergeCell ref="P52:V52"/>
    <mergeCell ref="X52:X53"/>
    <mergeCell ref="W52:W53"/>
  </mergeCells>
  <pageMargins left="0.7" right="0.7" top="0.75" bottom="0.75" header="0.3" footer="0.3"/>
  <pageSetup paperSize="9" orientation="portrait"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0"/>
  <dimension ref="A1:AG236"/>
  <sheetViews>
    <sheetView topLeftCell="D10" zoomScale="30" zoomScaleNormal="30" workbookViewId="0">
      <selection activeCell="U36" sqref="U36:U42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94</v>
      </c>
      <c r="N11" s="1100"/>
      <c r="O11" s="6"/>
      <c r="P11" s="6"/>
      <c r="Q11" s="1"/>
      <c r="R11" s="1"/>
      <c r="S11" s="1" t="s">
        <v>5</v>
      </c>
      <c r="T11" s="69">
        <v>45631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5"/>
      <c r="I15" s="1142" t="s">
        <v>29</v>
      </c>
      <c r="J15" s="1143"/>
      <c r="K15" s="1143"/>
      <c r="L15" s="1143"/>
      <c r="M15" s="1143"/>
      <c r="N15" s="1143"/>
      <c r="O15" s="1144"/>
      <c r="P15" s="1103" t="s">
        <v>28</v>
      </c>
      <c r="Q15" s="1104"/>
      <c r="R15" s="1104"/>
      <c r="S15" s="1104"/>
      <c r="T15" s="1104"/>
      <c r="U15" s="1104"/>
      <c r="V15" s="1105"/>
      <c r="W15" s="1156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9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95</v>
      </c>
      <c r="C17" s="330">
        <v>99.3</v>
      </c>
      <c r="D17" s="330">
        <v>99.7</v>
      </c>
      <c r="E17" s="330">
        <v>35.6</v>
      </c>
      <c r="F17" s="330">
        <v>105.1</v>
      </c>
      <c r="G17" s="330">
        <v>105.2</v>
      </c>
      <c r="H17" s="331">
        <v>118.2</v>
      </c>
      <c r="I17" s="329">
        <v>104.2</v>
      </c>
      <c r="J17" s="330">
        <v>116.1</v>
      </c>
      <c r="K17" s="330">
        <v>121.2</v>
      </c>
      <c r="L17" s="330">
        <v>29.3</v>
      </c>
      <c r="M17" s="330">
        <v>114.9</v>
      </c>
      <c r="N17" s="330">
        <v>116.4</v>
      </c>
      <c r="O17" s="331">
        <v>94.5</v>
      </c>
      <c r="P17" s="329">
        <v>95.5</v>
      </c>
      <c r="Q17" s="330">
        <v>110.9</v>
      </c>
      <c r="R17" s="330">
        <v>94.5</v>
      </c>
      <c r="S17" s="330">
        <v>26.7</v>
      </c>
      <c r="T17" s="330">
        <v>96.5</v>
      </c>
      <c r="U17" s="330">
        <v>115.1</v>
      </c>
      <c r="V17" s="331">
        <v>96.2</v>
      </c>
      <c r="W17" s="337">
        <f t="shared" ref="W17:W24" si="0">SUM(B17:V17)</f>
        <v>1990.1000000000006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95</v>
      </c>
      <c r="C18" s="330">
        <v>99.3</v>
      </c>
      <c r="D18" s="21">
        <v>99.4</v>
      </c>
      <c r="E18" s="330">
        <v>35.6</v>
      </c>
      <c r="F18" s="330">
        <v>105.1</v>
      </c>
      <c r="G18" s="330">
        <v>98</v>
      </c>
      <c r="H18" s="331">
        <v>118.2</v>
      </c>
      <c r="I18" s="329">
        <v>97.4</v>
      </c>
      <c r="J18" s="330">
        <v>92.6</v>
      </c>
      <c r="K18" s="330">
        <v>94.9</v>
      </c>
      <c r="L18" s="330">
        <v>28.2</v>
      </c>
      <c r="M18" s="330">
        <v>92.4</v>
      </c>
      <c r="N18" s="330">
        <v>92.1</v>
      </c>
      <c r="O18" s="331">
        <v>94.5</v>
      </c>
      <c r="P18" s="329">
        <v>95.5</v>
      </c>
      <c r="Q18" s="330">
        <v>91.5</v>
      </c>
      <c r="R18" s="330">
        <v>93.2</v>
      </c>
      <c r="S18" s="330">
        <v>27.3</v>
      </c>
      <c r="T18" s="330">
        <v>96.5</v>
      </c>
      <c r="U18" s="330">
        <v>92.9</v>
      </c>
      <c r="V18" s="331">
        <v>96.2</v>
      </c>
      <c r="W18" s="337">
        <f t="shared" si="0"/>
        <v>1835.8000000000002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99.2</v>
      </c>
      <c r="C19" s="330">
        <v>99.3</v>
      </c>
      <c r="D19" s="330">
        <v>99.4</v>
      </c>
      <c r="E19" s="330">
        <v>26.7</v>
      </c>
      <c r="F19" s="330">
        <v>92.5</v>
      </c>
      <c r="G19" s="330">
        <v>98</v>
      </c>
      <c r="H19" s="331">
        <v>91.7</v>
      </c>
      <c r="I19" s="329">
        <v>97.4</v>
      </c>
      <c r="J19" s="330">
        <v>96.9</v>
      </c>
      <c r="K19" s="330">
        <v>94.9</v>
      </c>
      <c r="L19" s="330">
        <v>28.2</v>
      </c>
      <c r="M19" s="330">
        <v>96.5</v>
      </c>
      <c r="N19" s="330">
        <v>92.1</v>
      </c>
      <c r="O19" s="331">
        <v>94.5</v>
      </c>
      <c r="P19" s="329">
        <v>95.4</v>
      </c>
      <c r="Q19" s="330">
        <v>91.5</v>
      </c>
      <c r="R19" s="330">
        <v>97.2</v>
      </c>
      <c r="S19" s="330">
        <v>27.4</v>
      </c>
      <c r="T19" s="330">
        <v>100.6</v>
      </c>
      <c r="U19" s="330">
        <v>92.9</v>
      </c>
      <c r="V19" s="331">
        <v>96.1</v>
      </c>
      <c r="W19" s="337">
        <f t="shared" si="0"/>
        <v>1808.4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99.2</v>
      </c>
      <c r="C20" s="330">
        <v>105.7</v>
      </c>
      <c r="D20" s="330">
        <v>105.8</v>
      </c>
      <c r="E20" s="330">
        <v>27</v>
      </c>
      <c r="F20" s="330">
        <v>92.2</v>
      </c>
      <c r="G20" s="330">
        <v>98</v>
      </c>
      <c r="H20" s="331">
        <v>91.7</v>
      </c>
      <c r="I20" s="329">
        <v>103.1</v>
      </c>
      <c r="J20" s="330">
        <v>96.9</v>
      </c>
      <c r="K20" s="330">
        <v>94.9</v>
      </c>
      <c r="L20" s="330">
        <v>27.6</v>
      </c>
      <c r="M20" s="330">
        <v>96.5</v>
      </c>
      <c r="N20" s="330">
        <v>97.8</v>
      </c>
      <c r="O20" s="331">
        <v>100</v>
      </c>
      <c r="P20" s="329">
        <v>95.2</v>
      </c>
      <c r="Q20" s="330">
        <v>91.2</v>
      </c>
      <c r="R20" s="330">
        <v>97.2</v>
      </c>
      <c r="S20" s="330">
        <v>27.4</v>
      </c>
      <c r="T20" s="330">
        <v>100.7</v>
      </c>
      <c r="U20" s="330">
        <v>93</v>
      </c>
      <c r="V20" s="331">
        <v>96.1</v>
      </c>
      <c r="W20" s="337">
        <f t="shared" si="0"/>
        <v>1837.2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29">
        <v>99.2</v>
      </c>
      <c r="C21" s="330">
        <v>105.7</v>
      </c>
      <c r="D21" s="330">
        <v>105.8</v>
      </c>
      <c r="E21" s="330">
        <v>27</v>
      </c>
      <c r="F21" s="330">
        <v>99.7</v>
      </c>
      <c r="G21" s="330">
        <v>106</v>
      </c>
      <c r="H21" s="331">
        <v>91.7</v>
      </c>
      <c r="I21" s="329">
        <v>103.1</v>
      </c>
      <c r="J21" s="330">
        <v>96.9</v>
      </c>
      <c r="K21" s="330">
        <v>103.4</v>
      </c>
      <c r="L21" s="330">
        <v>27.6</v>
      </c>
      <c r="M21" s="330">
        <v>96.6</v>
      </c>
      <c r="N21" s="330">
        <v>97.9</v>
      </c>
      <c r="O21" s="331">
        <v>100</v>
      </c>
      <c r="P21" s="329">
        <v>103</v>
      </c>
      <c r="Q21" s="330">
        <v>98.6</v>
      </c>
      <c r="R21" s="330">
        <v>104.7</v>
      </c>
      <c r="S21" s="330">
        <v>27.4</v>
      </c>
      <c r="T21" s="330">
        <v>100.7</v>
      </c>
      <c r="U21" s="330">
        <v>93</v>
      </c>
      <c r="V21" s="331">
        <v>96.1</v>
      </c>
      <c r="W21" s="337">
        <f t="shared" si="0"/>
        <v>1884.1000000000001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29">
        <v>110.8</v>
      </c>
      <c r="C22" s="330">
        <v>105.7</v>
      </c>
      <c r="D22" s="330">
        <v>105.8</v>
      </c>
      <c r="E22" s="330">
        <v>27</v>
      </c>
      <c r="F22" s="330">
        <v>99.8</v>
      </c>
      <c r="G22" s="330">
        <v>106</v>
      </c>
      <c r="H22" s="331">
        <v>91.7</v>
      </c>
      <c r="I22" s="329">
        <v>103.1</v>
      </c>
      <c r="J22" s="330">
        <v>108.9</v>
      </c>
      <c r="K22" s="330">
        <v>103.4</v>
      </c>
      <c r="L22" s="330">
        <v>27.6</v>
      </c>
      <c r="M22" s="330">
        <v>96.6</v>
      </c>
      <c r="N22" s="330">
        <v>111</v>
      </c>
      <c r="O22" s="331">
        <v>100</v>
      </c>
      <c r="P22" s="329">
        <v>103</v>
      </c>
      <c r="Q22" s="330">
        <v>98.7</v>
      </c>
      <c r="R22" s="330">
        <v>104.8</v>
      </c>
      <c r="S22" s="330">
        <v>27.5</v>
      </c>
      <c r="T22" s="330">
        <v>112.8</v>
      </c>
      <c r="U22" s="330">
        <v>103.7</v>
      </c>
      <c r="V22" s="331">
        <v>106.8</v>
      </c>
      <c r="W22" s="337">
        <f t="shared" si="0"/>
        <v>1954.7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29">
        <v>110.8</v>
      </c>
      <c r="C23" s="330">
        <v>105.8</v>
      </c>
      <c r="D23" s="330">
        <v>106</v>
      </c>
      <c r="E23" s="330">
        <v>27</v>
      </c>
      <c r="F23" s="330">
        <v>99.8</v>
      </c>
      <c r="G23" s="330">
        <v>106.1</v>
      </c>
      <c r="H23" s="331">
        <v>91.8</v>
      </c>
      <c r="I23" s="329">
        <v>103.2</v>
      </c>
      <c r="J23" s="330">
        <v>109</v>
      </c>
      <c r="K23" s="330">
        <v>103.4</v>
      </c>
      <c r="L23" s="330">
        <v>27.7</v>
      </c>
      <c r="M23" s="330">
        <v>120.3</v>
      </c>
      <c r="N23" s="330">
        <v>111.1</v>
      </c>
      <c r="O23" s="331">
        <v>100.1</v>
      </c>
      <c r="P23" s="329">
        <v>128.5</v>
      </c>
      <c r="Q23" s="330">
        <v>98.7</v>
      </c>
      <c r="R23" s="330">
        <v>129.1</v>
      </c>
      <c r="S23" s="330">
        <v>27.5</v>
      </c>
      <c r="T23" s="330">
        <v>112.9</v>
      </c>
      <c r="U23" s="330">
        <v>103.6</v>
      </c>
      <c r="V23" s="331">
        <v>106.7</v>
      </c>
      <c r="W23" s="509">
        <f t="shared" si="0"/>
        <v>2029.1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709.19999999999993</v>
      </c>
      <c r="C24" s="105">
        <f t="shared" si="1"/>
        <v>720.8</v>
      </c>
      <c r="D24" s="105">
        <f t="shared" si="1"/>
        <v>721.9</v>
      </c>
      <c r="E24" s="105">
        <f t="shared" si="1"/>
        <v>205.9</v>
      </c>
      <c r="F24" s="105">
        <f t="shared" si="1"/>
        <v>694.19999999999993</v>
      </c>
      <c r="G24" s="105">
        <f t="shared" si="1"/>
        <v>717.30000000000007</v>
      </c>
      <c r="H24" s="106">
        <f t="shared" si="1"/>
        <v>695</v>
      </c>
      <c r="I24" s="108">
        <f t="shared" si="1"/>
        <v>711.50000000000011</v>
      </c>
      <c r="J24" s="105">
        <f t="shared" si="1"/>
        <v>717.3</v>
      </c>
      <c r="K24" s="105">
        <f t="shared" si="1"/>
        <v>716.09999999999991</v>
      </c>
      <c r="L24" s="105">
        <f>SUM(L17:L23)</f>
        <v>196.2</v>
      </c>
      <c r="M24" s="105">
        <f>SUM(M17:M23)</f>
        <v>713.8</v>
      </c>
      <c r="N24" s="105">
        <f>SUM(N17:N23)</f>
        <v>718.40000000000009</v>
      </c>
      <c r="O24" s="105">
        <f>SUM(O17:O23)</f>
        <v>683.6</v>
      </c>
      <c r="P24" s="108">
        <f t="shared" ref="P24:V24" si="2">SUM(P17:P23)</f>
        <v>716.09999999999991</v>
      </c>
      <c r="Q24" s="105">
        <f t="shared" si="2"/>
        <v>681.1</v>
      </c>
      <c r="R24" s="105">
        <f t="shared" si="2"/>
        <v>720.69999999999993</v>
      </c>
      <c r="S24" s="105">
        <f t="shared" si="2"/>
        <v>191.20000000000002</v>
      </c>
      <c r="T24" s="105">
        <f t="shared" si="2"/>
        <v>720.69999999999993</v>
      </c>
      <c r="U24" s="105">
        <f t="shared" si="2"/>
        <v>694.2</v>
      </c>
      <c r="V24" s="106">
        <f t="shared" si="2"/>
        <v>694.2</v>
      </c>
      <c r="W24" s="389">
        <f t="shared" si="0"/>
        <v>13339.400000000005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159.435</v>
      </c>
      <c r="G25" s="346">
        <v>165</v>
      </c>
      <c r="H25" s="532">
        <v>159.11699999999999</v>
      </c>
      <c r="I25" s="345">
        <v>165</v>
      </c>
      <c r="J25" s="346">
        <v>165</v>
      </c>
      <c r="K25" s="345">
        <v>165</v>
      </c>
      <c r="L25" s="533">
        <v>159.27600000000001</v>
      </c>
      <c r="M25" s="533">
        <v>165</v>
      </c>
      <c r="N25" s="346">
        <v>165</v>
      </c>
      <c r="O25" s="532">
        <v>158.79900000000001</v>
      </c>
      <c r="P25" s="534">
        <v>165</v>
      </c>
      <c r="Q25" s="533">
        <v>157.435</v>
      </c>
      <c r="R25" s="454">
        <v>165</v>
      </c>
      <c r="S25" s="454">
        <v>154.29</v>
      </c>
      <c r="T25" s="454">
        <v>165</v>
      </c>
      <c r="U25" s="454">
        <v>159.435</v>
      </c>
      <c r="V25" s="535">
        <v>159.435</v>
      </c>
      <c r="W25" s="243">
        <f>((W24/W26)/7)*1000</f>
        <v>163.01356470732011</v>
      </c>
      <c r="X25" s="36"/>
      <c r="Y25" s="375"/>
    </row>
    <row r="26" spans="1:31" s="2" customFormat="1" ht="33" customHeight="1" x14ac:dyDescent="0.25">
      <c r="A26" s="163" t="s">
        <v>11</v>
      </c>
      <c r="B26" s="18">
        <v>614</v>
      </c>
      <c r="C26" s="19">
        <v>624</v>
      </c>
      <c r="D26" s="19">
        <v>625</v>
      </c>
      <c r="E26" s="19">
        <v>175</v>
      </c>
      <c r="F26" s="19">
        <v>622</v>
      </c>
      <c r="G26" s="19">
        <v>621</v>
      </c>
      <c r="H26" s="20">
        <v>622</v>
      </c>
      <c r="I26" s="18">
        <v>616</v>
      </c>
      <c r="J26" s="19">
        <v>621</v>
      </c>
      <c r="K26" s="19">
        <v>619</v>
      </c>
      <c r="L26" s="19">
        <v>175</v>
      </c>
      <c r="M26" s="19">
        <v>618</v>
      </c>
      <c r="N26" s="19">
        <v>622</v>
      </c>
      <c r="O26" s="20">
        <v>614</v>
      </c>
      <c r="P26" s="18">
        <v>620</v>
      </c>
      <c r="Q26" s="19">
        <v>616</v>
      </c>
      <c r="R26" s="19">
        <v>624</v>
      </c>
      <c r="S26" s="19">
        <v>175</v>
      </c>
      <c r="T26" s="19">
        <v>623</v>
      </c>
      <c r="U26" s="19">
        <v>622</v>
      </c>
      <c r="V26" s="20">
        <v>622</v>
      </c>
      <c r="W26" s="244">
        <f>SUM(B26:V26)</f>
        <v>11690</v>
      </c>
      <c r="Y26" s="375"/>
    </row>
    <row r="27" spans="1:31" s="2" customFormat="1" ht="33" customHeight="1" x14ac:dyDescent="0.25">
      <c r="A27" s="164" t="s">
        <v>12</v>
      </c>
      <c r="B27" s="21">
        <f>((((B25*7)*B26)/1000)/7)</f>
        <v>101.30999999999999</v>
      </c>
      <c r="C27" s="21">
        <f>((((C25*7)*C26)/1000)/7)</f>
        <v>102.96000000000001</v>
      </c>
      <c r="D27" s="21">
        <f>((((D25*7)*D26)/1000)/7)</f>
        <v>103.125</v>
      </c>
      <c r="E27" s="21">
        <f>((((E25*7)*E26)/1000)/7)</f>
        <v>28.875</v>
      </c>
      <c r="F27" s="21">
        <f>((((F25*7)*F26)/1000)/7)</f>
        <v>99.168570000000003</v>
      </c>
      <c r="G27" s="21">
        <f>(((((G25*7)*G26)/1000)-(G17)))/6</f>
        <v>102.00916666666666</v>
      </c>
      <c r="H27" s="21">
        <f>((((H25*7)*H26)/1000)/7)</f>
        <v>98.970773999999992</v>
      </c>
      <c r="I27" s="21">
        <f>(((((I25*7)*I26)/1000)-(I17)))/6</f>
        <v>101.21333333333332</v>
      </c>
      <c r="J27" s="21">
        <f>((((J25*7)*J26)/1000)-(J17))/6</f>
        <v>100.1925</v>
      </c>
      <c r="K27" s="21">
        <f>((((K25*7)*K26)/1000)-(K17))/6</f>
        <v>98.957499999999996</v>
      </c>
      <c r="L27" s="21">
        <f>(((((L25*7)*L26)/1000)-(L17)))/6</f>
        <v>27.635516666666664</v>
      </c>
      <c r="M27" s="21">
        <f>((((M25*7)*M26)/1000)-(M17))/6</f>
        <v>99.814999999999998</v>
      </c>
      <c r="N27" s="21">
        <f>((((N25*7)*N26)/1000)-(N17))/6</f>
        <v>100.33499999999999</v>
      </c>
      <c r="O27" s="21">
        <f>((((O25*7)*O26)/1000)/7)</f>
        <v>97.502586000000022</v>
      </c>
      <c r="P27" s="21">
        <f>((((P25*7)*P26)/1000)/7)</f>
        <v>102.3</v>
      </c>
      <c r="Q27" s="21">
        <f>((((Q25*7)*Q26)/1000)-(Q17))/6</f>
        <v>94.659953333333348</v>
      </c>
      <c r="R27" s="21">
        <f>(((((R25*7)*R26)/1000)-(R17)))/6</f>
        <v>104.37</v>
      </c>
      <c r="S27" s="21">
        <f>((((S25*7)*S26)/1000)-(S17))/6</f>
        <v>27.050875000000001</v>
      </c>
      <c r="T27" s="21">
        <f>((((T25*7)*T26)/1000)/7)</f>
        <v>102.795</v>
      </c>
      <c r="U27" s="21">
        <f>((((U25*7)*U26)/1000)-(U17))/6</f>
        <v>96.513331666666659</v>
      </c>
      <c r="V27" s="21">
        <f>((((V25*7)*V26)/1000)/7)</f>
        <v>99.168570000000003</v>
      </c>
      <c r="W27" s="425">
        <f>((W24*1000)/W26)/7</f>
        <v>163.01356470732011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709.17</v>
      </c>
      <c r="C28" s="330">
        <f>((C26*C25)*7)/1000</f>
        <v>720.72</v>
      </c>
      <c r="D28" s="330">
        <f t="shared" ref="D28:K28" si="3">((D26*D25)*7)/1000</f>
        <v>721.875</v>
      </c>
      <c r="E28" s="330">
        <f t="shared" si="3"/>
        <v>202.125</v>
      </c>
      <c r="F28" s="330">
        <f t="shared" si="3"/>
        <v>694.17998999999998</v>
      </c>
      <c r="G28" s="330">
        <f t="shared" si="3"/>
        <v>717.255</v>
      </c>
      <c r="H28" s="331">
        <f t="shared" si="3"/>
        <v>692.79541799999993</v>
      </c>
      <c r="I28" s="329">
        <f t="shared" si="3"/>
        <v>711.48</v>
      </c>
      <c r="J28" s="330">
        <f t="shared" si="3"/>
        <v>717.255</v>
      </c>
      <c r="K28" s="330">
        <f t="shared" si="3"/>
        <v>714.94500000000005</v>
      </c>
      <c r="L28" s="330">
        <f>((L26*L25)*7)/1000</f>
        <v>195.11310000000003</v>
      </c>
      <c r="M28" s="330">
        <f>((M26*M25)*7)/1000</f>
        <v>713.79</v>
      </c>
      <c r="N28" s="330">
        <f>((N26*N25)*7)/1000</f>
        <v>718.41</v>
      </c>
      <c r="O28" s="331">
        <f>((O26*O25)*7)/1000</f>
        <v>682.51810200000011</v>
      </c>
      <c r="P28" s="329">
        <f t="shared" ref="P28:V28" si="4">((P26*P25)*7)/1000</f>
        <v>716.1</v>
      </c>
      <c r="Q28" s="330">
        <f t="shared" si="4"/>
        <v>678.85972000000004</v>
      </c>
      <c r="R28" s="330">
        <f t="shared" si="4"/>
        <v>720.72</v>
      </c>
      <c r="S28" s="330">
        <f t="shared" si="4"/>
        <v>189.00524999999999</v>
      </c>
      <c r="T28" s="330">
        <f t="shared" si="4"/>
        <v>719.56500000000005</v>
      </c>
      <c r="U28" s="330">
        <f t="shared" si="4"/>
        <v>694.17998999999998</v>
      </c>
      <c r="V28" s="331">
        <f t="shared" si="4"/>
        <v>694.17998999999998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5">+(B24/B26)/7*1000</f>
        <v>165.00697999069334</v>
      </c>
      <c r="C29" s="27">
        <f t="shared" si="5"/>
        <v>165.01831501831501</v>
      </c>
      <c r="D29" s="27">
        <f t="shared" si="5"/>
        <v>165.00571428571428</v>
      </c>
      <c r="E29" s="27">
        <f t="shared" si="5"/>
        <v>168.08163265306123</v>
      </c>
      <c r="F29" s="27">
        <f t="shared" si="5"/>
        <v>159.43959577400091</v>
      </c>
      <c r="G29" s="27">
        <f t="shared" si="5"/>
        <v>165.01035196687371</v>
      </c>
      <c r="H29" s="28">
        <f t="shared" si="5"/>
        <v>159.62333486449242</v>
      </c>
      <c r="I29" s="26">
        <f t="shared" si="5"/>
        <v>165.00463821892393</v>
      </c>
      <c r="J29" s="27">
        <f t="shared" si="5"/>
        <v>165.01035196687369</v>
      </c>
      <c r="K29" s="27">
        <f t="shared" si="5"/>
        <v>165.26655896607429</v>
      </c>
      <c r="L29" s="27">
        <f>+(L24/L26)/7*1000</f>
        <v>160.16326530612244</v>
      </c>
      <c r="M29" s="27">
        <f>+(M24/M26)/7*1000</f>
        <v>165.00231160425335</v>
      </c>
      <c r="N29" s="27">
        <f>+(N24/N26)/7*1000</f>
        <v>164.99770326136888</v>
      </c>
      <c r="O29" s="28">
        <f>+(O24/O26)/7*1000</f>
        <v>159.05072126570499</v>
      </c>
      <c r="P29" s="26">
        <f t="shared" ref="P29:V29" si="6">+(P24/P26)/7*1000</f>
        <v>164.99999999999997</v>
      </c>
      <c r="Q29" s="27">
        <f t="shared" si="6"/>
        <v>157.95454545454547</v>
      </c>
      <c r="R29" s="27">
        <f t="shared" si="6"/>
        <v>164.99542124542123</v>
      </c>
      <c r="S29" s="27">
        <f t="shared" si="6"/>
        <v>156.08163265306123</v>
      </c>
      <c r="T29" s="27">
        <f t="shared" si="6"/>
        <v>165.26026140793397</v>
      </c>
      <c r="U29" s="27">
        <f t="shared" si="6"/>
        <v>159.43959577400094</v>
      </c>
      <c r="V29" s="28">
        <f t="shared" si="6"/>
        <v>159.43959577400094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2.9999999999972715E-2</v>
      </c>
      <c r="C30" s="30">
        <f>C24-C28</f>
        <v>7.999999999992724E-2</v>
      </c>
      <c r="D30" s="30">
        <f>D24-D28</f>
        <v>2.4999999999977263E-2</v>
      </c>
      <c r="E30" s="30">
        <f t="shared" ref="E30:K30" si="7">E24-E28</f>
        <v>3.7750000000000057</v>
      </c>
      <c r="F30" s="30">
        <f t="shared" si="7"/>
        <v>2.0009999999956563E-2</v>
      </c>
      <c r="G30" s="30">
        <f t="shared" si="7"/>
        <v>4.500000000007276E-2</v>
      </c>
      <c r="H30" s="30">
        <f t="shared" si="7"/>
        <v>2.2045820000000731</v>
      </c>
      <c r="I30" s="30">
        <f t="shared" si="7"/>
        <v>2.0000000000095497E-2</v>
      </c>
      <c r="J30" s="30">
        <f t="shared" si="7"/>
        <v>4.4999999999959073E-2</v>
      </c>
      <c r="K30" s="30">
        <f t="shared" si="7"/>
        <v>1.154999999999859</v>
      </c>
      <c r="L30" s="30">
        <f>L24-L28</f>
        <v>1.0868999999999573</v>
      </c>
      <c r="M30" s="30">
        <f>M24-M28</f>
        <v>9.9999999999909051E-3</v>
      </c>
      <c r="N30" s="30">
        <f>N24-N28</f>
        <v>-9.9999999998772182E-3</v>
      </c>
      <c r="O30" s="30">
        <f>O24-O28</f>
        <v>1.0818979999999101</v>
      </c>
      <c r="P30" s="30">
        <f t="shared" ref="P30:V30" si="8">P24-P28</f>
        <v>0</v>
      </c>
      <c r="Q30" s="30">
        <f t="shared" si="8"/>
        <v>2.2402799999999843</v>
      </c>
      <c r="R30" s="30">
        <f t="shared" si="8"/>
        <v>-2.0000000000095497E-2</v>
      </c>
      <c r="S30" s="30">
        <f t="shared" si="8"/>
        <v>2.1947500000000275</v>
      </c>
      <c r="T30" s="30">
        <f t="shared" si="8"/>
        <v>1.1349999999998772</v>
      </c>
      <c r="U30" s="30">
        <f t="shared" si="8"/>
        <v>2.0010000000070249E-2</v>
      </c>
      <c r="V30" s="30">
        <f t="shared" si="8"/>
        <v>2.0010000000070249E-2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4" t="s">
        <v>16</v>
      </c>
      <c r="C33" s="1095"/>
      <c r="D33" s="1095"/>
      <c r="E33" s="1095"/>
      <c r="F33" s="1095"/>
      <c r="G33" s="1145"/>
      <c r="H33" s="1147" t="s">
        <v>8</v>
      </c>
      <c r="M33" s="32"/>
      <c r="N33" s="53" t="s">
        <v>87</v>
      </c>
      <c r="O33" s="1094" t="s">
        <v>16</v>
      </c>
      <c r="P33" s="1095"/>
      <c r="Q33" s="1095"/>
      <c r="R33" s="1095"/>
      <c r="S33" s="1095"/>
      <c r="T33" s="1145"/>
      <c r="U33" s="1147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7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9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9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91.5</v>
      </c>
      <c r="C36" s="330">
        <v>92</v>
      </c>
      <c r="D36" s="330">
        <v>24.3</v>
      </c>
      <c r="E36" s="330">
        <v>91.5</v>
      </c>
      <c r="F36" s="330">
        <v>90.3</v>
      </c>
      <c r="G36" s="331">
        <v>92.3</v>
      </c>
      <c r="H36" s="337">
        <f t="shared" ref="H36:H41" si="9">SUM(B36:G36)</f>
        <v>481.90000000000003</v>
      </c>
      <c r="I36" s="37"/>
      <c r="J36" s="375"/>
      <c r="K36" s="326"/>
      <c r="L36" s="502"/>
      <c r="M36" s="2"/>
      <c r="N36" s="147" t="s">
        <v>23</v>
      </c>
      <c r="O36" s="13">
        <v>8.6</v>
      </c>
      <c r="P36" s="14">
        <v>8.6999999999999993</v>
      </c>
      <c r="Q36" s="14">
        <v>2.2999999999999998</v>
      </c>
      <c r="R36" s="14">
        <v>8.4</v>
      </c>
      <c r="S36" s="14">
        <v>8.1999999999999993</v>
      </c>
      <c r="T36" s="252">
        <v>8.1999999999999993</v>
      </c>
      <c r="U36" s="509">
        <f>SUM(O36:T36)</f>
        <v>44.400000000000006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84.9</v>
      </c>
      <c r="C37" s="330">
        <v>83.4</v>
      </c>
      <c r="D37" s="330">
        <v>24.7</v>
      </c>
      <c r="E37" s="330">
        <v>82.6</v>
      </c>
      <c r="F37" s="330">
        <v>82.1</v>
      </c>
      <c r="G37" s="331">
        <v>80.599999999999994</v>
      </c>
      <c r="H37" s="337">
        <f t="shared" si="9"/>
        <v>438.30000000000007</v>
      </c>
      <c r="I37" s="37"/>
      <c r="J37" s="375"/>
      <c r="K37" s="326"/>
      <c r="L37" s="502"/>
      <c r="M37" s="2"/>
      <c r="N37" s="148" t="s">
        <v>19</v>
      </c>
      <c r="O37" s="13">
        <v>8.6</v>
      </c>
      <c r="P37" s="14">
        <v>8.6999999999999993</v>
      </c>
      <c r="Q37" s="14">
        <v>2.2999999999999998</v>
      </c>
      <c r="R37" s="14">
        <v>8.4</v>
      </c>
      <c r="S37" s="14">
        <v>8.1999999999999993</v>
      </c>
      <c r="T37" s="252">
        <v>8.1999999999999993</v>
      </c>
      <c r="U37" s="509">
        <f t="shared" ref="U37:U43" si="10">SUM(O37:T37)</f>
        <v>44.400000000000006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84.8</v>
      </c>
      <c r="C38" s="330">
        <v>83.3</v>
      </c>
      <c r="D38" s="330">
        <v>25.3</v>
      </c>
      <c r="E38" s="330">
        <v>82.6</v>
      </c>
      <c r="F38" s="330">
        <v>82.1</v>
      </c>
      <c r="G38" s="331">
        <v>80.7</v>
      </c>
      <c r="H38" s="337">
        <f>SUM(B38:G38)</f>
        <v>438.8</v>
      </c>
      <c r="I38" s="37"/>
      <c r="J38" s="375"/>
      <c r="K38" s="326"/>
      <c r="L38" s="502"/>
      <c r="M38" s="2"/>
      <c r="N38" s="148" t="s">
        <v>27</v>
      </c>
      <c r="O38" s="13">
        <v>8.6999999999999993</v>
      </c>
      <c r="P38" s="14">
        <v>8.6</v>
      </c>
      <c r="Q38" s="14">
        <v>2.1</v>
      </c>
      <c r="R38" s="14">
        <v>8.6</v>
      </c>
      <c r="S38" s="14">
        <v>8.1999999999999993</v>
      </c>
      <c r="T38" s="252">
        <v>8.1999999999999993</v>
      </c>
      <c r="U38" s="509">
        <f t="shared" si="10"/>
        <v>44.400000000000006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87.5</v>
      </c>
      <c r="C39" s="330">
        <v>86.2</v>
      </c>
      <c r="D39" s="330">
        <v>25.3</v>
      </c>
      <c r="E39" s="330">
        <v>85.6</v>
      </c>
      <c r="F39" s="330">
        <v>85.3</v>
      </c>
      <c r="G39" s="331">
        <v>84.2</v>
      </c>
      <c r="H39" s="337">
        <f t="shared" si="9"/>
        <v>454.1</v>
      </c>
      <c r="I39" s="37"/>
      <c r="J39" s="375"/>
      <c r="K39" s="326"/>
      <c r="L39" s="502"/>
      <c r="M39" s="2"/>
      <c r="N39" s="147" t="s">
        <v>20</v>
      </c>
      <c r="O39" s="13">
        <v>8.8000000000000007</v>
      </c>
      <c r="P39" s="14">
        <v>8.8000000000000007</v>
      </c>
      <c r="Q39" s="14">
        <v>2.1</v>
      </c>
      <c r="R39" s="14">
        <v>8.6</v>
      </c>
      <c r="S39" s="14">
        <v>8.3000000000000007</v>
      </c>
      <c r="T39" s="252">
        <v>8.1</v>
      </c>
      <c r="U39" s="509">
        <f t="shared" si="10"/>
        <v>44.70000000000001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87.5</v>
      </c>
      <c r="C40" s="330">
        <v>86.1</v>
      </c>
      <c r="D40" s="330">
        <v>26.5</v>
      </c>
      <c r="E40" s="330">
        <v>85.7</v>
      </c>
      <c r="F40" s="330">
        <v>85.3</v>
      </c>
      <c r="G40" s="331">
        <v>84.2</v>
      </c>
      <c r="H40" s="337">
        <f t="shared" si="9"/>
        <v>455.3</v>
      </c>
      <c r="I40" s="37"/>
      <c r="J40" s="375"/>
      <c r="K40" s="326"/>
      <c r="L40" s="502"/>
      <c r="M40" s="2"/>
      <c r="N40" s="147" t="s">
        <v>21</v>
      </c>
      <c r="O40" s="13">
        <v>8.8000000000000007</v>
      </c>
      <c r="P40" s="14">
        <v>8.8000000000000007</v>
      </c>
      <c r="Q40" s="14">
        <v>2.1</v>
      </c>
      <c r="R40" s="14">
        <v>8.5</v>
      </c>
      <c r="S40" s="14">
        <v>8.4</v>
      </c>
      <c r="T40" s="252">
        <v>8.1</v>
      </c>
      <c r="U40" s="509">
        <f t="shared" si="10"/>
        <v>44.7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547">
        <v>91.5</v>
      </c>
      <c r="C41" s="548">
        <v>91.1</v>
      </c>
      <c r="D41" s="548">
        <v>26.5</v>
      </c>
      <c r="E41" s="548">
        <v>91.5</v>
      </c>
      <c r="F41" s="548">
        <v>92.4</v>
      </c>
      <c r="G41" s="549">
        <v>83.6</v>
      </c>
      <c r="H41" s="242">
        <f t="shared" si="9"/>
        <v>476.6</v>
      </c>
      <c r="I41" s="37"/>
      <c r="J41" s="375"/>
      <c r="K41" s="326"/>
      <c r="L41" s="502"/>
      <c r="M41" s="2"/>
      <c r="N41" s="148" t="s">
        <v>22</v>
      </c>
      <c r="O41" s="13">
        <v>8.8000000000000007</v>
      </c>
      <c r="P41" s="14">
        <v>8.8000000000000007</v>
      </c>
      <c r="Q41" s="14">
        <v>2.1</v>
      </c>
      <c r="R41" s="14">
        <v>8.5</v>
      </c>
      <c r="S41" s="14">
        <v>8.4</v>
      </c>
      <c r="T41" s="252">
        <v>8.1</v>
      </c>
      <c r="U41" s="381">
        <f t="shared" si="10"/>
        <v>44.7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547">
        <v>91.6</v>
      </c>
      <c r="C42" s="548">
        <v>91.1</v>
      </c>
      <c r="D42" s="548">
        <v>26.6</v>
      </c>
      <c r="E42" s="548">
        <v>91.5</v>
      </c>
      <c r="F42" s="548">
        <v>92.4</v>
      </c>
      <c r="G42" s="549">
        <v>98.9</v>
      </c>
      <c r="H42" s="381">
        <f>SUM(B42:G42)</f>
        <v>492.09999999999991</v>
      </c>
      <c r="I42" s="37"/>
      <c r="J42" s="375"/>
      <c r="K42" s="326"/>
      <c r="L42" s="502"/>
      <c r="M42" s="2"/>
      <c r="N42" s="196" t="s">
        <v>30</v>
      </c>
      <c r="O42" s="13">
        <v>8.8000000000000007</v>
      </c>
      <c r="P42" s="14">
        <v>8.6999999999999993</v>
      </c>
      <c r="Q42" s="14">
        <v>2.2000000000000002</v>
      </c>
      <c r="R42" s="14">
        <v>8.5</v>
      </c>
      <c r="S42" s="14">
        <v>8.1999999999999993</v>
      </c>
      <c r="T42" s="252">
        <v>8.1999999999999993</v>
      </c>
      <c r="U42" s="381">
        <f t="shared" si="10"/>
        <v>44.599999999999994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1">SUM(B36:B42)</f>
        <v>619.30000000000007</v>
      </c>
      <c r="C43" s="105">
        <f t="shared" si="11"/>
        <v>613.20000000000005</v>
      </c>
      <c r="D43" s="105">
        <f t="shared" si="11"/>
        <v>179.2</v>
      </c>
      <c r="E43" s="531">
        <f t="shared" si="11"/>
        <v>611</v>
      </c>
      <c r="F43" s="105">
        <f>SUM(F36:F42)</f>
        <v>609.9</v>
      </c>
      <c r="G43" s="106">
        <f t="shared" si="11"/>
        <v>604.49999999999989</v>
      </c>
      <c r="H43" s="389">
        <f>SUM(B43:G43)</f>
        <v>3237.1</v>
      </c>
      <c r="I43" s="37"/>
      <c r="J43" s="37"/>
      <c r="K43" s="37"/>
      <c r="L43" s="37"/>
      <c r="N43" s="302" t="s">
        <v>8</v>
      </c>
      <c r="O43" s="108">
        <f t="shared" ref="O43:T43" si="12">SUM(O36:O42)</f>
        <v>61.099999999999994</v>
      </c>
      <c r="P43" s="105">
        <f t="shared" si="12"/>
        <v>61.099999999999994</v>
      </c>
      <c r="Q43" s="105">
        <f t="shared" si="12"/>
        <v>15.2</v>
      </c>
      <c r="R43" s="105">
        <f t="shared" si="12"/>
        <v>59.5</v>
      </c>
      <c r="S43" s="105">
        <f t="shared" si="12"/>
        <v>57.899999999999991</v>
      </c>
      <c r="T43" s="106">
        <f t="shared" si="12"/>
        <v>57.099999999999994</v>
      </c>
      <c r="U43" s="389">
        <f t="shared" si="10"/>
        <v>311.89999999999998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145.50820000000002</v>
      </c>
      <c r="C44" s="346">
        <v>144.31299999999999</v>
      </c>
      <c r="D44" s="346">
        <v>140.66249999999999</v>
      </c>
      <c r="E44" s="346">
        <v>143.566</v>
      </c>
      <c r="F44" s="346">
        <v>143.06799999999998</v>
      </c>
      <c r="G44" s="532">
        <v>141.57399999999998</v>
      </c>
      <c r="H44" s="113">
        <f>+((H43/H45)/7)*1000</f>
        <v>143.79442075337596</v>
      </c>
      <c r="I44" s="38"/>
      <c r="J44" s="38"/>
      <c r="K44" s="38"/>
      <c r="L44" s="37"/>
      <c r="N44" s="162" t="s">
        <v>10</v>
      </c>
      <c r="O44" s="15">
        <v>148</v>
      </c>
      <c r="P44" s="16">
        <v>148</v>
      </c>
      <c r="Q44" s="16">
        <v>144.5</v>
      </c>
      <c r="R44" s="16">
        <v>144</v>
      </c>
      <c r="S44" s="16">
        <v>145</v>
      </c>
      <c r="T44" s="17">
        <v>143</v>
      </c>
      <c r="U44" s="113">
        <f>+((U43/U45)/7)*1000</f>
        <v>147.05327675624704</v>
      </c>
      <c r="AA44" s="11"/>
      <c r="AB44" s="11"/>
    </row>
    <row r="45" spans="1:28" ht="33.75" customHeight="1" x14ac:dyDescent="0.25">
      <c r="A45" s="163" t="s">
        <v>11</v>
      </c>
      <c r="B45" s="18">
        <v>607</v>
      </c>
      <c r="C45" s="19">
        <v>607</v>
      </c>
      <c r="D45" s="19">
        <v>175</v>
      </c>
      <c r="E45" s="19">
        <v>608</v>
      </c>
      <c r="F45" s="19">
        <v>609</v>
      </c>
      <c r="G45" s="20">
        <v>610</v>
      </c>
      <c r="H45" s="114">
        <f>SUM(B45:G45)</f>
        <v>3216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58</v>
      </c>
      <c r="Q45" s="19">
        <v>13</v>
      </c>
      <c r="R45" s="19">
        <v>59</v>
      </c>
      <c r="S45" s="19">
        <v>57</v>
      </c>
      <c r="T45" s="20">
        <v>57</v>
      </c>
      <c r="U45" s="114">
        <f>SUM(O45:T45)</f>
        <v>303</v>
      </c>
      <c r="AA45" s="11"/>
      <c r="AB45" s="11"/>
    </row>
    <row r="46" spans="1:28" ht="33.75" customHeight="1" x14ac:dyDescent="0.25">
      <c r="A46" s="164" t="s">
        <v>12</v>
      </c>
      <c r="B46" s="21">
        <f>((((B44*7)*B45)/1000)-(B36))/6</f>
        <v>87.794056966666673</v>
      </c>
      <c r="C46" s="21">
        <f>((((C44*7)*C45)/1000)-(C36))/6</f>
        <v>86.864322833333333</v>
      </c>
      <c r="D46" s="21">
        <f>((((D44*7)*D45)/1000))/7</f>
        <v>24.615937500000001</v>
      </c>
      <c r="E46" s="21">
        <f>((((E44*7)*E45)/1000)-(E36))/6</f>
        <v>86.586149333333324</v>
      </c>
      <c r="F46" s="21">
        <f>((((F44*7)*F45)/1000)-(F36))/6</f>
        <v>86.599813999999995</v>
      </c>
      <c r="G46" s="21">
        <f>((((G44*7)*G45)/1000)-(G36))/6</f>
        <v>85.370163333333338</v>
      </c>
      <c r="H46" s="115">
        <f>((H43*1000)/H45)/7</f>
        <v>143.79442075337599</v>
      </c>
      <c r="I46" s="167"/>
      <c r="J46" s="167"/>
      <c r="K46" s="167"/>
      <c r="L46" s="37"/>
      <c r="N46" s="164" t="s">
        <v>12</v>
      </c>
      <c r="O46" s="21">
        <f t="shared" ref="O46:T46" si="13">((((O44*7)*O45)/1000)-(O36))/6</f>
        <v>8.7539999999999996</v>
      </c>
      <c r="P46" s="22">
        <f t="shared" si="13"/>
        <v>8.5646666666666675</v>
      </c>
      <c r="Q46" s="22">
        <f t="shared" si="13"/>
        <v>1.8082499999999999</v>
      </c>
      <c r="R46" s="22">
        <f t="shared" si="13"/>
        <v>8.5120000000000005</v>
      </c>
      <c r="S46" s="22">
        <f t="shared" si="13"/>
        <v>8.2758333333333329</v>
      </c>
      <c r="T46" s="23">
        <f t="shared" si="13"/>
        <v>8.1428333333333338</v>
      </c>
      <c r="U46" s="115">
        <f>((U43*1000)/U45)/7</f>
        <v>147.05327675624704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618.26434180000001</v>
      </c>
      <c r="C47" s="330">
        <f t="shared" si="14"/>
        <v>613.18593699999997</v>
      </c>
      <c r="D47" s="330">
        <f t="shared" si="14"/>
        <v>172.31156250000001</v>
      </c>
      <c r="E47" s="330">
        <f t="shared" si="14"/>
        <v>611.01689599999997</v>
      </c>
      <c r="F47" s="330">
        <f>((F45*F44)*7)/1000</f>
        <v>609.89888399999995</v>
      </c>
      <c r="G47" s="331">
        <f t="shared" si="14"/>
        <v>604.52097999999989</v>
      </c>
      <c r="H47" s="99"/>
      <c r="I47" s="29"/>
      <c r="J47" s="29"/>
      <c r="K47" s="29"/>
      <c r="L47" s="37"/>
      <c r="N47" s="157" t="s">
        <v>13</v>
      </c>
      <c r="O47" s="329">
        <f t="shared" ref="O47:T47" si="15">((O45*O44)*7)/1000</f>
        <v>61.124000000000002</v>
      </c>
      <c r="P47" s="330">
        <f t="shared" si="15"/>
        <v>60.088000000000001</v>
      </c>
      <c r="Q47" s="330">
        <f t="shared" si="15"/>
        <v>13.1495</v>
      </c>
      <c r="R47" s="330">
        <f t="shared" si="15"/>
        <v>59.472000000000001</v>
      </c>
      <c r="S47" s="330">
        <f t="shared" si="15"/>
        <v>57.854999999999997</v>
      </c>
      <c r="T47" s="331">
        <f t="shared" si="15"/>
        <v>57.057000000000002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145.75194163332549</v>
      </c>
      <c r="C48" s="27">
        <f t="shared" si="16"/>
        <v>144.31630971993411</v>
      </c>
      <c r="D48" s="27">
        <f t="shared" si="16"/>
        <v>146.28571428571431</v>
      </c>
      <c r="E48" s="27">
        <f t="shared" si="16"/>
        <v>143.56203007518795</v>
      </c>
      <c r="F48" s="27">
        <f>+(F43/F45)/7*1000</f>
        <v>143.0682617874736</v>
      </c>
      <c r="G48" s="28">
        <f t="shared" si="16"/>
        <v>141.56908665105382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147.94188861985472</v>
      </c>
      <c r="P48" s="27">
        <f t="shared" si="17"/>
        <v>150.49261083743843</v>
      </c>
      <c r="Q48" s="27">
        <f t="shared" si="17"/>
        <v>167.03296703296704</v>
      </c>
      <c r="R48" s="27">
        <f t="shared" si="17"/>
        <v>144.06779661016949</v>
      </c>
      <c r="S48" s="27">
        <f t="shared" si="17"/>
        <v>145.1127819548872</v>
      </c>
      <c r="T48" s="28">
        <f t="shared" si="17"/>
        <v>143.10776942355889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18">B43-B47</f>
        <v>1.0356582000000571</v>
      </c>
      <c r="C49" s="30">
        <f t="shared" si="18"/>
        <v>1.4063000000078318E-2</v>
      </c>
      <c r="D49" s="30">
        <f>D43-D47</f>
        <v>6.8884374999999807</v>
      </c>
      <c r="E49" s="30">
        <f t="shared" si="18"/>
        <v>-1.6895999999974265E-2</v>
      </c>
      <c r="F49" s="30">
        <f t="shared" si="18"/>
        <v>1.1160000000245418E-3</v>
      </c>
      <c r="G49" s="30">
        <f t="shared" si="18"/>
        <v>-2.0980000000008658E-2</v>
      </c>
      <c r="H49" s="29"/>
      <c r="I49" s="29"/>
      <c r="J49" s="29"/>
      <c r="K49" s="29"/>
      <c r="L49" s="30"/>
      <c r="N49" s="29"/>
      <c r="O49" s="30">
        <f t="shared" ref="O49:T49" si="19">O43-O47</f>
        <v>-2.4000000000008015E-2</v>
      </c>
      <c r="P49" s="30">
        <f t="shared" si="19"/>
        <v>1.0119999999999933</v>
      </c>
      <c r="Q49" s="30">
        <f t="shared" si="19"/>
        <v>2.0504999999999995</v>
      </c>
      <c r="R49" s="30">
        <f t="shared" si="19"/>
        <v>2.7999999999998693E-2</v>
      </c>
      <c r="S49" s="30">
        <f t="shared" si="19"/>
        <v>4.49999999999946E-2</v>
      </c>
      <c r="T49" s="30">
        <f t="shared" si="19"/>
        <v>4.2999999999992156E-2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103" t="s">
        <v>7</v>
      </c>
      <c r="C52" s="1104"/>
      <c r="D52" s="1104"/>
      <c r="E52" s="1104"/>
      <c r="F52" s="1104"/>
      <c r="G52" s="1104"/>
      <c r="H52" s="1105"/>
      <c r="I52" s="1142" t="s">
        <v>29</v>
      </c>
      <c r="J52" s="1143"/>
      <c r="K52" s="1143"/>
      <c r="L52" s="1143"/>
      <c r="M52" s="1143"/>
      <c r="N52" s="1143"/>
      <c r="O52" s="1144"/>
      <c r="P52" s="1103" t="s">
        <v>28</v>
      </c>
      <c r="Q52" s="1104"/>
      <c r="R52" s="1104"/>
      <c r="S52" s="1104"/>
      <c r="T52" s="1104"/>
      <c r="U52" s="1104"/>
      <c r="V52" s="1105"/>
      <c r="W52" s="1160" t="s">
        <v>93</v>
      </c>
      <c r="X52" s="1156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61"/>
      <c r="X53" s="1149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8.3000000000000007</v>
      </c>
      <c r="C54" s="330">
        <v>8.3000000000000007</v>
      </c>
      <c r="D54" s="14">
        <v>8.4</v>
      </c>
      <c r="E54" s="14">
        <v>2.5</v>
      </c>
      <c r="F54" s="330">
        <v>8.4</v>
      </c>
      <c r="G54" s="14">
        <v>8.4</v>
      </c>
      <c r="H54" s="252">
        <v>8.3000000000000007</v>
      </c>
      <c r="I54" s="329">
        <v>7.7</v>
      </c>
      <c r="J54" s="330">
        <v>8.5</v>
      </c>
      <c r="K54" s="14">
        <v>8.4</v>
      </c>
      <c r="L54" s="14">
        <v>2.6</v>
      </c>
      <c r="M54" s="330">
        <v>8.4</v>
      </c>
      <c r="N54" s="25">
        <v>8.5</v>
      </c>
      <c r="O54" s="331">
        <v>8.5</v>
      </c>
      <c r="P54" s="329">
        <v>8.4</v>
      </c>
      <c r="Q54" s="330">
        <v>8.4</v>
      </c>
      <c r="R54" s="330">
        <v>8.4</v>
      </c>
      <c r="S54" s="14">
        <v>2.7</v>
      </c>
      <c r="T54" s="14">
        <v>8.5</v>
      </c>
      <c r="U54" s="330">
        <v>8.4</v>
      </c>
      <c r="V54" s="331">
        <v>8.4</v>
      </c>
      <c r="W54" s="537">
        <v>6.9</v>
      </c>
      <c r="X54" s="242">
        <f>SUM(B54:W54)</f>
        <v>165.3</v>
      </c>
      <c r="Y54" s="546">
        <f t="shared" ref="Y54:Y60" si="20">X54-W54</f>
        <v>158.4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8.3000000000000007</v>
      </c>
      <c r="C55" s="330">
        <v>8.3000000000000007</v>
      </c>
      <c r="D55" s="330">
        <v>8.4</v>
      </c>
      <c r="E55" s="330">
        <v>2.5</v>
      </c>
      <c r="F55" s="330">
        <v>8.4</v>
      </c>
      <c r="G55" s="330">
        <v>8.4</v>
      </c>
      <c r="H55" s="331">
        <v>8.3000000000000007</v>
      </c>
      <c r="I55" s="329">
        <v>7.7</v>
      </c>
      <c r="J55" s="330">
        <v>8.5</v>
      </c>
      <c r="K55" s="330">
        <v>8.4</v>
      </c>
      <c r="L55" s="330">
        <v>2.6</v>
      </c>
      <c r="M55" s="330">
        <v>8.4</v>
      </c>
      <c r="N55" s="25">
        <v>8.5</v>
      </c>
      <c r="O55" s="331">
        <v>8.5</v>
      </c>
      <c r="P55" s="329">
        <v>8.4</v>
      </c>
      <c r="Q55" s="330">
        <v>8.4</v>
      </c>
      <c r="R55" s="330">
        <v>8.4</v>
      </c>
      <c r="S55" s="330">
        <v>2.7</v>
      </c>
      <c r="T55" s="330">
        <v>8.5</v>
      </c>
      <c r="U55" s="330">
        <v>8.4</v>
      </c>
      <c r="V55" s="331">
        <v>8.4</v>
      </c>
      <c r="W55" s="537">
        <v>6.9</v>
      </c>
      <c r="X55" s="242">
        <f t="shared" ref="X55:X60" si="21">SUM(B55:W55)</f>
        <v>165.3</v>
      </c>
      <c r="Y55" s="546">
        <f t="shared" si="20"/>
        <v>158.4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8.3000000000000007</v>
      </c>
      <c r="C56" s="330">
        <v>8.3000000000000007</v>
      </c>
      <c r="D56" s="330">
        <v>8.4</v>
      </c>
      <c r="E56" s="330">
        <v>2.5</v>
      </c>
      <c r="F56" s="330">
        <v>8.4</v>
      </c>
      <c r="G56" s="330">
        <v>8.4</v>
      </c>
      <c r="H56" s="331">
        <v>8.3000000000000007</v>
      </c>
      <c r="I56" s="329">
        <v>7.7</v>
      </c>
      <c r="J56" s="330">
        <v>8.5</v>
      </c>
      <c r="K56" s="330">
        <v>8.4</v>
      </c>
      <c r="L56" s="330">
        <v>2.6</v>
      </c>
      <c r="M56" s="330">
        <v>8.4</v>
      </c>
      <c r="N56" s="25">
        <v>8.5</v>
      </c>
      <c r="O56" s="331">
        <v>8.5</v>
      </c>
      <c r="P56" s="329">
        <v>8.4</v>
      </c>
      <c r="Q56" s="330">
        <v>8.4</v>
      </c>
      <c r="R56" s="330">
        <v>8.4</v>
      </c>
      <c r="S56" s="330">
        <v>2.7</v>
      </c>
      <c r="T56" s="330">
        <v>8.5</v>
      </c>
      <c r="U56" s="330">
        <v>8.4</v>
      </c>
      <c r="V56" s="331">
        <v>8.4</v>
      </c>
      <c r="W56" s="537">
        <v>6.9</v>
      </c>
      <c r="X56" s="242">
        <f t="shared" si="21"/>
        <v>165.3</v>
      </c>
      <c r="Y56" s="546">
        <f t="shared" si="20"/>
        <v>158.4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8.5</v>
      </c>
      <c r="C57" s="330">
        <v>8.5</v>
      </c>
      <c r="D57" s="330">
        <v>8.6999999999999993</v>
      </c>
      <c r="E57" s="330">
        <v>2.7</v>
      </c>
      <c r="F57" s="330">
        <v>8.4</v>
      </c>
      <c r="G57" s="330">
        <v>8.5</v>
      </c>
      <c r="H57" s="331">
        <v>8.5</v>
      </c>
      <c r="I57" s="329">
        <v>8.8000000000000007</v>
      </c>
      <c r="J57" s="330">
        <v>8.6999999999999993</v>
      </c>
      <c r="K57" s="330">
        <v>8.6999999999999993</v>
      </c>
      <c r="L57" s="330">
        <v>2.4</v>
      </c>
      <c r="M57" s="330">
        <v>8.6999999999999993</v>
      </c>
      <c r="N57" s="25">
        <v>8.5</v>
      </c>
      <c r="O57" s="331">
        <v>8.4</v>
      </c>
      <c r="P57" s="329">
        <v>8.5</v>
      </c>
      <c r="Q57" s="330">
        <v>8.6</v>
      </c>
      <c r="R57" s="330">
        <v>8.6</v>
      </c>
      <c r="S57" s="330">
        <v>2.7</v>
      </c>
      <c r="T57" s="330">
        <v>8.8000000000000007</v>
      </c>
      <c r="U57" s="330">
        <v>8.8000000000000007</v>
      </c>
      <c r="V57" s="331">
        <v>8.6999999999999993</v>
      </c>
      <c r="W57" s="537">
        <v>6.9</v>
      </c>
      <c r="X57" s="242">
        <f t="shared" si="21"/>
        <v>169.60000000000002</v>
      </c>
      <c r="Y57" s="546">
        <f t="shared" si="20"/>
        <v>162.70000000000002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8.5</v>
      </c>
      <c r="C58" s="330">
        <v>8.5</v>
      </c>
      <c r="D58" s="330">
        <v>8.8000000000000007</v>
      </c>
      <c r="E58" s="330">
        <v>2.7</v>
      </c>
      <c r="F58" s="330">
        <v>8.3000000000000007</v>
      </c>
      <c r="G58" s="330">
        <v>8.5</v>
      </c>
      <c r="H58" s="331">
        <v>8.5</v>
      </c>
      <c r="I58" s="329">
        <v>8.8000000000000007</v>
      </c>
      <c r="J58" s="330">
        <v>8.6999999999999993</v>
      </c>
      <c r="K58" s="330">
        <v>8.6999999999999993</v>
      </c>
      <c r="L58" s="330">
        <v>2.4</v>
      </c>
      <c r="M58" s="330">
        <v>8.8000000000000007</v>
      </c>
      <c r="N58" s="25">
        <v>8.5</v>
      </c>
      <c r="O58" s="331">
        <v>8.4</v>
      </c>
      <c r="P58" s="329">
        <v>8.5</v>
      </c>
      <c r="Q58" s="330">
        <v>8.6</v>
      </c>
      <c r="R58" s="330">
        <v>8.5</v>
      </c>
      <c r="S58" s="330">
        <v>2.7</v>
      </c>
      <c r="T58" s="330">
        <v>8.8000000000000007</v>
      </c>
      <c r="U58" s="330">
        <v>8.8000000000000007</v>
      </c>
      <c r="V58" s="331">
        <v>8.8000000000000007</v>
      </c>
      <c r="W58" s="537">
        <v>6.9</v>
      </c>
      <c r="X58" s="242">
        <f t="shared" si="21"/>
        <v>169.70000000000002</v>
      </c>
      <c r="Y58" s="546">
        <f t="shared" si="20"/>
        <v>162.80000000000001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8.5</v>
      </c>
      <c r="C59" s="330">
        <v>8.6</v>
      </c>
      <c r="D59" s="330">
        <v>8.8000000000000007</v>
      </c>
      <c r="E59" s="330">
        <v>2.7</v>
      </c>
      <c r="F59" s="330">
        <v>8.3000000000000007</v>
      </c>
      <c r="G59" s="330">
        <v>8.5</v>
      </c>
      <c r="H59" s="331">
        <v>8.6</v>
      </c>
      <c r="I59" s="329">
        <v>8.9</v>
      </c>
      <c r="J59" s="330">
        <v>8.6999999999999993</v>
      </c>
      <c r="K59" s="330">
        <v>8.6999999999999993</v>
      </c>
      <c r="L59" s="330">
        <v>2.4</v>
      </c>
      <c r="M59" s="330">
        <v>8.8000000000000007</v>
      </c>
      <c r="N59" s="25">
        <v>8.5</v>
      </c>
      <c r="O59" s="331">
        <v>8.4</v>
      </c>
      <c r="P59" s="329">
        <v>8.5</v>
      </c>
      <c r="Q59" s="330">
        <v>8.6</v>
      </c>
      <c r="R59" s="330">
        <v>8.5</v>
      </c>
      <c r="S59" s="330">
        <v>2.6</v>
      </c>
      <c r="T59" s="330">
        <v>8.6999999999999993</v>
      </c>
      <c r="U59" s="330">
        <v>8.8000000000000007</v>
      </c>
      <c r="V59" s="331">
        <v>8.8000000000000007</v>
      </c>
      <c r="W59" s="537">
        <v>6.9</v>
      </c>
      <c r="X59" s="242">
        <f t="shared" si="21"/>
        <v>169.8</v>
      </c>
      <c r="Y59" s="541">
        <f t="shared" si="20"/>
        <v>162.9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8.5</v>
      </c>
      <c r="C60" s="330">
        <v>8.6</v>
      </c>
      <c r="D60" s="330">
        <v>8.8000000000000007</v>
      </c>
      <c r="E60" s="330">
        <v>2.7</v>
      </c>
      <c r="F60" s="330">
        <v>8.3000000000000007</v>
      </c>
      <c r="G60" s="330">
        <v>8.6</v>
      </c>
      <c r="H60" s="331">
        <v>8.6</v>
      </c>
      <c r="I60" s="329">
        <v>8.9</v>
      </c>
      <c r="J60" s="330">
        <v>8.6999999999999993</v>
      </c>
      <c r="K60" s="330">
        <v>8.6</v>
      </c>
      <c r="L60" s="330">
        <v>2.4</v>
      </c>
      <c r="M60" s="330">
        <v>8.8000000000000007</v>
      </c>
      <c r="N60" s="25">
        <v>8.5</v>
      </c>
      <c r="O60" s="331">
        <v>8.4</v>
      </c>
      <c r="P60" s="329">
        <v>8.6</v>
      </c>
      <c r="Q60" s="330">
        <v>8.6999999999999993</v>
      </c>
      <c r="R60" s="330">
        <v>8.5</v>
      </c>
      <c r="S60" s="330">
        <v>2.6</v>
      </c>
      <c r="T60" s="330">
        <v>8.6999999999999993</v>
      </c>
      <c r="U60" s="330">
        <v>8.6999999999999993</v>
      </c>
      <c r="V60" s="331">
        <v>8.8000000000000007</v>
      </c>
      <c r="W60" s="537">
        <v>6.9</v>
      </c>
      <c r="X60" s="381">
        <f t="shared" si="21"/>
        <v>169.89999999999998</v>
      </c>
      <c r="Y60" s="541">
        <f t="shared" si="20"/>
        <v>162.99999999999997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2">SUM(B54:B60)</f>
        <v>58.900000000000006</v>
      </c>
      <c r="C61" s="105">
        <f t="shared" si="22"/>
        <v>59.100000000000009</v>
      </c>
      <c r="D61" s="105">
        <f t="shared" si="22"/>
        <v>60.3</v>
      </c>
      <c r="E61" s="105">
        <f t="shared" si="22"/>
        <v>18.299999999999997</v>
      </c>
      <c r="F61" s="105">
        <f t="shared" si="22"/>
        <v>58.5</v>
      </c>
      <c r="G61" s="105">
        <f t="shared" si="22"/>
        <v>59.300000000000004</v>
      </c>
      <c r="H61" s="106">
        <f t="shared" si="22"/>
        <v>59.100000000000009</v>
      </c>
      <c r="I61" s="108">
        <f t="shared" si="22"/>
        <v>58.5</v>
      </c>
      <c r="J61" s="105">
        <f t="shared" si="22"/>
        <v>60.300000000000011</v>
      </c>
      <c r="K61" s="105">
        <f t="shared" si="22"/>
        <v>59.900000000000013</v>
      </c>
      <c r="L61" s="105">
        <f>SUM(L54:L60)</f>
        <v>17.400000000000002</v>
      </c>
      <c r="M61" s="105">
        <f>SUM(M54:M60)</f>
        <v>60.3</v>
      </c>
      <c r="N61" s="105">
        <f>SUM(N54:N60)</f>
        <v>59.5</v>
      </c>
      <c r="O61" s="106">
        <f>SUM(O54:O60)</f>
        <v>59.099999999999994</v>
      </c>
      <c r="P61" s="108">
        <f t="shared" ref="P61:W61" si="23">SUM(P54:P60)</f>
        <v>59.300000000000004</v>
      </c>
      <c r="Q61" s="105">
        <f t="shared" si="23"/>
        <v>59.7</v>
      </c>
      <c r="R61" s="105">
        <f t="shared" si="23"/>
        <v>59.300000000000004</v>
      </c>
      <c r="S61" s="105">
        <f t="shared" si="23"/>
        <v>18.700000000000003</v>
      </c>
      <c r="T61" s="105">
        <f t="shared" si="23"/>
        <v>60.5</v>
      </c>
      <c r="U61" s="105">
        <f t="shared" si="23"/>
        <v>60.3</v>
      </c>
      <c r="V61" s="106">
        <f t="shared" si="23"/>
        <v>60.3</v>
      </c>
      <c r="W61" s="106">
        <f t="shared" si="23"/>
        <v>48.3</v>
      </c>
      <c r="X61" s="389">
        <f>SUM(B61:W61)</f>
        <v>1174.8999999999999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145</v>
      </c>
      <c r="C62" s="16">
        <v>145.5</v>
      </c>
      <c r="D62" s="16">
        <v>148.5</v>
      </c>
      <c r="E62" s="16">
        <v>145.5</v>
      </c>
      <c r="F62" s="16">
        <v>146.5</v>
      </c>
      <c r="G62" s="16">
        <v>148.5</v>
      </c>
      <c r="H62" s="17">
        <v>145.5</v>
      </c>
      <c r="I62" s="15">
        <v>146.5</v>
      </c>
      <c r="J62" s="16">
        <v>148.5</v>
      </c>
      <c r="K62" s="16">
        <v>147.5</v>
      </c>
      <c r="L62" s="452">
        <v>146</v>
      </c>
      <c r="M62" s="452">
        <v>148.5</v>
      </c>
      <c r="N62" s="16">
        <v>146.5</v>
      </c>
      <c r="O62" s="17">
        <v>145.5</v>
      </c>
      <c r="P62" s="451">
        <v>148.5</v>
      </c>
      <c r="Q62" s="452">
        <v>147</v>
      </c>
      <c r="R62" s="453">
        <v>148.5</v>
      </c>
      <c r="S62" s="453">
        <v>148.5</v>
      </c>
      <c r="T62" s="453">
        <v>149</v>
      </c>
      <c r="U62" s="452">
        <v>148.5</v>
      </c>
      <c r="V62" s="504">
        <v>148.5</v>
      </c>
      <c r="W62" s="504">
        <v>146</v>
      </c>
      <c r="X62" s="243">
        <f>((X61/X63)/7)*1000</f>
        <v>147.61904761904759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58</v>
      </c>
      <c r="D63" s="19">
        <v>58</v>
      </c>
      <c r="E63" s="19">
        <v>18</v>
      </c>
      <c r="F63" s="19">
        <v>57</v>
      </c>
      <c r="G63" s="19">
        <v>57</v>
      </c>
      <c r="H63" s="20">
        <v>58</v>
      </c>
      <c r="I63" s="18">
        <v>57</v>
      </c>
      <c r="J63" s="19">
        <v>58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46</v>
      </c>
      <c r="X63" s="244">
        <f>SUM(B63:W63)</f>
        <v>1137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((((B62*7)*B63)/1000)-(B54+B55))/5</f>
        <v>8.4539999999999988</v>
      </c>
      <c r="C64" s="21">
        <f t="shared" ref="C64:W64" si="24">((((C62*7)*C63)/1000)-(C54+C55))/5</f>
        <v>8.4946000000000002</v>
      </c>
      <c r="D64" s="21">
        <f t="shared" si="24"/>
        <v>8.6981999999999999</v>
      </c>
      <c r="E64" s="21">
        <f t="shared" si="24"/>
        <v>2.6665999999999999</v>
      </c>
      <c r="F64" s="21">
        <f t="shared" si="24"/>
        <v>8.3306999999999984</v>
      </c>
      <c r="G64" s="21">
        <f t="shared" si="24"/>
        <v>8.4902999999999995</v>
      </c>
      <c r="H64" s="21">
        <f t="shared" si="24"/>
        <v>8.4946000000000002</v>
      </c>
      <c r="I64" s="21">
        <f t="shared" si="24"/>
        <v>8.6106999999999996</v>
      </c>
      <c r="J64" s="21">
        <f t="shared" si="24"/>
        <v>8.658199999999999</v>
      </c>
      <c r="K64" s="21">
        <f t="shared" si="24"/>
        <v>8.6169999999999991</v>
      </c>
      <c r="L64" s="21">
        <f t="shared" si="24"/>
        <v>2.4348000000000001</v>
      </c>
      <c r="M64" s="21">
        <f t="shared" si="24"/>
        <v>8.6981999999999999</v>
      </c>
      <c r="N64" s="21">
        <f t="shared" si="24"/>
        <v>8.2906999999999993</v>
      </c>
      <c r="O64" s="21">
        <f t="shared" si="24"/>
        <v>8.4146000000000001</v>
      </c>
      <c r="P64" s="21">
        <f t="shared" si="24"/>
        <v>8.4902999999999995</v>
      </c>
      <c r="Q64" s="21">
        <f t="shared" si="24"/>
        <v>8.5764000000000014</v>
      </c>
      <c r="R64" s="21">
        <f t="shared" si="24"/>
        <v>8.4902999999999995</v>
      </c>
      <c r="S64" s="21">
        <f t="shared" si="24"/>
        <v>2.6621999999999995</v>
      </c>
      <c r="T64" s="21">
        <f t="shared" si="24"/>
        <v>8.6988000000000003</v>
      </c>
      <c r="U64" s="21">
        <f t="shared" si="24"/>
        <v>8.6981999999999999</v>
      </c>
      <c r="V64" s="21">
        <f t="shared" si="24"/>
        <v>8.6981999999999999</v>
      </c>
      <c r="W64" s="21">
        <f t="shared" si="24"/>
        <v>6.6424000000000003</v>
      </c>
      <c r="X64" s="425">
        <f>((X61*1000)/X63)/7</f>
        <v>147.61904761904756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58.87</v>
      </c>
      <c r="C65" s="330">
        <f>((C63*C62)*7)/1000</f>
        <v>59.073</v>
      </c>
      <c r="D65" s="330">
        <f t="shared" ref="D65:K65" si="25">((D63*D62)*7)/1000</f>
        <v>60.290999999999997</v>
      </c>
      <c r="E65" s="330">
        <f t="shared" si="25"/>
        <v>18.332999999999998</v>
      </c>
      <c r="F65" s="330">
        <f t="shared" si="25"/>
        <v>58.453499999999998</v>
      </c>
      <c r="G65" s="330">
        <f t="shared" si="25"/>
        <v>59.2515</v>
      </c>
      <c r="H65" s="331">
        <f t="shared" si="25"/>
        <v>59.073</v>
      </c>
      <c r="I65" s="329">
        <f t="shared" si="25"/>
        <v>58.453499999999998</v>
      </c>
      <c r="J65" s="330">
        <f t="shared" si="25"/>
        <v>60.290999999999997</v>
      </c>
      <c r="K65" s="330">
        <f t="shared" si="25"/>
        <v>59.884999999999998</v>
      </c>
      <c r="L65" s="330">
        <f>((L63*L62)*7)/1000</f>
        <v>17.373999999999999</v>
      </c>
      <c r="M65" s="330">
        <f>((M63*M62)*7)/1000</f>
        <v>60.290999999999997</v>
      </c>
      <c r="N65" s="330">
        <f>((N63*N62)*7)/1000</f>
        <v>58.453499999999998</v>
      </c>
      <c r="O65" s="331">
        <f>((O63*O62)*7)/1000</f>
        <v>59.073</v>
      </c>
      <c r="P65" s="329">
        <f t="shared" ref="P65:W65" si="26">((P63*P62)*7)/1000</f>
        <v>59.2515</v>
      </c>
      <c r="Q65" s="330">
        <f t="shared" si="26"/>
        <v>59.682000000000002</v>
      </c>
      <c r="R65" s="330">
        <f t="shared" si="26"/>
        <v>59.2515</v>
      </c>
      <c r="S65" s="330">
        <f t="shared" si="26"/>
        <v>18.710999999999999</v>
      </c>
      <c r="T65" s="330">
        <f t="shared" si="26"/>
        <v>60.494</v>
      </c>
      <c r="U65" s="330">
        <f t="shared" si="26"/>
        <v>60.290999999999997</v>
      </c>
      <c r="V65" s="331">
        <f t="shared" si="26"/>
        <v>60.290999999999997</v>
      </c>
      <c r="W65" s="331">
        <f t="shared" si="26"/>
        <v>47.012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7">+(B61/B63)/7*1000</f>
        <v>145.0738916256158</v>
      </c>
      <c r="C66" s="27">
        <f t="shared" si="27"/>
        <v>145.56650246305421</v>
      </c>
      <c r="D66" s="27">
        <f t="shared" si="27"/>
        <v>148.5221674876847</v>
      </c>
      <c r="E66" s="27">
        <f t="shared" si="27"/>
        <v>145.23809523809521</v>
      </c>
      <c r="F66" s="27">
        <f t="shared" si="27"/>
        <v>146.61654135338347</v>
      </c>
      <c r="G66" s="27">
        <f t="shared" si="27"/>
        <v>148.6215538847118</v>
      </c>
      <c r="H66" s="28">
        <f t="shared" si="27"/>
        <v>145.56650246305421</v>
      </c>
      <c r="I66" s="26">
        <f t="shared" si="27"/>
        <v>146.61654135338347</v>
      </c>
      <c r="J66" s="27">
        <f t="shared" si="27"/>
        <v>148.52216748768473</v>
      </c>
      <c r="K66" s="27">
        <f t="shared" si="27"/>
        <v>147.53694581280791</v>
      </c>
      <c r="L66" s="27">
        <f>+(L61/L63)/7*1000</f>
        <v>146.218487394958</v>
      </c>
      <c r="M66" s="27">
        <f>+(M61/M63)/7*1000</f>
        <v>148.5221674876847</v>
      </c>
      <c r="N66" s="27">
        <f>+(N61/N63)/7*1000</f>
        <v>149.12280701754386</v>
      </c>
      <c r="O66" s="28">
        <f>+(O61/O63)/7*1000</f>
        <v>145.56650246305418</v>
      </c>
      <c r="P66" s="26">
        <f t="shared" ref="P66:W66" si="28">+(P61/P63)/7*1000</f>
        <v>148.6215538847118</v>
      </c>
      <c r="Q66" s="27">
        <f t="shared" si="28"/>
        <v>147.04433497536945</v>
      </c>
      <c r="R66" s="27">
        <f t="shared" si="28"/>
        <v>148.6215538847118</v>
      </c>
      <c r="S66" s="27">
        <f t="shared" si="28"/>
        <v>148.4126984126984</v>
      </c>
      <c r="T66" s="27">
        <f t="shared" si="28"/>
        <v>149.01477832512316</v>
      </c>
      <c r="U66" s="27">
        <f t="shared" si="28"/>
        <v>148.5221674876847</v>
      </c>
      <c r="V66" s="28">
        <f t="shared" si="28"/>
        <v>148.5221674876847</v>
      </c>
      <c r="W66" s="28">
        <f t="shared" si="28"/>
        <v>150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3.0000000000008242E-2</v>
      </c>
      <c r="C67" s="30">
        <f>C61-C65</f>
        <v>2.7000000000008129E-2</v>
      </c>
      <c r="D67" s="30">
        <f t="shared" ref="D67:K67" si="29">D61-D65</f>
        <v>9.0000000000003411E-3</v>
      </c>
      <c r="E67" s="30">
        <f t="shared" si="29"/>
        <v>-3.3000000000001251E-2</v>
      </c>
      <c r="F67" s="30">
        <f t="shared" si="29"/>
        <v>4.6500000000001762E-2</v>
      </c>
      <c r="G67" s="30">
        <f t="shared" si="29"/>
        <v>4.8500000000004206E-2</v>
      </c>
      <c r="H67" s="30">
        <f t="shared" si="29"/>
        <v>2.7000000000008129E-2</v>
      </c>
      <c r="I67" s="30">
        <f t="shared" si="29"/>
        <v>4.6500000000001762E-2</v>
      </c>
      <c r="J67" s="30">
        <f t="shared" si="29"/>
        <v>9.0000000000145519E-3</v>
      </c>
      <c r="K67" s="30">
        <f t="shared" si="29"/>
        <v>1.5000000000014779E-2</v>
      </c>
      <c r="L67" s="30">
        <f>L61-L65</f>
        <v>2.6000000000003354E-2</v>
      </c>
      <c r="M67" s="30">
        <f>M61-M65</f>
        <v>9.0000000000003411E-3</v>
      </c>
      <c r="N67" s="30">
        <f>N61-N65</f>
        <v>1.0465000000000018</v>
      </c>
      <c r="O67" s="30">
        <f>O61-O65</f>
        <v>2.6999999999993918E-2</v>
      </c>
      <c r="P67" s="30">
        <f t="shared" ref="P67:W67" si="30">P61-P65</f>
        <v>4.8500000000004206E-2</v>
      </c>
      <c r="Q67" s="30">
        <f t="shared" si="30"/>
        <v>1.8000000000000682E-2</v>
      </c>
      <c r="R67" s="30">
        <f t="shared" si="30"/>
        <v>4.8500000000004206E-2</v>
      </c>
      <c r="S67" s="30">
        <f t="shared" si="30"/>
        <v>-1.099999999999568E-2</v>
      </c>
      <c r="T67" s="30">
        <f t="shared" si="30"/>
        <v>6.0000000000002274E-3</v>
      </c>
      <c r="U67" s="30">
        <f t="shared" si="30"/>
        <v>9.0000000000003411E-3</v>
      </c>
      <c r="V67" s="30">
        <f t="shared" si="30"/>
        <v>9.0000000000003411E-3</v>
      </c>
      <c r="W67" s="30">
        <f t="shared" si="30"/>
        <v>1.2879999999999967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D10">
      <selection activeCell="U36" sqref="U36:U42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W52:W53"/>
    <mergeCell ref="X52:X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1"/>
  <dimension ref="A1:AG236"/>
  <sheetViews>
    <sheetView topLeftCell="A17" zoomScale="30" zoomScaleNormal="30" workbookViewId="0">
      <selection activeCell="B63" sqref="B63:W63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95</v>
      </c>
      <c r="N11" s="1100"/>
      <c r="O11" s="6"/>
      <c r="P11" s="6"/>
      <c r="Q11" s="1"/>
      <c r="R11" s="1"/>
      <c r="S11" s="1" t="s">
        <v>5</v>
      </c>
      <c r="T11" s="69">
        <v>45635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5"/>
      <c r="I15" s="1142" t="s">
        <v>29</v>
      </c>
      <c r="J15" s="1143"/>
      <c r="K15" s="1143"/>
      <c r="L15" s="1143"/>
      <c r="M15" s="1143"/>
      <c r="N15" s="1143"/>
      <c r="O15" s="1144"/>
      <c r="P15" s="1103" t="s">
        <v>28</v>
      </c>
      <c r="Q15" s="1104"/>
      <c r="R15" s="1104"/>
      <c r="S15" s="1104"/>
      <c r="T15" s="1104"/>
      <c r="U15" s="1104"/>
      <c r="V15" s="1105"/>
      <c r="W15" s="1156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9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33">
        <v>110.8</v>
      </c>
      <c r="C17" s="334">
        <v>105.8</v>
      </c>
      <c r="D17" s="334">
        <v>106</v>
      </c>
      <c r="E17" s="334">
        <v>27</v>
      </c>
      <c r="F17" s="334">
        <v>99.8</v>
      </c>
      <c r="G17" s="334">
        <v>106.1</v>
      </c>
      <c r="H17" s="336">
        <v>91.8</v>
      </c>
      <c r="I17" s="333">
        <v>103.2</v>
      </c>
      <c r="J17" s="334">
        <v>109</v>
      </c>
      <c r="K17" s="334">
        <v>103.4</v>
      </c>
      <c r="L17" s="334">
        <v>27.7</v>
      </c>
      <c r="M17" s="334">
        <v>120.3</v>
      </c>
      <c r="N17" s="334">
        <v>111.1</v>
      </c>
      <c r="O17" s="336">
        <v>100.1</v>
      </c>
      <c r="P17" s="333">
        <v>128.5</v>
      </c>
      <c r="Q17" s="334">
        <v>98.7</v>
      </c>
      <c r="R17" s="334">
        <v>129.1</v>
      </c>
      <c r="S17" s="334">
        <v>27.5</v>
      </c>
      <c r="T17" s="334">
        <v>112.9</v>
      </c>
      <c r="U17" s="334">
        <v>103.6</v>
      </c>
      <c r="V17" s="336">
        <v>106.7</v>
      </c>
      <c r="W17" s="337">
        <f t="shared" ref="W17:W24" si="0">SUM(B17:V17)</f>
        <v>2029.1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33">
        <v>99.7</v>
      </c>
      <c r="C18" s="334">
        <v>102.5</v>
      </c>
      <c r="D18" s="334">
        <v>102.6</v>
      </c>
      <c r="E18" s="334">
        <v>29</v>
      </c>
      <c r="F18" s="334">
        <v>103.1</v>
      </c>
      <c r="G18" s="334">
        <v>101.9</v>
      </c>
      <c r="H18" s="336">
        <v>104.4</v>
      </c>
      <c r="I18" s="333">
        <v>101.4</v>
      </c>
      <c r="J18" s="334">
        <v>101.4</v>
      </c>
      <c r="K18" s="334">
        <v>101.9</v>
      </c>
      <c r="L18" s="334">
        <v>27.5</v>
      </c>
      <c r="M18" s="334">
        <v>98.9</v>
      </c>
      <c r="N18" s="334">
        <v>101.2</v>
      </c>
      <c r="O18" s="336">
        <v>101.5</v>
      </c>
      <c r="P18" s="333">
        <v>97.9</v>
      </c>
      <c r="Q18" s="334">
        <v>96.7</v>
      </c>
      <c r="R18" s="334">
        <v>98.6</v>
      </c>
      <c r="S18" s="334">
        <v>28</v>
      </c>
      <c r="T18" s="334">
        <v>101.1</v>
      </c>
      <c r="U18" s="334">
        <v>98.4</v>
      </c>
      <c r="V18" s="336">
        <v>97.9</v>
      </c>
      <c r="W18" s="337">
        <f t="shared" si="0"/>
        <v>1895.6000000000001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33">
        <v>99.5</v>
      </c>
      <c r="C19" s="334">
        <v>102.5</v>
      </c>
      <c r="D19" s="334">
        <v>102.6</v>
      </c>
      <c r="E19" s="334">
        <v>28.8</v>
      </c>
      <c r="F19" s="334">
        <v>103.1</v>
      </c>
      <c r="G19" s="334">
        <v>101.9</v>
      </c>
      <c r="H19" s="336">
        <v>104.4</v>
      </c>
      <c r="I19" s="333">
        <v>101.4</v>
      </c>
      <c r="J19" s="334">
        <v>101.4</v>
      </c>
      <c r="K19" s="334">
        <v>101.9</v>
      </c>
      <c r="L19" s="334">
        <v>28.7</v>
      </c>
      <c r="M19" s="334">
        <v>98.7</v>
      </c>
      <c r="N19" s="334">
        <v>101</v>
      </c>
      <c r="O19" s="336">
        <v>101.5</v>
      </c>
      <c r="P19" s="333">
        <v>97.9</v>
      </c>
      <c r="Q19" s="334">
        <v>102.9</v>
      </c>
      <c r="R19" s="334">
        <v>98.6</v>
      </c>
      <c r="S19" s="334">
        <v>28</v>
      </c>
      <c r="T19" s="334">
        <v>100.6</v>
      </c>
      <c r="U19" s="334">
        <v>103.3</v>
      </c>
      <c r="V19" s="336">
        <v>102.5</v>
      </c>
      <c r="W19" s="337">
        <f t="shared" si="0"/>
        <v>1911.1999999999998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33">
        <v>99.5</v>
      </c>
      <c r="C20" s="334">
        <v>102.5</v>
      </c>
      <c r="D20" s="334">
        <v>102.6</v>
      </c>
      <c r="E20" s="334">
        <v>28.8</v>
      </c>
      <c r="F20" s="334">
        <v>103.1</v>
      </c>
      <c r="G20" s="334">
        <v>101.9</v>
      </c>
      <c r="H20" s="336">
        <v>104.4</v>
      </c>
      <c r="I20" s="333">
        <v>101.4</v>
      </c>
      <c r="J20" s="334">
        <v>101.4</v>
      </c>
      <c r="K20" s="334">
        <v>101.9</v>
      </c>
      <c r="L20" s="334">
        <v>28.7</v>
      </c>
      <c r="M20" s="334">
        <v>98.7</v>
      </c>
      <c r="N20" s="334">
        <v>101</v>
      </c>
      <c r="O20" s="336">
        <v>101.5</v>
      </c>
      <c r="P20" s="333">
        <v>97.9</v>
      </c>
      <c r="Q20" s="334">
        <v>103</v>
      </c>
      <c r="R20" s="334">
        <v>98.6</v>
      </c>
      <c r="S20" s="334">
        <v>28</v>
      </c>
      <c r="T20" s="334">
        <v>100.6</v>
      </c>
      <c r="U20" s="334">
        <v>103.3</v>
      </c>
      <c r="V20" s="336">
        <v>102.5</v>
      </c>
      <c r="W20" s="337">
        <f t="shared" si="0"/>
        <v>1911.2999999999997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33">
        <v>99.1</v>
      </c>
      <c r="C21" s="334">
        <v>102.1</v>
      </c>
      <c r="D21" s="334">
        <v>102.7</v>
      </c>
      <c r="E21" s="334">
        <v>27.6</v>
      </c>
      <c r="F21" s="334">
        <v>103.1</v>
      </c>
      <c r="G21" s="334">
        <v>101.9</v>
      </c>
      <c r="H21" s="336">
        <v>103.7</v>
      </c>
      <c r="I21" s="333">
        <v>101</v>
      </c>
      <c r="J21" s="334">
        <v>101.4</v>
      </c>
      <c r="K21" s="334">
        <v>101.9</v>
      </c>
      <c r="L21" s="334">
        <v>28.3</v>
      </c>
      <c r="M21" s="334">
        <v>98.7</v>
      </c>
      <c r="N21" s="334">
        <v>101</v>
      </c>
      <c r="O21" s="336">
        <v>101.5</v>
      </c>
      <c r="P21" s="333">
        <v>97.5</v>
      </c>
      <c r="Q21" s="334">
        <v>103</v>
      </c>
      <c r="R21" s="334">
        <v>98.6</v>
      </c>
      <c r="S21" s="334">
        <v>28</v>
      </c>
      <c r="T21" s="334">
        <v>100.7</v>
      </c>
      <c r="U21" s="334">
        <v>103.3</v>
      </c>
      <c r="V21" s="336">
        <v>102.1</v>
      </c>
      <c r="W21" s="337">
        <f t="shared" si="0"/>
        <v>1907.1999999999998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33">
        <v>99.1</v>
      </c>
      <c r="C22" s="334">
        <v>102.1</v>
      </c>
      <c r="D22" s="334">
        <v>102.7</v>
      </c>
      <c r="E22" s="334">
        <v>27.6</v>
      </c>
      <c r="F22" s="334">
        <v>103.1</v>
      </c>
      <c r="G22" s="334">
        <v>101.8</v>
      </c>
      <c r="H22" s="336">
        <v>103.7</v>
      </c>
      <c r="I22" s="333">
        <v>101</v>
      </c>
      <c r="J22" s="334">
        <v>101.4</v>
      </c>
      <c r="K22" s="334">
        <v>101.9</v>
      </c>
      <c r="L22" s="334">
        <v>28.3</v>
      </c>
      <c r="M22" s="334">
        <v>98.6</v>
      </c>
      <c r="N22" s="334">
        <v>101</v>
      </c>
      <c r="O22" s="336">
        <v>101.5</v>
      </c>
      <c r="P22" s="333">
        <v>97.6</v>
      </c>
      <c r="Q22" s="334">
        <v>103</v>
      </c>
      <c r="R22" s="334">
        <v>98.6</v>
      </c>
      <c r="S22" s="334">
        <v>27.9</v>
      </c>
      <c r="T22" s="334">
        <v>100.7</v>
      </c>
      <c r="U22" s="334">
        <v>103.3</v>
      </c>
      <c r="V22" s="336">
        <v>102.2</v>
      </c>
      <c r="W22" s="337">
        <f t="shared" si="0"/>
        <v>1907.1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29">
        <v>98</v>
      </c>
      <c r="C23" s="330">
        <v>102.1</v>
      </c>
      <c r="D23" s="330">
        <v>101.5</v>
      </c>
      <c r="E23" s="330">
        <v>26.4</v>
      </c>
      <c r="F23" s="330">
        <v>103.1</v>
      </c>
      <c r="G23" s="330">
        <v>101.8</v>
      </c>
      <c r="H23" s="331">
        <v>102.5</v>
      </c>
      <c r="I23" s="329">
        <v>99.8</v>
      </c>
      <c r="J23" s="330">
        <v>101.3</v>
      </c>
      <c r="K23" s="330">
        <v>102</v>
      </c>
      <c r="L23" s="330">
        <v>26</v>
      </c>
      <c r="M23" s="330">
        <v>98.7</v>
      </c>
      <c r="N23" s="330">
        <v>101</v>
      </c>
      <c r="O23" s="331">
        <v>101.6</v>
      </c>
      <c r="P23" s="329">
        <v>97.6</v>
      </c>
      <c r="Q23" s="330">
        <v>101.9</v>
      </c>
      <c r="R23" s="330">
        <v>98.6</v>
      </c>
      <c r="S23" s="330">
        <v>26.7</v>
      </c>
      <c r="T23" s="330">
        <v>100.7</v>
      </c>
      <c r="U23" s="330">
        <v>103.2</v>
      </c>
      <c r="V23" s="331">
        <v>102.2</v>
      </c>
      <c r="W23" s="509">
        <f t="shared" si="0"/>
        <v>1896.6999999999998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705.7</v>
      </c>
      <c r="C24" s="105">
        <f t="shared" si="1"/>
        <v>719.6</v>
      </c>
      <c r="D24" s="105">
        <f t="shared" si="1"/>
        <v>720.7</v>
      </c>
      <c r="E24" s="105">
        <f t="shared" si="1"/>
        <v>195.2</v>
      </c>
      <c r="F24" s="105">
        <f t="shared" si="1"/>
        <v>718.40000000000009</v>
      </c>
      <c r="G24" s="105">
        <f t="shared" si="1"/>
        <v>717.29999999999984</v>
      </c>
      <c r="H24" s="106">
        <f t="shared" si="1"/>
        <v>714.9</v>
      </c>
      <c r="I24" s="108">
        <f t="shared" si="1"/>
        <v>709.19999999999993</v>
      </c>
      <c r="J24" s="105">
        <f t="shared" si="1"/>
        <v>717.3</v>
      </c>
      <c r="K24" s="105">
        <f t="shared" si="1"/>
        <v>714.9</v>
      </c>
      <c r="L24" s="105">
        <f>SUM(L17:L23)</f>
        <v>195.20000000000002</v>
      </c>
      <c r="M24" s="105">
        <f>SUM(M17:M23)</f>
        <v>712.6</v>
      </c>
      <c r="N24" s="105">
        <f>SUM(N17:N23)</f>
        <v>717.3</v>
      </c>
      <c r="O24" s="105">
        <f>SUM(O17:O23)</f>
        <v>709.2</v>
      </c>
      <c r="P24" s="108">
        <f t="shared" ref="P24:V24" si="2">SUM(P17:P23)</f>
        <v>714.90000000000009</v>
      </c>
      <c r="Q24" s="105">
        <f t="shared" si="2"/>
        <v>709.19999999999993</v>
      </c>
      <c r="R24" s="105">
        <f t="shared" si="2"/>
        <v>720.7</v>
      </c>
      <c r="S24" s="105">
        <f t="shared" si="2"/>
        <v>194.1</v>
      </c>
      <c r="T24" s="105">
        <f t="shared" si="2"/>
        <v>717.30000000000018</v>
      </c>
      <c r="U24" s="105">
        <f t="shared" si="2"/>
        <v>718.40000000000009</v>
      </c>
      <c r="V24" s="106">
        <f t="shared" si="2"/>
        <v>716.10000000000014</v>
      </c>
      <c r="W24" s="389">
        <f t="shared" si="0"/>
        <v>13458.2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165</v>
      </c>
      <c r="G25" s="346">
        <v>165</v>
      </c>
      <c r="H25" s="532">
        <v>165</v>
      </c>
      <c r="I25" s="345">
        <v>165</v>
      </c>
      <c r="J25" s="346">
        <v>165</v>
      </c>
      <c r="K25" s="345">
        <v>165</v>
      </c>
      <c r="L25" s="533">
        <v>165</v>
      </c>
      <c r="M25" s="533">
        <v>165</v>
      </c>
      <c r="N25" s="346">
        <v>165</v>
      </c>
      <c r="O25" s="532">
        <v>165</v>
      </c>
      <c r="P25" s="534">
        <v>165</v>
      </c>
      <c r="Q25" s="533">
        <v>165</v>
      </c>
      <c r="R25" s="454">
        <v>165</v>
      </c>
      <c r="S25" s="454">
        <v>159.4</v>
      </c>
      <c r="T25" s="454">
        <v>165</v>
      </c>
      <c r="U25" s="454">
        <v>165</v>
      </c>
      <c r="V25" s="535">
        <v>165</v>
      </c>
      <c r="W25" s="243">
        <f>((W24/W26)/7)*1000</f>
        <v>164.91679533367645</v>
      </c>
      <c r="X25" s="36"/>
      <c r="Y25" s="375"/>
    </row>
    <row r="26" spans="1:31" s="2" customFormat="1" ht="33" customHeight="1" x14ac:dyDescent="0.25">
      <c r="A26" s="163" t="s">
        <v>11</v>
      </c>
      <c r="B26" s="18">
        <v>611</v>
      </c>
      <c r="C26" s="19">
        <v>623</v>
      </c>
      <c r="D26" s="19">
        <v>624</v>
      </c>
      <c r="E26" s="19">
        <v>169</v>
      </c>
      <c r="F26" s="19">
        <v>622</v>
      </c>
      <c r="G26" s="19">
        <v>621</v>
      </c>
      <c r="H26" s="20">
        <v>619</v>
      </c>
      <c r="I26" s="18">
        <v>614</v>
      </c>
      <c r="J26" s="19">
        <v>621</v>
      </c>
      <c r="K26" s="19">
        <v>619</v>
      </c>
      <c r="L26" s="19">
        <v>169</v>
      </c>
      <c r="M26" s="19">
        <v>617</v>
      </c>
      <c r="N26" s="19">
        <v>621</v>
      </c>
      <c r="O26" s="20">
        <v>614</v>
      </c>
      <c r="P26" s="18">
        <v>619</v>
      </c>
      <c r="Q26" s="19">
        <v>614</v>
      </c>
      <c r="R26" s="19">
        <v>624</v>
      </c>
      <c r="S26" s="19">
        <v>174</v>
      </c>
      <c r="T26" s="19">
        <v>621</v>
      </c>
      <c r="U26" s="19">
        <v>622</v>
      </c>
      <c r="V26" s="20">
        <v>620</v>
      </c>
      <c r="W26" s="244">
        <f>SUM(B26:V26)</f>
        <v>11658</v>
      </c>
      <c r="Y26" s="375"/>
    </row>
    <row r="27" spans="1:31" s="2" customFormat="1" ht="33" customHeight="1" x14ac:dyDescent="0.25">
      <c r="A27" s="164" t="s">
        <v>12</v>
      </c>
      <c r="B27" s="21">
        <f>((((B25*7)*B26)/1000)-B17)/6</f>
        <v>99.150833333333352</v>
      </c>
      <c r="C27" s="21">
        <f t="shared" ref="C27:V27" si="3">((((C25*7)*C26)/1000)-C17)/6</f>
        <v>102.29416666666668</v>
      </c>
      <c r="D27" s="21">
        <f t="shared" si="3"/>
        <v>102.45333333333333</v>
      </c>
      <c r="E27" s="21">
        <f t="shared" si="3"/>
        <v>28.032499999999999</v>
      </c>
      <c r="F27" s="21">
        <f t="shared" si="3"/>
        <v>103.10166666666667</v>
      </c>
      <c r="G27" s="21">
        <f t="shared" si="3"/>
        <v>101.85916666666667</v>
      </c>
      <c r="H27" s="21">
        <f t="shared" si="3"/>
        <v>103.85750000000002</v>
      </c>
      <c r="I27" s="21">
        <f t="shared" si="3"/>
        <v>100.99499999999999</v>
      </c>
      <c r="J27" s="21">
        <f t="shared" si="3"/>
        <v>101.37583333333333</v>
      </c>
      <c r="K27" s="21">
        <f t="shared" si="3"/>
        <v>101.92416666666668</v>
      </c>
      <c r="L27" s="21">
        <f t="shared" si="3"/>
        <v>27.915833333333335</v>
      </c>
      <c r="M27" s="21">
        <f t="shared" si="3"/>
        <v>98.722500000000011</v>
      </c>
      <c r="N27" s="21">
        <f t="shared" si="3"/>
        <v>101.02583333333332</v>
      </c>
      <c r="O27" s="21">
        <f t="shared" si="3"/>
        <v>101.51166666666666</v>
      </c>
      <c r="P27" s="21">
        <f t="shared" si="3"/>
        <v>97.740833333333342</v>
      </c>
      <c r="Q27" s="21">
        <f t="shared" si="3"/>
        <v>101.74499999999999</v>
      </c>
      <c r="R27" s="21">
        <f t="shared" si="3"/>
        <v>98.603333333333339</v>
      </c>
      <c r="S27" s="21">
        <f t="shared" si="3"/>
        <v>27.774866666666664</v>
      </c>
      <c r="T27" s="21">
        <f t="shared" si="3"/>
        <v>100.72583333333334</v>
      </c>
      <c r="U27" s="21">
        <f t="shared" si="3"/>
        <v>102.46833333333332</v>
      </c>
      <c r="V27" s="21">
        <f t="shared" si="3"/>
        <v>101.56666666666666</v>
      </c>
      <c r="W27" s="425">
        <f>((W24*1000)/W26)/7</f>
        <v>164.91679533367645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705.70500000000004</v>
      </c>
      <c r="C28" s="330">
        <f>((C26*C25)*7)/1000</f>
        <v>719.56500000000005</v>
      </c>
      <c r="D28" s="330">
        <f t="shared" ref="D28:K28" si="4">((D26*D25)*7)/1000</f>
        <v>720.72</v>
      </c>
      <c r="E28" s="330">
        <f t="shared" si="4"/>
        <v>195.19499999999999</v>
      </c>
      <c r="F28" s="330">
        <f t="shared" si="4"/>
        <v>718.41</v>
      </c>
      <c r="G28" s="330">
        <f t="shared" si="4"/>
        <v>717.255</v>
      </c>
      <c r="H28" s="331">
        <f t="shared" si="4"/>
        <v>714.94500000000005</v>
      </c>
      <c r="I28" s="329">
        <f>((I26*I25)*7)/1000</f>
        <v>709.17</v>
      </c>
      <c r="J28" s="330">
        <f t="shared" si="4"/>
        <v>717.255</v>
      </c>
      <c r="K28" s="330">
        <f t="shared" si="4"/>
        <v>714.94500000000005</v>
      </c>
      <c r="L28" s="330">
        <f>((L26*L25)*7)/1000</f>
        <v>195.19499999999999</v>
      </c>
      <c r="M28" s="330">
        <f>((M26*M25)*7)/1000</f>
        <v>712.63499999999999</v>
      </c>
      <c r="N28" s="330">
        <f>((N26*N25)*7)/1000</f>
        <v>717.255</v>
      </c>
      <c r="O28" s="331">
        <f>((O26*O25)*7)/1000</f>
        <v>709.17</v>
      </c>
      <c r="P28" s="329">
        <f t="shared" ref="P28:V28" si="5">((P26*P25)*7)/1000</f>
        <v>714.94500000000005</v>
      </c>
      <c r="Q28" s="330">
        <f t="shared" si="5"/>
        <v>709.17</v>
      </c>
      <c r="R28" s="330">
        <f t="shared" si="5"/>
        <v>720.72</v>
      </c>
      <c r="S28" s="330">
        <f t="shared" si="5"/>
        <v>194.14920000000001</v>
      </c>
      <c r="T28" s="330">
        <f t="shared" si="5"/>
        <v>717.255</v>
      </c>
      <c r="U28" s="330">
        <f t="shared" si="5"/>
        <v>718.41</v>
      </c>
      <c r="V28" s="331">
        <f t="shared" si="5"/>
        <v>716.1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164.99883095627777</v>
      </c>
      <c r="C29" s="27">
        <f t="shared" si="6"/>
        <v>165.00802568218302</v>
      </c>
      <c r="D29" s="27">
        <f t="shared" si="6"/>
        <v>164.99542124542126</v>
      </c>
      <c r="E29" s="27">
        <f t="shared" si="6"/>
        <v>165.00422654268806</v>
      </c>
      <c r="F29" s="27">
        <f t="shared" si="6"/>
        <v>164.99770326136888</v>
      </c>
      <c r="G29" s="27">
        <f t="shared" si="6"/>
        <v>165.01035196687369</v>
      </c>
      <c r="H29" s="28">
        <f t="shared" si="6"/>
        <v>164.98961458573737</v>
      </c>
      <c r="I29" s="26">
        <f t="shared" si="6"/>
        <v>165.00697999069334</v>
      </c>
      <c r="J29" s="27">
        <f t="shared" si="6"/>
        <v>165.01035196687369</v>
      </c>
      <c r="K29" s="27">
        <f t="shared" si="6"/>
        <v>164.98961458573737</v>
      </c>
      <c r="L29" s="27">
        <f>+(L24/L26)/7*1000</f>
        <v>165.00422654268809</v>
      </c>
      <c r="M29" s="27">
        <f>+(M24/M26)/7*1000</f>
        <v>164.99189627228526</v>
      </c>
      <c r="N29" s="27">
        <f>+(N24/N26)/7*1000</f>
        <v>165.01035196687369</v>
      </c>
      <c r="O29" s="28">
        <f>+(O24/O26)/7*1000</f>
        <v>165.00697999069334</v>
      </c>
      <c r="P29" s="26">
        <f t="shared" ref="P29:V29" si="7">+(P24/P26)/7*1000</f>
        <v>164.98961458573737</v>
      </c>
      <c r="Q29" s="27">
        <f t="shared" si="7"/>
        <v>165.00697999069334</v>
      </c>
      <c r="R29" s="27">
        <f t="shared" si="7"/>
        <v>164.99542124542126</v>
      </c>
      <c r="S29" s="27">
        <f t="shared" si="7"/>
        <v>159.35960591133005</v>
      </c>
      <c r="T29" s="27">
        <f t="shared" si="7"/>
        <v>165.01035196687374</v>
      </c>
      <c r="U29" s="27">
        <f t="shared" si="7"/>
        <v>164.99770326136888</v>
      </c>
      <c r="V29" s="28">
        <f t="shared" si="7"/>
        <v>165.00000000000003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-4.9999999999954525E-3</v>
      </c>
      <c r="C30" s="30">
        <f>C24-C28</f>
        <v>3.4999999999968168E-2</v>
      </c>
      <c r="D30" s="30">
        <f>D24-D28</f>
        <v>-1.999999999998181E-2</v>
      </c>
      <c r="E30" s="30">
        <f t="shared" ref="E30:K30" si="8">E24-E28</f>
        <v>4.9999999999954525E-3</v>
      </c>
      <c r="F30" s="30">
        <f t="shared" si="8"/>
        <v>-9.9999999998772182E-3</v>
      </c>
      <c r="G30" s="30">
        <f t="shared" si="8"/>
        <v>4.4999999999845386E-2</v>
      </c>
      <c r="H30" s="30">
        <f t="shared" si="8"/>
        <v>-4.500000000007276E-2</v>
      </c>
      <c r="I30" s="30">
        <f t="shared" si="8"/>
        <v>2.9999999999972715E-2</v>
      </c>
      <c r="J30" s="30">
        <f t="shared" si="8"/>
        <v>4.4999999999959073E-2</v>
      </c>
      <c r="K30" s="30">
        <f t="shared" si="8"/>
        <v>-4.500000000007276E-2</v>
      </c>
      <c r="L30" s="30">
        <f>L24-L28</f>
        <v>5.0000000000238742E-3</v>
      </c>
      <c r="M30" s="30">
        <f>M24-M28</f>
        <v>-3.4999999999968168E-2</v>
      </c>
      <c r="N30" s="30">
        <f>N24-N28</f>
        <v>4.4999999999959073E-2</v>
      </c>
      <c r="O30" s="30">
        <f>O24-O28</f>
        <v>3.0000000000086402E-2</v>
      </c>
      <c r="P30" s="30">
        <f t="shared" ref="P30:V30" si="9">P24-P28</f>
        <v>-4.4999999999959073E-2</v>
      </c>
      <c r="Q30" s="30">
        <f t="shared" si="9"/>
        <v>2.9999999999972715E-2</v>
      </c>
      <c r="R30" s="30">
        <f t="shared" si="9"/>
        <v>-1.999999999998181E-2</v>
      </c>
      <c r="S30" s="30">
        <f t="shared" si="9"/>
        <v>-4.9200000000013233E-2</v>
      </c>
      <c r="T30" s="30">
        <f t="shared" si="9"/>
        <v>4.5000000000186446E-2</v>
      </c>
      <c r="U30" s="30">
        <f t="shared" si="9"/>
        <v>-9.9999999998772182E-3</v>
      </c>
      <c r="V30" s="30">
        <f t="shared" si="9"/>
        <v>0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4" t="s">
        <v>16</v>
      </c>
      <c r="C33" s="1095"/>
      <c r="D33" s="1095"/>
      <c r="E33" s="1095"/>
      <c r="F33" s="1095"/>
      <c r="G33" s="1145"/>
      <c r="H33" s="1147" t="s">
        <v>8</v>
      </c>
      <c r="M33" s="32"/>
      <c r="N33" s="53" t="s">
        <v>87</v>
      </c>
      <c r="O33" s="1094" t="s">
        <v>16</v>
      </c>
      <c r="P33" s="1095"/>
      <c r="Q33" s="1095"/>
      <c r="R33" s="1095"/>
      <c r="S33" s="1095"/>
      <c r="T33" s="1145"/>
      <c r="U33" s="1147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7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9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9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33">
        <v>91.6</v>
      </c>
      <c r="C36" s="334">
        <v>91.1</v>
      </c>
      <c r="D36" s="334">
        <v>26.6</v>
      </c>
      <c r="E36" s="334">
        <v>91.5</v>
      </c>
      <c r="F36" s="334">
        <v>92.4</v>
      </c>
      <c r="G36" s="336">
        <v>98.9</v>
      </c>
      <c r="H36" s="337">
        <f t="shared" ref="H36:H41" si="10">SUM(B36:G36)</f>
        <v>492.09999999999991</v>
      </c>
      <c r="I36" s="37"/>
      <c r="J36" s="375"/>
      <c r="K36" s="326"/>
      <c r="L36" s="502"/>
      <c r="M36" s="2"/>
      <c r="N36" s="147" t="s">
        <v>23</v>
      </c>
      <c r="O36" s="333">
        <v>8.6</v>
      </c>
      <c r="P36" s="334">
        <v>8.6999999999999993</v>
      </c>
      <c r="Q36" s="334">
        <v>2.2999999999999998</v>
      </c>
      <c r="R36" s="334">
        <v>8.4</v>
      </c>
      <c r="S36" s="334">
        <v>8.1999999999999993</v>
      </c>
      <c r="T36" s="336">
        <v>8.1999999999999993</v>
      </c>
      <c r="U36" s="509">
        <f>SUM(O36:T36)</f>
        <v>44.400000000000006</v>
      </c>
      <c r="V36" s="502"/>
      <c r="W36" s="2"/>
      <c r="Z36" s="2"/>
    </row>
    <row r="37" spans="1:28" ht="33.75" customHeight="1" x14ac:dyDescent="0.25">
      <c r="A37" s="148" t="s">
        <v>19</v>
      </c>
      <c r="B37" s="333">
        <v>87.8</v>
      </c>
      <c r="C37" s="334">
        <v>89.4</v>
      </c>
      <c r="D37" s="334">
        <v>25</v>
      </c>
      <c r="E37" s="334">
        <v>89.1</v>
      </c>
      <c r="F37" s="334">
        <v>86.2</v>
      </c>
      <c r="G37" s="336">
        <v>84.3</v>
      </c>
      <c r="H37" s="337">
        <f t="shared" si="10"/>
        <v>461.79999999999995</v>
      </c>
      <c r="I37" s="37"/>
      <c r="J37" s="375"/>
      <c r="K37" s="326"/>
      <c r="L37" s="502"/>
      <c r="M37" s="2"/>
      <c r="N37" s="148" t="s">
        <v>19</v>
      </c>
      <c r="O37" s="333">
        <v>8.6</v>
      </c>
      <c r="P37" s="334">
        <v>8.5</v>
      </c>
      <c r="Q37" s="334">
        <v>1.8</v>
      </c>
      <c r="R37" s="334">
        <v>8.4</v>
      </c>
      <c r="S37" s="334">
        <v>8.1999999999999993</v>
      </c>
      <c r="T37" s="336">
        <v>8.1999999999999993</v>
      </c>
      <c r="U37" s="509">
        <f t="shared" ref="U37:U43" si="11">SUM(O37:T37)</f>
        <v>43.7</v>
      </c>
      <c r="V37" s="502"/>
      <c r="W37" s="2"/>
      <c r="Z37" s="2"/>
    </row>
    <row r="38" spans="1:28" ht="33.75" customHeight="1" x14ac:dyDescent="0.25">
      <c r="A38" s="148" t="s">
        <v>27</v>
      </c>
      <c r="B38" s="333">
        <v>90.2</v>
      </c>
      <c r="C38" s="334">
        <v>89.2</v>
      </c>
      <c r="D38" s="334">
        <v>24.2</v>
      </c>
      <c r="E38" s="334">
        <v>89.1</v>
      </c>
      <c r="F38" s="334">
        <v>88.7</v>
      </c>
      <c r="G38" s="336">
        <v>87.7</v>
      </c>
      <c r="H38" s="337">
        <f>SUM(B38:G38)</f>
        <v>469.09999999999997</v>
      </c>
      <c r="I38" s="37"/>
      <c r="J38" s="375"/>
      <c r="K38" s="326"/>
      <c r="L38" s="502"/>
      <c r="M38" s="2"/>
      <c r="N38" s="148" t="s">
        <v>27</v>
      </c>
      <c r="O38" s="333">
        <v>8.6999999999999993</v>
      </c>
      <c r="P38" s="334">
        <v>8.5</v>
      </c>
      <c r="Q38" s="334">
        <v>1.8</v>
      </c>
      <c r="R38" s="334">
        <v>8.6</v>
      </c>
      <c r="S38" s="334">
        <v>8.1999999999999993</v>
      </c>
      <c r="T38" s="336">
        <v>8.1999999999999993</v>
      </c>
      <c r="U38" s="509">
        <f t="shared" si="11"/>
        <v>44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33">
        <v>90.2</v>
      </c>
      <c r="C39" s="334">
        <v>89.2</v>
      </c>
      <c r="D39" s="334">
        <v>24.2</v>
      </c>
      <c r="E39" s="334">
        <v>89.1</v>
      </c>
      <c r="F39" s="334">
        <v>88.7</v>
      </c>
      <c r="G39" s="336">
        <v>87.7</v>
      </c>
      <c r="H39" s="337">
        <f t="shared" si="10"/>
        <v>469.09999999999997</v>
      </c>
      <c r="I39" s="37"/>
      <c r="J39" s="375"/>
      <c r="K39" s="326"/>
      <c r="L39" s="502"/>
      <c r="M39" s="2"/>
      <c r="N39" s="147" t="s">
        <v>20</v>
      </c>
      <c r="O39" s="333">
        <v>8.9</v>
      </c>
      <c r="P39" s="334">
        <v>8.6</v>
      </c>
      <c r="Q39" s="334">
        <v>1.8</v>
      </c>
      <c r="R39" s="334">
        <v>8.6999999999999993</v>
      </c>
      <c r="S39" s="334">
        <v>8.4</v>
      </c>
      <c r="T39" s="336">
        <v>8.1999999999999993</v>
      </c>
      <c r="U39" s="509">
        <f t="shared" si="11"/>
        <v>44.599999999999994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33">
        <v>89.9</v>
      </c>
      <c r="C40" s="334">
        <v>94.6</v>
      </c>
      <c r="D40" s="334">
        <v>25.1</v>
      </c>
      <c r="E40" s="334">
        <v>94.3</v>
      </c>
      <c r="F40" s="334">
        <v>88.7</v>
      </c>
      <c r="G40" s="336">
        <v>94</v>
      </c>
      <c r="H40" s="554">
        <f t="shared" si="10"/>
        <v>486.59999999999997</v>
      </c>
      <c r="I40" s="1162" t="s">
        <v>96</v>
      </c>
      <c r="J40" s="1163"/>
      <c r="K40" s="1163"/>
      <c r="L40" s="1163"/>
      <c r="M40" s="1164"/>
      <c r="N40" s="147" t="s">
        <v>21</v>
      </c>
      <c r="O40" s="333">
        <v>8.9</v>
      </c>
      <c r="P40" s="334">
        <v>8.6</v>
      </c>
      <c r="Q40" s="334">
        <v>1.8</v>
      </c>
      <c r="R40" s="334">
        <v>8.6</v>
      </c>
      <c r="S40" s="334">
        <v>8.5</v>
      </c>
      <c r="T40" s="336">
        <v>8.1999999999999993</v>
      </c>
      <c r="U40" s="509">
        <f t="shared" si="11"/>
        <v>44.599999999999994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96.7</v>
      </c>
      <c r="C41" s="330">
        <v>97.2</v>
      </c>
      <c r="D41" s="330">
        <v>25.1</v>
      </c>
      <c r="E41" s="330">
        <v>103.5</v>
      </c>
      <c r="F41" s="330">
        <v>96.9</v>
      </c>
      <c r="G41" s="331">
        <v>103.6</v>
      </c>
      <c r="H41" s="337">
        <f t="shared" si="10"/>
        <v>523</v>
      </c>
      <c r="I41" s="1162"/>
      <c r="J41" s="1163"/>
      <c r="K41" s="1163"/>
      <c r="L41" s="1163"/>
      <c r="M41" s="1164"/>
      <c r="N41" s="148" t="s">
        <v>22</v>
      </c>
      <c r="O41" s="333">
        <v>8.9</v>
      </c>
      <c r="P41" s="334">
        <v>8.6999999999999993</v>
      </c>
      <c r="Q41" s="334">
        <v>1.8</v>
      </c>
      <c r="R41" s="334">
        <v>8.6</v>
      </c>
      <c r="S41" s="334">
        <v>8.5</v>
      </c>
      <c r="T41" s="336">
        <v>8.1999999999999993</v>
      </c>
      <c r="U41" s="509">
        <f t="shared" si="11"/>
        <v>44.7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96.7</v>
      </c>
      <c r="C42" s="330">
        <v>97.2</v>
      </c>
      <c r="D42" s="330">
        <v>22</v>
      </c>
      <c r="E42" s="330">
        <v>103.5</v>
      </c>
      <c r="F42" s="330">
        <v>97</v>
      </c>
      <c r="G42" s="331">
        <v>103.6</v>
      </c>
      <c r="H42" s="509">
        <f>SUM(B42:G42)</f>
        <v>520</v>
      </c>
      <c r="I42" s="1162"/>
      <c r="J42" s="1163"/>
      <c r="K42" s="1163"/>
      <c r="L42" s="1163"/>
      <c r="M42" s="1164"/>
      <c r="N42" s="196" t="s">
        <v>30</v>
      </c>
      <c r="O42" s="13">
        <v>8.9</v>
      </c>
      <c r="P42" s="14">
        <v>8.6999999999999993</v>
      </c>
      <c r="Q42" s="14">
        <v>1.5</v>
      </c>
      <c r="R42" s="14">
        <v>8.6</v>
      </c>
      <c r="S42" s="14">
        <v>8.3000000000000007</v>
      </c>
      <c r="T42" s="252">
        <v>8.3000000000000007</v>
      </c>
      <c r="U42" s="509">
        <f t="shared" si="11"/>
        <v>44.3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643.1</v>
      </c>
      <c r="C43" s="105">
        <f t="shared" si="12"/>
        <v>647.90000000000009</v>
      </c>
      <c r="D43" s="105">
        <f t="shared" si="12"/>
        <v>172.2</v>
      </c>
      <c r="E43" s="531">
        <f t="shared" si="12"/>
        <v>660.09999999999991</v>
      </c>
      <c r="F43" s="105">
        <f>SUM(F36:F42)</f>
        <v>638.6</v>
      </c>
      <c r="G43" s="106">
        <f t="shared" si="12"/>
        <v>659.8</v>
      </c>
      <c r="H43" s="389">
        <f>SUM(B43:G43)</f>
        <v>3421.7</v>
      </c>
      <c r="I43" s="37"/>
      <c r="J43" s="37"/>
      <c r="K43" s="37"/>
      <c r="L43" s="37"/>
      <c r="N43" s="302" t="s">
        <v>8</v>
      </c>
      <c r="O43" s="108">
        <f t="shared" ref="O43:T43" si="13">SUM(O36:O42)</f>
        <v>61.499999999999993</v>
      </c>
      <c r="P43" s="105">
        <f t="shared" si="13"/>
        <v>60.3</v>
      </c>
      <c r="Q43" s="105">
        <f t="shared" si="13"/>
        <v>12.8</v>
      </c>
      <c r="R43" s="105">
        <f t="shared" si="13"/>
        <v>59.9</v>
      </c>
      <c r="S43" s="105">
        <f t="shared" si="13"/>
        <v>58.3</v>
      </c>
      <c r="T43" s="106">
        <f t="shared" si="13"/>
        <v>57.5</v>
      </c>
      <c r="U43" s="389">
        <f t="shared" si="11"/>
        <v>310.3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152.1139</v>
      </c>
      <c r="C44" s="346">
        <v>151.46349999999998</v>
      </c>
      <c r="D44" s="346">
        <v>147.32499999999999</v>
      </c>
      <c r="E44" s="346">
        <v>155.34699999999998</v>
      </c>
      <c r="F44" s="346">
        <v>150.78599999999997</v>
      </c>
      <c r="G44" s="532">
        <v>154.78299999999999</v>
      </c>
      <c r="H44" s="113">
        <f>+((H43/H45)/7)*1000</f>
        <v>153.76353750056171</v>
      </c>
      <c r="I44" s="38"/>
      <c r="J44" s="38"/>
      <c r="K44" s="38"/>
      <c r="L44" s="37"/>
      <c r="N44" s="162" t="s">
        <v>10</v>
      </c>
      <c r="O44" s="15">
        <v>149</v>
      </c>
      <c r="P44" s="16">
        <v>148.5</v>
      </c>
      <c r="Q44" s="16">
        <v>145.5</v>
      </c>
      <c r="R44" s="16">
        <v>145</v>
      </c>
      <c r="S44" s="16">
        <v>146</v>
      </c>
      <c r="T44" s="17">
        <v>144</v>
      </c>
      <c r="U44" s="113">
        <f>+((U43/U45)/7)*1000</f>
        <v>147.27100142382534</v>
      </c>
      <c r="AA44" s="11"/>
      <c r="AB44" s="11"/>
    </row>
    <row r="45" spans="1:28" ht="33.75" customHeight="1" x14ac:dyDescent="0.25">
      <c r="A45" s="163" t="s">
        <v>11</v>
      </c>
      <c r="B45" s="18">
        <v>600</v>
      </c>
      <c r="C45" s="19">
        <v>601</v>
      </c>
      <c r="D45" s="19">
        <v>163</v>
      </c>
      <c r="E45" s="19">
        <v>606</v>
      </c>
      <c r="F45" s="19">
        <v>603</v>
      </c>
      <c r="G45" s="20">
        <v>606</v>
      </c>
      <c r="H45" s="114">
        <f>SUM(B45:G45)</f>
        <v>3179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58</v>
      </c>
      <c r="Q45" s="19">
        <v>11</v>
      </c>
      <c r="R45" s="19">
        <v>59</v>
      </c>
      <c r="S45" s="19">
        <v>57</v>
      </c>
      <c r="T45" s="20">
        <v>57</v>
      </c>
      <c r="U45" s="114">
        <f>SUM(O45:T45)</f>
        <v>301</v>
      </c>
      <c r="AA45" s="11"/>
      <c r="AB45" s="11"/>
    </row>
    <row r="46" spans="1:28" ht="33.75" customHeight="1" x14ac:dyDescent="0.25">
      <c r="A46" s="164" t="s">
        <v>12</v>
      </c>
      <c r="B46" s="21">
        <f>((((B44*7)*B45)/1000)-(B36))/6</f>
        <v>91.213063333333324</v>
      </c>
      <c r="C46" s="21">
        <f>((((C44*7)*C45)/1000)-(C36))/6</f>
        <v>91.017824083333309</v>
      </c>
      <c r="D46" s="21">
        <f>((((D44*7)*D45)/1000))/7</f>
        <v>24.013974999999995</v>
      </c>
      <c r="E46" s="21">
        <f>((((E44*7)*E45)/1000)-(E36))/6</f>
        <v>94.580328999999992</v>
      </c>
      <c r="F46" s="21">
        <f>((((F44*7)*F45)/1000)-(F36))/6</f>
        <v>90.677950999999993</v>
      </c>
      <c r="G46" s="21">
        <f>((((G44*7)*G45)/1000)-(G36))/6</f>
        <v>92.948247666666688</v>
      </c>
      <c r="H46" s="115">
        <f>((H43*1000)/H45)/7</f>
        <v>153.76353750056174</v>
      </c>
      <c r="I46" s="167"/>
      <c r="J46" s="167"/>
      <c r="K46" s="167"/>
      <c r="L46" s="37"/>
      <c r="N46" s="164" t="s">
        <v>12</v>
      </c>
      <c r="O46" s="21">
        <f t="shared" ref="O46:T46" si="14">((((O44*7)*O45)/1000)-(O36))/6</f>
        <v>8.8228333333333335</v>
      </c>
      <c r="P46" s="22">
        <f t="shared" si="14"/>
        <v>8.5984999999999996</v>
      </c>
      <c r="Q46" s="22">
        <f t="shared" si="14"/>
        <v>1.4839166666666668</v>
      </c>
      <c r="R46" s="22">
        <f t="shared" si="14"/>
        <v>8.5808333333333326</v>
      </c>
      <c r="S46" s="22">
        <f t="shared" si="14"/>
        <v>8.3423333333333343</v>
      </c>
      <c r="T46" s="23">
        <f t="shared" si="14"/>
        <v>8.2093333333333334</v>
      </c>
      <c r="U46" s="115">
        <f>((U43*1000)/U45)/7</f>
        <v>147.27100142382534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638.87837999999999</v>
      </c>
      <c r="C47" s="330">
        <f t="shared" si="15"/>
        <v>637.20694449999996</v>
      </c>
      <c r="D47" s="330">
        <f t="shared" si="15"/>
        <v>168.09782499999997</v>
      </c>
      <c r="E47" s="330">
        <f t="shared" si="15"/>
        <v>658.98197399999992</v>
      </c>
      <c r="F47" s="330">
        <f>((F45*F44)*7)/1000</f>
        <v>636.46770599999991</v>
      </c>
      <c r="G47" s="331">
        <f t="shared" si="15"/>
        <v>656.58948599999997</v>
      </c>
      <c r="H47" s="99"/>
      <c r="I47" s="29"/>
      <c r="J47" s="29"/>
      <c r="K47" s="29"/>
      <c r="L47" s="37"/>
      <c r="N47" s="157" t="s">
        <v>13</v>
      </c>
      <c r="O47" s="329">
        <f t="shared" ref="O47:T47" si="16">((O45*O44)*7)/1000</f>
        <v>61.536999999999999</v>
      </c>
      <c r="P47" s="330">
        <f t="shared" si="16"/>
        <v>60.290999999999997</v>
      </c>
      <c r="Q47" s="330">
        <f t="shared" si="16"/>
        <v>11.2035</v>
      </c>
      <c r="R47" s="330">
        <f t="shared" si="16"/>
        <v>59.884999999999998</v>
      </c>
      <c r="S47" s="330">
        <f t="shared" si="16"/>
        <v>58.253999999999998</v>
      </c>
      <c r="T47" s="331">
        <f t="shared" si="16"/>
        <v>57.456000000000003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153.11904761904762</v>
      </c>
      <c r="C48" s="27">
        <f t="shared" si="17"/>
        <v>154.00522937960545</v>
      </c>
      <c r="D48" s="27">
        <f t="shared" si="17"/>
        <v>150.92024539877301</v>
      </c>
      <c r="E48" s="27">
        <f t="shared" si="17"/>
        <v>155.61056105610561</v>
      </c>
      <c r="F48" s="27">
        <f>+(F43/F45)/7*1000</f>
        <v>151.29116323146175</v>
      </c>
      <c r="G48" s="28">
        <f t="shared" si="17"/>
        <v>155.53983969825552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148.910411622276</v>
      </c>
      <c r="P48" s="27">
        <f t="shared" si="18"/>
        <v>148.5221674876847</v>
      </c>
      <c r="Q48" s="27">
        <f t="shared" si="18"/>
        <v>166.23376623376626</v>
      </c>
      <c r="R48" s="27">
        <f t="shared" si="18"/>
        <v>145.03631961259077</v>
      </c>
      <c r="S48" s="27">
        <f t="shared" si="18"/>
        <v>146.11528822055138</v>
      </c>
      <c r="T48" s="28">
        <f t="shared" si="18"/>
        <v>144.11027568922304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19">B43-B47</f>
        <v>4.2216200000000299</v>
      </c>
      <c r="C49" s="30">
        <f t="shared" si="19"/>
        <v>10.693055500000128</v>
      </c>
      <c r="D49" s="30">
        <f>D43-D47</f>
        <v>4.1021750000000168</v>
      </c>
      <c r="E49" s="30">
        <f t="shared" si="19"/>
        <v>1.1180259999999862</v>
      </c>
      <c r="F49" s="30">
        <f t="shared" si="19"/>
        <v>2.1322940000001154</v>
      </c>
      <c r="G49" s="30">
        <f t="shared" si="19"/>
        <v>3.2105139999999892</v>
      </c>
      <c r="H49" s="29"/>
      <c r="I49" s="29"/>
      <c r="J49" s="29"/>
      <c r="K49" s="29"/>
      <c r="L49" s="30"/>
      <c r="N49" s="29"/>
      <c r="O49" s="30">
        <f t="shared" ref="O49:T49" si="20">O43-O47</f>
        <v>-3.7000000000006139E-2</v>
      </c>
      <c r="P49" s="30">
        <f t="shared" si="20"/>
        <v>9.0000000000003411E-3</v>
      </c>
      <c r="Q49" s="30">
        <f t="shared" si="20"/>
        <v>1.5965000000000007</v>
      </c>
      <c r="R49" s="30">
        <f t="shared" si="20"/>
        <v>1.5000000000000568E-2</v>
      </c>
      <c r="S49" s="30">
        <f t="shared" si="20"/>
        <v>4.5999999999999375E-2</v>
      </c>
      <c r="T49" s="30">
        <f t="shared" si="20"/>
        <v>4.399999999999693E-2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103" t="s">
        <v>7</v>
      </c>
      <c r="C52" s="1104"/>
      <c r="D52" s="1104"/>
      <c r="E52" s="1104"/>
      <c r="F52" s="1104"/>
      <c r="G52" s="1104"/>
      <c r="H52" s="1105"/>
      <c r="I52" s="1142" t="s">
        <v>29</v>
      </c>
      <c r="J52" s="1143"/>
      <c r="K52" s="1143"/>
      <c r="L52" s="1143"/>
      <c r="M52" s="1143"/>
      <c r="N52" s="1143"/>
      <c r="O52" s="1144"/>
      <c r="P52" s="1103" t="s">
        <v>28</v>
      </c>
      <c r="Q52" s="1104"/>
      <c r="R52" s="1104"/>
      <c r="S52" s="1104"/>
      <c r="T52" s="1104"/>
      <c r="U52" s="1104"/>
      <c r="V52" s="1105"/>
      <c r="W52" s="1160" t="s">
        <v>93</v>
      </c>
      <c r="X52" s="1156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61"/>
      <c r="X53" s="1149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33">
        <v>8.3000000000000007</v>
      </c>
      <c r="C54" s="334">
        <v>8.3000000000000007</v>
      </c>
      <c r="D54" s="334">
        <v>8.4</v>
      </c>
      <c r="E54" s="334">
        <v>2.5</v>
      </c>
      <c r="F54" s="334">
        <v>8.4</v>
      </c>
      <c r="G54" s="334">
        <v>8.4</v>
      </c>
      <c r="H54" s="336">
        <v>8.3000000000000007</v>
      </c>
      <c r="I54" s="333">
        <v>7.7</v>
      </c>
      <c r="J54" s="334">
        <v>8.5</v>
      </c>
      <c r="K54" s="334">
        <v>8.4</v>
      </c>
      <c r="L54" s="334">
        <v>2.6</v>
      </c>
      <c r="M54" s="334">
        <v>8.4</v>
      </c>
      <c r="N54" s="413">
        <v>8.5</v>
      </c>
      <c r="O54" s="336">
        <v>8.5</v>
      </c>
      <c r="P54" s="333">
        <v>8.4</v>
      </c>
      <c r="Q54" s="334">
        <v>8.4</v>
      </c>
      <c r="R54" s="334">
        <v>8.4</v>
      </c>
      <c r="S54" s="334">
        <v>2.7</v>
      </c>
      <c r="T54" s="334">
        <v>8.5</v>
      </c>
      <c r="U54" s="334">
        <v>8.4</v>
      </c>
      <c r="V54" s="336">
        <v>8.4</v>
      </c>
      <c r="W54" s="550">
        <v>6.9</v>
      </c>
      <c r="X54" s="242">
        <f>SUM(B54:W54)</f>
        <v>165.3</v>
      </c>
      <c r="Y54" s="546">
        <f t="shared" ref="Y54:Y60" si="21">X54-W54</f>
        <v>158.4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33">
        <v>8.3000000000000007</v>
      </c>
      <c r="C55" s="334">
        <v>8.3000000000000007</v>
      </c>
      <c r="D55" s="334">
        <v>8.4</v>
      </c>
      <c r="E55" s="334">
        <v>2.5</v>
      </c>
      <c r="F55" s="334">
        <v>8.4</v>
      </c>
      <c r="G55" s="334">
        <v>8.4</v>
      </c>
      <c r="H55" s="336">
        <v>8.3000000000000007</v>
      </c>
      <c r="I55" s="333">
        <v>7.7</v>
      </c>
      <c r="J55" s="334">
        <v>8.5</v>
      </c>
      <c r="K55" s="334">
        <v>8.4</v>
      </c>
      <c r="L55" s="334">
        <v>2.6</v>
      </c>
      <c r="M55" s="334">
        <v>8.4</v>
      </c>
      <c r="N55" s="413">
        <v>8.3000000000000007</v>
      </c>
      <c r="O55" s="336">
        <v>8.5</v>
      </c>
      <c r="P55" s="333">
        <v>8.4</v>
      </c>
      <c r="Q55" s="334">
        <v>8.4</v>
      </c>
      <c r="R55" s="334">
        <v>8.4</v>
      </c>
      <c r="S55" s="334">
        <v>2.7</v>
      </c>
      <c r="T55" s="334">
        <v>8.5</v>
      </c>
      <c r="U55" s="334">
        <v>8.4</v>
      </c>
      <c r="V55" s="336">
        <v>8.4</v>
      </c>
      <c r="W55" s="550">
        <v>6.9</v>
      </c>
      <c r="X55" s="242">
        <f t="shared" ref="X55:X60" si="22">SUM(B55:W55)</f>
        <v>165.10000000000002</v>
      </c>
      <c r="Y55" s="546">
        <f t="shared" si="21"/>
        <v>158.20000000000002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33">
        <v>8.6</v>
      </c>
      <c r="C56" s="334">
        <v>8.3000000000000007</v>
      </c>
      <c r="D56" s="334">
        <v>8.4</v>
      </c>
      <c r="E56" s="334">
        <v>2.5</v>
      </c>
      <c r="F56" s="334">
        <v>8.4</v>
      </c>
      <c r="G56" s="334">
        <v>8.4</v>
      </c>
      <c r="H56" s="336">
        <v>8.3000000000000007</v>
      </c>
      <c r="I56" s="333">
        <v>7.7</v>
      </c>
      <c r="J56" s="334">
        <v>8.5</v>
      </c>
      <c r="K56" s="334">
        <v>8.4</v>
      </c>
      <c r="L56" s="334">
        <v>2.6</v>
      </c>
      <c r="M56" s="334">
        <v>8.4</v>
      </c>
      <c r="N56" s="413">
        <v>8.3000000000000007</v>
      </c>
      <c r="O56" s="336">
        <v>8.5</v>
      </c>
      <c r="P56" s="333">
        <v>8.4</v>
      </c>
      <c r="Q56" s="334">
        <v>8.4</v>
      </c>
      <c r="R56" s="334">
        <v>8.4</v>
      </c>
      <c r="S56" s="334">
        <v>2.7</v>
      </c>
      <c r="T56" s="334">
        <v>8.5</v>
      </c>
      <c r="U56" s="334">
        <v>8.4</v>
      </c>
      <c r="V56" s="336">
        <v>8.4</v>
      </c>
      <c r="W56" s="550">
        <v>6.9</v>
      </c>
      <c r="X56" s="242">
        <f t="shared" si="22"/>
        <v>165.4</v>
      </c>
      <c r="Y56" s="546">
        <f t="shared" si="21"/>
        <v>158.5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33">
        <v>8.6</v>
      </c>
      <c r="C57" s="334">
        <v>8.6</v>
      </c>
      <c r="D57" s="334">
        <v>8.8000000000000007</v>
      </c>
      <c r="E57" s="334">
        <v>2.7</v>
      </c>
      <c r="F57" s="334">
        <v>8.4</v>
      </c>
      <c r="G57" s="334">
        <v>8.5</v>
      </c>
      <c r="H57" s="336">
        <v>8.5</v>
      </c>
      <c r="I57" s="333">
        <v>8.8000000000000007</v>
      </c>
      <c r="J57" s="334">
        <v>8.8000000000000007</v>
      </c>
      <c r="K57" s="334">
        <v>8.8000000000000007</v>
      </c>
      <c r="L57" s="334">
        <v>2.4</v>
      </c>
      <c r="M57" s="334">
        <v>8.8000000000000007</v>
      </c>
      <c r="N57" s="413">
        <v>8.4</v>
      </c>
      <c r="O57" s="336">
        <v>8.5</v>
      </c>
      <c r="P57" s="333">
        <v>8.6</v>
      </c>
      <c r="Q57" s="334">
        <v>8.6999999999999993</v>
      </c>
      <c r="R57" s="334">
        <v>8.6999999999999993</v>
      </c>
      <c r="S57" s="334">
        <v>2.7</v>
      </c>
      <c r="T57" s="334">
        <v>8.9</v>
      </c>
      <c r="U57" s="334">
        <v>8.9</v>
      </c>
      <c r="V57" s="336">
        <v>8.8000000000000007</v>
      </c>
      <c r="W57" s="550">
        <v>6.9</v>
      </c>
      <c r="X57" s="242">
        <f t="shared" si="22"/>
        <v>170.8</v>
      </c>
      <c r="Y57" s="546">
        <f t="shared" si="21"/>
        <v>163.9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8.6</v>
      </c>
      <c r="C58" s="330">
        <v>8.6</v>
      </c>
      <c r="D58" s="330">
        <v>8.9</v>
      </c>
      <c r="E58" s="330">
        <v>2.7</v>
      </c>
      <c r="F58" s="330">
        <v>8.3000000000000007</v>
      </c>
      <c r="G58" s="330">
        <v>8.5</v>
      </c>
      <c r="H58" s="331">
        <v>8.6</v>
      </c>
      <c r="I58" s="329">
        <v>9</v>
      </c>
      <c r="J58" s="330">
        <v>8.8000000000000007</v>
      </c>
      <c r="K58" s="330">
        <v>8.8000000000000007</v>
      </c>
      <c r="L58" s="330">
        <v>2.4</v>
      </c>
      <c r="M58" s="330">
        <v>8.9</v>
      </c>
      <c r="N58" s="25">
        <v>8.4</v>
      </c>
      <c r="O58" s="331">
        <v>8.5</v>
      </c>
      <c r="P58" s="329">
        <v>8.6</v>
      </c>
      <c r="Q58" s="330">
        <v>8.6999999999999993</v>
      </c>
      <c r="R58" s="330">
        <v>8.6</v>
      </c>
      <c r="S58" s="330">
        <v>2.7</v>
      </c>
      <c r="T58" s="330">
        <v>8.9</v>
      </c>
      <c r="U58" s="330">
        <v>8.9</v>
      </c>
      <c r="V58" s="331">
        <v>8.9</v>
      </c>
      <c r="W58" s="537">
        <v>5.0999999999999996</v>
      </c>
      <c r="X58" s="242">
        <f t="shared" si="22"/>
        <v>169.4</v>
      </c>
      <c r="Y58" s="546">
        <f t="shared" si="21"/>
        <v>164.3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8.6</v>
      </c>
      <c r="C59" s="330">
        <v>8.6</v>
      </c>
      <c r="D59" s="330">
        <v>8.9</v>
      </c>
      <c r="E59" s="330">
        <v>2.8</v>
      </c>
      <c r="F59" s="330">
        <v>8.5</v>
      </c>
      <c r="G59" s="330">
        <v>8.6999999999999993</v>
      </c>
      <c r="H59" s="331">
        <v>8.6999999999999993</v>
      </c>
      <c r="I59" s="329">
        <v>9</v>
      </c>
      <c r="J59" s="330">
        <v>8.8000000000000007</v>
      </c>
      <c r="K59" s="330">
        <v>8.8000000000000007</v>
      </c>
      <c r="L59" s="330">
        <v>2.4</v>
      </c>
      <c r="M59" s="330">
        <v>8.9</v>
      </c>
      <c r="N59" s="25">
        <v>8.5</v>
      </c>
      <c r="O59" s="331">
        <v>8.5</v>
      </c>
      <c r="P59" s="329">
        <v>8.6</v>
      </c>
      <c r="Q59" s="330">
        <v>8.6999999999999993</v>
      </c>
      <c r="R59" s="330">
        <v>8.6</v>
      </c>
      <c r="S59" s="330">
        <v>2.6</v>
      </c>
      <c r="T59" s="330">
        <v>8.8000000000000007</v>
      </c>
      <c r="U59" s="330">
        <v>8.9</v>
      </c>
      <c r="V59" s="331">
        <v>8.9</v>
      </c>
      <c r="W59" s="537">
        <v>5.0999999999999996</v>
      </c>
      <c r="X59" s="242">
        <f t="shared" si="22"/>
        <v>169.90000000000003</v>
      </c>
      <c r="Y59" s="546">
        <f t="shared" si="21"/>
        <v>164.80000000000004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8.5</v>
      </c>
      <c r="C60" s="330">
        <v>8.8000000000000007</v>
      </c>
      <c r="D60" s="330">
        <v>8.9</v>
      </c>
      <c r="E60" s="330">
        <v>2.8</v>
      </c>
      <c r="F60" s="330">
        <v>8.5</v>
      </c>
      <c r="G60" s="330">
        <v>8.8000000000000007</v>
      </c>
      <c r="H60" s="331">
        <v>8.8000000000000007</v>
      </c>
      <c r="I60" s="329">
        <v>9</v>
      </c>
      <c r="J60" s="330">
        <v>8.8000000000000007</v>
      </c>
      <c r="K60" s="330">
        <v>8.6999999999999993</v>
      </c>
      <c r="L60" s="330">
        <v>2.5</v>
      </c>
      <c r="M60" s="330">
        <v>8.9</v>
      </c>
      <c r="N60" s="25">
        <v>8.5</v>
      </c>
      <c r="O60" s="331">
        <v>8.5</v>
      </c>
      <c r="P60" s="329">
        <v>8.6999999999999993</v>
      </c>
      <c r="Q60" s="330">
        <v>8.8000000000000007</v>
      </c>
      <c r="R60" s="330">
        <v>8.6</v>
      </c>
      <c r="S60" s="330">
        <v>2.7</v>
      </c>
      <c r="T60" s="330">
        <v>8.8000000000000007</v>
      </c>
      <c r="U60" s="330">
        <v>8.8000000000000007</v>
      </c>
      <c r="V60" s="331">
        <v>8.9</v>
      </c>
      <c r="W60" s="537">
        <v>5.0999999999999996</v>
      </c>
      <c r="X60" s="381">
        <f t="shared" si="22"/>
        <v>170.4</v>
      </c>
      <c r="Y60" s="546">
        <f t="shared" si="21"/>
        <v>165.3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3">SUM(B54:B60)</f>
        <v>59.500000000000007</v>
      </c>
      <c r="C61" s="105">
        <f t="shared" si="23"/>
        <v>59.5</v>
      </c>
      <c r="D61" s="105">
        <f t="shared" si="23"/>
        <v>60.699999999999996</v>
      </c>
      <c r="E61" s="105">
        <f t="shared" si="23"/>
        <v>18.5</v>
      </c>
      <c r="F61" s="105">
        <f t="shared" si="23"/>
        <v>58.900000000000006</v>
      </c>
      <c r="G61" s="105">
        <f t="shared" si="23"/>
        <v>59.7</v>
      </c>
      <c r="H61" s="106">
        <f t="shared" si="23"/>
        <v>59.5</v>
      </c>
      <c r="I61" s="108">
        <f t="shared" si="23"/>
        <v>58.900000000000006</v>
      </c>
      <c r="J61" s="105">
        <f t="shared" si="23"/>
        <v>60.699999999999989</v>
      </c>
      <c r="K61" s="105">
        <f t="shared" si="23"/>
        <v>60.3</v>
      </c>
      <c r="L61" s="105">
        <f>SUM(L54:L60)</f>
        <v>17.5</v>
      </c>
      <c r="M61" s="105">
        <f>SUM(M54:M60)</f>
        <v>60.699999999999996</v>
      </c>
      <c r="N61" s="105">
        <f>SUM(N54:N60)</f>
        <v>58.9</v>
      </c>
      <c r="O61" s="106">
        <f>SUM(O54:O60)</f>
        <v>59.5</v>
      </c>
      <c r="P61" s="108">
        <f t="shared" ref="P61:W61" si="24">SUM(P54:P60)</f>
        <v>59.7</v>
      </c>
      <c r="Q61" s="105">
        <f t="shared" si="24"/>
        <v>60.100000000000009</v>
      </c>
      <c r="R61" s="105">
        <f t="shared" si="24"/>
        <v>59.70000000000001</v>
      </c>
      <c r="S61" s="105">
        <f t="shared" si="24"/>
        <v>18.8</v>
      </c>
      <c r="T61" s="105">
        <f t="shared" si="24"/>
        <v>60.899999999999991</v>
      </c>
      <c r="U61" s="105">
        <f t="shared" si="24"/>
        <v>60.7</v>
      </c>
      <c r="V61" s="106">
        <f t="shared" si="24"/>
        <v>60.699999999999996</v>
      </c>
      <c r="W61" s="106">
        <f t="shared" si="24"/>
        <v>42.900000000000006</v>
      </c>
      <c r="X61" s="389">
        <f>SUM(B61:W61)</f>
        <v>1176.3000000000002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146.5</v>
      </c>
      <c r="C62" s="16">
        <v>146.5</v>
      </c>
      <c r="D62" s="16">
        <v>149.5</v>
      </c>
      <c r="E62" s="16">
        <v>146.5</v>
      </c>
      <c r="F62" s="16">
        <v>147.5</v>
      </c>
      <c r="G62" s="16">
        <v>149.5</v>
      </c>
      <c r="H62" s="17">
        <v>146.5</v>
      </c>
      <c r="I62" s="15">
        <v>147.5</v>
      </c>
      <c r="J62" s="16">
        <v>149.5</v>
      </c>
      <c r="K62" s="16">
        <v>148.5</v>
      </c>
      <c r="L62" s="452">
        <v>147</v>
      </c>
      <c r="M62" s="452">
        <v>149.5</v>
      </c>
      <c r="N62" s="16">
        <v>147.5</v>
      </c>
      <c r="O62" s="17">
        <v>146.5</v>
      </c>
      <c r="P62" s="451">
        <v>149.5</v>
      </c>
      <c r="Q62" s="452">
        <v>148</v>
      </c>
      <c r="R62" s="453">
        <v>149.5</v>
      </c>
      <c r="S62" s="453">
        <v>149.5</v>
      </c>
      <c r="T62" s="453">
        <v>150</v>
      </c>
      <c r="U62" s="452">
        <v>149.5</v>
      </c>
      <c r="V62" s="504">
        <v>149.5</v>
      </c>
      <c r="W62" s="504">
        <v>146</v>
      </c>
      <c r="X62" s="243">
        <f>((X61/X63)/7)*1000</f>
        <v>148.31673181187747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58</v>
      </c>
      <c r="D63" s="19">
        <v>58</v>
      </c>
      <c r="E63" s="19">
        <v>18</v>
      </c>
      <c r="F63" s="19">
        <v>57</v>
      </c>
      <c r="G63" s="19">
        <v>57</v>
      </c>
      <c r="H63" s="20">
        <v>58</v>
      </c>
      <c r="I63" s="18">
        <v>57</v>
      </c>
      <c r="J63" s="19">
        <v>58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42</v>
      </c>
      <c r="X63" s="244">
        <f>SUM(B63:W63)</f>
        <v>1133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((((B62*7)*B63)/1000)-(B54+B55))/5</f>
        <v>8.5757999999999992</v>
      </c>
      <c r="C64" s="21">
        <f t="shared" ref="C64:W64" si="25">((((C62*7)*C63)/1000)-(C54+C55))/5</f>
        <v>8.5757999999999992</v>
      </c>
      <c r="D64" s="21">
        <f t="shared" si="25"/>
        <v>8.7794000000000008</v>
      </c>
      <c r="E64" s="21">
        <f t="shared" si="25"/>
        <v>2.6917999999999997</v>
      </c>
      <c r="F64" s="21">
        <f t="shared" si="25"/>
        <v>8.410499999999999</v>
      </c>
      <c r="G64" s="21">
        <f t="shared" si="25"/>
        <v>8.5701000000000001</v>
      </c>
      <c r="H64" s="21">
        <f t="shared" si="25"/>
        <v>8.5757999999999992</v>
      </c>
      <c r="I64" s="21">
        <f t="shared" si="25"/>
        <v>8.6905000000000001</v>
      </c>
      <c r="J64" s="21">
        <f t="shared" si="25"/>
        <v>8.7393999999999998</v>
      </c>
      <c r="K64" s="21">
        <f t="shared" si="25"/>
        <v>8.6981999999999999</v>
      </c>
      <c r="L64" s="21">
        <f t="shared" si="25"/>
        <v>2.4585999999999997</v>
      </c>
      <c r="M64" s="21">
        <f t="shared" si="25"/>
        <v>8.7794000000000008</v>
      </c>
      <c r="N64" s="21">
        <f t="shared" si="25"/>
        <v>8.410499999999999</v>
      </c>
      <c r="O64" s="21">
        <f t="shared" si="25"/>
        <v>8.4957999999999991</v>
      </c>
      <c r="P64" s="21">
        <f t="shared" si="25"/>
        <v>8.5701000000000001</v>
      </c>
      <c r="Q64" s="21">
        <f t="shared" si="25"/>
        <v>8.6575999999999986</v>
      </c>
      <c r="R64" s="21">
        <f t="shared" si="25"/>
        <v>8.5701000000000001</v>
      </c>
      <c r="S64" s="21">
        <f t="shared" si="25"/>
        <v>2.6873999999999998</v>
      </c>
      <c r="T64" s="21">
        <f t="shared" si="25"/>
        <v>8.7799999999999994</v>
      </c>
      <c r="U64" s="21">
        <f t="shared" si="25"/>
        <v>8.7794000000000008</v>
      </c>
      <c r="V64" s="21">
        <f t="shared" si="25"/>
        <v>8.7794000000000008</v>
      </c>
      <c r="W64" s="21">
        <f t="shared" si="25"/>
        <v>5.8247999999999998</v>
      </c>
      <c r="X64" s="425">
        <f>((X61*1000)/X63)/7</f>
        <v>148.31673181187747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59.478999999999999</v>
      </c>
      <c r="C65" s="330">
        <f>((C63*C62)*7)/1000</f>
        <v>59.478999999999999</v>
      </c>
      <c r="D65" s="330">
        <f t="shared" ref="D65:K65" si="26">((D63*D62)*7)/1000</f>
        <v>60.697000000000003</v>
      </c>
      <c r="E65" s="330">
        <f t="shared" si="26"/>
        <v>18.459</v>
      </c>
      <c r="F65" s="330">
        <f t="shared" si="26"/>
        <v>58.852499999999999</v>
      </c>
      <c r="G65" s="330">
        <f t="shared" si="26"/>
        <v>59.650500000000001</v>
      </c>
      <c r="H65" s="331">
        <f t="shared" si="26"/>
        <v>59.478999999999999</v>
      </c>
      <c r="I65" s="329">
        <f t="shared" si="26"/>
        <v>58.852499999999999</v>
      </c>
      <c r="J65" s="330">
        <f t="shared" si="26"/>
        <v>60.697000000000003</v>
      </c>
      <c r="K65" s="330">
        <f t="shared" si="26"/>
        <v>60.290999999999997</v>
      </c>
      <c r="L65" s="330">
        <f>((L63*L62)*7)/1000</f>
        <v>17.492999999999999</v>
      </c>
      <c r="M65" s="330">
        <f>((M63*M62)*7)/1000</f>
        <v>60.697000000000003</v>
      </c>
      <c r="N65" s="330">
        <f>((N63*N62)*7)/1000</f>
        <v>58.852499999999999</v>
      </c>
      <c r="O65" s="331">
        <f>((O63*O62)*7)/1000</f>
        <v>59.478999999999999</v>
      </c>
      <c r="P65" s="329">
        <f t="shared" ref="P65:W65" si="27">((P63*P62)*7)/1000</f>
        <v>59.650500000000001</v>
      </c>
      <c r="Q65" s="330">
        <f t="shared" si="27"/>
        <v>60.088000000000001</v>
      </c>
      <c r="R65" s="330">
        <f t="shared" si="27"/>
        <v>59.650500000000001</v>
      </c>
      <c r="S65" s="330">
        <f t="shared" si="27"/>
        <v>18.837</v>
      </c>
      <c r="T65" s="330">
        <f t="shared" si="27"/>
        <v>60.9</v>
      </c>
      <c r="U65" s="330">
        <f t="shared" si="27"/>
        <v>60.697000000000003</v>
      </c>
      <c r="V65" s="331">
        <f t="shared" si="27"/>
        <v>60.697000000000003</v>
      </c>
      <c r="W65" s="331">
        <f t="shared" si="27"/>
        <v>42.923999999999999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146.55172413793105</v>
      </c>
      <c r="C66" s="27">
        <f t="shared" si="28"/>
        <v>146.55172413793105</v>
      </c>
      <c r="D66" s="27">
        <f t="shared" si="28"/>
        <v>149.50738916256157</v>
      </c>
      <c r="E66" s="27">
        <f t="shared" si="28"/>
        <v>146.82539682539681</v>
      </c>
      <c r="F66" s="27">
        <f t="shared" si="28"/>
        <v>147.61904761904762</v>
      </c>
      <c r="G66" s="27">
        <f t="shared" si="28"/>
        <v>149.62406015037595</v>
      </c>
      <c r="H66" s="28">
        <f t="shared" si="28"/>
        <v>146.55172413793105</v>
      </c>
      <c r="I66" s="26">
        <f t="shared" si="28"/>
        <v>147.61904761904762</v>
      </c>
      <c r="J66" s="27">
        <f t="shared" si="28"/>
        <v>149.50738916256154</v>
      </c>
      <c r="K66" s="27">
        <f t="shared" si="28"/>
        <v>148.5221674876847</v>
      </c>
      <c r="L66" s="27">
        <f>+(L61/L63)/7*1000</f>
        <v>147.05882352941174</v>
      </c>
      <c r="M66" s="27">
        <f>+(M61/M63)/7*1000</f>
        <v>149.50738916256157</v>
      </c>
      <c r="N66" s="27">
        <f>+(N61/N63)/7*1000</f>
        <v>147.61904761904759</v>
      </c>
      <c r="O66" s="28">
        <f>+(O61/O63)/7*1000</f>
        <v>146.55172413793105</v>
      </c>
      <c r="P66" s="26">
        <f t="shared" ref="P66:W66" si="29">+(P61/P63)/7*1000</f>
        <v>149.62406015037595</v>
      </c>
      <c r="Q66" s="27">
        <f t="shared" si="29"/>
        <v>148.02955665024635</v>
      </c>
      <c r="R66" s="27">
        <f t="shared" si="29"/>
        <v>149.62406015037595</v>
      </c>
      <c r="S66" s="27">
        <f t="shared" si="29"/>
        <v>149.20634920634922</v>
      </c>
      <c r="T66" s="27">
        <f t="shared" si="29"/>
        <v>149.99999999999997</v>
      </c>
      <c r="U66" s="27">
        <f t="shared" si="29"/>
        <v>149.50738916256159</v>
      </c>
      <c r="V66" s="28">
        <f t="shared" si="29"/>
        <v>149.50738916256157</v>
      </c>
      <c r="W66" s="28">
        <f t="shared" si="29"/>
        <v>145.91836734693879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2.1000000000007901E-2</v>
      </c>
      <c r="C67" s="30">
        <f>C61-C65</f>
        <v>2.1000000000000796E-2</v>
      </c>
      <c r="D67" s="30">
        <f t="shared" ref="D67:K67" si="30">D61-D65</f>
        <v>2.9999999999930083E-3</v>
      </c>
      <c r="E67" s="30">
        <f t="shared" si="30"/>
        <v>4.1000000000000369E-2</v>
      </c>
      <c r="F67" s="30">
        <f t="shared" si="30"/>
        <v>4.7500000000006537E-2</v>
      </c>
      <c r="G67" s="30">
        <f t="shared" si="30"/>
        <v>4.9500000000001876E-2</v>
      </c>
      <c r="H67" s="30">
        <f t="shared" si="30"/>
        <v>2.1000000000000796E-2</v>
      </c>
      <c r="I67" s="30">
        <f t="shared" si="30"/>
        <v>4.7500000000006537E-2</v>
      </c>
      <c r="J67" s="30">
        <f t="shared" si="30"/>
        <v>2.9999999999859028E-3</v>
      </c>
      <c r="K67" s="30">
        <f t="shared" si="30"/>
        <v>9.0000000000003411E-3</v>
      </c>
      <c r="L67" s="30">
        <f>L61-L65</f>
        <v>7.0000000000014495E-3</v>
      </c>
      <c r="M67" s="30">
        <f>M61-M65</f>
        <v>2.9999999999930083E-3</v>
      </c>
      <c r="N67" s="30">
        <f>N61-N65</f>
        <v>4.7499999999999432E-2</v>
      </c>
      <c r="O67" s="30">
        <f>O61-O65</f>
        <v>2.1000000000000796E-2</v>
      </c>
      <c r="P67" s="30">
        <f t="shared" ref="P67:W67" si="31">P61-P65</f>
        <v>4.9500000000001876E-2</v>
      </c>
      <c r="Q67" s="30">
        <f t="shared" si="31"/>
        <v>1.200000000000756E-2</v>
      </c>
      <c r="R67" s="30">
        <f t="shared" si="31"/>
        <v>4.9500000000008981E-2</v>
      </c>
      <c r="S67" s="30">
        <f t="shared" si="31"/>
        <v>-3.6999999999999034E-2</v>
      </c>
      <c r="T67" s="30">
        <f t="shared" si="31"/>
        <v>0</v>
      </c>
      <c r="U67" s="30">
        <f t="shared" si="31"/>
        <v>3.0000000000001137E-3</v>
      </c>
      <c r="V67" s="30">
        <f t="shared" si="31"/>
        <v>2.9999999999930083E-3</v>
      </c>
      <c r="W67" s="30">
        <f t="shared" si="31"/>
        <v>-2.3999999999993804E-2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17">
      <selection activeCell="B63" sqref="B63:W63"/>
      <pageMargins left="0.7" right="0.7" top="0.75" bottom="0.75" header="0.3" footer="0.3"/>
      <pageSetup paperSize="9" orientation="portrait" r:id="rId1"/>
    </customSheetView>
  </customSheetViews>
  <mergeCells count="19">
    <mergeCell ref="X52:X53"/>
    <mergeCell ref="W15:W16"/>
    <mergeCell ref="B33:G33"/>
    <mergeCell ref="H33:H35"/>
    <mergeCell ref="O33:T33"/>
    <mergeCell ref="U33:U35"/>
    <mergeCell ref="L34:M34"/>
    <mergeCell ref="I40:M42"/>
    <mergeCell ref="B52:H52"/>
    <mergeCell ref="I52:O52"/>
    <mergeCell ref="P52:V52"/>
    <mergeCell ref="W52:W53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2"/>
  <dimension ref="A1:AG236"/>
  <sheetViews>
    <sheetView zoomScale="25" zoomScaleNormal="25" workbookViewId="0">
      <selection activeCell="W24" sqref="W2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95</v>
      </c>
      <c r="N11" s="1100"/>
      <c r="O11" s="6"/>
      <c r="P11" s="6"/>
      <c r="Q11" s="1"/>
      <c r="R11" s="1"/>
      <c r="S11" s="1" t="s">
        <v>5</v>
      </c>
      <c r="T11" s="69">
        <v>45643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5"/>
      <c r="I15" s="1142" t="s">
        <v>29</v>
      </c>
      <c r="J15" s="1143"/>
      <c r="K15" s="1143"/>
      <c r="L15" s="1143"/>
      <c r="M15" s="1143"/>
      <c r="N15" s="1143"/>
      <c r="O15" s="1144"/>
      <c r="P15" s="1103" t="s">
        <v>28</v>
      </c>
      <c r="Q15" s="1104"/>
      <c r="R15" s="1104"/>
      <c r="S15" s="1104"/>
      <c r="T15" s="1104"/>
      <c r="U15" s="1104"/>
      <c r="V15" s="1105"/>
      <c r="W15" s="1156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9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98</v>
      </c>
      <c r="C17" s="330">
        <v>102.1</v>
      </c>
      <c r="D17" s="330">
        <v>101.5</v>
      </c>
      <c r="E17" s="330">
        <v>26.4</v>
      </c>
      <c r="F17" s="330">
        <v>103.1</v>
      </c>
      <c r="G17" s="330">
        <v>101.8</v>
      </c>
      <c r="H17" s="331">
        <v>102.5</v>
      </c>
      <c r="I17" s="329">
        <v>99.8</v>
      </c>
      <c r="J17" s="330">
        <v>101.3</v>
      </c>
      <c r="K17" s="330">
        <v>102</v>
      </c>
      <c r="L17" s="330">
        <v>26</v>
      </c>
      <c r="M17" s="330">
        <v>98.7</v>
      </c>
      <c r="N17" s="330">
        <v>101</v>
      </c>
      <c r="O17" s="331">
        <v>101.6</v>
      </c>
      <c r="P17" s="329">
        <v>97.6</v>
      </c>
      <c r="Q17" s="330">
        <v>101.9</v>
      </c>
      <c r="R17" s="330">
        <v>98.6</v>
      </c>
      <c r="S17" s="330">
        <v>26.7</v>
      </c>
      <c r="T17" s="330">
        <v>100.7</v>
      </c>
      <c r="U17" s="330">
        <v>103.2</v>
      </c>
      <c r="V17" s="331">
        <v>102.2</v>
      </c>
      <c r="W17" s="337">
        <f t="shared" ref="W17:W24" si="0">SUM(B17:V17)</f>
        <v>1896.6999999999998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100.9</v>
      </c>
      <c r="C18" s="330">
        <v>102.9</v>
      </c>
      <c r="D18" s="330">
        <v>103.2</v>
      </c>
      <c r="E18" s="330">
        <v>28.1</v>
      </c>
      <c r="F18" s="330">
        <v>102.6</v>
      </c>
      <c r="G18" s="330">
        <v>102.6</v>
      </c>
      <c r="H18" s="331">
        <v>102.1</v>
      </c>
      <c r="I18" s="329">
        <v>101.6</v>
      </c>
      <c r="J18" s="330">
        <v>102.7</v>
      </c>
      <c r="K18" s="330">
        <v>102.2</v>
      </c>
      <c r="L18" s="330">
        <v>28</v>
      </c>
      <c r="M18" s="330">
        <v>102.1</v>
      </c>
      <c r="N18" s="330">
        <v>102.3</v>
      </c>
      <c r="O18" s="331">
        <v>101.3</v>
      </c>
      <c r="P18" s="329">
        <v>102.7</v>
      </c>
      <c r="Q18" s="330">
        <v>101</v>
      </c>
      <c r="R18" s="330">
        <v>103.7</v>
      </c>
      <c r="S18" s="330">
        <v>28.9</v>
      </c>
      <c r="T18" s="330">
        <v>102.8</v>
      </c>
      <c r="U18" s="330">
        <v>102.5</v>
      </c>
      <c r="V18" s="331">
        <v>102.3</v>
      </c>
      <c r="W18" s="337">
        <f t="shared" si="0"/>
        <v>1926.5000000000002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100.9</v>
      </c>
      <c r="C19" s="330">
        <v>102.9</v>
      </c>
      <c r="D19" s="330">
        <v>103.2</v>
      </c>
      <c r="E19" s="330">
        <v>28.1</v>
      </c>
      <c r="F19" s="330">
        <v>102.6</v>
      </c>
      <c r="G19" s="330">
        <v>102.6</v>
      </c>
      <c r="H19" s="331">
        <v>101.9</v>
      </c>
      <c r="I19" s="329">
        <v>101.6</v>
      </c>
      <c r="J19" s="330">
        <v>102.7</v>
      </c>
      <c r="K19" s="330">
        <v>102</v>
      </c>
      <c r="L19" s="330">
        <v>28</v>
      </c>
      <c r="M19" s="330">
        <v>102.1</v>
      </c>
      <c r="N19" s="330">
        <v>102.3</v>
      </c>
      <c r="O19" s="331">
        <v>101.3</v>
      </c>
      <c r="P19" s="329">
        <v>102.7</v>
      </c>
      <c r="Q19" s="330">
        <v>101</v>
      </c>
      <c r="R19" s="330">
        <v>103.7</v>
      </c>
      <c r="S19" s="330">
        <v>28.7</v>
      </c>
      <c r="T19" s="330">
        <v>102.6</v>
      </c>
      <c r="U19" s="330">
        <v>102.5</v>
      </c>
      <c r="V19" s="331">
        <v>102.3</v>
      </c>
      <c r="W19" s="337">
        <f t="shared" si="0"/>
        <v>1925.7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101.5</v>
      </c>
      <c r="C20" s="330">
        <v>102.9</v>
      </c>
      <c r="D20" s="330">
        <v>103.2</v>
      </c>
      <c r="E20" s="330">
        <v>28.1</v>
      </c>
      <c r="F20" s="330">
        <v>102.6</v>
      </c>
      <c r="G20" s="330">
        <v>102.6</v>
      </c>
      <c r="H20" s="331">
        <v>102.1</v>
      </c>
      <c r="I20" s="329">
        <v>101.6</v>
      </c>
      <c r="J20" s="330">
        <v>102.7</v>
      </c>
      <c r="K20" s="330">
        <v>102.2</v>
      </c>
      <c r="L20" s="330">
        <v>28.3</v>
      </c>
      <c r="M20" s="330">
        <v>102.4</v>
      </c>
      <c r="N20" s="330">
        <v>102.9</v>
      </c>
      <c r="O20" s="331">
        <v>101.3</v>
      </c>
      <c r="P20" s="329">
        <v>103</v>
      </c>
      <c r="Q20" s="330">
        <v>101.3</v>
      </c>
      <c r="R20" s="330">
        <v>103.7</v>
      </c>
      <c r="S20" s="330">
        <v>29.2</v>
      </c>
      <c r="T20" s="330">
        <v>102.8</v>
      </c>
      <c r="U20" s="330">
        <v>102.5</v>
      </c>
      <c r="V20" s="331">
        <v>102.3</v>
      </c>
      <c r="W20" s="337">
        <f t="shared" si="0"/>
        <v>1929.2000000000003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29">
        <v>100.7</v>
      </c>
      <c r="C21" s="330">
        <v>102.9</v>
      </c>
      <c r="D21" s="330">
        <v>103.2</v>
      </c>
      <c r="E21" s="330">
        <v>27.7</v>
      </c>
      <c r="F21" s="330">
        <v>102.4</v>
      </c>
      <c r="G21" s="330">
        <v>101.8</v>
      </c>
      <c r="H21" s="331">
        <v>101.4</v>
      </c>
      <c r="I21" s="329">
        <v>100.8</v>
      </c>
      <c r="J21" s="330">
        <v>101.4</v>
      </c>
      <c r="K21" s="330">
        <v>101.8</v>
      </c>
      <c r="L21" s="330">
        <v>27.9</v>
      </c>
      <c r="M21" s="330">
        <v>102</v>
      </c>
      <c r="N21" s="330">
        <v>102.2</v>
      </c>
      <c r="O21" s="331">
        <v>101.3</v>
      </c>
      <c r="P21" s="329">
        <v>102.2</v>
      </c>
      <c r="Q21" s="330">
        <v>100.6</v>
      </c>
      <c r="R21" s="330">
        <v>103.7</v>
      </c>
      <c r="S21" s="330">
        <v>27.3</v>
      </c>
      <c r="T21" s="330">
        <v>102.4</v>
      </c>
      <c r="U21" s="330">
        <v>102.2</v>
      </c>
      <c r="V21" s="331">
        <v>102</v>
      </c>
      <c r="W21" s="337">
        <f t="shared" si="0"/>
        <v>1917.8999999999999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29">
        <v>100.7</v>
      </c>
      <c r="C22" s="330">
        <v>102.9</v>
      </c>
      <c r="D22" s="330">
        <v>103.2</v>
      </c>
      <c r="E22" s="330">
        <v>27.8</v>
      </c>
      <c r="F22" s="330">
        <v>102</v>
      </c>
      <c r="G22" s="330">
        <v>101.8</v>
      </c>
      <c r="H22" s="331">
        <v>101.3</v>
      </c>
      <c r="I22" s="329">
        <v>100.8</v>
      </c>
      <c r="J22" s="330">
        <v>101.5</v>
      </c>
      <c r="K22" s="330">
        <v>101.8</v>
      </c>
      <c r="L22" s="330">
        <v>27.9</v>
      </c>
      <c r="M22" s="330">
        <v>102.1</v>
      </c>
      <c r="N22" s="330">
        <v>102.1</v>
      </c>
      <c r="O22" s="331">
        <v>101.2</v>
      </c>
      <c r="P22" s="329">
        <v>102.2</v>
      </c>
      <c r="Q22" s="330">
        <v>100.6</v>
      </c>
      <c r="R22" s="330">
        <v>103.7</v>
      </c>
      <c r="S22" s="330">
        <v>27.2</v>
      </c>
      <c r="T22" s="330">
        <v>102.4</v>
      </c>
      <c r="U22" s="330">
        <v>102.2</v>
      </c>
      <c r="V22" s="331">
        <v>101.9</v>
      </c>
      <c r="W22" s="337">
        <f t="shared" si="0"/>
        <v>1917.3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29">
        <v>100.7</v>
      </c>
      <c r="C23" s="330">
        <v>100.7</v>
      </c>
      <c r="D23" s="330">
        <v>103.2</v>
      </c>
      <c r="E23" s="330">
        <v>25.5</v>
      </c>
      <c r="F23" s="330">
        <v>100.8</v>
      </c>
      <c r="G23" s="330">
        <v>101.7</v>
      </c>
      <c r="H23" s="331">
        <v>101.3</v>
      </c>
      <c r="I23" s="329">
        <v>100.7</v>
      </c>
      <c r="J23" s="330">
        <v>101.5</v>
      </c>
      <c r="K23" s="330">
        <v>101.8</v>
      </c>
      <c r="L23" s="330">
        <v>27.9</v>
      </c>
      <c r="M23" s="330">
        <v>100.9</v>
      </c>
      <c r="N23" s="330">
        <v>102.1</v>
      </c>
      <c r="O23" s="331">
        <v>101.2</v>
      </c>
      <c r="P23" s="329">
        <v>102.2</v>
      </c>
      <c r="Q23" s="330">
        <v>99.3</v>
      </c>
      <c r="R23" s="330">
        <v>100.2</v>
      </c>
      <c r="S23" s="330">
        <v>24.9</v>
      </c>
      <c r="T23" s="330">
        <v>102.4</v>
      </c>
      <c r="U23" s="330">
        <v>101</v>
      </c>
      <c r="V23" s="331">
        <v>101.9</v>
      </c>
      <c r="W23" s="509">
        <f t="shared" si="0"/>
        <v>1901.9000000000003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703.40000000000009</v>
      </c>
      <c r="C24" s="105">
        <f t="shared" si="1"/>
        <v>717.3</v>
      </c>
      <c r="D24" s="105">
        <f t="shared" si="1"/>
        <v>720.7</v>
      </c>
      <c r="E24" s="105">
        <f t="shared" si="1"/>
        <v>191.7</v>
      </c>
      <c r="F24" s="105">
        <f t="shared" si="1"/>
        <v>716.09999999999991</v>
      </c>
      <c r="G24" s="105">
        <f t="shared" si="1"/>
        <v>714.90000000000009</v>
      </c>
      <c r="H24" s="106">
        <f t="shared" si="1"/>
        <v>712.59999999999991</v>
      </c>
      <c r="I24" s="108">
        <f t="shared" si="1"/>
        <v>706.90000000000009</v>
      </c>
      <c r="J24" s="105">
        <f t="shared" si="1"/>
        <v>713.8</v>
      </c>
      <c r="K24" s="105">
        <f t="shared" si="1"/>
        <v>713.8</v>
      </c>
      <c r="L24" s="105">
        <f>SUM(L17:L23)</f>
        <v>194</v>
      </c>
      <c r="M24" s="105">
        <f>SUM(M17:M23)</f>
        <v>710.3</v>
      </c>
      <c r="N24" s="105">
        <f>SUM(N17:N23)</f>
        <v>714.9</v>
      </c>
      <c r="O24" s="105">
        <f>SUM(O17:O23)</f>
        <v>709.2</v>
      </c>
      <c r="P24" s="108">
        <f t="shared" ref="P24:V24" si="2">SUM(P17:P23)</f>
        <v>712.6</v>
      </c>
      <c r="Q24" s="105">
        <f t="shared" si="2"/>
        <v>705.69999999999993</v>
      </c>
      <c r="R24" s="105">
        <f t="shared" si="2"/>
        <v>717.30000000000007</v>
      </c>
      <c r="S24" s="105">
        <f t="shared" si="2"/>
        <v>192.9</v>
      </c>
      <c r="T24" s="105">
        <f t="shared" si="2"/>
        <v>716.1</v>
      </c>
      <c r="U24" s="105">
        <f t="shared" si="2"/>
        <v>716.1</v>
      </c>
      <c r="V24" s="106">
        <f t="shared" si="2"/>
        <v>714.9</v>
      </c>
      <c r="W24" s="389">
        <f t="shared" si="0"/>
        <v>13415.200000000003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165</v>
      </c>
      <c r="G25" s="346">
        <v>165</v>
      </c>
      <c r="H25" s="532">
        <v>165</v>
      </c>
      <c r="I25" s="345">
        <v>165</v>
      </c>
      <c r="J25" s="346">
        <v>165</v>
      </c>
      <c r="K25" s="345">
        <v>165</v>
      </c>
      <c r="L25" s="533">
        <v>165</v>
      </c>
      <c r="M25" s="533">
        <v>165</v>
      </c>
      <c r="N25" s="346">
        <v>165</v>
      </c>
      <c r="O25" s="532">
        <v>165</v>
      </c>
      <c r="P25" s="534">
        <v>165</v>
      </c>
      <c r="Q25" s="533">
        <v>165</v>
      </c>
      <c r="R25" s="454">
        <v>165</v>
      </c>
      <c r="S25" s="454">
        <v>165</v>
      </c>
      <c r="T25" s="454">
        <v>165</v>
      </c>
      <c r="U25" s="454">
        <v>165</v>
      </c>
      <c r="V25" s="535">
        <v>165</v>
      </c>
      <c r="W25" s="243">
        <f>((W24/W26)/7)*1000</f>
        <v>165.1406413491722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609</v>
      </c>
      <c r="C26" s="19">
        <v>621</v>
      </c>
      <c r="D26" s="19">
        <v>624</v>
      </c>
      <c r="E26" s="19">
        <v>166</v>
      </c>
      <c r="F26" s="19">
        <v>620</v>
      </c>
      <c r="G26" s="19">
        <v>618</v>
      </c>
      <c r="H26" s="20">
        <v>616</v>
      </c>
      <c r="I26" s="18">
        <v>612</v>
      </c>
      <c r="J26" s="19">
        <v>617</v>
      </c>
      <c r="K26" s="19">
        <v>616</v>
      </c>
      <c r="L26" s="19">
        <v>168</v>
      </c>
      <c r="M26" s="19">
        <v>615</v>
      </c>
      <c r="N26" s="19">
        <v>619</v>
      </c>
      <c r="O26" s="20">
        <v>614</v>
      </c>
      <c r="P26" s="18">
        <v>615</v>
      </c>
      <c r="Q26" s="19">
        <v>610</v>
      </c>
      <c r="R26" s="19">
        <v>619</v>
      </c>
      <c r="S26" s="19">
        <v>167</v>
      </c>
      <c r="T26" s="19">
        <v>620</v>
      </c>
      <c r="U26" s="19">
        <v>620</v>
      </c>
      <c r="V26" s="20">
        <v>619</v>
      </c>
      <c r="W26" s="244">
        <f>SUM(B26:V26)</f>
        <v>11605</v>
      </c>
      <c r="Y26" s="375"/>
    </row>
    <row r="27" spans="1:31" s="2" customFormat="1" ht="33" customHeight="1" x14ac:dyDescent="0.25">
      <c r="A27" s="164" t="s">
        <v>12</v>
      </c>
      <c r="B27" s="21">
        <f>((((B25*7)*B26)/1000)-B17)/6</f>
        <v>100.89916666666666</v>
      </c>
      <c r="C27" s="21">
        <f t="shared" ref="C27:V27" si="3">((((C25*7)*C26)/1000)-C17)/6</f>
        <v>102.52583333333332</v>
      </c>
      <c r="D27" s="21">
        <f t="shared" si="3"/>
        <v>103.20333333333333</v>
      </c>
      <c r="E27" s="21">
        <f t="shared" si="3"/>
        <v>27.554999999999996</v>
      </c>
      <c r="F27" s="21">
        <f t="shared" si="3"/>
        <v>102.16666666666667</v>
      </c>
      <c r="G27" s="21">
        <f t="shared" si="3"/>
        <v>101.99833333333333</v>
      </c>
      <c r="H27" s="21">
        <f t="shared" si="3"/>
        <v>101.49666666666667</v>
      </c>
      <c r="I27" s="21">
        <f t="shared" si="3"/>
        <v>101.17666666666668</v>
      </c>
      <c r="J27" s="21">
        <f t="shared" si="3"/>
        <v>101.88916666666667</v>
      </c>
      <c r="K27" s="21">
        <f t="shared" si="3"/>
        <v>101.58</v>
      </c>
      <c r="L27" s="21">
        <f t="shared" si="3"/>
        <v>28.006666666666664</v>
      </c>
      <c r="M27" s="21">
        <f t="shared" si="3"/>
        <v>101.9375</v>
      </c>
      <c r="N27" s="21">
        <f t="shared" si="3"/>
        <v>102.32416666666667</v>
      </c>
      <c r="O27" s="21">
        <f t="shared" si="3"/>
        <v>101.26166666666666</v>
      </c>
      <c r="P27" s="21">
        <f t="shared" si="3"/>
        <v>102.12083333333334</v>
      </c>
      <c r="Q27" s="21">
        <f t="shared" si="3"/>
        <v>100.44166666666666</v>
      </c>
      <c r="R27" s="21">
        <f t="shared" si="3"/>
        <v>102.72416666666668</v>
      </c>
      <c r="S27" s="21">
        <f t="shared" si="3"/>
        <v>27.697500000000002</v>
      </c>
      <c r="T27" s="21">
        <f t="shared" si="3"/>
        <v>102.56666666666666</v>
      </c>
      <c r="U27" s="21">
        <f t="shared" si="3"/>
        <v>102.14999999999999</v>
      </c>
      <c r="V27" s="21">
        <f t="shared" si="3"/>
        <v>102.12416666666667</v>
      </c>
      <c r="W27" s="425">
        <f>((W24*1000)/W26)/7</f>
        <v>165.1406413491722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703.39499999999998</v>
      </c>
      <c r="C28" s="330">
        <f>((C26*C25)*7)/1000</f>
        <v>717.255</v>
      </c>
      <c r="D28" s="330">
        <f t="shared" ref="D28:K28" si="4">((D26*D25)*7)/1000</f>
        <v>720.72</v>
      </c>
      <c r="E28" s="330">
        <f t="shared" si="4"/>
        <v>191.73</v>
      </c>
      <c r="F28" s="330">
        <f t="shared" si="4"/>
        <v>716.1</v>
      </c>
      <c r="G28" s="330">
        <f t="shared" si="4"/>
        <v>713.79</v>
      </c>
      <c r="H28" s="331">
        <f t="shared" si="4"/>
        <v>711.48</v>
      </c>
      <c r="I28" s="329">
        <f>((I26*I25)*7)/1000</f>
        <v>706.86</v>
      </c>
      <c r="J28" s="330">
        <f t="shared" si="4"/>
        <v>712.63499999999999</v>
      </c>
      <c r="K28" s="330">
        <f t="shared" si="4"/>
        <v>711.48</v>
      </c>
      <c r="L28" s="330">
        <f>((L26*L25)*7)/1000</f>
        <v>194.04</v>
      </c>
      <c r="M28" s="330">
        <f>((M26*M25)*7)/1000</f>
        <v>710.32500000000005</v>
      </c>
      <c r="N28" s="330">
        <f>((N26*N25)*7)/1000</f>
        <v>714.94500000000005</v>
      </c>
      <c r="O28" s="331">
        <f>((O26*O25)*7)/1000</f>
        <v>709.17</v>
      </c>
      <c r="P28" s="329">
        <f t="shared" ref="P28:V28" si="5">((P26*P25)*7)/1000</f>
        <v>710.32500000000005</v>
      </c>
      <c r="Q28" s="330">
        <f t="shared" si="5"/>
        <v>704.55</v>
      </c>
      <c r="R28" s="330">
        <f t="shared" si="5"/>
        <v>714.94500000000005</v>
      </c>
      <c r="S28" s="330">
        <f t="shared" si="5"/>
        <v>192.88499999999999</v>
      </c>
      <c r="T28" s="330">
        <f t="shared" si="5"/>
        <v>716.1</v>
      </c>
      <c r="U28" s="330">
        <f t="shared" si="5"/>
        <v>716.1</v>
      </c>
      <c r="V28" s="331">
        <f t="shared" si="5"/>
        <v>714.94500000000005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165.00117288294629</v>
      </c>
      <c r="C29" s="27">
        <f t="shared" si="6"/>
        <v>165.01035196687369</v>
      </c>
      <c r="D29" s="27">
        <f t="shared" si="6"/>
        <v>164.99542124542126</v>
      </c>
      <c r="E29" s="27">
        <f t="shared" si="6"/>
        <v>164.97418244406194</v>
      </c>
      <c r="F29" s="27">
        <f t="shared" si="6"/>
        <v>164.99999999999997</v>
      </c>
      <c r="G29" s="27">
        <f t="shared" si="6"/>
        <v>165.2565880721221</v>
      </c>
      <c r="H29" s="28">
        <f t="shared" si="6"/>
        <v>165.25974025974025</v>
      </c>
      <c r="I29" s="26">
        <f t="shared" si="6"/>
        <v>165.00933706816062</v>
      </c>
      <c r="J29" s="27">
        <f t="shared" si="6"/>
        <v>165.26973836536231</v>
      </c>
      <c r="K29" s="27">
        <f t="shared" si="6"/>
        <v>165.53803339517623</v>
      </c>
      <c r="L29" s="27">
        <f>+(L24/L26)/7*1000</f>
        <v>164.9659863945578</v>
      </c>
      <c r="M29" s="27">
        <f>+(M24/M26)/7*1000</f>
        <v>164.99419279907082</v>
      </c>
      <c r="N29" s="27">
        <f>+(N24/N26)/7*1000</f>
        <v>164.98961458573737</v>
      </c>
      <c r="O29" s="28">
        <f>+(O24/O26)/7*1000</f>
        <v>165.00697999069334</v>
      </c>
      <c r="P29" s="26">
        <f t="shared" ref="P29:V29" si="7">+(P24/P26)/7*1000</f>
        <v>165.52845528455285</v>
      </c>
      <c r="Q29" s="27">
        <f t="shared" si="7"/>
        <v>165.26932084309132</v>
      </c>
      <c r="R29" s="27">
        <f t="shared" si="7"/>
        <v>165.54350334641126</v>
      </c>
      <c r="S29" s="27">
        <f t="shared" si="7"/>
        <v>165.01283147989733</v>
      </c>
      <c r="T29" s="27">
        <f t="shared" si="7"/>
        <v>165</v>
      </c>
      <c r="U29" s="27">
        <f t="shared" si="7"/>
        <v>165</v>
      </c>
      <c r="V29" s="28">
        <f t="shared" si="7"/>
        <v>164.98961458573737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5.0000000001091394E-3</v>
      </c>
      <c r="C30" s="30">
        <f>C24-C28</f>
        <v>4.4999999999959073E-2</v>
      </c>
      <c r="D30" s="30">
        <f>D24-D28</f>
        <v>-1.999999999998181E-2</v>
      </c>
      <c r="E30" s="30">
        <f t="shared" ref="E30:K30" si="8">E24-E28</f>
        <v>-3.0000000000001137E-2</v>
      </c>
      <c r="F30" s="30">
        <f t="shared" si="8"/>
        <v>0</v>
      </c>
      <c r="G30" s="30">
        <f t="shared" si="8"/>
        <v>1.1100000000001273</v>
      </c>
      <c r="H30" s="30">
        <f t="shared" si="8"/>
        <v>1.1199999999998909</v>
      </c>
      <c r="I30" s="30">
        <f t="shared" si="8"/>
        <v>4.0000000000077307E-2</v>
      </c>
      <c r="J30" s="30">
        <f t="shared" si="8"/>
        <v>1.1649999999999636</v>
      </c>
      <c r="K30" s="30">
        <f t="shared" si="8"/>
        <v>2.3199999999999363</v>
      </c>
      <c r="L30" s="30">
        <f>L24-L28</f>
        <v>-3.9999999999992042E-2</v>
      </c>
      <c r="M30" s="30">
        <f>M24-M28</f>
        <v>-2.5000000000090949E-2</v>
      </c>
      <c r="N30" s="30">
        <f>N24-N28</f>
        <v>-4.500000000007276E-2</v>
      </c>
      <c r="O30" s="30">
        <f>O24-O28</f>
        <v>3.0000000000086402E-2</v>
      </c>
      <c r="P30" s="30">
        <f t="shared" ref="P30:V30" si="9">P24-P28</f>
        <v>2.2749999999999773</v>
      </c>
      <c r="Q30" s="30">
        <f t="shared" si="9"/>
        <v>1.1499999999999773</v>
      </c>
      <c r="R30" s="30">
        <f t="shared" si="9"/>
        <v>2.3550000000000182</v>
      </c>
      <c r="S30" s="30">
        <f t="shared" si="9"/>
        <v>1.5000000000014779E-2</v>
      </c>
      <c r="T30" s="30">
        <f t="shared" si="9"/>
        <v>0</v>
      </c>
      <c r="U30" s="30">
        <f t="shared" si="9"/>
        <v>0</v>
      </c>
      <c r="V30" s="30">
        <f t="shared" si="9"/>
        <v>-4.500000000007276E-2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4" t="s">
        <v>16</v>
      </c>
      <c r="C33" s="1095"/>
      <c r="D33" s="1095"/>
      <c r="E33" s="1095"/>
      <c r="F33" s="1095"/>
      <c r="G33" s="1145"/>
      <c r="H33" s="1147" t="s">
        <v>8</v>
      </c>
      <c r="M33" s="32"/>
      <c r="N33" s="53" t="s">
        <v>87</v>
      </c>
      <c r="O33" s="1094" t="s">
        <v>16</v>
      </c>
      <c r="P33" s="1095"/>
      <c r="Q33" s="1095"/>
      <c r="R33" s="1095"/>
      <c r="S33" s="1095"/>
      <c r="T33" s="1145"/>
      <c r="U33" s="1147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7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9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9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96.7</v>
      </c>
      <c r="C36" s="330">
        <v>97.2</v>
      </c>
      <c r="D36" s="330">
        <v>22</v>
      </c>
      <c r="E36" s="330">
        <v>103.5</v>
      </c>
      <c r="F36" s="330">
        <v>97</v>
      </c>
      <c r="G36" s="331">
        <v>103.6</v>
      </c>
      <c r="H36" s="337">
        <f t="shared" ref="H36:H41" si="10">SUM(B36:G36)</f>
        <v>520</v>
      </c>
      <c r="I36" s="37"/>
      <c r="J36" s="375"/>
      <c r="K36" s="326"/>
      <c r="L36" s="502"/>
      <c r="M36" s="2"/>
      <c r="N36" s="147" t="s">
        <v>23</v>
      </c>
      <c r="O36" s="329">
        <v>8.9</v>
      </c>
      <c r="P36" s="330">
        <v>8.6999999999999993</v>
      </c>
      <c r="Q36" s="330">
        <v>1.5</v>
      </c>
      <c r="R36" s="330">
        <v>8.6</v>
      </c>
      <c r="S36" s="330">
        <v>8.3000000000000007</v>
      </c>
      <c r="T36" s="331">
        <v>8.3000000000000007</v>
      </c>
      <c r="U36" s="509">
        <f>SUM(O36:T36)</f>
        <v>44.3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90.4</v>
      </c>
      <c r="C37" s="330">
        <v>93.4</v>
      </c>
      <c r="D37" s="330">
        <v>25.4</v>
      </c>
      <c r="E37" s="330">
        <v>96.1</v>
      </c>
      <c r="F37" s="330">
        <v>93.2</v>
      </c>
      <c r="G37" s="331">
        <v>92.4</v>
      </c>
      <c r="H37" s="337">
        <f t="shared" si="10"/>
        <v>490.9</v>
      </c>
      <c r="I37" s="37"/>
      <c r="J37" s="375"/>
      <c r="K37" s="326"/>
      <c r="L37" s="502"/>
      <c r="M37" s="2"/>
      <c r="N37" s="148" t="s">
        <v>19</v>
      </c>
      <c r="O37" s="329">
        <v>8.8000000000000007</v>
      </c>
      <c r="P37" s="330">
        <v>8.6</v>
      </c>
      <c r="Q37" s="330">
        <v>1.6</v>
      </c>
      <c r="R37" s="330">
        <v>8.5</v>
      </c>
      <c r="S37" s="330">
        <v>8.3000000000000007</v>
      </c>
      <c r="T37" s="331">
        <v>8.1999999999999993</v>
      </c>
      <c r="U37" s="509">
        <f t="shared" ref="U37:U43" si="11">SUM(O37:T37)</f>
        <v>44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93.5</v>
      </c>
      <c r="C38" s="330">
        <v>92.8</v>
      </c>
      <c r="D38" s="330">
        <v>25</v>
      </c>
      <c r="E38" s="330">
        <v>96.1</v>
      </c>
      <c r="F38" s="330">
        <v>97.1</v>
      </c>
      <c r="G38" s="331">
        <v>92.2</v>
      </c>
      <c r="H38" s="337">
        <f>SUM(B38:G38)</f>
        <v>496.7</v>
      </c>
      <c r="I38" s="37"/>
      <c r="J38" s="375"/>
      <c r="K38" s="326"/>
      <c r="L38" s="502"/>
      <c r="M38" s="2"/>
      <c r="N38" s="148" t="s">
        <v>27</v>
      </c>
      <c r="O38" s="329">
        <v>8.8000000000000007</v>
      </c>
      <c r="P38" s="330">
        <v>8.6</v>
      </c>
      <c r="Q38" s="330">
        <v>1.6</v>
      </c>
      <c r="R38" s="330">
        <v>8.5</v>
      </c>
      <c r="S38" s="330">
        <v>8.3000000000000007</v>
      </c>
      <c r="T38" s="331">
        <v>8.1999999999999993</v>
      </c>
      <c r="U38" s="509">
        <f t="shared" si="11"/>
        <v>44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93.5</v>
      </c>
      <c r="C39" s="330">
        <v>92.8</v>
      </c>
      <c r="D39" s="330">
        <v>25</v>
      </c>
      <c r="E39" s="330">
        <v>95.7</v>
      </c>
      <c r="F39" s="330">
        <v>97.1</v>
      </c>
      <c r="G39" s="331">
        <v>92.1</v>
      </c>
      <c r="H39" s="337">
        <f t="shared" si="10"/>
        <v>496.20000000000005</v>
      </c>
      <c r="I39" s="37"/>
      <c r="J39" s="375"/>
      <c r="K39" s="326"/>
      <c r="L39" s="502"/>
      <c r="M39" s="2"/>
      <c r="N39" s="147" t="s">
        <v>20</v>
      </c>
      <c r="O39" s="329">
        <v>8.8000000000000007</v>
      </c>
      <c r="P39" s="330">
        <v>8.6</v>
      </c>
      <c r="Q39" s="330">
        <v>1.6</v>
      </c>
      <c r="R39" s="330">
        <v>8.5</v>
      </c>
      <c r="S39" s="330">
        <v>8.3000000000000007</v>
      </c>
      <c r="T39" s="331">
        <v>8.1999999999999993</v>
      </c>
      <c r="U39" s="509">
        <f t="shared" si="11"/>
        <v>44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93.2</v>
      </c>
      <c r="C40" s="330">
        <v>92.4</v>
      </c>
      <c r="D40" s="330">
        <v>24.4</v>
      </c>
      <c r="E40" s="330">
        <v>95.7</v>
      </c>
      <c r="F40" s="330">
        <v>96.6</v>
      </c>
      <c r="G40" s="331">
        <v>91.8</v>
      </c>
      <c r="H40" s="558">
        <f t="shared" si="10"/>
        <v>494.10000000000008</v>
      </c>
      <c r="I40" s="555"/>
      <c r="J40" s="556"/>
      <c r="K40" s="556"/>
      <c r="L40" s="556"/>
      <c r="M40" s="557"/>
      <c r="N40" s="147" t="s">
        <v>21</v>
      </c>
      <c r="O40" s="329">
        <v>8.8000000000000007</v>
      </c>
      <c r="P40" s="330">
        <v>8.6</v>
      </c>
      <c r="Q40" s="330">
        <v>1.6</v>
      </c>
      <c r="R40" s="330">
        <v>8.6</v>
      </c>
      <c r="S40" s="330">
        <v>8.3000000000000007</v>
      </c>
      <c r="T40" s="331">
        <v>8.1999999999999993</v>
      </c>
      <c r="U40" s="509">
        <f t="shared" si="11"/>
        <v>44.100000000000009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93.2</v>
      </c>
      <c r="C41" s="329">
        <v>92.5</v>
      </c>
      <c r="D41" s="330">
        <v>22.7</v>
      </c>
      <c r="E41" s="330">
        <v>95.3</v>
      </c>
      <c r="F41" s="330">
        <v>95.5</v>
      </c>
      <c r="G41" s="331">
        <v>91.5</v>
      </c>
      <c r="H41" s="337">
        <f t="shared" si="10"/>
        <v>490.7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8.6</v>
      </c>
      <c r="Q41" s="330">
        <v>1.6</v>
      </c>
      <c r="R41" s="330">
        <v>8.6</v>
      </c>
      <c r="S41" s="330">
        <v>8.4</v>
      </c>
      <c r="T41" s="331">
        <v>8.1999999999999993</v>
      </c>
      <c r="U41" s="509">
        <f t="shared" si="11"/>
        <v>44.099999999999994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93.2</v>
      </c>
      <c r="C42" s="329">
        <v>92.4</v>
      </c>
      <c r="D42" s="330">
        <v>22.7</v>
      </c>
      <c r="E42" s="330">
        <v>95.2</v>
      </c>
      <c r="F42" s="330">
        <v>95.5</v>
      </c>
      <c r="G42" s="331">
        <v>91.6</v>
      </c>
      <c r="H42" s="509">
        <f>SUM(B42:G42)</f>
        <v>490.6</v>
      </c>
      <c r="I42" s="555"/>
      <c r="J42" s="556"/>
      <c r="K42" s="556"/>
      <c r="L42" s="556"/>
      <c r="M42" s="557"/>
      <c r="N42" s="196" t="s">
        <v>30</v>
      </c>
      <c r="O42" s="329">
        <v>8.6999999999999993</v>
      </c>
      <c r="P42" s="330">
        <v>8.6</v>
      </c>
      <c r="Q42" s="330">
        <v>1.7</v>
      </c>
      <c r="R42" s="330">
        <v>8.6</v>
      </c>
      <c r="S42" s="330">
        <v>8.4</v>
      </c>
      <c r="T42" s="331">
        <v>8.1999999999999993</v>
      </c>
      <c r="U42" s="509">
        <f t="shared" si="11"/>
        <v>44.199999999999989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653.70000000000005</v>
      </c>
      <c r="C43" s="105">
        <f t="shared" si="12"/>
        <v>653.5</v>
      </c>
      <c r="D43" s="105">
        <f t="shared" si="12"/>
        <v>167.2</v>
      </c>
      <c r="E43" s="531">
        <f t="shared" si="12"/>
        <v>677.6</v>
      </c>
      <c r="F43" s="105">
        <f>SUM(F36:F42)</f>
        <v>672</v>
      </c>
      <c r="G43" s="106">
        <f t="shared" si="12"/>
        <v>655.19999999999993</v>
      </c>
      <c r="H43" s="389">
        <f>SUM(B43:G43)</f>
        <v>3479.2</v>
      </c>
      <c r="I43" s="37"/>
      <c r="J43" s="37"/>
      <c r="K43" s="37"/>
      <c r="L43" s="37"/>
      <c r="N43" s="302" t="s">
        <v>8</v>
      </c>
      <c r="O43" s="108">
        <f t="shared" ref="O43:T43" si="13">SUM(O36:O42)</f>
        <v>61.500000000000014</v>
      </c>
      <c r="P43" s="105">
        <f t="shared" si="13"/>
        <v>60.300000000000004</v>
      </c>
      <c r="Q43" s="105">
        <f t="shared" si="13"/>
        <v>11.2</v>
      </c>
      <c r="R43" s="105">
        <f t="shared" si="13"/>
        <v>59.900000000000006</v>
      </c>
      <c r="S43" s="105">
        <f t="shared" si="13"/>
        <v>58.3</v>
      </c>
      <c r="T43" s="106">
        <f t="shared" si="13"/>
        <v>57.5</v>
      </c>
      <c r="U43" s="389">
        <f t="shared" si="11"/>
        <v>308.7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155.9</v>
      </c>
      <c r="C44" s="346">
        <v>155.6</v>
      </c>
      <c r="D44" s="346">
        <v>151.1925</v>
      </c>
      <c r="E44" s="346">
        <v>159.99999999999997</v>
      </c>
      <c r="F44" s="346">
        <v>160</v>
      </c>
      <c r="G44" s="532">
        <v>154.69999999999999</v>
      </c>
      <c r="H44" s="113">
        <f>+((H43/H45)/7)*1000</f>
        <v>157.28752260397829</v>
      </c>
      <c r="I44" s="38"/>
      <c r="J44" s="38"/>
      <c r="K44" s="38"/>
      <c r="L44" s="37"/>
      <c r="N44" s="162" t="s">
        <v>10</v>
      </c>
      <c r="O44" s="15">
        <v>149</v>
      </c>
      <c r="P44" s="16">
        <v>148.5</v>
      </c>
      <c r="Q44" s="16">
        <v>145.5</v>
      </c>
      <c r="R44" s="16">
        <v>145</v>
      </c>
      <c r="S44" s="16">
        <v>146</v>
      </c>
      <c r="T44" s="17">
        <v>144</v>
      </c>
      <c r="U44" s="113">
        <f>+((U43/U45)/7)*1000</f>
        <v>146.51162790697671</v>
      </c>
      <c r="AA44" s="11"/>
      <c r="AB44" s="11"/>
    </row>
    <row r="45" spans="1:28" ht="33.75" customHeight="1" x14ac:dyDescent="0.25">
      <c r="A45" s="163" t="s">
        <v>11</v>
      </c>
      <c r="B45" s="18">
        <v>598</v>
      </c>
      <c r="C45" s="19">
        <v>600</v>
      </c>
      <c r="D45" s="19">
        <v>157</v>
      </c>
      <c r="E45" s="19">
        <v>603</v>
      </c>
      <c r="F45" s="19">
        <v>599</v>
      </c>
      <c r="G45" s="20">
        <v>603</v>
      </c>
      <c r="H45" s="114">
        <f>SUM(B45:G45)</f>
        <v>3160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58</v>
      </c>
      <c r="Q45" s="19">
        <v>11</v>
      </c>
      <c r="R45" s="19">
        <v>59</v>
      </c>
      <c r="S45" s="19">
        <v>57</v>
      </c>
      <c r="T45" s="20">
        <v>57</v>
      </c>
      <c r="U45" s="114">
        <f>SUM(O45:T45)</f>
        <v>301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((((B44*7)*B45)/1000)-(B36))/6</f>
        <v>92.649566666666658</v>
      </c>
      <c r="C46" s="21">
        <f t="shared" si="14"/>
        <v>92.719999999999985</v>
      </c>
      <c r="D46" s="21">
        <f t="shared" si="14"/>
        <v>24.026759583333327</v>
      </c>
      <c r="E46" s="21">
        <f t="shared" si="14"/>
        <v>95.309999999999988</v>
      </c>
      <c r="F46" s="21">
        <f t="shared" si="14"/>
        <v>95.646666666666661</v>
      </c>
      <c r="G46" s="21">
        <f t="shared" si="14"/>
        <v>91.564783333333324</v>
      </c>
      <c r="H46" s="115">
        <f>((H43*1000)/H45)/7</f>
        <v>157.28752260397829</v>
      </c>
      <c r="I46" s="167"/>
      <c r="J46" s="167"/>
      <c r="K46" s="167"/>
      <c r="L46" s="37"/>
      <c r="N46" s="164" t="s">
        <v>12</v>
      </c>
      <c r="O46" s="21">
        <f t="shared" ref="O46:T46" si="15">((((O44*7)*O45)/1000)-(O36))/6</f>
        <v>8.7728333333333328</v>
      </c>
      <c r="P46" s="21">
        <f t="shared" si="15"/>
        <v>8.5984999999999996</v>
      </c>
      <c r="Q46" s="21">
        <f t="shared" si="15"/>
        <v>1.6172500000000001</v>
      </c>
      <c r="R46" s="21">
        <f t="shared" si="15"/>
        <v>8.5474999999999994</v>
      </c>
      <c r="S46" s="21">
        <f t="shared" si="15"/>
        <v>8.325666666666665</v>
      </c>
      <c r="T46" s="21">
        <f t="shared" si="15"/>
        <v>8.1926666666666677</v>
      </c>
      <c r="U46" s="115">
        <f>((U43*1000)/U45)/7</f>
        <v>146.51162790697677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652.59739999999999</v>
      </c>
      <c r="C47" s="330">
        <f t="shared" si="16"/>
        <v>653.52</v>
      </c>
      <c r="D47" s="330">
        <f t="shared" si="16"/>
        <v>166.16055749999998</v>
      </c>
      <c r="E47" s="330">
        <f t="shared" si="16"/>
        <v>675.3599999999999</v>
      </c>
      <c r="F47" s="330">
        <f>((F45*F44)*7)/1000</f>
        <v>670.88</v>
      </c>
      <c r="G47" s="331">
        <f t="shared" si="16"/>
        <v>652.98869999999999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61.536999999999999</v>
      </c>
      <c r="P47" s="330">
        <f t="shared" si="17"/>
        <v>60.290999999999997</v>
      </c>
      <c r="Q47" s="330">
        <f t="shared" si="17"/>
        <v>11.2035</v>
      </c>
      <c r="R47" s="330">
        <f t="shared" si="17"/>
        <v>59.884999999999998</v>
      </c>
      <c r="S47" s="330">
        <f t="shared" si="17"/>
        <v>58.253999999999998</v>
      </c>
      <c r="T47" s="331">
        <f t="shared" si="17"/>
        <v>57.456000000000003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156.16340181557575</v>
      </c>
      <c r="C48" s="27">
        <f t="shared" si="18"/>
        <v>155.5952380952381</v>
      </c>
      <c r="D48" s="27">
        <f t="shared" si="18"/>
        <v>152.1383075523203</v>
      </c>
      <c r="E48" s="27">
        <f t="shared" si="18"/>
        <v>160.53067993366503</v>
      </c>
      <c r="F48" s="27">
        <f>+(F43/F45)/7*1000</f>
        <v>160.26711185308847</v>
      </c>
      <c r="G48" s="28">
        <f t="shared" si="18"/>
        <v>155.22388059701493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148.91041162227609</v>
      </c>
      <c r="P48" s="27">
        <f t="shared" si="19"/>
        <v>148.52216748768473</v>
      </c>
      <c r="Q48" s="27">
        <f t="shared" si="19"/>
        <v>145.45454545454544</v>
      </c>
      <c r="R48" s="27">
        <f t="shared" si="19"/>
        <v>145.0363196125908</v>
      </c>
      <c r="S48" s="27">
        <f t="shared" si="19"/>
        <v>146.11528822055138</v>
      </c>
      <c r="T48" s="28">
        <f t="shared" si="19"/>
        <v>144.11027568922304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1.1026000000000522</v>
      </c>
      <c r="C49" s="30">
        <f t="shared" si="20"/>
        <v>-1.999999999998181E-2</v>
      </c>
      <c r="D49" s="30">
        <f>D43-D47</f>
        <v>1.0394425000000069</v>
      </c>
      <c r="E49" s="30">
        <f t="shared" si="20"/>
        <v>2.2400000000001228</v>
      </c>
      <c r="F49" s="30">
        <f t="shared" si="20"/>
        <v>1.1200000000000045</v>
      </c>
      <c r="G49" s="30">
        <f t="shared" si="20"/>
        <v>2.2112999999999374</v>
      </c>
      <c r="H49" s="29"/>
      <c r="I49" s="29"/>
      <c r="J49" s="29"/>
      <c r="K49" s="29"/>
      <c r="L49" s="30"/>
      <c r="N49" s="29"/>
      <c r="O49" s="30">
        <f t="shared" ref="O49:T49" si="21">O43-O47</f>
        <v>-3.6999999999984823E-2</v>
      </c>
      <c r="P49" s="30">
        <f t="shared" si="21"/>
        <v>9.0000000000074465E-3</v>
      </c>
      <c r="Q49" s="30">
        <f t="shared" si="21"/>
        <v>-3.5000000000007248E-3</v>
      </c>
      <c r="R49" s="30">
        <f t="shared" si="21"/>
        <v>1.5000000000007674E-2</v>
      </c>
      <c r="S49" s="30">
        <f t="shared" si="21"/>
        <v>4.5999999999999375E-2</v>
      </c>
      <c r="T49" s="30">
        <f t="shared" si="21"/>
        <v>4.399999999999693E-2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103" t="s">
        <v>7</v>
      </c>
      <c r="C52" s="1104"/>
      <c r="D52" s="1104"/>
      <c r="E52" s="1104"/>
      <c r="F52" s="1104"/>
      <c r="G52" s="1104"/>
      <c r="H52" s="1105"/>
      <c r="I52" s="1142" t="s">
        <v>29</v>
      </c>
      <c r="J52" s="1143"/>
      <c r="K52" s="1143"/>
      <c r="L52" s="1143"/>
      <c r="M52" s="1143"/>
      <c r="N52" s="1143"/>
      <c r="O52" s="1144"/>
      <c r="P52" s="1103" t="s">
        <v>28</v>
      </c>
      <c r="Q52" s="1104"/>
      <c r="R52" s="1104"/>
      <c r="S52" s="1104"/>
      <c r="T52" s="1104"/>
      <c r="U52" s="1104"/>
      <c r="V52" s="1105"/>
      <c r="W52" s="1160" t="s">
        <v>93</v>
      </c>
      <c r="X52" s="1156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61"/>
      <c r="X53" s="1149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8.5</v>
      </c>
      <c r="C54" s="330">
        <v>8.8000000000000007</v>
      </c>
      <c r="D54" s="330">
        <v>8.9</v>
      </c>
      <c r="E54" s="330">
        <v>2.8</v>
      </c>
      <c r="F54" s="330">
        <v>8.5</v>
      </c>
      <c r="G54" s="330">
        <v>8.8000000000000007</v>
      </c>
      <c r="H54" s="331">
        <v>8.8000000000000007</v>
      </c>
      <c r="I54" s="329">
        <v>9</v>
      </c>
      <c r="J54" s="330">
        <v>8.8000000000000007</v>
      </c>
      <c r="K54" s="330">
        <v>8.6999999999999993</v>
      </c>
      <c r="L54" s="330">
        <v>2.5</v>
      </c>
      <c r="M54" s="330">
        <v>8.9</v>
      </c>
      <c r="N54" s="25">
        <v>8.5</v>
      </c>
      <c r="O54" s="331">
        <v>8.5</v>
      </c>
      <c r="P54" s="329">
        <v>8.6999999999999993</v>
      </c>
      <c r="Q54" s="330">
        <v>8.8000000000000007</v>
      </c>
      <c r="R54" s="330">
        <v>8.6</v>
      </c>
      <c r="S54" s="330">
        <v>2.7</v>
      </c>
      <c r="T54" s="330">
        <v>8.8000000000000007</v>
      </c>
      <c r="U54" s="330">
        <v>8.8000000000000007</v>
      </c>
      <c r="V54" s="331">
        <v>8.9</v>
      </c>
      <c r="W54" s="537">
        <v>5.0999999999999996</v>
      </c>
      <c r="X54" s="242">
        <f>SUM(B54:W54)</f>
        <v>170.4</v>
      </c>
      <c r="Y54" s="546">
        <f t="shared" ref="Y54:Y60" si="22">X54-W54</f>
        <v>165.3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8.5</v>
      </c>
      <c r="C55" s="330">
        <v>8.4</v>
      </c>
      <c r="D55" s="330">
        <v>8.6</v>
      </c>
      <c r="E55" s="330">
        <v>2.6</v>
      </c>
      <c r="F55" s="330">
        <v>8.4</v>
      </c>
      <c r="G55" s="330">
        <v>8.5</v>
      </c>
      <c r="H55" s="331">
        <v>8.4</v>
      </c>
      <c r="I55" s="329">
        <v>8.3000000000000007</v>
      </c>
      <c r="J55" s="330">
        <v>8.6</v>
      </c>
      <c r="K55" s="330">
        <v>8.6</v>
      </c>
      <c r="L55" s="330">
        <v>2.5</v>
      </c>
      <c r="M55" s="330">
        <v>8.6</v>
      </c>
      <c r="N55" s="25">
        <v>8.4</v>
      </c>
      <c r="O55" s="331">
        <v>8.5</v>
      </c>
      <c r="P55" s="329">
        <v>8.5</v>
      </c>
      <c r="Q55" s="330">
        <v>8.5</v>
      </c>
      <c r="R55" s="330">
        <v>8.5</v>
      </c>
      <c r="S55" s="330">
        <v>2.7</v>
      </c>
      <c r="T55" s="330">
        <v>8.6999999999999993</v>
      </c>
      <c r="U55" s="330">
        <v>8.6</v>
      </c>
      <c r="V55" s="331">
        <v>8.6</v>
      </c>
      <c r="W55" s="537">
        <v>6.3</v>
      </c>
      <c r="X55" s="242">
        <f t="shared" ref="X55:X60" si="23">SUM(B55:W55)</f>
        <v>167.29999999999995</v>
      </c>
      <c r="Y55" s="546">
        <f t="shared" si="22"/>
        <v>160.99999999999994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8.5</v>
      </c>
      <c r="C56" s="330">
        <v>8.4</v>
      </c>
      <c r="D56" s="330">
        <v>8.6</v>
      </c>
      <c r="E56" s="330">
        <v>2.6</v>
      </c>
      <c r="F56" s="330">
        <v>8.4</v>
      </c>
      <c r="G56" s="330">
        <v>8.5</v>
      </c>
      <c r="H56" s="331">
        <v>8.4</v>
      </c>
      <c r="I56" s="329">
        <v>8.3000000000000007</v>
      </c>
      <c r="J56" s="330">
        <v>8.6</v>
      </c>
      <c r="K56" s="330">
        <v>8.6</v>
      </c>
      <c r="L56" s="330">
        <v>2.5</v>
      </c>
      <c r="M56" s="330">
        <v>8.6</v>
      </c>
      <c r="N56" s="25">
        <v>8.4</v>
      </c>
      <c r="O56" s="331">
        <v>8.5</v>
      </c>
      <c r="P56" s="329">
        <v>8.5</v>
      </c>
      <c r="Q56" s="330">
        <v>8.5</v>
      </c>
      <c r="R56" s="330">
        <v>8.5</v>
      </c>
      <c r="S56" s="330">
        <v>2.7</v>
      </c>
      <c r="T56" s="330">
        <v>8.6999999999999993</v>
      </c>
      <c r="U56" s="330">
        <v>8.6</v>
      </c>
      <c r="V56" s="331">
        <v>8.6</v>
      </c>
      <c r="W56" s="537">
        <v>6.3</v>
      </c>
      <c r="X56" s="242">
        <f t="shared" si="23"/>
        <v>167.29999999999995</v>
      </c>
      <c r="Y56" s="546">
        <f t="shared" si="22"/>
        <v>160.99999999999994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8.5</v>
      </c>
      <c r="C57" s="330">
        <v>8.4</v>
      </c>
      <c r="D57" s="330">
        <v>8.6</v>
      </c>
      <c r="E57" s="330">
        <v>2.6</v>
      </c>
      <c r="F57" s="330">
        <v>8.4</v>
      </c>
      <c r="G57" s="330">
        <v>8.5</v>
      </c>
      <c r="H57" s="331">
        <v>8.4</v>
      </c>
      <c r="I57" s="329">
        <v>8.3000000000000007</v>
      </c>
      <c r="J57" s="330">
        <v>8.6</v>
      </c>
      <c r="K57" s="330">
        <v>8.6</v>
      </c>
      <c r="L57" s="330">
        <v>2.5</v>
      </c>
      <c r="M57" s="330">
        <v>8.6</v>
      </c>
      <c r="N57" s="25">
        <v>8.4</v>
      </c>
      <c r="O57" s="331">
        <v>8.5</v>
      </c>
      <c r="P57" s="329">
        <v>8.5</v>
      </c>
      <c r="Q57" s="330">
        <v>8.5</v>
      </c>
      <c r="R57" s="330">
        <v>8.5</v>
      </c>
      <c r="S57" s="330">
        <v>2.7</v>
      </c>
      <c r="T57" s="330">
        <v>8.6999999999999993</v>
      </c>
      <c r="U57" s="330">
        <v>8.6</v>
      </c>
      <c r="V57" s="331">
        <v>8.6</v>
      </c>
      <c r="W57" s="537">
        <v>6.3</v>
      </c>
      <c r="X57" s="242">
        <f t="shared" si="23"/>
        <v>167.29999999999995</v>
      </c>
      <c r="Y57" s="546">
        <f t="shared" si="22"/>
        <v>160.99999999999994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8.5</v>
      </c>
      <c r="C58" s="330">
        <v>8.5</v>
      </c>
      <c r="D58" s="330">
        <v>8.6</v>
      </c>
      <c r="E58" s="330">
        <v>2.2999999999999998</v>
      </c>
      <c r="F58" s="330">
        <v>8.4</v>
      </c>
      <c r="G58" s="330">
        <v>8.5</v>
      </c>
      <c r="H58" s="331">
        <v>8.5</v>
      </c>
      <c r="I58" s="329">
        <v>8.3000000000000007</v>
      </c>
      <c r="J58" s="330">
        <v>8.4</v>
      </c>
      <c r="K58" s="330">
        <v>8.6</v>
      </c>
      <c r="L58" s="330">
        <v>2.5</v>
      </c>
      <c r="M58" s="330">
        <v>8.6</v>
      </c>
      <c r="N58" s="25">
        <v>8.4</v>
      </c>
      <c r="O58" s="331">
        <v>8.5</v>
      </c>
      <c r="P58" s="329">
        <v>8.5</v>
      </c>
      <c r="Q58" s="330">
        <v>8.6</v>
      </c>
      <c r="R58" s="330">
        <v>8.5</v>
      </c>
      <c r="S58" s="330">
        <v>2.7</v>
      </c>
      <c r="T58" s="330">
        <v>8.6999999999999993</v>
      </c>
      <c r="U58" s="330">
        <v>8.6999999999999993</v>
      </c>
      <c r="V58" s="331">
        <v>8.6</v>
      </c>
      <c r="W58" s="537">
        <v>6.3</v>
      </c>
      <c r="X58" s="242">
        <f t="shared" si="23"/>
        <v>167.19999999999996</v>
      </c>
      <c r="Y58" s="546">
        <f t="shared" si="22"/>
        <v>160.89999999999995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8.5</v>
      </c>
      <c r="C59" s="330">
        <v>8.5</v>
      </c>
      <c r="D59" s="330">
        <v>8.6999999999999993</v>
      </c>
      <c r="E59" s="330">
        <v>2.2999999999999998</v>
      </c>
      <c r="F59" s="330">
        <v>8.4</v>
      </c>
      <c r="G59" s="330">
        <v>8.5</v>
      </c>
      <c r="H59" s="331">
        <v>8.5</v>
      </c>
      <c r="I59" s="329">
        <v>8.3000000000000007</v>
      </c>
      <c r="J59" s="330">
        <v>8.4</v>
      </c>
      <c r="K59" s="330">
        <v>8.6</v>
      </c>
      <c r="L59" s="330">
        <v>2.5</v>
      </c>
      <c r="M59" s="330">
        <v>8.6999999999999993</v>
      </c>
      <c r="N59" s="25">
        <v>8.4</v>
      </c>
      <c r="O59" s="331">
        <v>8.5</v>
      </c>
      <c r="P59" s="329">
        <v>8.5</v>
      </c>
      <c r="Q59" s="330">
        <v>8.6</v>
      </c>
      <c r="R59" s="330">
        <v>8.5</v>
      </c>
      <c r="S59" s="330">
        <v>2.7</v>
      </c>
      <c r="T59" s="330">
        <v>8.6999999999999993</v>
      </c>
      <c r="U59" s="330">
        <v>8.6999999999999993</v>
      </c>
      <c r="V59" s="331">
        <v>8.6999999999999993</v>
      </c>
      <c r="W59" s="537">
        <v>6.3</v>
      </c>
      <c r="X59" s="242">
        <f t="shared" si="23"/>
        <v>167.49999999999997</v>
      </c>
      <c r="Y59" s="546">
        <f t="shared" si="22"/>
        <v>161.19999999999996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8.5</v>
      </c>
      <c r="C60" s="330">
        <v>8.5</v>
      </c>
      <c r="D60" s="330">
        <v>8.6999999999999993</v>
      </c>
      <c r="E60" s="330">
        <v>2.2000000000000002</v>
      </c>
      <c r="F60" s="330">
        <v>8.4</v>
      </c>
      <c r="G60" s="330">
        <v>8.4</v>
      </c>
      <c r="H60" s="331">
        <v>8.5</v>
      </c>
      <c r="I60" s="329">
        <v>8.4</v>
      </c>
      <c r="J60" s="330">
        <v>8.3000000000000007</v>
      </c>
      <c r="K60" s="330">
        <v>8.6</v>
      </c>
      <c r="L60" s="330">
        <v>2.5</v>
      </c>
      <c r="M60" s="330">
        <v>8.6999999999999993</v>
      </c>
      <c r="N60" s="25">
        <v>8.4</v>
      </c>
      <c r="O60" s="331">
        <v>8.5</v>
      </c>
      <c r="P60" s="329">
        <v>8.5</v>
      </c>
      <c r="Q60" s="330">
        <v>8.6</v>
      </c>
      <c r="R60" s="330">
        <v>8.6</v>
      </c>
      <c r="S60" s="330">
        <v>2.6</v>
      </c>
      <c r="T60" s="330">
        <v>8.6</v>
      </c>
      <c r="U60" s="330">
        <v>8.6999999999999993</v>
      </c>
      <c r="V60" s="331">
        <v>8.6999999999999993</v>
      </c>
      <c r="W60" s="537">
        <v>5.3</v>
      </c>
      <c r="X60" s="381">
        <f t="shared" si="23"/>
        <v>166.19999999999996</v>
      </c>
      <c r="Y60" s="546">
        <f t="shared" si="22"/>
        <v>160.89999999999995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59.5</v>
      </c>
      <c r="C61" s="105">
        <f t="shared" si="24"/>
        <v>59.5</v>
      </c>
      <c r="D61" s="105">
        <f t="shared" si="24"/>
        <v>60.7</v>
      </c>
      <c r="E61" s="105">
        <f t="shared" si="24"/>
        <v>17.399999999999999</v>
      </c>
      <c r="F61" s="105">
        <f t="shared" si="24"/>
        <v>58.899999999999991</v>
      </c>
      <c r="G61" s="105">
        <f t="shared" si="24"/>
        <v>59.699999999999996</v>
      </c>
      <c r="H61" s="106">
        <f t="shared" si="24"/>
        <v>59.5</v>
      </c>
      <c r="I61" s="108">
        <f t="shared" si="24"/>
        <v>58.9</v>
      </c>
      <c r="J61" s="105">
        <f t="shared" si="24"/>
        <v>59.7</v>
      </c>
      <c r="K61" s="105">
        <f t="shared" si="24"/>
        <v>60.300000000000004</v>
      </c>
      <c r="L61" s="105">
        <f>SUM(L54:L60)</f>
        <v>17.5</v>
      </c>
      <c r="M61" s="105">
        <f>SUM(M54:M60)</f>
        <v>60.7</v>
      </c>
      <c r="N61" s="105">
        <f>SUM(N54:N60)</f>
        <v>58.899999999999991</v>
      </c>
      <c r="O61" s="106">
        <f>SUM(O54:O60)</f>
        <v>59.5</v>
      </c>
      <c r="P61" s="108">
        <f t="shared" ref="P61:W61" si="25">SUM(P54:P60)</f>
        <v>59.7</v>
      </c>
      <c r="Q61" s="105">
        <f t="shared" si="25"/>
        <v>60.1</v>
      </c>
      <c r="R61" s="105">
        <f t="shared" si="25"/>
        <v>59.7</v>
      </c>
      <c r="S61" s="105">
        <f t="shared" si="25"/>
        <v>18.8</v>
      </c>
      <c r="T61" s="105">
        <f t="shared" si="25"/>
        <v>60.9</v>
      </c>
      <c r="U61" s="105">
        <f t="shared" si="25"/>
        <v>60.7</v>
      </c>
      <c r="V61" s="106">
        <f t="shared" si="25"/>
        <v>60.7</v>
      </c>
      <c r="W61" s="106">
        <f t="shared" si="25"/>
        <v>41.9</v>
      </c>
      <c r="X61" s="389">
        <f>SUM(B61:W61)</f>
        <v>1173.2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146.5</v>
      </c>
      <c r="C62" s="16">
        <v>146.5</v>
      </c>
      <c r="D62" s="16">
        <v>149.5</v>
      </c>
      <c r="E62" s="16">
        <v>146.5</v>
      </c>
      <c r="F62" s="16">
        <v>147.5</v>
      </c>
      <c r="G62" s="16">
        <v>149.5</v>
      </c>
      <c r="H62" s="17">
        <v>146.5</v>
      </c>
      <c r="I62" s="15">
        <v>147.5</v>
      </c>
      <c r="J62" s="16">
        <v>149.5</v>
      </c>
      <c r="K62" s="16">
        <v>148.5</v>
      </c>
      <c r="L62" s="452">
        <v>147</v>
      </c>
      <c r="M62" s="452">
        <v>149.5</v>
      </c>
      <c r="N62" s="16">
        <v>147.5</v>
      </c>
      <c r="O62" s="17">
        <v>146.5</v>
      </c>
      <c r="P62" s="451">
        <v>149.5</v>
      </c>
      <c r="Q62" s="452">
        <v>148</v>
      </c>
      <c r="R62" s="453">
        <v>149.5</v>
      </c>
      <c r="S62" s="453">
        <v>149.5</v>
      </c>
      <c r="T62" s="453">
        <v>150</v>
      </c>
      <c r="U62" s="452">
        <v>149.5</v>
      </c>
      <c r="V62" s="504">
        <v>149.5</v>
      </c>
      <c r="W62" s="504">
        <v>146</v>
      </c>
      <c r="X62" s="243">
        <f>((X61/X63)/7)*1000</f>
        <v>148.31858407079648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58</v>
      </c>
      <c r="D63" s="19">
        <v>58</v>
      </c>
      <c r="E63" s="19">
        <v>17</v>
      </c>
      <c r="F63" s="19">
        <v>57</v>
      </c>
      <c r="G63" s="19">
        <v>57</v>
      </c>
      <c r="H63" s="20">
        <v>58</v>
      </c>
      <c r="I63" s="18">
        <v>57</v>
      </c>
      <c r="J63" s="19">
        <v>57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41</v>
      </c>
      <c r="X63" s="244">
        <f>SUM(B63:W63)</f>
        <v>1130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((((B62*7)*B63)/1000)-(B54))/6</f>
        <v>8.4964999999999993</v>
      </c>
      <c r="C64" s="21">
        <f t="shared" ref="C64:W64" si="26">((((C62*7)*C63)/1000)-(C54))/6</f>
        <v>8.4465000000000003</v>
      </c>
      <c r="D64" s="21">
        <f t="shared" si="26"/>
        <v>8.632833333333334</v>
      </c>
      <c r="E64" s="21">
        <f t="shared" si="26"/>
        <v>2.4389166666666662</v>
      </c>
      <c r="F64" s="21">
        <f t="shared" si="26"/>
        <v>8.3920833333333338</v>
      </c>
      <c r="G64" s="21">
        <f t="shared" si="26"/>
        <v>8.4750833333333322</v>
      </c>
      <c r="H64" s="21">
        <f t="shared" si="26"/>
        <v>8.4465000000000003</v>
      </c>
      <c r="I64" s="21">
        <f t="shared" si="26"/>
        <v>8.3087499999999999</v>
      </c>
      <c r="J64" s="21">
        <f t="shared" si="26"/>
        <v>8.4750833333333322</v>
      </c>
      <c r="K64" s="21">
        <f t="shared" si="26"/>
        <v>8.5984999999999996</v>
      </c>
      <c r="L64" s="21">
        <f t="shared" si="26"/>
        <v>2.4988333333333332</v>
      </c>
      <c r="M64" s="21">
        <f t="shared" si="26"/>
        <v>8.632833333333334</v>
      </c>
      <c r="N64" s="21">
        <f t="shared" si="26"/>
        <v>8.3920833333333338</v>
      </c>
      <c r="O64" s="21">
        <f t="shared" si="26"/>
        <v>8.4964999999999993</v>
      </c>
      <c r="P64" s="21">
        <f t="shared" si="26"/>
        <v>8.4917500000000015</v>
      </c>
      <c r="Q64" s="21">
        <f t="shared" si="26"/>
        <v>8.548</v>
      </c>
      <c r="R64" s="21">
        <f t="shared" si="26"/>
        <v>8.5084166666666672</v>
      </c>
      <c r="S64" s="21">
        <f t="shared" si="26"/>
        <v>2.6895000000000002</v>
      </c>
      <c r="T64" s="21">
        <f t="shared" si="26"/>
        <v>8.6833333333333318</v>
      </c>
      <c r="U64" s="21">
        <f t="shared" si="26"/>
        <v>8.6495000000000015</v>
      </c>
      <c r="V64" s="21">
        <f t="shared" si="26"/>
        <v>8.632833333333334</v>
      </c>
      <c r="W64" s="21">
        <f t="shared" si="26"/>
        <v>6.1336666666666666</v>
      </c>
      <c r="X64" s="425">
        <f>((X61*1000)/X63)/7</f>
        <v>148.31858407079648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59.478999999999999</v>
      </c>
      <c r="C65" s="330">
        <f>((C63*C62)*7)/1000</f>
        <v>59.478999999999999</v>
      </c>
      <c r="D65" s="330">
        <f t="shared" ref="D65:K65" si="27">((D63*D62)*7)/1000</f>
        <v>60.697000000000003</v>
      </c>
      <c r="E65" s="330">
        <f t="shared" si="27"/>
        <v>17.433499999999999</v>
      </c>
      <c r="F65" s="330">
        <f t="shared" si="27"/>
        <v>58.852499999999999</v>
      </c>
      <c r="G65" s="330">
        <f t="shared" si="27"/>
        <v>59.650500000000001</v>
      </c>
      <c r="H65" s="331">
        <f t="shared" si="27"/>
        <v>59.478999999999999</v>
      </c>
      <c r="I65" s="329">
        <f t="shared" si="27"/>
        <v>58.852499999999999</v>
      </c>
      <c r="J65" s="330">
        <f t="shared" si="27"/>
        <v>59.650500000000001</v>
      </c>
      <c r="K65" s="330">
        <f t="shared" si="27"/>
        <v>60.290999999999997</v>
      </c>
      <c r="L65" s="330">
        <f>((L63*L62)*7)/1000</f>
        <v>17.492999999999999</v>
      </c>
      <c r="M65" s="330">
        <f>((M63*M62)*7)/1000</f>
        <v>60.697000000000003</v>
      </c>
      <c r="N65" s="330">
        <f>((N63*N62)*7)/1000</f>
        <v>58.852499999999999</v>
      </c>
      <c r="O65" s="331">
        <f>((O63*O62)*7)/1000</f>
        <v>59.478999999999999</v>
      </c>
      <c r="P65" s="329">
        <f t="shared" ref="P65:W65" si="28">((P63*P62)*7)/1000</f>
        <v>59.650500000000001</v>
      </c>
      <c r="Q65" s="330">
        <f t="shared" si="28"/>
        <v>60.088000000000001</v>
      </c>
      <c r="R65" s="330">
        <f t="shared" si="28"/>
        <v>59.650500000000001</v>
      </c>
      <c r="S65" s="330">
        <f t="shared" si="28"/>
        <v>18.837</v>
      </c>
      <c r="T65" s="330">
        <f t="shared" si="28"/>
        <v>60.9</v>
      </c>
      <c r="U65" s="330">
        <f t="shared" si="28"/>
        <v>60.697000000000003</v>
      </c>
      <c r="V65" s="331">
        <f t="shared" si="28"/>
        <v>60.697000000000003</v>
      </c>
      <c r="W65" s="331">
        <f t="shared" si="28"/>
        <v>41.902000000000001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146.55172413793105</v>
      </c>
      <c r="C66" s="27">
        <f t="shared" si="29"/>
        <v>146.55172413793105</v>
      </c>
      <c r="D66" s="27">
        <f t="shared" si="29"/>
        <v>149.50738916256159</v>
      </c>
      <c r="E66" s="27">
        <f t="shared" si="29"/>
        <v>146.21848739495798</v>
      </c>
      <c r="F66" s="27">
        <f t="shared" si="29"/>
        <v>147.61904761904759</v>
      </c>
      <c r="G66" s="27">
        <f t="shared" si="29"/>
        <v>149.62406015037593</v>
      </c>
      <c r="H66" s="28">
        <f t="shared" si="29"/>
        <v>146.55172413793105</v>
      </c>
      <c r="I66" s="26">
        <f t="shared" si="29"/>
        <v>147.61904761904759</v>
      </c>
      <c r="J66" s="27">
        <f t="shared" si="29"/>
        <v>149.62406015037595</v>
      </c>
      <c r="K66" s="27">
        <f t="shared" si="29"/>
        <v>148.52216748768473</v>
      </c>
      <c r="L66" s="27">
        <f>+(L61/L63)/7*1000</f>
        <v>147.05882352941174</v>
      </c>
      <c r="M66" s="27">
        <f>+(M61/M63)/7*1000</f>
        <v>149.50738916256159</v>
      </c>
      <c r="N66" s="27">
        <f>+(N61/N63)/7*1000</f>
        <v>147.61904761904759</v>
      </c>
      <c r="O66" s="28">
        <f>+(O61/O63)/7*1000</f>
        <v>146.55172413793105</v>
      </c>
      <c r="P66" s="26">
        <f t="shared" ref="P66:W66" si="30">+(P61/P63)/7*1000</f>
        <v>149.62406015037595</v>
      </c>
      <c r="Q66" s="27">
        <f t="shared" si="30"/>
        <v>148.02955665024632</v>
      </c>
      <c r="R66" s="27">
        <f t="shared" si="30"/>
        <v>149.62406015037595</v>
      </c>
      <c r="S66" s="27">
        <f t="shared" si="30"/>
        <v>149.20634920634922</v>
      </c>
      <c r="T66" s="27">
        <f t="shared" si="30"/>
        <v>150</v>
      </c>
      <c r="U66" s="27">
        <f t="shared" si="30"/>
        <v>149.50738916256159</v>
      </c>
      <c r="V66" s="28">
        <f t="shared" si="30"/>
        <v>149.50738916256159</v>
      </c>
      <c r="W66" s="28">
        <f t="shared" si="30"/>
        <v>145.99303135888502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2.1000000000000796E-2</v>
      </c>
      <c r="C67" s="30">
        <f>C61-C65</f>
        <v>2.1000000000000796E-2</v>
      </c>
      <c r="D67" s="30">
        <f t="shared" ref="D67:K67" si="31">D61-D65</f>
        <v>3.0000000000001137E-3</v>
      </c>
      <c r="E67" s="30">
        <f t="shared" si="31"/>
        <v>-3.3500000000000085E-2</v>
      </c>
      <c r="F67" s="30">
        <f t="shared" si="31"/>
        <v>4.7499999999992326E-2</v>
      </c>
      <c r="G67" s="30">
        <f t="shared" si="31"/>
        <v>4.949999999999477E-2</v>
      </c>
      <c r="H67" s="30">
        <f t="shared" si="31"/>
        <v>2.1000000000000796E-2</v>
      </c>
      <c r="I67" s="30">
        <f t="shared" si="31"/>
        <v>4.7499999999999432E-2</v>
      </c>
      <c r="J67" s="30">
        <f t="shared" si="31"/>
        <v>4.9500000000001876E-2</v>
      </c>
      <c r="K67" s="30">
        <f t="shared" si="31"/>
        <v>9.0000000000074465E-3</v>
      </c>
      <c r="L67" s="30">
        <f>L61-L65</f>
        <v>7.0000000000014495E-3</v>
      </c>
      <c r="M67" s="30">
        <f>M61-M65</f>
        <v>3.0000000000001137E-3</v>
      </c>
      <c r="N67" s="30">
        <f>N61-N65</f>
        <v>4.7499999999992326E-2</v>
      </c>
      <c r="O67" s="30">
        <f>O61-O65</f>
        <v>2.1000000000000796E-2</v>
      </c>
      <c r="P67" s="30">
        <f t="shared" ref="P67:W67" si="32">P61-P65</f>
        <v>4.9500000000001876E-2</v>
      </c>
      <c r="Q67" s="30">
        <f t="shared" si="32"/>
        <v>1.2000000000000455E-2</v>
      </c>
      <c r="R67" s="30">
        <f t="shared" si="32"/>
        <v>4.9500000000001876E-2</v>
      </c>
      <c r="S67" s="30">
        <f t="shared" si="32"/>
        <v>-3.6999999999999034E-2</v>
      </c>
      <c r="T67" s="30">
        <f t="shared" si="32"/>
        <v>0</v>
      </c>
      <c r="U67" s="30">
        <f t="shared" si="32"/>
        <v>3.0000000000001137E-3</v>
      </c>
      <c r="V67" s="30">
        <f t="shared" si="32"/>
        <v>3.0000000000001137E-3</v>
      </c>
      <c r="W67" s="30">
        <f t="shared" si="32"/>
        <v>-2.0000000000024443E-3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25">
      <selection activeCell="W24" sqref="W24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U9"/>
    <mergeCell ref="M11:N11"/>
    <mergeCell ref="B15:H15"/>
    <mergeCell ref="I15:O15"/>
    <mergeCell ref="P15:V15"/>
    <mergeCell ref="W15:W16"/>
    <mergeCell ref="B33:G33"/>
    <mergeCell ref="H33:H35"/>
    <mergeCell ref="O33:T33"/>
    <mergeCell ref="U33:U35"/>
    <mergeCell ref="L34:M34"/>
    <mergeCell ref="B52:H52"/>
    <mergeCell ref="I52:O52"/>
    <mergeCell ref="P52:V52"/>
    <mergeCell ref="W52:W53"/>
    <mergeCell ref="X52:X53"/>
  </mergeCells>
  <pageMargins left="0.7" right="0.7" top="0.75" bottom="0.75" header="0.3" footer="0.3"/>
  <pageSetup paperSize="9" orientation="portrait"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3"/>
  <dimension ref="A1:AG236"/>
  <sheetViews>
    <sheetView topLeftCell="A10" zoomScale="25" zoomScaleNormal="25" workbookViewId="0">
      <selection activeCell="Y54" sqref="Y54:Y60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97</v>
      </c>
      <c r="N11" s="1100"/>
      <c r="O11" s="6"/>
      <c r="P11" s="6"/>
      <c r="Q11" s="1"/>
      <c r="R11" s="1"/>
      <c r="S11" s="1" t="s">
        <v>5</v>
      </c>
      <c r="T11" s="69">
        <v>45650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5"/>
      <c r="I15" s="1142" t="s">
        <v>29</v>
      </c>
      <c r="J15" s="1143"/>
      <c r="K15" s="1143"/>
      <c r="L15" s="1143"/>
      <c r="M15" s="1143"/>
      <c r="N15" s="1143"/>
      <c r="O15" s="1144"/>
      <c r="P15" s="1103" t="s">
        <v>28</v>
      </c>
      <c r="Q15" s="1104"/>
      <c r="R15" s="1104"/>
      <c r="S15" s="1104"/>
      <c r="T15" s="1104"/>
      <c r="U15" s="1104"/>
      <c r="V15" s="1105"/>
      <c r="W15" s="1156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9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100.5</v>
      </c>
      <c r="C17" s="330">
        <v>102.5</v>
      </c>
      <c r="D17" s="330">
        <v>103</v>
      </c>
      <c r="E17" s="330">
        <v>27.4</v>
      </c>
      <c r="F17" s="330">
        <v>102.3</v>
      </c>
      <c r="G17" s="330">
        <v>102</v>
      </c>
      <c r="H17" s="331">
        <v>101.6</v>
      </c>
      <c r="I17" s="329">
        <v>101</v>
      </c>
      <c r="J17" s="330">
        <v>101.8</v>
      </c>
      <c r="K17" s="330">
        <v>101.6</v>
      </c>
      <c r="L17" s="330">
        <v>27.7</v>
      </c>
      <c r="M17" s="330">
        <v>101.5</v>
      </c>
      <c r="N17" s="330">
        <v>102.1</v>
      </c>
      <c r="O17" s="331">
        <v>101.3</v>
      </c>
      <c r="P17" s="329">
        <v>101.5</v>
      </c>
      <c r="Q17" s="330">
        <v>100.7</v>
      </c>
      <c r="R17" s="330">
        <v>102.1</v>
      </c>
      <c r="S17" s="330">
        <v>27.6</v>
      </c>
      <c r="T17" s="330">
        <v>102.3</v>
      </c>
      <c r="U17" s="330">
        <v>102.3</v>
      </c>
      <c r="V17" s="331">
        <v>102.1</v>
      </c>
      <c r="W17" s="337">
        <f t="shared" ref="W17:W24" si="0">SUM(B17:V17)</f>
        <v>1914.8999999999996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571">
        <v>100.5</v>
      </c>
      <c r="C18" s="572">
        <v>102.5</v>
      </c>
      <c r="D18" s="572">
        <v>103</v>
      </c>
      <c r="E18" s="572">
        <v>27.4</v>
      </c>
      <c r="F18" s="572">
        <v>102.3</v>
      </c>
      <c r="G18" s="572">
        <v>102</v>
      </c>
      <c r="H18" s="280">
        <v>101.6</v>
      </c>
      <c r="I18" s="571">
        <v>101</v>
      </c>
      <c r="J18" s="572">
        <v>101.8</v>
      </c>
      <c r="K18" s="572">
        <v>101.6</v>
      </c>
      <c r="L18" s="572">
        <v>27.7</v>
      </c>
      <c r="M18" s="572">
        <v>101.5</v>
      </c>
      <c r="N18" s="572">
        <v>102.1</v>
      </c>
      <c r="O18" s="280">
        <v>101.3</v>
      </c>
      <c r="P18" s="571">
        <v>101.5</v>
      </c>
      <c r="Q18" s="572">
        <v>100.7</v>
      </c>
      <c r="R18" s="572">
        <v>102.1</v>
      </c>
      <c r="S18" s="572">
        <v>27.6</v>
      </c>
      <c r="T18" s="572">
        <v>102.3</v>
      </c>
      <c r="U18" s="572">
        <v>102.3</v>
      </c>
      <c r="V18" s="280">
        <v>102.1</v>
      </c>
      <c r="W18" s="337">
        <f t="shared" si="0"/>
        <v>1914.8999999999996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568">
        <v>100.5</v>
      </c>
      <c r="C19" s="569">
        <v>102.5</v>
      </c>
      <c r="D19" s="569">
        <v>103</v>
      </c>
      <c r="E19" s="569">
        <v>27.4</v>
      </c>
      <c r="F19" s="569">
        <v>102.3</v>
      </c>
      <c r="G19" s="569">
        <v>102</v>
      </c>
      <c r="H19" s="570">
        <v>101.5</v>
      </c>
      <c r="I19" s="568">
        <v>101</v>
      </c>
      <c r="J19" s="569">
        <v>101.8</v>
      </c>
      <c r="K19" s="569">
        <v>101.6</v>
      </c>
      <c r="L19" s="569">
        <v>27.7</v>
      </c>
      <c r="M19" s="569">
        <v>101.5</v>
      </c>
      <c r="N19" s="569">
        <v>102.1</v>
      </c>
      <c r="O19" s="570">
        <v>101.3</v>
      </c>
      <c r="P19" s="568">
        <v>101.3</v>
      </c>
      <c r="Q19" s="569">
        <v>100.4</v>
      </c>
      <c r="R19" s="569">
        <v>102.1</v>
      </c>
      <c r="S19" s="569">
        <v>27.3</v>
      </c>
      <c r="T19" s="569">
        <v>102.3</v>
      </c>
      <c r="U19" s="569">
        <v>102.3</v>
      </c>
      <c r="V19" s="570">
        <v>101.7</v>
      </c>
      <c r="W19" s="337">
        <f t="shared" si="0"/>
        <v>1913.6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100.2</v>
      </c>
      <c r="C20" s="330">
        <v>102.2</v>
      </c>
      <c r="D20" s="330">
        <v>102.7</v>
      </c>
      <c r="E20" s="330">
        <v>26.8</v>
      </c>
      <c r="F20" s="330">
        <v>102</v>
      </c>
      <c r="G20" s="330">
        <v>101.7</v>
      </c>
      <c r="H20" s="331">
        <v>101.4</v>
      </c>
      <c r="I20" s="329">
        <v>100.7</v>
      </c>
      <c r="J20" s="330">
        <v>101.8</v>
      </c>
      <c r="K20" s="330">
        <v>101.6</v>
      </c>
      <c r="L20" s="330">
        <v>27.2</v>
      </c>
      <c r="M20" s="330">
        <v>101.2</v>
      </c>
      <c r="N20" s="330">
        <v>101.8</v>
      </c>
      <c r="O20" s="331">
        <v>101.1</v>
      </c>
      <c r="P20" s="329">
        <v>101.3</v>
      </c>
      <c r="Q20" s="330">
        <v>100.4</v>
      </c>
      <c r="R20" s="330">
        <v>102.1</v>
      </c>
      <c r="S20" s="330">
        <v>27.3</v>
      </c>
      <c r="T20" s="330">
        <v>102</v>
      </c>
      <c r="U20" s="330">
        <v>102.3</v>
      </c>
      <c r="V20" s="331">
        <v>101.7</v>
      </c>
      <c r="W20" s="337">
        <f t="shared" si="0"/>
        <v>1909.4999999999998</v>
      </c>
      <c r="X20" s="356"/>
      <c r="Y20" s="375"/>
      <c r="Z20" s="326"/>
      <c r="AA20" s="502"/>
      <c r="AB20" s="11"/>
    </row>
    <row r="21" spans="1:31" ht="39.950000000000003" customHeight="1" x14ac:dyDescent="0.45">
      <c r="A21" s="147" t="s">
        <v>21</v>
      </c>
      <c r="B21" s="329">
        <v>100.2</v>
      </c>
      <c r="C21" s="330">
        <v>102.2</v>
      </c>
      <c r="D21" s="330">
        <v>102.7</v>
      </c>
      <c r="E21" s="330">
        <v>26.5</v>
      </c>
      <c r="F21" s="330">
        <v>102</v>
      </c>
      <c r="G21" s="330">
        <v>101.7</v>
      </c>
      <c r="H21" s="331">
        <v>101.4</v>
      </c>
      <c r="I21" s="329">
        <v>100.7</v>
      </c>
      <c r="J21" s="330">
        <v>101.8</v>
      </c>
      <c r="K21" s="330">
        <v>101.3</v>
      </c>
      <c r="L21" s="573">
        <v>26.8</v>
      </c>
      <c r="M21" s="330">
        <v>101.2</v>
      </c>
      <c r="N21" s="330">
        <v>101.5</v>
      </c>
      <c r="O21" s="331">
        <v>101</v>
      </c>
      <c r="P21" s="329">
        <v>101.2</v>
      </c>
      <c r="Q21" s="330">
        <v>100</v>
      </c>
      <c r="R21" s="330">
        <v>102.1</v>
      </c>
      <c r="S21" s="330">
        <v>27.3</v>
      </c>
      <c r="T21" s="330">
        <v>102</v>
      </c>
      <c r="U21" s="330">
        <v>101.9</v>
      </c>
      <c r="V21" s="331">
        <v>101.7</v>
      </c>
      <c r="W21" s="337">
        <f t="shared" si="0"/>
        <v>1907.2</v>
      </c>
      <c r="X21" s="356"/>
      <c r="Y21" s="536"/>
      <c r="Z21" s="326"/>
      <c r="AA21" s="502"/>
      <c r="AB21" s="11"/>
    </row>
    <row r="22" spans="1:31" ht="39.950000000000003" customHeight="1" x14ac:dyDescent="0.45">
      <c r="A22" s="148" t="s">
        <v>22</v>
      </c>
      <c r="B22" s="329">
        <v>100.2</v>
      </c>
      <c r="C22" s="330">
        <v>102.1</v>
      </c>
      <c r="D22" s="330">
        <v>102.6</v>
      </c>
      <c r="E22" s="330">
        <v>26.4</v>
      </c>
      <c r="F22" s="330">
        <v>102</v>
      </c>
      <c r="G22" s="330">
        <v>101.6</v>
      </c>
      <c r="H22" s="331">
        <v>101.4</v>
      </c>
      <c r="I22" s="329">
        <v>100.7</v>
      </c>
      <c r="J22" s="330">
        <v>101.8</v>
      </c>
      <c r="K22" s="330">
        <v>101.3</v>
      </c>
      <c r="L22" s="573">
        <v>26.8</v>
      </c>
      <c r="M22" s="330">
        <v>101.2</v>
      </c>
      <c r="N22" s="330">
        <v>101.5</v>
      </c>
      <c r="O22" s="331">
        <v>101</v>
      </c>
      <c r="P22" s="329">
        <v>101.2</v>
      </c>
      <c r="Q22" s="330">
        <v>100</v>
      </c>
      <c r="R22" s="330">
        <v>102.2</v>
      </c>
      <c r="S22" s="330">
        <v>27.3</v>
      </c>
      <c r="T22" s="330">
        <v>102</v>
      </c>
      <c r="U22" s="330">
        <v>101.9</v>
      </c>
      <c r="V22" s="331">
        <v>101.7</v>
      </c>
      <c r="W22" s="242">
        <f t="shared" si="0"/>
        <v>1906.9</v>
      </c>
      <c r="X22" s="356"/>
      <c r="Y22" s="375"/>
      <c r="Z22" s="326"/>
      <c r="AA22" s="502"/>
      <c r="AB22" s="11"/>
    </row>
    <row r="23" spans="1:31" ht="39.950000000000003" customHeight="1" thickBot="1" x14ac:dyDescent="0.5">
      <c r="A23" s="196" t="s">
        <v>30</v>
      </c>
      <c r="B23" s="329">
        <v>100.1</v>
      </c>
      <c r="C23" s="330">
        <v>102.1</v>
      </c>
      <c r="D23" s="330">
        <v>102.6</v>
      </c>
      <c r="E23" s="330">
        <v>26.4</v>
      </c>
      <c r="F23" s="330">
        <v>102</v>
      </c>
      <c r="G23" s="330">
        <v>101.6</v>
      </c>
      <c r="H23" s="331">
        <v>101.4</v>
      </c>
      <c r="I23" s="329">
        <v>100.6</v>
      </c>
      <c r="J23" s="330">
        <v>101.8</v>
      </c>
      <c r="K23" s="330">
        <v>101.3</v>
      </c>
      <c r="L23" s="573">
        <v>26.7</v>
      </c>
      <c r="M23" s="330">
        <v>101.1</v>
      </c>
      <c r="N23" s="330">
        <v>101.5</v>
      </c>
      <c r="O23" s="331">
        <v>101</v>
      </c>
      <c r="P23" s="329">
        <v>101.2</v>
      </c>
      <c r="Q23" s="330">
        <v>100</v>
      </c>
      <c r="R23" s="330">
        <v>102.2</v>
      </c>
      <c r="S23" s="330">
        <v>27.3</v>
      </c>
      <c r="T23" s="330">
        <v>102</v>
      </c>
      <c r="U23" s="330">
        <v>101.9</v>
      </c>
      <c r="V23" s="331">
        <v>101.6</v>
      </c>
      <c r="W23" s="381">
        <f t="shared" si="0"/>
        <v>1906.3999999999999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702.2</v>
      </c>
      <c r="C24" s="105">
        <f t="shared" si="1"/>
        <v>716.1</v>
      </c>
      <c r="D24" s="105">
        <f t="shared" si="1"/>
        <v>719.6</v>
      </c>
      <c r="E24" s="105">
        <f t="shared" si="1"/>
        <v>188.3</v>
      </c>
      <c r="F24" s="105">
        <f t="shared" si="1"/>
        <v>714.9</v>
      </c>
      <c r="G24" s="105">
        <f t="shared" si="1"/>
        <v>712.6</v>
      </c>
      <c r="H24" s="106">
        <f t="shared" si="1"/>
        <v>710.3</v>
      </c>
      <c r="I24" s="108">
        <f t="shared" si="1"/>
        <v>705.7</v>
      </c>
      <c r="J24" s="105">
        <f t="shared" si="1"/>
        <v>712.59999999999991</v>
      </c>
      <c r="K24" s="105">
        <f t="shared" si="1"/>
        <v>710.3</v>
      </c>
      <c r="L24" s="105">
        <f>SUM(L17:L23)</f>
        <v>190.6</v>
      </c>
      <c r="M24" s="105">
        <f>SUM(M17:M23)</f>
        <v>709.2</v>
      </c>
      <c r="N24" s="105">
        <f>SUM(N17:N23)</f>
        <v>712.59999999999991</v>
      </c>
      <c r="O24" s="105">
        <f>SUM(O17:O23)</f>
        <v>708</v>
      </c>
      <c r="P24" s="108">
        <f t="shared" ref="P24:V24" si="2">SUM(P17:P23)</f>
        <v>709.2</v>
      </c>
      <c r="Q24" s="105">
        <f t="shared" si="2"/>
        <v>702.2</v>
      </c>
      <c r="R24" s="105">
        <f t="shared" si="2"/>
        <v>714.90000000000009</v>
      </c>
      <c r="S24" s="105">
        <f t="shared" si="2"/>
        <v>191.70000000000002</v>
      </c>
      <c r="T24" s="105">
        <f t="shared" si="2"/>
        <v>714.9</v>
      </c>
      <c r="U24" s="105">
        <f t="shared" si="2"/>
        <v>714.9</v>
      </c>
      <c r="V24" s="106">
        <f t="shared" si="2"/>
        <v>712.6</v>
      </c>
      <c r="W24" s="389">
        <f t="shared" si="0"/>
        <v>13373.400000000001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165</v>
      </c>
      <c r="G25" s="346">
        <v>165</v>
      </c>
      <c r="H25" s="532">
        <v>165</v>
      </c>
      <c r="I25" s="345">
        <v>165</v>
      </c>
      <c r="J25" s="346">
        <v>165</v>
      </c>
      <c r="K25" s="345">
        <v>165</v>
      </c>
      <c r="L25" s="533">
        <v>165</v>
      </c>
      <c r="M25" s="533">
        <v>165</v>
      </c>
      <c r="N25" s="346">
        <v>165</v>
      </c>
      <c r="O25" s="532">
        <v>165</v>
      </c>
      <c r="P25" s="534">
        <v>165</v>
      </c>
      <c r="Q25" s="533">
        <v>165</v>
      </c>
      <c r="R25" s="454">
        <v>165</v>
      </c>
      <c r="S25" s="454">
        <v>165</v>
      </c>
      <c r="T25" s="454">
        <v>165</v>
      </c>
      <c r="U25" s="454">
        <v>165</v>
      </c>
      <c r="V25" s="535">
        <v>165</v>
      </c>
      <c r="W25" s="243">
        <f>((W24/W26)/7)*1000</f>
        <v>165.20976429312648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608</v>
      </c>
      <c r="C26" s="19">
        <v>620</v>
      </c>
      <c r="D26" s="19">
        <v>622</v>
      </c>
      <c r="E26" s="19">
        <v>159</v>
      </c>
      <c r="F26" s="19">
        <v>616</v>
      </c>
      <c r="G26" s="19">
        <v>617</v>
      </c>
      <c r="H26" s="20">
        <v>614</v>
      </c>
      <c r="I26" s="18">
        <v>611</v>
      </c>
      <c r="J26" s="19">
        <v>617</v>
      </c>
      <c r="K26" s="19">
        <v>615</v>
      </c>
      <c r="L26" s="19">
        <v>162</v>
      </c>
      <c r="M26" s="19">
        <v>614</v>
      </c>
      <c r="N26" s="19">
        <v>617</v>
      </c>
      <c r="O26" s="20">
        <v>613</v>
      </c>
      <c r="P26" s="18">
        <v>614</v>
      </c>
      <c r="Q26" s="19">
        <v>608</v>
      </c>
      <c r="R26" s="19">
        <v>619</v>
      </c>
      <c r="S26" s="19">
        <v>165</v>
      </c>
      <c r="T26" s="19">
        <v>619</v>
      </c>
      <c r="U26" s="19">
        <v>618</v>
      </c>
      <c r="V26" s="20">
        <v>616</v>
      </c>
      <c r="W26" s="244">
        <f>SUM(B26:V26)</f>
        <v>11564</v>
      </c>
      <c r="Y26" s="375"/>
    </row>
    <row r="27" spans="1:31" s="2" customFormat="1" ht="33" customHeight="1" x14ac:dyDescent="0.25">
      <c r="A27" s="164" t="s">
        <v>12</v>
      </c>
      <c r="B27" s="21">
        <f>((((B25*7)*B26)/1000))/7</f>
        <v>100.32000000000001</v>
      </c>
      <c r="C27" s="21">
        <f t="shared" ref="C27:V27" si="3">((((C25*7)*C26)/1000))/7</f>
        <v>102.3</v>
      </c>
      <c r="D27" s="21">
        <f t="shared" si="3"/>
        <v>102.63</v>
      </c>
      <c r="E27" s="21">
        <f t="shared" si="3"/>
        <v>26.235000000000003</v>
      </c>
      <c r="F27" s="21">
        <f t="shared" si="3"/>
        <v>101.64</v>
      </c>
      <c r="G27" s="21">
        <f t="shared" si="3"/>
        <v>101.80499999999999</v>
      </c>
      <c r="H27" s="21">
        <f t="shared" si="3"/>
        <v>101.30999999999999</v>
      </c>
      <c r="I27" s="21">
        <f t="shared" si="3"/>
        <v>100.81500000000001</v>
      </c>
      <c r="J27" s="21">
        <f t="shared" si="3"/>
        <v>101.80499999999999</v>
      </c>
      <c r="K27" s="21">
        <f t="shared" si="3"/>
        <v>101.47500000000001</v>
      </c>
      <c r="L27" s="21">
        <f t="shared" si="3"/>
        <v>26.73</v>
      </c>
      <c r="M27" s="21">
        <f t="shared" si="3"/>
        <v>101.30999999999999</v>
      </c>
      <c r="N27" s="21">
        <f t="shared" si="3"/>
        <v>101.80499999999999</v>
      </c>
      <c r="O27" s="21">
        <f t="shared" si="3"/>
        <v>101.145</v>
      </c>
      <c r="P27" s="21">
        <f t="shared" si="3"/>
        <v>101.30999999999999</v>
      </c>
      <c r="Q27" s="21">
        <f t="shared" si="3"/>
        <v>100.32000000000001</v>
      </c>
      <c r="R27" s="21">
        <f t="shared" si="3"/>
        <v>102.13500000000001</v>
      </c>
      <c r="S27" s="21">
        <f t="shared" si="3"/>
        <v>27.224999999999998</v>
      </c>
      <c r="T27" s="21">
        <f t="shared" si="3"/>
        <v>102.13500000000001</v>
      </c>
      <c r="U27" s="21">
        <f t="shared" si="3"/>
        <v>101.97</v>
      </c>
      <c r="V27" s="21">
        <f t="shared" si="3"/>
        <v>101.64</v>
      </c>
      <c r="W27" s="425">
        <f>((W24*1000)/W26)/7</f>
        <v>165.20976429312648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702.24</v>
      </c>
      <c r="C28" s="330">
        <f>((C26*C25)*7)/1000</f>
        <v>716.1</v>
      </c>
      <c r="D28" s="330">
        <f t="shared" ref="D28:K28" si="4">((D26*D25)*7)/1000</f>
        <v>718.41</v>
      </c>
      <c r="E28" s="330">
        <f t="shared" si="4"/>
        <v>183.64500000000001</v>
      </c>
      <c r="F28" s="330">
        <f t="shared" si="4"/>
        <v>711.48</v>
      </c>
      <c r="G28" s="330">
        <f t="shared" si="4"/>
        <v>712.63499999999999</v>
      </c>
      <c r="H28" s="331">
        <f t="shared" si="4"/>
        <v>709.17</v>
      </c>
      <c r="I28" s="329">
        <f>((I26*I25)*7)/1000</f>
        <v>705.70500000000004</v>
      </c>
      <c r="J28" s="330">
        <f t="shared" si="4"/>
        <v>712.63499999999999</v>
      </c>
      <c r="K28" s="330">
        <f t="shared" si="4"/>
        <v>710.32500000000005</v>
      </c>
      <c r="L28" s="330">
        <f>((L26*L25)*7)/1000</f>
        <v>187.11</v>
      </c>
      <c r="M28" s="330">
        <f>((M26*M25)*7)/1000</f>
        <v>709.17</v>
      </c>
      <c r="N28" s="330">
        <f>((N26*N25)*7)/1000</f>
        <v>712.63499999999999</v>
      </c>
      <c r="O28" s="331">
        <f>((O26*O25)*7)/1000</f>
        <v>708.01499999999999</v>
      </c>
      <c r="P28" s="329">
        <f t="shared" ref="P28:V28" si="5">((P26*P25)*7)/1000</f>
        <v>709.17</v>
      </c>
      <c r="Q28" s="330">
        <f t="shared" si="5"/>
        <v>702.24</v>
      </c>
      <c r="R28" s="330">
        <f t="shared" si="5"/>
        <v>714.94500000000005</v>
      </c>
      <c r="S28" s="330">
        <f t="shared" si="5"/>
        <v>190.57499999999999</v>
      </c>
      <c r="T28" s="330">
        <f t="shared" si="5"/>
        <v>714.94500000000005</v>
      </c>
      <c r="U28" s="330">
        <f t="shared" si="5"/>
        <v>713.79</v>
      </c>
      <c r="V28" s="331">
        <f t="shared" si="5"/>
        <v>711.48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164.99060150375942</v>
      </c>
      <c r="C29" s="27">
        <f t="shared" si="6"/>
        <v>165</v>
      </c>
      <c r="D29" s="27">
        <f t="shared" si="6"/>
        <v>165.27331189710611</v>
      </c>
      <c r="E29" s="27">
        <f t="shared" si="6"/>
        <v>169.18238993710693</v>
      </c>
      <c r="F29" s="27">
        <f t="shared" si="6"/>
        <v>165.79313543599255</v>
      </c>
      <c r="G29" s="27">
        <f t="shared" si="6"/>
        <v>164.99189627228526</v>
      </c>
      <c r="H29" s="28">
        <f t="shared" si="6"/>
        <v>165.26291298278267</v>
      </c>
      <c r="I29" s="26">
        <f t="shared" si="6"/>
        <v>164.99883095627777</v>
      </c>
      <c r="J29" s="27">
        <f t="shared" si="6"/>
        <v>164.99189627228523</v>
      </c>
      <c r="K29" s="27">
        <f t="shared" si="6"/>
        <v>164.99419279907082</v>
      </c>
      <c r="L29" s="27">
        <f>+(L24/L26)/7*1000</f>
        <v>168.07760141093473</v>
      </c>
      <c r="M29" s="27">
        <f>+(M24/M26)/7*1000</f>
        <v>165.00697999069334</v>
      </c>
      <c r="N29" s="27">
        <f>+(N24/N26)/7*1000</f>
        <v>164.99189627228523</v>
      </c>
      <c r="O29" s="28">
        <f>+(O24/O26)/7*1000</f>
        <v>164.99650431134933</v>
      </c>
      <c r="P29" s="26">
        <f t="shared" ref="P29:V29" si="7">+(P24/P26)/7*1000</f>
        <v>165.00697999069334</v>
      </c>
      <c r="Q29" s="27">
        <f t="shared" si="7"/>
        <v>164.99060150375942</v>
      </c>
      <c r="R29" s="27">
        <f t="shared" si="7"/>
        <v>164.98961458573737</v>
      </c>
      <c r="S29" s="27">
        <f t="shared" si="7"/>
        <v>165.97402597402598</v>
      </c>
      <c r="T29" s="27">
        <f t="shared" si="7"/>
        <v>164.98961458573737</v>
      </c>
      <c r="U29" s="27">
        <f t="shared" si="7"/>
        <v>165.25658807212204</v>
      </c>
      <c r="V29" s="28">
        <f t="shared" si="7"/>
        <v>165.25974025974025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-3.999999999996362E-2</v>
      </c>
      <c r="C30" s="30">
        <f>C24-C28</f>
        <v>0</v>
      </c>
      <c r="D30" s="30">
        <f>D24-D28</f>
        <v>1.1900000000000546</v>
      </c>
      <c r="E30" s="30">
        <f t="shared" ref="E30:K30" si="8">E24-E28</f>
        <v>4.6550000000000011</v>
      </c>
      <c r="F30" s="30">
        <f t="shared" si="8"/>
        <v>3.4199999999999591</v>
      </c>
      <c r="G30" s="30">
        <f t="shared" si="8"/>
        <v>-3.4999999999968168E-2</v>
      </c>
      <c r="H30" s="30">
        <f t="shared" si="8"/>
        <v>1.1299999999999955</v>
      </c>
      <c r="I30" s="30">
        <f t="shared" si="8"/>
        <v>-4.9999999999954525E-3</v>
      </c>
      <c r="J30" s="30">
        <f t="shared" si="8"/>
        <v>-3.5000000000081855E-2</v>
      </c>
      <c r="K30" s="30">
        <f t="shared" si="8"/>
        <v>-2.5000000000090949E-2</v>
      </c>
      <c r="L30" s="30">
        <f>L24-L28</f>
        <v>3.4899999999999807</v>
      </c>
      <c r="M30" s="30">
        <f>M24-M28</f>
        <v>3.0000000000086402E-2</v>
      </c>
      <c r="N30" s="30">
        <f>N24-N28</f>
        <v>-3.5000000000081855E-2</v>
      </c>
      <c r="O30" s="30">
        <f>O24-O28</f>
        <v>-1.4999999999986358E-2</v>
      </c>
      <c r="P30" s="30">
        <f t="shared" ref="P30:V30" si="9">P24-P28</f>
        <v>3.0000000000086402E-2</v>
      </c>
      <c r="Q30" s="30">
        <f t="shared" si="9"/>
        <v>-3.999999999996362E-2</v>
      </c>
      <c r="R30" s="30">
        <f t="shared" si="9"/>
        <v>-4.4999999999959073E-2</v>
      </c>
      <c r="S30" s="30">
        <f t="shared" si="9"/>
        <v>1.1250000000000284</v>
      </c>
      <c r="T30" s="30">
        <f t="shared" si="9"/>
        <v>-4.500000000007276E-2</v>
      </c>
      <c r="U30" s="30">
        <f t="shared" si="9"/>
        <v>1.1100000000000136</v>
      </c>
      <c r="V30" s="30">
        <f t="shared" si="9"/>
        <v>1.1200000000000045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4" t="s">
        <v>16</v>
      </c>
      <c r="C33" s="1095"/>
      <c r="D33" s="1095"/>
      <c r="E33" s="1095"/>
      <c r="F33" s="1095"/>
      <c r="G33" s="1145"/>
      <c r="H33" s="1147" t="s">
        <v>8</v>
      </c>
      <c r="M33" s="32"/>
      <c r="N33" s="53" t="s">
        <v>87</v>
      </c>
      <c r="O33" s="1094" t="s">
        <v>16</v>
      </c>
      <c r="P33" s="1095"/>
      <c r="Q33" s="1095"/>
      <c r="R33" s="1095"/>
      <c r="S33" s="1095"/>
      <c r="T33" s="1145"/>
      <c r="U33" s="1147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7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9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9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95.7</v>
      </c>
      <c r="C36" s="329">
        <v>96</v>
      </c>
      <c r="D36" s="330">
        <v>23.8</v>
      </c>
      <c r="E36" s="330">
        <v>96.5</v>
      </c>
      <c r="F36" s="330">
        <v>95.9</v>
      </c>
      <c r="G36" s="331">
        <v>96.5</v>
      </c>
      <c r="H36" s="337">
        <f t="shared" ref="H36:H41" si="10">SUM(B36:G36)</f>
        <v>504.4</v>
      </c>
      <c r="I36" s="37"/>
      <c r="J36" s="375"/>
      <c r="K36" s="326"/>
      <c r="L36" s="502"/>
      <c r="M36" s="2"/>
      <c r="N36" s="147" t="s">
        <v>23</v>
      </c>
      <c r="O36" s="329">
        <v>8.8000000000000007</v>
      </c>
      <c r="P36" s="330">
        <v>8.6</v>
      </c>
      <c r="Q36" s="330">
        <v>1.6</v>
      </c>
      <c r="R36" s="330">
        <v>8.6</v>
      </c>
      <c r="S36" s="330">
        <v>8.3000000000000007</v>
      </c>
      <c r="T36" s="331">
        <v>8.1999999999999993</v>
      </c>
      <c r="U36" s="509">
        <f>SUM(O36:T36)</f>
        <v>44.100000000000009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95.7</v>
      </c>
      <c r="C37" s="329">
        <v>96</v>
      </c>
      <c r="D37" s="330">
        <v>23.8</v>
      </c>
      <c r="E37" s="330">
        <v>96.5</v>
      </c>
      <c r="F37" s="330">
        <v>95.9</v>
      </c>
      <c r="G37" s="331">
        <v>96.5</v>
      </c>
      <c r="H37" s="337">
        <f t="shared" si="10"/>
        <v>504.4</v>
      </c>
      <c r="I37" s="37"/>
      <c r="J37" s="375"/>
      <c r="K37" s="326"/>
      <c r="L37" s="502"/>
      <c r="M37" s="2"/>
      <c r="N37" s="148" t="s">
        <v>19</v>
      </c>
      <c r="O37" s="329">
        <v>8.8000000000000007</v>
      </c>
      <c r="P37" s="330">
        <v>8.6</v>
      </c>
      <c r="Q37" s="330">
        <v>1.6</v>
      </c>
      <c r="R37" s="330">
        <v>8.6</v>
      </c>
      <c r="S37" s="330">
        <v>8.3000000000000007</v>
      </c>
      <c r="T37" s="331">
        <v>8.1999999999999993</v>
      </c>
      <c r="U37" s="509">
        <f t="shared" ref="U37:U43" si="11">SUM(O37:T37)</f>
        <v>44.100000000000009</v>
      </c>
      <c r="V37" s="502"/>
      <c r="W37" s="2"/>
      <c r="Z37" s="2"/>
    </row>
    <row r="38" spans="1:28" ht="33.75" customHeight="1" x14ac:dyDescent="0.25">
      <c r="A38" s="148" t="s">
        <v>27</v>
      </c>
      <c r="B38" s="333">
        <v>95</v>
      </c>
      <c r="C38" s="333">
        <v>95.3</v>
      </c>
      <c r="D38" s="334">
        <v>23.4</v>
      </c>
      <c r="E38" s="334">
        <v>96.5</v>
      </c>
      <c r="F38" s="334">
        <v>95.9</v>
      </c>
      <c r="G38" s="336">
        <v>96.5</v>
      </c>
      <c r="H38" s="337">
        <f>SUM(B38:G38)</f>
        <v>502.6</v>
      </c>
      <c r="I38" s="37"/>
      <c r="J38" s="375"/>
      <c r="K38" s="326"/>
      <c r="L38" s="502"/>
      <c r="M38" s="2"/>
      <c r="N38" s="148" t="s">
        <v>27</v>
      </c>
      <c r="O38" s="333">
        <v>8.5</v>
      </c>
      <c r="P38" s="334">
        <v>8.6</v>
      </c>
      <c r="Q38" s="334">
        <v>2</v>
      </c>
      <c r="R38" s="334">
        <v>8.4</v>
      </c>
      <c r="S38" s="334">
        <v>8.3000000000000007</v>
      </c>
      <c r="T38" s="336">
        <v>8.1999999999999993</v>
      </c>
      <c r="U38" s="509">
        <f t="shared" si="11"/>
        <v>44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94.8</v>
      </c>
      <c r="C39" s="329">
        <v>95.1</v>
      </c>
      <c r="D39" s="330">
        <v>23.1</v>
      </c>
      <c r="E39" s="330">
        <v>96.2</v>
      </c>
      <c r="F39" s="330">
        <v>95.6</v>
      </c>
      <c r="G39" s="331">
        <v>95.9</v>
      </c>
      <c r="H39" s="337">
        <f t="shared" si="10"/>
        <v>500.69999999999993</v>
      </c>
      <c r="I39" s="37"/>
      <c r="J39" s="375"/>
      <c r="K39" s="326"/>
      <c r="L39" s="502"/>
      <c r="M39" s="2"/>
      <c r="N39" s="147" t="s">
        <v>20</v>
      </c>
      <c r="O39" s="329">
        <v>8.6</v>
      </c>
      <c r="P39" s="330">
        <v>8.6</v>
      </c>
      <c r="Q39" s="330">
        <v>2</v>
      </c>
      <c r="R39" s="330">
        <v>8.4</v>
      </c>
      <c r="S39" s="330">
        <v>8.3000000000000007</v>
      </c>
      <c r="T39" s="331">
        <v>8.1999999999999993</v>
      </c>
      <c r="U39" s="509">
        <f t="shared" si="11"/>
        <v>44.100000000000009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94.4</v>
      </c>
      <c r="C40" s="329">
        <v>95.1</v>
      </c>
      <c r="D40" s="330">
        <v>22.7</v>
      </c>
      <c r="E40" s="330">
        <v>95.8</v>
      </c>
      <c r="F40" s="330">
        <v>95.1</v>
      </c>
      <c r="G40" s="331">
        <v>95.9</v>
      </c>
      <c r="H40" s="558">
        <f t="shared" si="10"/>
        <v>499</v>
      </c>
      <c r="I40" s="555"/>
      <c r="J40" s="556"/>
      <c r="K40" s="556"/>
      <c r="L40" s="556"/>
      <c r="M40" s="557"/>
      <c r="N40" s="147" t="s">
        <v>21</v>
      </c>
      <c r="O40" s="329">
        <v>8.6</v>
      </c>
      <c r="P40" s="330">
        <v>8.6999999999999993</v>
      </c>
      <c r="Q40" s="330">
        <v>2</v>
      </c>
      <c r="R40" s="330">
        <v>8.3000000000000007</v>
      </c>
      <c r="S40" s="330">
        <v>8.3000000000000007</v>
      </c>
      <c r="T40" s="331">
        <v>8.1999999999999993</v>
      </c>
      <c r="U40" s="509">
        <f t="shared" si="11"/>
        <v>44.099999999999994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94.3</v>
      </c>
      <c r="C41" s="329">
        <v>95</v>
      </c>
      <c r="D41" s="330">
        <v>22.7</v>
      </c>
      <c r="E41" s="330">
        <v>95.8</v>
      </c>
      <c r="F41" s="330">
        <v>95.1</v>
      </c>
      <c r="G41" s="331">
        <v>95.9</v>
      </c>
      <c r="H41" s="242">
        <f t="shared" si="10"/>
        <v>498.79999999999995</v>
      </c>
      <c r="I41" s="555"/>
      <c r="J41" s="556"/>
      <c r="K41" s="556"/>
      <c r="L41" s="556"/>
      <c r="M41" s="557"/>
      <c r="N41" s="148" t="s">
        <v>22</v>
      </c>
      <c r="O41" s="329">
        <v>8.6</v>
      </c>
      <c r="P41" s="330">
        <v>8.6</v>
      </c>
      <c r="Q41" s="330">
        <v>2</v>
      </c>
      <c r="R41" s="330">
        <v>8.3000000000000007</v>
      </c>
      <c r="S41" s="330">
        <v>8.4</v>
      </c>
      <c r="T41" s="331">
        <v>8.1999999999999993</v>
      </c>
      <c r="U41" s="381">
        <f t="shared" si="11"/>
        <v>44.099999999999994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94.3</v>
      </c>
      <c r="C42" s="329">
        <v>95</v>
      </c>
      <c r="D42" s="330">
        <v>22.6</v>
      </c>
      <c r="E42" s="330">
        <v>95.8</v>
      </c>
      <c r="F42" s="330">
        <v>95.1</v>
      </c>
      <c r="G42" s="331">
        <v>95.9</v>
      </c>
      <c r="H42" s="381">
        <f>SUM(B42:G42)</f>
        <v>498.69999999999993</v>
      </c>
      <c r="I42" s="555"/>
      <c r="J42" s="556"/>
      <c r="K42" s="556"/>
      <c r="L42" s="556"/>
      <c r="M42" s="557"/>
      <c r="N42" s="196" t="s">
        <v>30</v>
      </c>
      <c r="O42" s="329">
        <v>8.6</v>
      </c>
      <c r="P42" s="330">
        <v>8.6</v>
      </c>
      <c r="Q42" s="330">
        <v>2</v>
      </c>
      <c r="R42" s="330">
        <v>8.3000000000000007</v>
      </c>
      <c r="S42" s="330">
        <v>8.4</v>
      </c>
      <c r="T42" s="331">
        <v>8.3000000000000007</v>
      </c>
      <c r="U42" s="381">
        <f t="shared" si="11"/>
        <v>44.2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664.19999999999993</v>
      </c>
      <c r="C43" s="105">
        <f t="shared" si="12"/>
        <v>667.5</v>
      </c>
      <c r="D43" s="105">
        <f t="shared" si="12"/>
        <v>162.1</v>
      </c>
      <c r="E43" s="531">
        <f t="shared" si="12"/>
        <v>673.09999999999991</v>
      </c>
      <c r="F43" s="105">
        <f>SUM(F36:F42)</f>
        <v>668.60000000000014</v>
      </c>
      <c r="G43" s="106">
        <f t="shared" si="12"/>
        <v>673.09999999999991</v>
      </c>
      <c r="H43" s="389">
        <f>SUM(B43:G43)</f>
        <v>3508.6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60.500000000000007</v>
      </c>
      <c r="P43" s="105">
        <f t="shared" si="13"/>
        <v>60.3</v>
      </c>
      <c r="Q43" s="105">
        <f t="shared" si="13"/>
        <v>13.2</v>
      </c>
      <c r="R43" s="105">
        <f t="shared" si="13"/>
        <v>58.899999999999991</v>
      </c>
      <c r="S43" s="105">
        <f t="shared" si="13"/>
        <v>58.3</v>
      </c>
      <c r="T43" s="106">
        <f t="shared" si="13"/>
        <v>57.5</v>
      </c>
      <c r="U43" s="389">
        <f t="shared" si="11"/>
        <v>308.7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160</v>
      </c>
      <c r="C44" s="346">
        <v>160</v>
      </c>
      <c r="D44" s="346">
        <v>160</v>
      </c>
      <c r="E44" s="346">
        <v>159.99999999999997</v>
      </c>
      <c r="F44" s="346">
        <v>160</v>
      </c>
      <c r="G44" s="532">
        <v>160</v>
      </c>
      <c r="H44" s="113">
        <f>+((H43/H45)/7)*1000</f>
        <v>160.5472682346481</v>
      </c>
      <c r="I44" s="38"/>
      <c r="J44" s="38"/>
      <c r="K44" s="38"/>
      <c r="L44" s="37"/>
      <c r="N44" s="162" t="s">
        <v>10</v>
      </c>
      <c r="O44" s="15">
        <v>149</v>
      </c>
      <c r="P44" s="16">
        <v>148.5</v>
      </c>
      <c r="Q44" s="16">
        <v>145.5</v>
      </c>
      <c r="R44" s="16">
        <v>145</v>
      </c>
      <c r="S44" s="16">
        <v>146</v>
      </c>
      <c r="T44" s="17">
        <v>144</v>
      </c>
      <c r="U44" s="113">
        <f>+((U43/U45)/7)*1000</f>
        <v>147</v>
      </c>
      <c r="AA44" s="11"/>
      <c r="AB44" s="11"/>
    </row>
    <row r="45" spans="1:28" ht="33.75" customHeight="1" x14ac:dyDescent="0.25">
      <c r="A45" s="163" t="s">
        <v>11</v>
      </c>
      <c r="B45" s="18">
        <v>591</v>
      </c>
      <c r="C45" s="19">
        <v>595</v>
      </c>
      <c r="D45" s="19">
        <v>141</v>
      </c>
      <c r="E45" s="19">
        <v>601</v>
      </c>
      <c r="F45" s="19">
        <v>597</v>
      </c>
      <c r="G45" s="20">
        <v>597</v>
      </c>
      <c r="H45" s="114">
        <f>SUM(B45:G45)</f>
        <v>3122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58</v>
      </c>
      <c r="Q45" s="19">
        <v>13</v>
      </c>
      <c r="R45" s="19">
        <v>58</v>
      </c>
      <c r="S45" s="19">
        <v>57</v>
      </c>
      <c r="T45" s="20">
        <v>56</v>
      </c>
      <c r="U45" s="114">
        <f>SUM(O45:T45)</f>
        <v>300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((((B44*7)*B45)/1000))/7</f>
        <v>94.559999999999988</v>
      </c>
      <c r="C46" s="21">
        <f t="shared" si="14"/>
        <v>95.2</v>
      </c>
      <c r="D46" s="21">
        <f t="shared" si="14"/>
        <v>22.56</v>
      </c>
      <c r="E46" s="21">
        <f t="shared" si="14"/>
        <v>96.159999999999982</v>
      </c>
      <c r="F46" s="21">
        <f t="shared" si="14"/>
        <v>95.52</v>
      </c>
      <c r="G46" s="21">
        <f t="shared" si="14"/>
        <v>95.52</v>
      </c>
      <c r="H46" s="115">
        <f>((H43*1000)/H45)/7</f>
        <v>160.5472682346481</v>
      </c>
      <c r="I46" s="167"/>
      <c r="J46" s="167"/>
      <c r="K46" s="167"/>
      <c r="L46" s="37"/>
      <c r="N46" s="164" t="s">
        <v>12</v>
      </c>
      <c r="O46" s="21">
        <f t="shared" ref="O46:T46" si="15">((((O44*7)*O45)/1000))/7</f>
        <v>8.6419999999999995</v>
      </c>
      <c r="P46" s="21">
        <f t="shared" si="15"/>
        <v>8.6129999999999995</v>
      </c>
      <c r="Q46" s="21">
        <f t="shared" si="15"/>
        <v>1.8915000000000002</v>
      </c>
      <c r="R46" s="21">
        <f t="shared" si="15"/>
        <v>8.41</v>
      </c>
      <c r="S46" s="21">
        <f t="shared" si="15"/>
        <v>8.3219999999999992</v>
      </c>
      <c r="T46" s="21">
        <f t="shared" si="15"/>
        <v>8.0640000000000001</v>
      </c>
      <c r="U46" s="115">
        <f>((U43*1000)/U45)/7</f>
        <v>147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661.92</v>
      </c>
      <c r="C47" s="330">
        <f t="shared" si="16"/>
        <v>666.4</v>
      </c>
      <c r="D47" s="330">
        <f t="shared" si="16"/>
        <v>157.91999999999999</v>
      </c>
      <c r="E47" s="330">
        <f t="shared" si="16"/>
        <v>673.11999999999989</v>
      </c>
      <c r="F47" s="330">
        <f>((F45*F44)*7)/1000</f>
        <v>668.64</v>
      </c>
      <c r="G47" s="331">
        <f t="shared" si="16"/>
        <v>668.64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60.494</v>
      </c>
      <c r="P47" s="330">
        <f t="shared" si="17"/>
        <v>60.290999999999997</v>
      </c>
      <c r="Q47" s="330">
        <f t="shared" si="17"/>
        <v>13.240500000000001</v>
      </c>
      <c r="R47" s="330">
        <f t="shared" si="17"/>
        <v>58.87</v>
      </c>
      <c r="S47" s="330">
        <f t="shared" si="17"/>
        <v>58.253999999999998</v>
      </c>
      <c r="T47" s="331">
        <f t="shared" si="17"/>
        <v>56.448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160.55112400290065</v>
      </c>
      <c r="C48" s="27">
        <f t="shared" si="18"/>
        <v>160.26410564225691</v>
      </c>
      <c r="D48" s="27">
        <f t="shared" si="18"/>
        <v>164.23505572441744</v>
      </c>
      <c r="E48" s="27">
        <f t="shared" si="18"/>
        <v>159.99524601854051</v>
      </c>
      <c r="F48" s="27">
        <f>+(F43/F45)/7*1000</f>
        <v>159.99042833213693</v>
      </c>
      <c r="G48" s="28">
        <f t="shared" si="18"/>
        <v>161.06724096673844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149.01477832512316</v>
      </c>
      <c r="P48" s="27">
        <f t="shared" si="19"/>
        <v>148.5221674876847</v>
      </c>
      <c r="Q48" s="27">
        <f t="shared" si="19"/>
        <v>145.05494505494505</v>
      </c>
      <c r="R48" s="27">
        <f t="shared" si="19"/>
        <v>145.07389162561574</v>
      </c>
      <c r="S48" s="27">
        <f t="shared" si="19"/>
        <v>146.11528822055138</v>
      </c>
      <c r="T48" s="28">
        <f t="shared" si="19"/>
        <v>146.68367346938774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2.2799999999999727</v>
      </c>
      <c r="C49" s="30">
        <f t="shared" si="20"/>
        <v>1.1000000000000227</v>
      </c>
      <c r="D49" s="30">
        <f>D43-D47</f>
        <v>4.1800000000000068</v>
      </c>
      <c r="E49" s="30">
        <f t="shared" si="20"/>
        <v>-1.999999999998181E-2</v>
      </c>
      <c r="F49" s="30">
        <f t="shared" si="20"/>
        <v>-3.9999999999849933E-2</v>
      </c>
      <c r="G49" s="30">
        <f t="shared" si="20"/>
        <v>4.4599999999999227</v>
      </c>
      <c r="H49" s="29"/>
      <c r="I49" s="29"/>
      <c r="J49" s="29"/>
      <c r="K49" s="29"/>
      <c r="L49" s="30"/>
      <c r="N49" s="29"/>
      <c r="O49" s="30">
        <f t="shared" ref="O49:T49" si="21">O43-O47</f>
        <v>6.0000000000073328E-3</v>
      </c>
      <c r="P49" s="30">
        <f t="shared" si="21"/>
        <v>9.0000000000003411E-3</v>
      </c>
      <c r="Q49" s="30">
        <f t="shared" si="21"/>
        <v>-4.0500000000001535E-2</v>
      </c>
      <c r="R49" s="30">
        <f t="shared" si="21"/>
        <v>2.9999999999994031E-2</v>
      </c>
      <c r="S49" s="30">
        <f t="shared" si="21"/>
        <v>4.5999999999999375E-2</v>
      </c>
      <c r="T49" s="30">
        <f t="shared" si="21"/>
        <v>1.0519999999999996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103" t="s">
        <v>7</v>
      </c>
      <c r="C52" s="1104"/>
      <c r="D52" s="1104"/>
      <c r="E52" s="1104"/>
      <c r="F52" s="1104"/>
      <c r="G52" s="1104"/>
      <c r="H52" s="1105"/>
      <c r="I52" s="1142" t="s">
        <v>29</v>
      </c>
      <c r="J52" s="1143"/>
      <c r="K52" s="1143"/>
      <c r="L52" s="1143"/>
      <c r="M52" s="1143"/>
      <c r="N52" s="1143"/>
      <c r="O52" s="1144"/>
      <c r="P52" s="1103" t="s">
        <v>28</v>
      </c>
      <c r="Q52" s="1104"/>
      <c r="R52" s="1104"/>
      <c r="S52" s="1104"/>
      <c r="T52" s="1104"/>
      <c r="U52" s="1104"/>
      <c r="V52" s="1105"/>
      <c r="W52" s="1160" t="s">
        <v>93</v>
      </c>
      <c r="X52" s="1156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61"/>
      <c r="X53" s="1149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8.5</v>
      </c>
      <c r="C54" s="330">
        <v>8.5</v>
      </c>
      <c r="D54" s="330">
        <v>8.6999999999999993</v>
      </c>
      <c r="E54" s="330">
        <v>2.5</v>
      </c>
      <c r="F54" s="330">
        <v>8.5</v>
      </c>
      <c r="G54" s="330">
        <v>8.6</v>
      </c>
      <c r="H54" s="331">
        <v>8.5</v>
      </c>
      <c r="I54" s="329">
        <v>8.5</v>
      </c>
      <c r="J54" s="330">
        <v>8.6</v>
      </c>
      <c r="K54" s="330">
        <v>8.6999999999999993</v>
      </c>
      <c r="L54" s="330">
        <v>2.5</v>
      </c>
      <c r="M54" s="330">
        <v>8.6999999999999993</v>
      </c>
      <c r="N54" s="25">
        <v>8.5</v>
      </c>
      <c r="O54" s="331">
        <v>8.5</v>
      </c>
      <c r="P54" s="329">
        <v>8.6</v>
      </c>
      <c r="Q54" s="330">
        <v>8.6</v>
      </c>
      <c r="R54" s="330">
        <v>8.6</v>
      </c>
      <c r="S54" s="330">
        <v>2.7</v>
      </c>
      <c r="T54" s="330">
        <v>8.6999999999999993</v>
      </c>
      <c r="U54" s="330">
        <v>8.6999999999999993</v>
      </c>
      <c r="V54" s="331">
        <v>8.6999999999999993</v>
      </c>
      <c r="W54" s="537">
        <v>6</v>
      </c>
      <c r="X54" s="242">
        <f>SUM(B54:W54)</f>
        <v>168.39999999999995</v>
      </c>
      <c r="Y54" s="546">
        <f t="shared" ref="Y54:Y60" si="22">X54-W54</f>
        <v>162.39999999999995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33">
        <v>8.5</v>
      </c>
      <c r="C55" s="334">
        <v>8.5</v>
      </c>
      <c r="D55" s="334">
        <v>8.6999999999999993</v>
      </c>
      <c r="E55" s="334">
        <v>2.5</v>
      </c>
      <c r="F55" s="334">
        <v>8.4</v>
      </c>
      <c r="G55" s="334">
        <v>8.6</v>
      </c>
      <c r="H55" s="336">
        <v>8.5</v>
      </c>
      <c r="I55" s="333">
        <v>8.4</v>
      </c>
      <c r="J55" s="334">
        <v>8.6</v>
      </c>
      <c r="K55" s="334">
        <v>8.6</v>
      </c>
      <c r="L55" s="334">
        <v>2.5</v>
      </c>
      <c r="M55" s="334">
        <v>8.6999999999999993</v>
      </c>
      <c r="N55" s="413">
        <v>8.4</v>
      </c>
      <c r="O55" s="336">
        <v>8.5</v>
      </c>
      <c r="P55" s="333">
        <v>8.6</v>
      </c>
      <c r="Q55" s="334">
        <v>8.6</v>
      </c>
      <c r="R55" s="334">
        <v>8.6</v>
      </c>
      <c r="S55" s="334">
        <v>2.7</v>
      </c>
      <c r="T55" s="334">
        <v>8.6999999999999993</v>
      </c>
      <c r="U55" s="334">
        <v>8.6999999999999993</v>
      </c>
      <c r="V55" s="336">
        <v>8.6999999999999993</v>
      </c>
      <c r="W55" s="550">
        <v>6</v>
      </c>
      <c r="X55" s="242">
        <f t="shared" ref="X55:X60" si="23">SUM(B55:W55)</f>
        <v>167.99999999999994</v>
      </c>
      <c r="Y55" s="546">
        <f t="shared" si="22"/>
        <v>161.99999999999994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8.5</v>
      </c>
      <c r="C56" s="330">
        <v>8.3000000000000007</v>
      </c>
      <c r="D56" s="330">
        <v>8.6999999999999993</v>
      </c>
      <c r="E56" s="330">
        <v>2.5</v>
      </c>
      <c r="F56" s="330">
        <v>8.4</v>
      </c>
      <c r="G56" s="330">
        <v>8.5</v>
      </c>
      <c r="H56" s="331">
        <v>8.5</v>
      </c>
      <c r="I56" s="329">
        <v>8.4</v>
      </c>
      <c r="J56" s="330">
        <v>8.5</v>
      </c>
      <c r="K56" s="330">
        <v>8.6</v>
      </c>
      <c r="L56" s="330">
        <v>2.5</v>
      </c>
      <c r="M56" s="330">
        <v>8.6999999999999993</v>
      </c>
      <c r="N56" s="25">
        <v>8.4</v>
      </c>
      <c r="O56" s="331">
        <v>8.5</v>
      </c>
      <c r="P56" s="329">
        <v>8.5</v>
      </c>
      <c r="Q56" s="330">
        <v>8.6</v>
      </c>
      <c r="R56" s="330">
        <v>8.5</v>
      </c>
      <c r="S56" s="330">
        <v>2.7</v>
      </c>
      <c r="T56" s="330">
        <v>8.6999999999999993</v>
      </c>
      <c r="U56" s="330">
        <v>8.6999999999999993</v>
      </c>
      <c r="V56" s="331">
        <v>8.6999999999999993</v>
      </c>
      <c r="W56" s="537">
        <v>6</v>
      </c>
      <c r="X56" s="242">
        <f t="shared" si="23"/>
        <v>167.39999999999995</v>
      </c>
      <c r="Y56" s="546">
        <f t="shared" si="22"/>
        <v>161.39999999999995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8.5</v>
      </c>
      <c r="C57" s="330">
        <v>8.3000000000000007</v>
      </c>
      <c r="D57" s="330">
        <v>8.6999999999999993</v>
      </c>
      <c r="E57" s="330">
        <v>2.5</v>
      </c>
      <c r="F57" s="330">
        <v>8.4</v>
      </c>
      <c r="G57" s="330">
        <v>8.5</v>
      </c>
      <c r="H57" s="331">
        <v>8.5</v>
      </c>
      <c r="I57" s="329">
        <v>8.4</v>
      </c>
      <c r="J57" s="330">
        <v>8.5</v>
      </c>
      <c r="K57" s="330">
        <v>8.6</v>
      </c>
      <c r="L57" s="330">
        <v>2.5</v>
      </c>
      <c r="M57" s="330">
        <v>8.6999999999999993</v>
      </c>
      <c r="N57" s="25">
        <v>8.4</v>
      </c>
      <c r="O57" s="331">
        <v>8.5</v>
      </c>
      <c r="P57" s="329">
        <v>8.5</v>
      </c>
      <c r="Q57" s="330">
        <v>8.6</v>
      </c>
      <c r="R57" s="330">
        <v>8.5</v>
      </c>
      <c r="S57" s="330">
        <v>2.7</v>
      </c>
      <c r="T57" s="330">
        <v>8.6999999999999993</v>
      </c>
      <c r="U57" s="330">
        <v>8.6999999999999993</v>
      </c>
      <c r="V57" s="331">
        <v>8.6999999999999993</v>
      </c>
      <c r="W57" s="537">
        <v>6</v>
      </c>
      <c r="X57" s="242">
        <f t="shared" si="23"/>
        <v>167.39999999999995</v>
      </c>
      <c r="Y57" s="546">
        <f t="shared" si="22"/>
        <v>161.39999999999995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8.5</v>
      </c>
      <c r="C58" s="330">
        <v>8.3000000000000007</v>
      </c>
      <c r="D58" s="330">
        <v>8.6999999999999993</v>
      </c>
      <c r="E58" s="330">
        <v>2.5</v>
      </c>
      <c r="F58" s="330">
        <v>8.4</v>
      </c>
      <c r="G58" s="330">
        <v>8.5</v>
      </c>
      <c r="H58" s="331">
        <v>8.5</v>
      </c>
      <c r="I58" s="329">
        <v>8.4</v>
      </c>
      <c r="J58" s="330">
        <v>8.5</v>
      </c>
      <c r="K58" s="330">
        <v>8.6</v>
      </c>
      <c r="L58" s="330">
        <v>2.5</v>
      </c>
      <c r="M58" s="330">
        <v>8.6999999999999993</v>
      </c>
      <c r="N58" s="25">
        <v>8.4</v>
      </c>
      <c r="O58" s="331">
        <v>8.5</v>
      </c>
      <c r="P58" s="329">
        <v>8.5</v>
      </c>
      <c r="Q58" s="330">
        <v>8.6</v>
      </c>
      <c r="R58" s="330">
        <v>8.5</v>
      </c>
      <c r="S58" s="330">
        <v>2.7</v>
      </c>
      <c r="T58" s="330">
        <v>8.6999999999999993</v>
      </c>
      <c r="U58" s="330">
        <v>8.6999999999999993</v>
      </c>
      <c r="V58" s="331">
        <v>8.6999999999999993</v>
      </c>
      <c r="W58" s="537">
        <v>6</v>
      </c>
      <c r="X58" s="242">
        <f t="shared" si="23"/>
        <v>167.39999999999995</v>
      </c>
      <c r="Y58" s="546">
        <f t="shared" si="22"/>
        <v>161.39999999999995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8.5</v>
      </c>
      <c r="C59" s="330">
        <v>8.3000000000000007</v>
      </c>
      <c r="D59" s="330">
        <v>8.6</v>
      </c>
      <c r="E59" s="330">
        <v>2.5</v>
      </c>
      <c r="F59" s="330">
        <v>8.4</v>
      </c>
      <c r="G59" s="330">
        <v>8.5</v>
      </c>
      <c r="H59" s="331">
        <v>8.5</v>
      </c>
      <c r="I59" s="329">
        <v>8.4</v>
      </c>
      <c r="J59" s="330">
        <v>8.5</v>
      </c>
      <c r="K59" s="330">
        <v>8.6</v>
      </c>
      <c r="L59" s="330">
        <v>2.5</v>
      </c>
      <c r="M59" s="330">
        <v>8.6</v>
      </c>
      <c r="N59" s="25">
        <v>8.4</v>
      </c>
      <c r="O59" s="331">
        <v>8.5</v>
      </c>
      <c r="P59" s="329">
        <v>8.5</v>
      </c>
      <c r="Q59" s="330">
        <v>8.6</v>
      </c>
      <c r="R59" s="330">
        <v>8.5</v>
      </c>
      <c r="S59" s="330">
        <v>2.7</v>
      </c>
      <c r="T59" s="330">
        <v>8.6999999999999993</v>
      </c>
      <c r="U59" s="330">
        <v>8.6</v>
      </c>
      <c r="V59" s="331">
        <v>8.6</v>
      </c>
      <c r="W59" s="537">
        <v>6</v>
      </c>
      <c r="X59" s="242">
        <f t="shared" si="23"/>
        <v>166.99999999999994</v>
      </c>
      <c r="Y59" s="541">
        <f t="shared" si="22"/>
        <v>160.99999999999994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8.5</v>
      </c>
      <c r="C60" s="330">
        <v>8.3000000000000007</v>
      </c>
      <c r="D60" s="330">
        <v>8.6</v>
      </c>
      <c r="E60" s="330">
        <v>2.4</v>
      </c>
      <c r="F60" s="330">
        <v>8.4</v>
      </c>
      <c r="G60" s="330">
        <v>8.5</v>
      </c>
      <c r="H60" s="331">
        <v>8.5</v>
      </c>
      <c r="I60" s="329">
        <v>8.4</v>
      </c>
      <c r="J60" s="330">
        <v>8.5</v>
      </c>
      <c r="K60" s="330">
        <v>8.6</v>
      </c>
      <c r="L60" s="330">
        <v>2.5</v>
      </c>
      <c r="M60" s="330">
        <v>8.6</v>
      </c>
      <c r="N60" s="25">
        <v>8.4</v>
      </c>
      <c r="O60" s="331">
        <v>8.5</v>
      </c>
      <c r="P60" s="329">
        <v>8.5</v>
      </c>
      <c r="Q60" s="330">
        <v>8.5</v>
      </c>
      <c r="R60" s="330">
        <v>8.5</v>
      </c>
      <c r="S60" s="330">
        <v>2.6</v>
      </c>
      <c r="T60" s="330">
        <v>8.6999999999999993</v>
      </c>
      <c r="U60" s="330">
        <v>8.6</v>
      </c>
      <c r="V60" s="331">
        <v>8.6</v>
      </c>
      <c r="W60" s="537">
        <v>5.9</v>
      </c>
      <c r="X60" s="381">
        <f t="shared" si="23"/>
        <v>166.59999999999997</v>
      </c>
      <c r="Y60" s="541">
        <f t="shared" si="22"/>
        <v>160.69999999999996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59.5</v>
      </c>
      <c r="C61" s="105">
        <f t="shared" si="24"/>
        <v>58.5</v>
      </c>
      <c r="D61" s="105">
        <f t="shared" si="24"/>
        <v>60.7</v>
      </c>
      <c r="E61" s="105">
        <f t="shared" si="24"/>
        <v>17.399999999999999</v>
      </c>
      <c r="F61" s="105">
        <f t="shared" si="24"/>
        <v>58.899999999999991</v>
      </c>
      <c r="G61" s="105">
        <f t="shared" si="24"/>
        <v>59.7</v>
      </c>
      <c r="H61" s="106">
        <f t="shared" si="24"/>
        <v>59.5</v>
      </c>
      <c r="I61" s="108">
        <f t="shared" si="24"/>
        <v>58.899999999999991</v>
      </c>
      <c r="J61" s="105">
        <f t="shared" si="24"/>
        <v>59.7</v>
      </c>
      <c r="K61" s="105">
        <f t="shared" si="24"/>
        <v>60.300000000000004</v>
      </c>
      <c r="L61" s="105">
        <f>SUM(L54:L60)</f>
        <v>17.5</v>
      </c>
      <c r="M61" s="105">
        <f>SUM(M54:M60)</f>
        <v>60.7</v>
      </c>
      <c r="N61" s="105">
        <f>SUM(N54:N60)</f>
        <v>58.899999999999991</v>
      </c>
      <c r="O61" s="106">
        <f>SUM(O54:O60)</f>
        <v>59.5</v>
      </c>
      <c r="P61" s="108">
        <f t="shared" ref="P61:W61" si="25">SUM(P54:P60)</f>
        <v>59.7</v>
      </c>
      <c r="Q61" s="105">
        <f t="shared" si="25"/>
        <v>60.1</v>
      </c>
      <c r="R61" s="105">
        <f t="shared" si="25"/>
        <v>59.7</v>
      </c>
      <c r="S61" s="105">
        <f t="shared" si="25"/>
        <v>18.8</v>
      </c>
      <c r="T61" s="105">
        <f t="shared" si="25"/>
        <v>60.900000000000006</v>
      </c>
      <c r="U61" s="105">
        <f t="shared" si="25"/>
        <v>60.7</v>
      </c>
      <c r="V61" s="106">
        <f t="shared" si="25"/>
        <v>60.7</v>
      </c>
      <c r="W61" s="106">
        <f t="shared" si="25"/>
        <v>41.9</v>
      </c>
      <c r="X61" s="389">
        <f>SUM(B61:W61)</f>
        <v>1172.2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146.5</v>
      </c>
      <c r="C62" s="16">
        <v>146.5</v>
      </c>
      <c r="D62" s="16">
        <v>149.5</v>
      </c>
      <c r="E62" s="16">
        <v>146.5</v>
      </c>
      <c r="F62" s="16">
        <v>147.5</v>
      </c>
      <c r="G62" s="16">
        <v>149.5</v>
      </c>
      <c r="H62" s="17">
        <v>146.5</v>
      </c>
      <c r="I62" s="15">
        <v>147.5</v>
      </c>
      <c r="J62" s="16">
        <v>149.5</v>
      </c>
      <c r="K62" s="16">
        <v>148.5</v>
      </c>
      <c r="L62" s="452">
        <v>147</v>
      </c>
      <c r="M62" s="452">
        <v>149.5</v>
      </c>
      <c r="N62" s="16">
        <v>147.5</v>
      </c>
      <c r="O62" s="17">
        <v>146.5</v>
      </c>
      <c r="P62" s="451">
        <v>149.5</v>
      </c>
      <c r="Q62" s="452">
        <v>148</v>
      </c>
      <c r="R62" s="453">
        <v>149.5</v>
      </c>
      <c r="S62" s="453">
        <v>149.5</v>
      </c>
      <c r="T62" s="453">
        <v>150</v>
      </c>
      <c r="U62" s="452">
        <v>149.5</v>
      </c>
      <c r="V62" s="504">
        <v>149.5</v>
      </c>
      <c r="W62" s="504">
        <v>146</v>
      </c>
      <c r="X62" s="243">
        <f>((X61/X63)/7)*1000</f>
        <v>148.32342148551183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57</v>
      </c>
      <c r="D63" s="19">
        <v>58</v>
      </c>
      <c r="E63" s="19">
        <v>17</v>
      </c>
      <c r="F63" s="19">
        <v>57</v>
      </c>
      <c r="G63" s="19">
        <v>57</v>
      </c>
      <c r="H63" s="20">
        <v>58</v>
      </c>
      <c r="I63" s="18">
        <v>57</v>
      </c>
      <c r="J63" s="19">
        <v>57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41</v>
      </c>
      <c r="X63" s="244">
        <f>SUM(B63:W63)</f>
        <v>1129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8.4969999999999999</v>
      </c>
      <c r="C64" s="21">
        <f t="shared" ref="C64:W64" si="26">((((C62*7)*C63)/1000))/7</f>
        <v>8.3505000000000003</v>
      </c>
      <c r="D64" s="21">
        <f t="shared" si="26"/>
        <v>8.6710000000000012</v>
      </c>
      <c r="E64" s="21">
        <f t="shared" si="26"/>
        <v>2.4904999999999999</v>
      </c>
      <c r="F64" s="21">
        <f t="shared" si="26"/>
        <v>8.4075000000000006</v>
      </c>
      <c r="G64" s="21">
        <f t="shared" si="26"/>
        <v>8.5214999999999996</v>
      </c>
      <c r="H64" s="21">
        <f t="shared" si="26"/>
        <v>8.4969999999999999</v>
      </c>
      <c r="I64" s="21">
        <f t="shared" si="26"/>
        <v>8.4075000000000006</v>
      </c>
      <c r="J64" s="21">
        <f t="shared" si="26"/>
        <v>8.5214999999999996</v>
      </c>
      <c r="K64" s="21">
        <f t="shared" si="26"/>
        <v>8.6129999999999995</v>
      </c>
      <c r="L64" s="21">
        <f t="shared" si="26"/>
        <v>2.4989999999999997</v>
      </c>
      <c r="M64" s="21">
        <f t="shared" si="26"/>
        <v>8.6710000000000012</v>
      </c>
      <c r="N64" s="21">
        <f t="shared" si="26"/>
        <v>8.4075000000000006</v>
      </c>
      <c r="O64" s="21">
        <f t="shared" si="26"/>
        <v>8.4969999999999999</v>
      </c>
      <c r="P64" s="21">
        <f t="shared" si="26"/>
        <v>8.5214999999999996</v>
      </c>
      <c r="Q64" s="21">
        <f t="shared" si="26"/>
        <v>8.5839999999999996</v>
      </c>
      <c r="R64" s="21">
        <f t="shared" si="26"/>
        <v>8.5214999999999996</v>
      </c>
      <c r="S64" s="21">
        <f t="shared" si="26"/>
        <v>2.6909999999999998</v>
      </c>
      <c r="T64" s="21">
        <f t="shared" si="26"/>
        <v>8.6999999999999993</v>
      </c>
      <c r="U64" s="21">
        <f t="shared" si="26"/>
        <v>8.6710000000000012</v>
      </c>
      <c r="V64" s="21">
        <f t="shared" si="26"/>
        <v>8.6710000000000012</v>
      </c>
      <c r="W64" s="21">
        <f t="shared" si="26"/>
        <v>5.9859999999999998</v>
      </c>
      <c r="X64" s="425">
        <f>((X61*1000)/X63)/7</f>
        <v>148.32342148551183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59.478999999999999</v>
      </c>
      <c r="C65" s="330">
        <f>((C63*C62)*7)/1000</f>
        <v>58.453499999999998</v>
      </c>
      <c r="D65" s="330">
        <f t="shared" ref="D65:K65" si="27">((D63*D62)*7)/1000</f>
        <v>60.697000000000003</v>
      </c>
      <c r="E65" s="330">
        <f t="shared" si="27"/>
        <v>17.433499999999999</v>
      </c>
      <c r="F65" s="330">
        <f t="shared" si="27"/>
        <v>58.852499999999999</v>
      </c>
      <c r="G65" s="330">
        <f t="shared" si="27"/>
        <v>59.650500000000001</v>
      </c>
      <c r="H65" s="331">
        <f t="shared" si="27"/>
        <v>59.478999999999999</v>
      </c>
      <c r="I65" s="329">
        <f t="shared" si="27"/>
        <v>58.852499999999999</v>
      </c>
      <c r="J65" s="330">
        <f t="shared" si="27"/>
        <v>59.650500000000001</v>
      </c>
      <c r="K65" s="330">
        <f t="shared" si="27"/>
        <v>60.290999999999997</v>
      </c>
      <c r="L65" s="330">
        <f>((L63*L62)*7)/1000</f>
        <v>17.492999999999999</v>
      </c>
      <c r="M65" s="330">
        <f>((M63*M62)*7)/1000</f>
        <v>60.697000000000003</v>
      </c>
      <c r="N65" s="330">
        <f>((N63*N62)*7)/1000</f>
        <v>58.852499999999999</v>
      </c>
      <c r="O65" s="331">
        <f>((O63*O62)*7)/1000</f>
        <v>59.478999999999999</v>
      </c>
      <c r="P65" s="329">
        <f t="shared" ref="P65:W65" si="28">((P63*P62)*7)/1000</f>
        <v>59.650500000000001</v>
      </c>
      <c r="Q65" s="330">
        <f t="shared" si="28"/>
        <v>60.088000000000001</v>
      </c>
      <c r="R65" s="330">
        <f t="shared" si="28"/>
        <v>59.650500000000001</v>
      </c>
      <c r="S65" s="330">
        <f t="shared" si="28"/>
        <v>18.837</v>
      </c>
      <c r="T65" s="330">
        <f t="shared" si="28"/>
        <v>60.9</v>
      </c>
      <c r="U65" s="330">
        <f t="shared" si="28"/>
        <v>60.697000000000003</v>
      </c>
      <c r="V65" s="331">
        <f t="shared" si="28"/>
        <v>60.697000000000003</v>
      </c>
      <c r="W65" s="331">
        <f t="shared" si="28"/>
        <v>41.902000000000001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146.55172413793105</v>
      </c>
      <c r="C66" s="27">
        <f t="shared" si="29"/>
        <v>146.61654135338347</v>
      </c>
      <c r="D66" s="27">
        <f t="shared" si="29"/>
        <v>149.50738916256159</v>
      </c>
      <c r="E66" s="27">
        <f t="shared" si="29"/>
        <v>146.21848739495798</v>
      </c>
      <c r="F66" s="27">
        <f t="shared" si="29"/>
        <v>147.61904761904759</v>
      </c>
      <c r="G66" s="27">
        <f t="shared" si="29"/>
        <v>149.62406015037595</v>
      </c>
      <c r="H66" s="28">
        <f t="shared" si="29"/>
        <v>146.55172413793105</v>
      </c>
      <c r="I66" s="26">
        <f t="shared" si="29"/>
        <v>147.61904761904759</v>
      </c>
      <c r="J66" s="27">
        <f t="shared" si="29"/>
        <v>149.62406015037595</v>
      </c>
      <c r="K66" s="27">
        <f t="shared" si="29"/>
        <v>148.52216748768473</v>
      </c>
      <c r="L66" s="27">
        <f>+(L61/L63)/7*1000</f>
        <v>147.05882352941174</v>
      </c>
      <c r="M66" s="27">
        <f>+(M61/M63)/7*1000</f>
        <v>149.50738916256159</v>
      </c>
      <c r="N66" s="27">
        <f>+(N61/N63)/7*1000</f>
        <v>147.61904761904759</v>
      </c>
      <c r="O66" s="28">
        <f>+(O61/O63)/7*1000</f>
        <v>146.55172413793105</v>
      </c>
      <c r="P66" s="26">
        <f t="shared" ref="P66:W66" si="30">+(P61/P63)/7*1000</f>
        <v>149.62406015037595</v>
      </c>
      <c r="Q66" s="27">
        <f t="shared" si="30"/>
        <v>148.02955665024632</v>
      </c>
      <c r="R66" s="27">
        <f t="shared" si="30"/>
        <v>149.62406015037595</v>
      </c>
      <c r="S66" s="27">
        <f t="shared" si="30"/>
        <v>149.20634920634922</v>
      </c>
      <c r="T66" s="27">
        <f t="shared" si="30"/>
        <v>150</v>
      </c>
      <c r="U66" s="27">
        <f t="shared" si="30"/>
        <v>149.50738916256159</v>
      </c>
      <c r="V66" s="28">
        <f t="shared" si="30"/>
        <v>149.50738916256159</v>
      </c>
      <c r="W66" s="28">
        <f t="shared" si="30"/>
        <v>145.99303135888502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2.1000000000000796E-2</v>
      </c>
      <c r="C67" s="30">
        <f>C61-C65</f>
        <v>4.6500000000001762E-2</v>
      </c>
      <c r="D67" s="30">
        <f t="shared" ref="D67:K67" si="31">D61-D65</f>
        <v>3.0000000000001137E-3</v>
      </c>
      <c r="E67" s="30">
        <f t="shared" si="31"/>
        <v>-3.3500000000000085E-2</v>
      </c>
      <c r="F67" s="30">
        <f t="shared" si="31"/>
        <v>4.7499999999992326E-2</v>
      </c>
      <c r="G67" s="30">
        <f t="shared" si="31"/>
        <v>4.9500000000001876E-2</v>
      </c>
      <c r="H67" s="30">
        <f t="shared" si="31"/>
        <v>2.1000000000000796E-2</v>
      </c>
      <c r="I67" s="30">
        <f t="shared" si="31"/>
        <v>4.7499999999992326E-2</v>
      </c>
      <c r="J67" s="30">
        <f t="shared" si="31"/>
        <v>4.9500000000001876E-2</v>
      </c>
      <c r="K67" s="30">
        <f t="shared" si="31"/>
        <v>9.0000000000074465E-3</v>
      </c>
      <c r="L67" s="30">
        <f>L61-L65</f>
        <v>7.0000000000014495E-3</v>
      </c>
      <c r="M67" s="30">
        <f>M61-M65</f>
        <v>3.0000000000001137E-3</v>
      </c>
      <c r="N67" s="30">
        <f>N61-N65</f>
        <v>4.7499999999992326E-2</v>
      </c>
      <c r="O67" s="30">
        <f>O61-O65</f>
        <v>2.1000000000000796E-2</v>
      </c>
      <c r="P67" s="30">
        <f t="shared" ref="P67:W67" si="32">P61-P65</f>
        <v>4.9500000000001876E-2</v>
      </c>
      <c r="Q67" s="30">
        <f t="shared" si="32"/>
        <v>1.2000000000000455E-2</v>
      </c>
      <c r="R67" s="30">
        <f t="shared" si="32"/>
        <v>4.9500000000001876E-2</v>
      </c>
      <c r="S67" s="30">
        <f t="shared" si="32"/>
        <v>-3.6999999999999034E-2</v>
      </c>
      <c r="T67" s="30">
        <f t="shared" si="32"/>
        <v>0</v>
      </c>
      <c r="U67" s="30">
        <f t="shared" si="32"/>
        <v>3.0000000000001137E-3</v>
      </c>
      <c r="V67" s="30">
        <f t="shared" si="32"/>
        <v>3.0000000000001137E-3</v>
      </c>
      <c r="W67" s="30">
        <f t="shared" si="32"/>
        <v>-2.0000000000024443E-3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25" topLeftCell="A10">
      <selection activeCell="Y54" sqref="Y54:Y60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U9"/>
    <mergeCell ref="M11:N11"/>
    <mergeCell ref="B15:H15"/>
    <mergeCell ref="I15:O15"/>
    <mergeCell ref="P15:V15"/>
    <mergeCell ref="W15:W16"/>
    <mergeCell ref="B33:G33"/>
    <mergeCell ref="H33:H35"/>
    <mergeCell ref="O33:T33"/>
    <mergeCell ref="U33:U35"/>
    <mergeCell ref="L34:M34"/>
    <mergeCell ref="B52:H52"/>
    <mergeCell ref="I52:O52"/>
    <mergeCell ref="P52:V52"/>
    <mergeCell ref="W52:W53"/>
    <mergeCell ref="X52:X53"/>
  </mergeCells>
  <pageMargins left="0.7" right="0.7" top="0.75" bottom="0.75" header="0.3" footer="0.3"/>
  <pageSetup paperSize="9" orientation="portrait"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4"/>
  <dimension ref="A1:AG236"/>
  <sheetViews>
    <sheetView topLeftCell="A7" zoomScale="25" zoomScaleNormal="25" workbookViewId="0">
      <selection activeCell="B26" sqref="B26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106</v>
      </c>
      <c r="N11" s="1100"/>
      <c r="O11" s="6"/>
      <c r="P11" s="6"/>
      <c r="Q11" s="1"/>
      <c r="R11" s="1"/>
      <c r="S11" s="1" t="s">
        <v>5</v>
      </c>
      <c r="T11" s="69">
        <v>45656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5"/>
      <c r="I15" s="1142" t="s">
        <v>29</v>
      </c>
      <c r="J15" s="1143"/>
      <c r="K15" s="1143"/>
      <c r="L15" s="1143"/>
      <c r="M15" s="1143"/>
      <c r="N15" s="1143"/>
      <c r="O15" s="1144"/>
      <c r="P15" s="1103" t="s">
        <v>28</v>
      </c>
      <c r="Q15" s="1104"/>
      <c r="R15" s="1104"/>
      <c r="S15" s="1104"/>
      <c r="T15" s="1104"/>
      <c r="U15" s="1104"/>
      <c r="V15" s="1105"/>
      <c r="W15" s="1156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9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100.4</v>
      </c>
      <c r="C17" s="330">
        <v>102.3</v>
      </c>
      <c r="D17" s="330">
        <v>102.7</v>
      </c>
      <c r="E17" s="330">
        <v>26.3</v>
      </c>
      <c r="F17" s="330">
        <v>101.7</v>
      </c>
      <c r="G17" s="330">
        <v>101.8</v>
      </c>
      <c r="H17" s="331">
        <v>101.4</v>
      </c>
      <c r="I17" s="329">
        <v>100.9</v>
      </c>
      <c r="J17" s="330">
        <v>101.8</v>
      </c>
      <c r="K17" s="330">
        <v>101.5</v>
      </c>
      <c r="L17" s="330">
        <v>26.8</v>
      </c>
      <c r="M17" s="330">
        <v>101.4</v>
      </c>
      <c r="N17" s="330">
        <v>101.8</v>
      </c>
      <c r="O17" s="331">
        <v>101.2</v>
      </c>
      <c r="P17" s="329">
        <v>101.4</v>
      </c>
      <c r="Q17" s="330">
        <v>100.4</v>
      </c>
      <c r="R17" s="330">
        <v>102.2</v>
      </c>
      <c r="S17" s="330">
        <v>27.3</v>
      </c>
      <c r="T17" s="330">
        <v>102.2</v>
      </c>
      <c r="U17" s="330">
        <v>102</v>
      </c>
      <c r="V17" s="331">
        <v>101.7</v>
      </c>
      <c r="W17" s="337">
        <f t="shared" ref="W17:W24" si="0">SUM(B17:V17)</f>
        <v>1909.2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100.3</v>
      </c>
      <c r="C18" s="330">
        <v>102.3</v>
      </c>
      <c r="D18" s="330">
        <v>102.7</v>
      </c>
      <c r="E18" s="330">
        <v>26.3</v>
      </c>
      <c r="F18" s="330">
        <v>101.7</v>
      </c>
      <c r="G18" s="330">
        <v>101.8</v>
      </c>
      <c r="H18" s="331">
        <v>101.3</v>
      </c>
      <c r="I18" s="329">
        <v>100.8</v>
      </c>
      <c r="J18" s="330">
        <v>101.8</v>
      </c>
      <c r="K18" s="330">
        <v>101.5</v>
      </c>
      <c r="L18" s="330">
        <v>26.8</v>
      </c>
      <c r="M18" s="330">
        <v>101.3</v>
      </c>
      <c r="N18" s="330">
        <v>101.8</v>
      </c>
      <c r="O18" s="331">
        <v>101.2</v>
      </c>
      <c r="P18" s="329">
        <v>101.3</v>
      </c>
      <c r="Q18" s="330">
        <v>100.3</v>
      </c>
      <c r="R18" s="330">
        <v>102.2</v>
      </c>
      <c r="S18" s="330">
        <v>27.3</v>
      </c>
      <c r="T18" s="330">
        <v>102.2</v>
      </c>
      <c r="U18" s="330">
        <v>102</v>
      </c>
      <c r="V18" s="331">
        <v>101.7</v>
      </c>
      <c r="W18" s="337">
        <f t="shared" si="0"/>
        <v>1908.6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100.3</v>
      </c>
      <c r="C19" s="330">
        <v>102.3</v>
      </c>
      <c r="D19" s="330">
        <v>102.6</v>
      </c>
      <c r="E19" s="330">
        <v>26.2</v>
      </c>
      <c r="F19" s="330">
        <v>101.7</v>
      </c>
      <c r="G19" s="330">
        <v>101.8</v>
      </c>
      <c r="H19" s="331">
        <v>101.3</v>
      </c>
      <c r="I19" s="329">
        <v>100.8</v>
      </c>
      <c r="J19" s="330">
        <v>101.6</v>
      </c>
      <c r="K19" s="330">
        <v>101.5</v>
      </c>
      <c r="L19" s="330">
        <v>26.7</v>
      </c>
      <c r="M19" s="330">
        <v>101.1</v>
      </c>
      <c r="N19" s="330">
        <v>101.6</v>
      </c>
      <c r="O19" s="331">
        <v>100.9</v>
      </c>
      <c r="P19" s="329">
        <v>101.3</v>
      </c>
      <c r="Q19" s="330">
        <v>100.1</v>
      </c>
      <c r="R19" s="330">
        <v>102.1</v>
      </c>
      <c r="S19" s="330">
        <v>27</v>
      </c>
      <c r="T19" s="330">
        <v>101.9</v>
      </c>
      <c r="U19" s="330">
        <v>101.8</v>
      </c>
      <c r="V19" s="331">
        <v>101.7</v>
      </c>
      <c r="W19" s="337">
        <f t="shared" si="0"/>
        <v>1906.2999999999997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100.3</v>
      </c>
      <c r="C20" s="330">
        <v>102.3</v>
      </c>
      <c r="D20" s="330">
        <v>102.4</v>
      </c>
      <c r="E20" s="330">
        <v>26.2</v>
      </c>
      <c r="F20" s="330">
        <v>101.6</v>
      </c>
      <c r="G20" s="330">
        <v>101.8</v>
      </c>
      <c r="H20" s="331">
        <v>101.3</v>
      </c>
      <c r="I20" s="329">
        <v>100.8</v>
      </c>
      <c r="J20" s="330">
        <v>101.3</v>
      </c>
      <c r="K20" s="330">
        <v>101.2</v>
      </c>
      <c r="L20" s="330">
        <v>26.7</v>
      </c>
      <c r="M20" s="330">
        <v>101.1</v>
      </c>
      <c r="N20" s="330">
        <v>101.6</v>
      </c>
      <c r="O20" s="331">
        <v>100.9</v>
      </c>
      <c r="P20" s="329">
        <v>101.3</v>
      </c>
      <c r="Q20" s="330">
        <v>100.1</v>
      </c>
      <c r="R20" s="330">
        <v>102.1</v>
      </c>
      <c r="S20" s="330">
        <v>27</v>
      </c>
      <c r="T20" s="330">
        <v>101.9</v>
      </c>
      <c r="U20" s="330">
        <v>101.7</v>
      </c>
      <c r="V20" s="280">
        <v>101.6</v>
      </c>
      <c r="W20" s="337">
        <f t="shared" si="0"/>
        <v>1905.1999999999996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29">
        <v>100.3</v>
      </c>
      <c r="C21" s="330">
        <v>102.3</v>
      </c>
      <c r="D21" s="330">
        <v>102.3</v>
      </c>
      <c r="E21" s="330">
        <v>26.2</v>
      </c>
      <c r="F21" s="330">
        <v>101.6</v>
      </c>
      <c r="G21" s="330">
        <v>101.8</v>
      </c>
      <c r="H21" s="331">
        <v>101.3</v>
      </c>
      <c r="I21" s="329">
        <v>100.8</v>
      </c>
      <c r="J21" s="330">
        <v>101.3</v>
      </c>
      <c r="K21" s="330">
        <v>101.2</v>
      </c>
      <c r="L21" s="330">
        <v>26</v>
      </c>
      <c r="M21" s="330">
        <v>101.1</v>
      </c>
      <c r="N21" s="330">
        <v>101.6</v>
      </c>
      <c r="O21" s="331">
        <v>100.9</v>
      </c>
      <c r="P21" s="329">
        <v>101.3</v>
      </c>
      <c r="Q21" s="330">
        <v>100.1</v>
      </c>
      <c r="R21" s="330">
        <v>102.1</v>
      </c>
      <c r="S21" s="330">
        <v>26.6</v>
      </c>
      <c r="T21" s="330">
        <v>101.9</v>
      </c>
      <c r="U21" s="330">
        <v>101.7</v>
      </c>
      <c r="V21" s="280">
        <v>101.6</v>
      </c>
      <c r="W21" s="242">
        <f t="shared" si="0"/>
        <v>1903.9999999999995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29">
        <v>100.3</v>
      </c>
      <c r="C22" s="330">
        <v>102.3</v>
      </c>
      <c r="D22" s="330">
        <v>102.3</v>
      </c>
      <c r="E22" s="330">
        <v>26.2</v>
      </c>
      <c r="F22" s="330">
        <v>101.6</v>
      </c>
      <c r="G22" s="330">
        <v>101.8</v>
      </c>
      <c r="H22" s="331">
        <v>101.3</v>
      </c>
      <c r="I22" s="329">
        <v>100.8</v>
      </c>
      <c r="J22" s="330">
        <v>101.3</v>
      </c>
      <c r="K22" s="330">
        <v>101.2</v>
      </c>
      <c r="L22" s="330">
        <v>25.9</v>
      </c>
      <c r="M22" s="330">
        <v>101</v>
      </c>
      <c r="N22" s="330">
        <v>101.6</v>
      </c>
      <c r="O22" s="331">
        <v>100.9</v>
      </c>
      <c r="P22" s="329">
        <v>101.3</v>
      </c>
      <c r="Q22" s="330">
        <v>100.1</v>
      </c>
      <c r="R22" s="330">
        <v>102.1</v>
      </c>
      <c r="S22" s="330">
        <v>26.6</v>
      </c>
      <c r="T22" s="330">
        <v>101.9</v>
      </c>
      <c r="U22" s="330">
        <v>101.7</v>
      </c>
      <c r="V22" s="280">
        <v>101.6</v>
      </c>
      <c r="W22" s="242">
        <f t="shared" si="0"/>
        <v>1903.7999999999995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29">
        <v>100.3</v>
      </c>
      <c r="C23" s="330">
        <v>102.3</v>
      </c>
      <c r="D23" s="330">
        <v>102.3</v>
      </c>
      <c r="E23" s="330">
        <v>26.2</v>
      </c>
      <c r="F23" s="330">
        <v>101.6</v>
      </c>
      <c r="G23" s="330">
        <v>101.8</v>
      </c>
      <c r="H23" s="331">
        <v>101.3</v>
      </c>
      <c r="I23" s="329">
        <v>100.8</v>
      </c>
      <c r="J23" s="330">
        <v>101.2</v>
      </c>
      <c r="K23" s="330">
        <v>101.1</v>
      </c>
      <c r="L23" s="330">
        <v>25.9</v>
      </c>
      <c r="M23" s="330">
        <v>101</v>
      </c>
      <c r="N23" s="330">
        <v>101.5</v>
      </c>
      <c r="O23" s="331">
        <v>100.9</v>
      </c>
      <c r="P23" s="329">
        <v>101.3</v>
      </c>
      <c r="Q23" s="330">
        <v>100</v>
      </c>
      <c r="R23" s="330">
        <v>102.1</v>
      </c>
      <c r="S23" s="330">
        <v>26.5</v>
      </c>
      <c r="T23" s="330">
        <v>101.8</v>
      </c>
      <c r="U23" s="330">
        <v>101.7</v>
      </c>
      <c r="V23" s="280">
        <v>101.6</v>
      </c>
      <c r="W23" s="381">
        <f t="shared" si="0"/>
        <v>1903.1999999999996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702.19999999999993</v>
      </c>
      <c r="C24" s="105">
        <f t="shared" si="1"/>
        <v>716.09999999999991</v>
      </c>
      <c r="D24" s="105">
        <f t="shared" si="1"/>
        <v>717.29999999999984</v>
      </c>
      <c r="E24" s="105">
        <f t="shared" si="1"/>
        <v>183.59999999999997</v>
      </c>
      <c r="F24" s="105">
        <f t="shared" si="1"/>
        <v>711.50000000000011</v>
      </c>
      <c r="G24" s="105">
        <f t="shared" si="1"/>
        <v>712.59999999999991</v>
      </c>
      <c r="H24" s="106">
        <f t="shared" si="1"/>
        <v>709.19999999999993</v>
      </c>
      <c r="I24" s="106">
        <f t="shared" si="1"/>
        <v>705.69999999999993</v>
      </c>
      <c r="J24" s="105">
        <f t="shared" si="1"/>
        <v>710.30000000000007</v>
      </c>
      <c r="K24" s="105">
        <f t="shared" si="1"/>
        <v>709.2</v>
      </c>
      <c r="L24" s="105">
        <f>SUM(L17:L23)</f>
        <v>184.8</v>
      </c>
      <c r="M24" s="105">
        <f>SUM(M17:M23)</f>
        <v>708</v>
      </c>
      <c r="N24" s="105">
        <f>SUM(N17:N23)</f>
        <v>711.5</v>
      </c>
      <c r="O24" s="105">
        <f>SUM(O17:O23)</f>
        <v>706.9</v>
      </c>
      <c r="P24" s="108">
        <f t="shared" ref="P24:V24" si="2">SUM(P17:P23)</f>
        <v>709.19999999999993</v>
      </c>
      <c r="Q24" s="105">
        <f t="shared" si="2"/>
        <v>701.1</v>
      </c>
      <c r="R24" s="105">
        <f t="shared" si="2"/>
        <v>714.90000000000009</v>
      </c>
      <c r="S24" s="105">
        <f t="shared" si="2"/>
        <v>188.29999999999998</v>
      </c>
      <c r="T24" s="105">
        <f t="shared" si="2"/>
        <v>713.8</v>
      </c>
      <c r="U24" s="105">
        <f t="shared" si="2"/>
        <v>712.6</v>
      </c>
      <c r="V24" s="106">
        <f t="shared" si="2"/>
        <v>711.50000000000011</v>
      </c>
      <c r="W24" s="389">
        <f t="shared" si="0"/>
        <v>13340.3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165</v>
      </c>
      <c r="G25" s="346">
        <v>165</v>
      </c>
      <c r="H25" s="532">
        <v>165</v>
      </c>
      <c r="I25" s="345">
        <v>165</v>
      </c>
      <c r="J25" s="346">
        <v>165</v>
      </c>
      <c r="K25" s="345">
        <v>165</v>
      </c>
      <c r="L25" s="533">
        <v>165</v>
      </c>
      <c r="M25" s="533">
        <v>165</v>
      </c>
      <c r="N25" s="346">
        <v>165</v>
      </c>
      <c r="O25" s="532">
        <v>165</v>
      </c>
      <c r="P25" s="534">
        <v>165</v>
      </c>
      <c r="Q25" s="533">
        <v>165</v>
      </c>
      <c r="R25" s="454">
        <v>165</v>
      </c>
      <c r="S25" s="454">
        <v>165</v>
      </c>
      <c r="T25" s="454">
        <v>165</v>
      </c>
      <c r="U25" s="454">
        <v>165</v>
      </c>
      <c r="V25" s="535">
        <v>165</v>
      </c>
      <c r="W25" s="243">
        <f>((W24/W26)/7)*1000</f>
        <v>165.10067944703653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606</v>
      </c>
      <c r="C26" s="19">
        <v>619</v>
      </c>
      <c r="D26" s="19">
        <v>621</v>
      </c>
      <c r="E26" s="19">
        <v>157</v>
      </c>
      <c r="F26" s="19">
        <v>615</v>
      </c>
      <c r="G26" s="19">
        <v>617</v>
      </c>
      <c r="H26" s="20">
        <v>614</v>
      </c>
      <c r="I26" s="18">
        <v>611</v>
      </c>
      <c r="J26" s="19">
        <v>615</v>
      </c>
      <c r="K26" s="19">
        <v>614</v>
      </c>
      <c r="L26" s="19">
        <v>160</v>
      </c>
      <c r="M26" s="19">
        <v>613</v>
      </c>
      <c r="N26" s="19">
        <v>616</v>
      </c>
      <c r="O26" s="20">
        <v>612</v>
      </c>
      <c r="P26" s="18">
        <v>614</v>
      </c>
      <c r="Q26" s="19">
        <v>607</v>
      </c>
      <c r="R26" s="19">
        <v>619</v>
      </c>
      <c r="S26" s="19">
        <v>162</v>
      </c>
      <c r="T26" s="19">
        <v>618</v>
      </c>
      <c r="U26" s="19">
        <v>617</v>
      </c>
      <c r="V26" s="20">
        <v>616</v>
      </c>
      <c r="W26" s="244">
        <f>SUM(B26:V26)</f>
        <v>11543</v>
      </c>
      <c r="Y26" s="375"/>
    </row>
    <row r="27" spans="1:31" s="2" customFormat="1" ht="33" customHeight="1" x14ac:dyDescent="0.25">
      <c r="A27" s="164" t="s">
        <v>12</v>
      </c>
      <c r="B27" s="21">
        <f>((((B25*7)*B26)/1000))/7</f>
        <v>99.99</v>
      </c>
      <c r="C27" s="21">
        <f t="shared" ref="C27:V27" si="3">((((C25*7)*C26)/1000))/7</f>
        <v>102.13500000000001</v>
      </c>
      <c r="D27" s="21">
        <f t="shared" si="3"/>
        <v>102.465</v>
      </c>
      <c r="E27" s="21">
        <f t="shared" si="3"/>
        <v>25.905000000000001</v>
      </c>
      <c r="F27" s="21">
        <f t="shared" si="3"/>
        <v>101.47500000000001</v>
      </c>
      <c r="G27" s="21">
        <f t="shared" si="3"/>
        <v>101.80499999999999</v>
      </c>
      <c r="H27" s="21">
        <f t="shared" si="3"/>
        <v>101.30999999999999</v>
      </c>
      <c r="I27" s="21">
        <f t="shared" si="3"/>
        <v>100.81500000000001</v>
      </c>
      <c r="J27" s="21">
        <f t="shared" si="3"/>
        <v>101.47500000000001</v>
      </c>
      <c r="K27" s="21">
        <f t="shared" si="3"/>
        <v>101.30999999999999</v>
      </c>
      <c r="L27" s="21">
        <f t="shared" si="3"/>
        <v>26.400000000000002</v>
      </c>
      <c r="M27" s="21">
        <f t="shared" si="3"/>
        <v>101.145</v>
      </c>
      <c r="N27" s="21">
        <f t="shared" si="3"/>
        <v>101.64</v>
      </c>
      <c r="O27" s="21">
        <f t="shared" si="3"/>
        <v>100.98</v>
      </c>
      <c r="P27" s="21">
        <f t="shared" si="3"/>
        <v>101.30999999999999</v>
      </c>
      <c r="Q27" s="21">
        <f t="shared" si="3"/>
        <v>100.155</v>
      </c>
      <c r="R27" s="21">
        <f t="shared" si="3"/>
        <v>102.13500000000001</v>
      </c>
      <c r="S27" s="21">
        <f t="shared" si="3"/>
        <v>26.73</v>
      </c>
      <c r="T27" s="21">
        <f t="shared" si="3"/>
        <v>101.97</v>
      </c>
      <c r="U27" s="21">
        <f t="shared" si="3"/>
        <v>101.80499999999999</v>
      </c>
      <c r="V27" s="21">
        <f t="shared" si="3"/>
        <v>101.64</v>
      </c>
      <c r="W27" s="425">
        <f>((W24*1000)/W26)/7</f>
        <v>165.10067944703655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699.93</v>
      </c>
      <c r="C28" s="330">
        <f>((C26*C25)*7)/1000</f>
        <v>714.94500000000005</v>
      </c>
      <c r="D28" s="330">
        <f t="shared" ref="D28:K28" si="4">((D26*D25)*7)/1000</f>
        <v>717.255</v>
      </c>
      <c r="E28" s="330">
        <f t="shared" si="4"/>
        <v>181.33500000000001</v>
      </c>
      <c r="F28" s="330">
        <f t="shared" si="4"/>
        <v>710.32500000000005</v>
      </c>
      <c r="G28" s="330">
        <f t="shared" si="4"/>
        <v>712.63499999999999</v>
      </c>
      <c r="H28" s="331">
        <f t="shared" si="4"/>
        <v>709.17</v>
      </c>
      <c r="I28" s="329">
        <f>((I26*I25)*7)/1000</f>
        <v>705.70500000000004</v>
      </c>
      <c r="J28" s="330">
        <f t="shared" si="4"/>
        <v>710.32500000000005</v>
      </c>
      <c r="K28" s="330">
        <f t="shared" si="4"/>
        <v>709.17</v>
      </c>
      <c r="L28" s="330">
        <f>((L26*L25)*7)/1000</f>
        <v>184.8</v>
      </c>
      <c r="M28" s="330">
        <f>((M26*M25)*7)/1000</f>
        <v>708.01499999999999</v>
      </c>
      <c r="N28" s="330">
        <f>((N26*N25)*7)/1000</f>
        <v>711.48</v>
      </c>
      <c r="O28" s="331">
        <f>((O26*O25)*7)/1000</f>
        <v>706.86</v>
      </c>
      <c r="P28" s="329">
        <f t="shared" ref="P28:V28" si="5">((P26*P25)*7)/1000</f>
        <v>709.17</v>
      </c>
      <c r="Q28" s="330">
        <f t="shared" si="5"/>
        <v>701.08500000000004</v>
      </c>
      <c r="R28" s="330">
        <f t="shared" si="5"/>
        <v>714.94500000000005</v>
      </c>
      <c r="S28" s="330">
        <f t="shared" si="5"/>
        <v>187.11</v>
      </c>
      <c r="T28" s="330">
        <f t="shared" si="5"/>
        <v>713.79</v>
      </c>
      <c r="U28" s="330">
        <f t="shared" si="5"/>
        <v>712.63499999999999</v>
      </c>
      <c r="V28" s="331">
        <f t="shared" si="5"/>
        <v>711.48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165.5351249410655</v>
      </c>
      <c r="C29" s="27">
        <f t="shared" si="6"/>
        <v>165.26655896607429</v>
      </c>
      <c r="D29" s="27">
        <f t="shared" si="6"/>
        <v>165.01035196687369</v>
      </c>
      <c r="E29" s="27">
        <f t="shared" si="6"/>
        <v>167.06096451319377</v>
      </c>
      <c r="F29" s="27">
        <f t="shared" si="6"/>
        <v>165.2729384436702</v>
      </c>
      <c r="G29" s="27">
        <f t="shared" si="6"/>
        <v>164.99189627228523</v>
      </c>
      <c r="H29" s="28">
        <f t="shared" si="6"/>
        <v>165.00697999069334</v>
      </c>
      <c r="I29" s="26">
        <f t="shared" si="6"/>
        <v>164.99883095627777</v>
      </c>
      <c r="J29" s="27">
        <f t="shared" si="6"/>
        <v>164.99419279907085</v>
      </c>
      <c r="K29" s="27">
        <f t="shared" si="6"/>
        <v>165.00697999069334</v>
      </c>
      <c r="L29" s="27">
        <f>+(L24/L26)/7*1000</f>
        <v>165</v>
      </c>
      <c r="M29" s="27">
        <f>+(M24/M26)/7*1000</f>
        <v>164.99650431134933</v>
      </c>
      <c r="N29" s="27">
        <f>+(N24/N26)/7*1000</f>
        <v>165.00463821892393</v>
      </c>
      <c r="O29" s="28">
        <f>+(O24/O26)/7*1000</f>
        <v>165.00933706816059</v>
      </c>
      <c r="P29" s="26">
        <f t="shared" ref="P29:V29" si="7">+(P24/P26)/7*1000</f>
        <v>165.00697999069334</v>
      </c>
      <c r="Q29" s="27">
        <f t="shared" si="7"/>
        <v>165.00353024240999</v>
      </c>
      <c r="R29" s="27">
        <f t="shared" si="7"/>
        <v>164.98961458573737</v>
      </c>
      <c r="S29" s="27">
        <f t="shared" si="7"/>
        <v>166.04938271604939</v>
      </c>
      <c r="T29" s="27">
        <f t="shared" si="7"/>
        <v>165.00231160425335</v>
      </c>
      <c r="U29" s="27">
        <f t="shared" si="7"/>
        <v>164.99189627228526</v>
      </c>
      <c r="V29" s="28">
        <f t="shared" si="7"/>
        <v>165.00463821892393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2.2699999999999818</v>
      </c>
      <c r="C30" s="30">
        <f>C24-C28</f>
        <v>1.154999999999859</v>
      </c>
      <c r="D30" s="30">
        <f>D24-D28</f>
        <v>4.4999999999845386E-2</v>
      </c>
      <c r="E30" s="30">
        <f t="shared" ref="E30:K30" si="8">E24-E28</f>
        <v>2.2649999999999579</v>
      </c>
      <c r="F30" s="30">
        <f t="shared" si="8"/>
        <v>1.1750000000000682</v>
      </c>
      <c r="G30" s="30">
        <f t="shared" si="8"/>
        <v>-3.5000000000081855E-2</v>
      </c>
      <c r="H30" s="30">
        <f t="shared" si="8"/>
        <v>2.9999999999972715E-2</v>
      </c>
      <c r="I30" s="30">
        <f t="shared" si="8"/>
        <v>-5.0000000001091394E-3</v>
      </c>
      <c r="J30" s="30">
        <f t="shared" si="8"/>
        <v>-2.4999999999977263E-2</v>
      </c>
      <c r="K30" s="30">
        <f t="shared" si="8"/>
        <v>3.0000000000086402E-2</v>
      </c>
      <c r="L30" s="30">
        <f>L24-L28</f>
        <v>0</v>
      </c>
      <c r="M30" s="30">
        <f>M24-M28</f>
        <v>-1.4999999999986358E-2</v>
      </c>
      <c r="N30" s="30">
        <f>N24-N28</f>
        <v>1.999999999998181E-2</v>
      </c>
      <c r="O30" s="30">
        <f>O24-O28</f>
        <v>3.999999999996362E-2</v>
      </c>
      <c r="P30" s="30">
        <f t="shared" ref="P30:V30" si="9">P24-P28</f>
        <v>2.9999999999972715E-2</v>
      </c>
      <c r="Q30" s="30">
        <f t="shared" si="9"/>
        <v>1.4999999999986358E-2</v>
      </c>
      <c r="R30" s="30">
        <f t="shared" si="9"/>
        <v>-4.4999999999959073E-2</v>
      </c>
      <c r="S30" s="30">
        <f t="shared" si="9"/>
        <v>1.1899999999999693</v>
      </c>
      <c r="T30" s="30">
        <f t="shared" si="9"/>
        <v>9.9999999999909051E-3</v>
      </c>
      <c r="U30" s="30">
        <f t="shared" si="9"/>
        <v>-3.4999999999968168E-2</v>
      </c>
      <c r="V30" s="30">
        <f t="shared" si="9"/>
        <v>2.0000000000095497E-2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4" t="s">
        <v>16</v>
      </c>
      <c r="C33" s="1095"/>
      <c r="D33" s="1095"/>
      <c r="E33" s="1095"/>
      <c r="F33" s="1095"/>
      <c r="G33" s="1145"/>
      <c r="H33" s="1147" t="s">
        <v>8</v>
      </c>
      <c r="M33" s="32"/>
      <c r="N33" s="53" t="s">
        <v>87</v>
      </c>
      <c r="O33" s="1094" t="s">
        <v>16</v>
      </c>
      <c r="P33" s="1095"/>
      <c r="Q33" s="1095"/>
      <c r="R33" s="1095"/>
      <c r="S33" s="1095"/>
      <c r="T33" s="1145"/>
      <c r="U33" s="1147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7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9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9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94.6</v>
      </c>
      <c r="C36" s="329">
        <v>95.2</v>
      </c>
      <c r="D36" s="330">
        <v>22.6</v>
      </c>
      <c r="E36" s="330">
        <v>96.2</v>
      </c>
      <c r="F36" s="330">
        <v>95.6</v>
      </c>
      <c r="G36" s="331">
        <v>95.6</v>
      </c>
      <c r="H36" s="242">
        <f t="shared" ref="H36:H41" si="10">SUM(B36:G36)</f>
        <v>499.80000000000007</v>
      </c>
      <c r="I36" s="37"/>
      <c r="J36" s="375"/>
      <c r="K36" s="326"/>
      <c r="L36" s="502"/>
      <c r="M36" s="2"/>
      <c r="N36" s="147" t="s">
        <v>23</v>
      </c>
      <c r="O36" s="329">
        <v>8.6999999999999993</v>
      </c>
      <c r="P36" s="330">
        <v>8.6999999999999993</v>
      </c>
      <c r="Q36" s="330">
        <v>1.9</v>
      </c>
      <c r="R36" s="330">
        <v>8.5</v>
      </c>
      <c r="S36" s="330">
        <v>8.4</v>
      </c>
      <c r="T36" s="331">
        <v>8.1</v>
      </c>
      <c r="U36" s="381">
        <f>SUM(O36:T36)</f>
        <v>44.3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94.6</v>
      </c>
      <c r="C37" s="329">
        <v>95.2</v>
      </c>
      <c r="D37" s="330">
        <v>22.6</v>
      </c>
      <c r="E37" s="330">
        <v>96.2</v>
      </c>
      <c r="F37" s="330">
        <v>95.5</v>
      </c>
      <c r="G37" s="331">
        <v>95.5</v>
      </c>
      <c r="H37" s="242">
        <f t="shared" si="10"/>
        <v>499.6</v>
      </c>
      <c r="I37" s="37"/>
      <c r="J37" s="375"/>
      <c r="K37" s="326"/>
      <c r="L37" s="502"/>
      <c r="M37" s="2"/>
      <c r="N37" s="148" t="s">
        <v>19</v>
      </c>
      <c r="O37" s="329">
        <v>8.6999999999999993</v>
      </c>
      <c r="P37" s="330">
        <v>8.6</v>
      </c>
      <c r="Q37" s="330">
        <v>1.9</v>
      </c>
      <c r="R37" s="330">
        <v>8.4</v>
      </c>
      <c r="S37" s="330">
        <v>8.4</v>
      </c>
      <c r="T37" s="331">
        <v>8.1</v>
      </c>
      <c r="U37" s="381">
        <f t="shared" ref="U37:U43" si="11">SUM(O37:T37)</f>
        <v>44.099999999999994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94.1</v>
      </c>
      <c r="C38" s="329">
        <v>94.3</v>
      </c>
      <c r="D38" s="330">
        <v>21.7</v>
      </c>
      <c r="E38" s="330">
        <v>96.2</v>
      </c>
      <c r="F38" s="330">
        <v>95.1</v>
      </c>
      <c r="G38" s="331">
        <v>95.5</v>
      </c>
      <c r="H38" s="242">
        <f>SUM(B38:G38)</f>
        <v>496.9</v>
      </c>
      <c r="I38" s="37"/>
      <c r="J38" s="375"/>
      <c r="K38" s="326"/>
      <c r="L38" s="502"/>
      <c r="M38" s="2"/>
      <c r="N38" s="148" t="s">
        <v>27</v>
      </c>
      <c r="O38" s="329">
        <v>8.6999999999999993</v>
      </c>
      <c r="P38" s="330">
        <v>8.6</v>
      </c>
      <c r="Q38" s="330">
        <v>1.7</v>
      </c>
      <c r="R38" s="330">
        <v>8.4</v>
      </c>
      <c r="S38" s="330">
        <v>8.3000000000000007</v>
      </c>
      <c r="T38" s="331">
        <v>8.1</v>
      </c>
      <c r="U38" s="381">
        <f t="shared" si="11"/>
        <v>43.800000000000004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94.1</v>
      </c>
      <c r="C39" s="329">
        <v>94.3</v>
      </c>
      <c r="D39" s="330">
        <v>21.7</v>
      </c>
      <c r="E39" s="330">
        <v>96.2</v>
      </c>
      <c r="F39" s="330">
        <v>95.1</v>
      </c>
      <c r="G39" s="331">
        <v>95.5</v>
      </c>
      <c r="H39" s="242">
        <f t="shared" si="10"/>
        <v>496.9</v>
      </c>
      <c r="I39" s="37"/>
      <c r="J39" s="375"/>
      <c r="K39" s="326"/>
      <c r="L39" s="502"/>
      <c r="M39" s="2"/>
      <c r="N39" s="147" t="s">
        <v>20</v>
      </c>
      <c r="O39" s="329">
        <v>8.6</v>
      </c>
      <c r="P39" s="330">
        <v>8.6</v>
      </c>
      <c r="Q39" s="330">
        <v>1.7</v>
      </c>
      <c r="R39" s="330">
        <v>8.4</v>
      </c>
      <c r="S39" s="330">
        <v>8.3000000000000007</v>
      </c>
      <c r="T39" s="331">
        <v>8.1</v>
      </c>
      <c r="U39" s="381">
        <f t="shared" si="11"/>
        <v>43.699999999999996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94.1</v>
      </c>
      <c r="C40" s="329">
        <v>94.3</v>
      </c>
      <c r="D40" s="330">
        <v>21.6</v>
      </c>
      <c r="E40" s="330">
        <v>96.1</v>
      </c>
      <c r="F40" s="330">
        <v>95.1</v>
      </c>
      <c r="G40" s="331">
        <v>95.2</v>
      </c>
      <c r="H40" s="575">
        <f t="shared" si="10"/>
        <v>496.39999999999992</v>
      </c>
      <c r="I40" s="555"/>
      <c r="J40" s="556"/>
      <c r="K40" s="556"/>
      <c r="L40" s="556"/>
      <c r="M40" s="557"/>
      <c r="N40" s="147" t="s">
        <v>21</v>
      </c>
      <c r="O40" s="329">
        <v>8.6999999999999993</v>
      </c>
      <c r="P40" s="330">
        <v>8.6999999999999993</v>
      </c>
      <c r="Q40" s="330">
        <v>1.7</v>
      </c>
      <c r="R40" s="330">
        <v>8.5</v>
      </c>
      <c r="S40" s="330">
        <v>8.4</v>
      </c>
      <c r="T40" s="331">
        <v>8.1</v>
      </c>
      <c r="U40" s="381">
        <f t="shared" si="11"/>
        <v>44.1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94.1</v>
      </c>
      <c r="C41" s="329">
        <v>94.3</v>
      </c>
      <c r="D41" s="330">
        <v>21.6</v>
      </c>
      <c r="E41" s="330">
        <v>96.1</v>
      </c>
      <c r="F41" s="330">
        <v>95</v>
      </c>
      <c r="G41" s="331">
        <v>95.1</v>
      </c>
      <c r="H41" s="242">
        <f t="shared" si="10"/>
        <v>496.19999999999993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8.6999999999999993</v>
      </c>
      <c r="Q41" s="330">
        <v>1.7</v>
      </c>
      <c r="R41" s="330">
        <v>8.5</v>
      </c>
      <c r="S41" s="330">
        <v>8.4</v>
      </c>
      <c r="T41" s="331">
        <v>8.1</v>
      </c>
      <c r="U41" s="381">
        <f t="shared" si="11"/>
        <v>44.1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94.1</v>
      </c>
      <c r="C42" s="329">
        <v>94.3</v>
      </c>
      <c r="D42" s="330">
        <v>21.6</v>
      </c>
      <c r="E42" s="330">
        <v>96.1</v>
      </c>
      <c r="F42" s="330">
        <v>95</v>
      </c>
      <c r="G42" s="331">
        <v>95.1</v>
      </c>
      <c r="H42" s="381">
        <f>SUM(B42:G42)</f>
        <v>496.19999999999993</v>
      </c>
      <c r="I42" s="555"/>
      <c r="J42" s="556"/>
      <c r="K42" s="556"/>
      <c r="L42" s="556"/>
      <c r="M42" s="557"/>
      <c r="N42" s="196" t="s">
        <v>30</v>
      </c>
      <c r="O42" s="329">
        <v>8.6</v>
      </c>
      <c r="P42" s="330">
        <v>8.6</v>
      </c>
      <c r="Q42" s="330">
        <v>1.7</v>
      </c>
      <c r="R42" s="330">
        <v>8.4</v>
      </c>
      <c r="S42" s="330">
        <v>8.3000000000000007</v>
      </c>
      <c r="T42" s="331">
        <v>8</v>
      </c>
      <c r="U42" s="381">
        <f t="shared" si="11"/>
        <v>43.599999999999994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659.7</v>
      </c>
      <c r="C43" s="105">
        <f t="shared" si="12"/>
        <v>661.9</v>
      </c>
      <c r="D43" s="105">
        <f t="shared" si="12"/>
        <v>153.4</v>
      </c>
      <c r="E43" s="531">
        <f t="shared" si="12"/>
        <v>673.1</v>
      </c>
      <c r="F43" s="105">
        <f>SUM(F36:F42)</f>
        <v>666.4</v>
      </c>
      <c r="G43" s="106">
        <f t="shared" si="12"/>
        <v>667.5</v>
      </c>
      <c r="H43" s="389">
        <f>SUM(B43:G43)</f>
        <v>3482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60.699999999999996</v>
      </c>
      <c r="P43" s="105">
        <f t="shared" si="13"/>
        <v>60.500000000000007</v>
      </c>
      <c r="Q43" s="105">
        <f t="shared" si="13"/>
        <v>12.299999999999999</v>
      </c>
      <c r="R43" s="105">
        <f t="shared" si="13"/>
        <v>59.099999999999994</v>
      </c>
      <c r="S43" s="105">
        <f t="shared" si="13"/>
        <v>58.5</v>
      </c>
      <c r="T43" s="106">
        <f t="shared" si="13"/>
        <v>56.6</v>
      </c>
      <c r="U43" s="389">
        <f t="shared" si="11"/>
        <v>307.7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160</v>
      </c>
      <c r="C44" s="346">
        <v>160</v>
      </c>
      <c r="D44" s="346">
        <v>160</v>
      </c>
      <c r="E44" s="346">
        <v>159.99999999999997</v>
      </c>
      <c r="F44" s="346">
        <v>160</v>
      </c>
      <c r="G44" s="532">
        <v>160</v>
      </c>
      <c r="H44" s="113">
        <f>+((H43/H45)/7)*1000</f>
        <v>160.40908462707884</v>
      </c>
      <c r="I44" s="38"/>
      <c r="J44" s="38"/>
      <c r="K44" s="38"/>
      <c r="L44" s="37"/>
      <c r="N44" s="162" t="s">
        <v>10</v>
      </c>
      <c r="O44" s="15">
        <v>149.5</v>
      </c>
      <c r="P44" s="16">
        <v>149</v>
      </c>
      <c r="Q44" s="16">
        <v>146</v>
      </c>
      <c r="R44" s="16">
        <v>145.5</v>
      </c>
      <c r="S44" s="16">
        <v>146.5</v>
      </c>
      <c r="T44" s="17">
        <v>144.5</v>
      </c>
      <c r="U44" s="113">
        <f>+((U43/U45)/7)*1000</f>
        <v>148.00384800384799</v>
      </c>
      <c r="AA44" s="11"/>
      <c r="AB44" s="11"/>
    </row>
    <row r="45" spans="1:28" ht="33.75" customHeight="1" x14ac:dyDescent="0.25">
      <c r="A45" s="163" t="s">
        <v>11</v>
      </c>
      <c r="B45" s="18">
        <v>589</v>
      </c>
      <c r="C45" s="19">
        <v>591</v>
      </c>
      <c r="D45" s="19">
        <v>133</v>
      </c>
      <c r="E45" s="19">
        <v>601</v>
      </c>
      <c r="F45" s="19">
        <v>591</v>
      </c>
      <c r="G45" s="20">
        <v>596</v>
      </c>
      <c r="H45" s="114">
        <f>SUM(B45:G45)</f>
        <v>3101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57</v>
      </c>
      <c r="Q45" s="19">
        <v>11</v>
      </c>
      <c r="R45" s="19">
        <v>58</v>
      </c>
      <c r="S45" s="19">
        <v>57</v>
      </c>
      <c r="T45" s="20">
        <v>56</v>
      </c>
      <c r="U45" s="114">
        <f>SUM(O45:T45)</f>
        <v>297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((((B44*7)*B45)/1000))/7</f>
        <v>94.24</v>
      </c>
      <c r="C46" s="21">
        <f t="shared" si="14"/>
        <v>94.559999999999988</v>
      </c>
      <c r="D46" s="21">
        <f t="shared" si="14"/>
        <v>21.28</v>
      </c>
      <c r="E46" s="21">
        <f t="shared" si="14"/>
        <v>96.159999999999982</v>
      </c>
      <c r="F46" s="21">
        <f t="shared" si="14"/>
        <v>94.559999999999988</v>
      </c>
      <c r="G46" s="21">
        <f t="shared" si="14"/>
        <v>95.36</v>
      </c>
      <c r="H46" s="115">
        <f>((H43*1000)/H45)/7</f>
        <v>160.40908462707881</v>
      </c>
      <c r="I46" s="167"/>
      <c r="J46" s="167"/>
      <c r="K46" s="167"/>
      <c r="L46" s="37"/>
      <c r="N46" s="164" t="s">
        <v>12</v>
      </c>
      <c r="O46" s="21">
        <f t="shared" ref="O46:T46" si="15">((((O44*7)*O45)/1000))/7</f>
        <v>8.6710000000000012</v>
      </c>
      <c r="P46" s="21">
        <f t="shared" si="15"/>
        <v>8.4930000000000003</v>
      </c>
      <c r="Q46" s="21">
        <f t="shared" si="15"/>
        <v>1.6060000000000001</v>
      </c>
      <c r="R46" s="21">
        <f t="shared" si="15"/>
        <v>8.4390000000000001</v>
      </c>
      <c r="S46" s="21">
        <f t="shared" si="15"/>
        <v>8.3505000000000003</v>
      </c>
      <c r="T46" s="21">
        <f t="shared" si="15"/>
        <v>8.0920000000000005</v>
      </c>
      <c r="U46" s="115">
        <f>((U43*1000)/U45)/7</f>
        <v>148.00384800384799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659.68</v>
      </c>
      <c r="C47" s="330">
        <f t="shared" si="16"/>
        <v>661.92</v>
      </c>
      <c r="D47" s="330">
        <f t="shared" si="16"/>
        <v>148.96</v>
      </c>
      <c r="E47" s="330">
        <f t="shared" si="16"/>
        <v>673.11999999999989</v>
      </c>
      <c r="F47" s="330">
        <f>((F45*F44)*7)/1000</f>
        <v>661.92</v>
      </c>
      <c r="G47" s="331">
        <f t="shared" si="16"/>
        <v>667.52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60.697000000000003</v>
      </c>
      <c r="P47" s="330">
        <f t="shared" si="17"/>
        <v>59.451000000000001</v>
      </c>
      <c r="Q47" s="330">
        <f t="shared" si="17"/>
        <v>11.242000000000001</v>
      </c>
      <c r="R47" s="330">
        <f t="shared" si="17"/>
        <v>59.073</v>
      </c>
      <c r="S47" s="330">
        <f t="shared" si="17"/>
        <v>58.453499999999998</v>
      </c>
      <c r="T47" s="331">
        <f t="shared" si="17"/>
        <v>56.643999999999998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160.00485083676935</v>
      </c>
      <c r="C48" s="27">
        <f t="shared" si="18"/>
        <v>159.99516557892193</v>
      </c>
      <c r="D48" s="27">
        <f t="shared" si="18"/>
        <v>164.76906552094522</v>
      </c>
      <c r="E48" s="27">
        <f t="shared" si="18"/>
        <v>159.99524601854054</v>
      </c>
      <c r="F48" s="27">
        <f>+(F43/F45)/7*1000</f>
        <v>161.08291032148901</v>
      </c>
      <c r="G48" s="28">
        <f t="shared" si="18"/>
        <v>159.99520613614573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149.50738916256157</v>
      </c>
      <c r="P48" s="27">
        <f t="shared" si="19"/>
        <v>151.62907268170429</v>
      </c>
      <c r="Q48" s="27">
        <f t="shared" si="19"/>
        <v>159.74025974025975</v>
      </c>
      <c r="R48" s="27">
        <f t="shared" si="19"/>
        <v>145.56650246305418</v>
      </c>
      <c r="S48" s="27">
        <f t="shared" si="19"/>
        <v>146.61654135338347</v>
      </c>
      <c r="T48" s="28">
        <f t="shared" si="19"/>
        <v>144.38775510204079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2.0000000000095497E-2</v>
      </c>
      <c r="C49" s="30">
        <f t="shared" si="20"/>
        <v>-1.999999999998181E-2</v>
      </c>
      <c r="D49" s="30">
        <f>D43-D47</f>
        <v>4.4399999999999977</v>
      </c>
      <c r="E49" s="30">
        <f t="shared" si="20"/>
        <v>-1.9999999999868123E-2</v>
      </c>
      <c r="F49" s="30">
        <f t="shared" si="20"/>
        <v>4.4800000000000182</v>
      </c>
      <c r="G49" s="30">
        <f t="shared" si="20"/>
        <v>-1.999999999998181E-2</v>
      </c>
      <c r="H49" s="29"/>
      <c r="I49" s="29"/>
      <c r="J49" s="29"/>
      <c r="K49" s="29"/>
      <c r="L49" s="30"/>
      <c r="N49" s="29"/>
      <c r="O49" s="30">
        <f t="shared" ref="O49:T49" si="21">O43-O47</f>
        <v>2.9999999999930083E-3</v>
      </c>
      <c r="P49" s="30">
        <f t="shared" si="21"/>
        <v>1.0490000000000066</v>
      </c>
      <c r="Q49" s="30">
        <f t="shared" si="21"/>
        <v>1.0579999999999981</v>
      </c>
      <c r="R49" s="30">
        <f t="shared" si="21"/>
        <v>2.6999999999993918E-2</v>
      </c>
      <c r="S49" s="30">
        <f t="shared" si="21"/>
        <v>4.6500000000001762E-2</v>
      </c>
      <c r="T49" s="30">
        <f t="shared" si="21"/>
        <v>-4.399999999999693E-2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103" t="s">
        <v>7</v>
      </c>
      <c r="C52" s="1104"/>
      <c r="D52" s="1104"/>
      <c r="E52" s="1104"/>
      <c r="F52" s="1104"/>
      <c r="G52" s="1104"/>
      <c r="H52" s="1105"/>
      <c r="I52" s="1142" t="s">
        <v>29</v>
      </c>
      <c r="J52" s="1143"/>
      <c r="K52" s="1143"/>
      <c r="L52" s="1143"/>
      <c r="M52" s="1143"/>
      <c r="N52" s="1143"/>
      <c r="O52" s="1144"/>
      <c r="P52" s="1103" t="s">
        <v>28</v>
      </c>
      <c r="Q52" s="1104"/>
      <c r="R52" s="1104"/>
      <c r="S52" s="1104"/>
      <c r="T52" s="1104"/>
      <c r="U52" s="1104"/>
      <c r="V52" s="1105"/>
      <c r="W52" s="1160" t="s">
        <v>93</v>
      </c>
      <c r="X52" s="1156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61"/>
      <c r="X53" s="1149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8.5</v>
      </c>
      <c r="C54" s="330">
        <v>8.4</v>
      </c>
      <c r="D54" s="330">
        <v>8.6999999999999993</v>
      </c>
      <c r="E54" s="330">
        <v>2.5</v>
      </c>
      <c r="F54" s="330">
        <v>8.5</v>
      </c>
      <c r="G54" s="330">
        <v>8.6</v>
      </c>
      <c r="H54" s="331">
        <v>8.5</v>
      </c>
      <c r="I54" s="329">
        <v>8.5</v>
      </c>
      <c r="J54" s="330">
        <v>8.6</v>
      </c>
      <c r="K54" s="330">
        <v>8.6999999999999993</v>
      </c>
      <c r="L54" s="330">
        <v>2.5</v>
      </c>
      <c r="M54" s="330">
        <v>8.6999999999999993</v>
      </c>
      <c r="N54" s="25">
        <v>8.5</v>
      </c>
      <c r="O54" s="331">
        <v>8.5</v>
      </c>
      <c r="P54" s="329">
        <v>8.6</v>
      </c>
      <c r="Q54" s="330">
        <v>8.6</v>
      </c>
      <c r="R54" s="330">
        <v>8.6</v>
      </c>
      <c r="S54" s="330">
        <v>2.7</v>
      </c>
      <c r="T54" s="330">
        <v>8.6999999999999993</v>
      </c>
      <c r="U54" s="330">
        <v>8.6999999999999993</v>
      </c>
      <c r="V54" s="331">
        <v>8.6999999999999993</v>
      </c>
      <c r="W54" s="537">
        <v>6</v>
      </c>
      <c r="X54" s="242">
        <f>SUM(B54:W54)</f>
        <v>168.29999999999995</v>
      </c>
      <c r="Y54" s="546">
        <f t="shared" ref="Y54:Y60" si="22">X54-W54</f>
        <v>162.29999999999995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8.5</v>
      </c>
      <c r="C55" s="330">
        <v>8.4</v>
      </c>
      <c r="D55" s="330">
        <v>8.6999999999999993</v>
      </c>
      <c r="E55" s="330">
        <v>2.5</v>
      </c>
      <c r="F55" s="330">
        <v>8.4</v>
      </c>
      <c r="G55" s="330">
        <v>8.6</v>
      </c>
      <c r="H55" s="331">
        <v>8.5</v>
      </c>
      <c r="I55" s="329">
        <v>8.4</v>
      </c>
      <c r="J55" s="330">
        <v>8.6</v>
      </c>
      <c r="K55" s="330">
        <v>8.6</v>
      </c>
      <c r="L55" s="330">
        <v>2.5</v>
      </c>
      <c r="M55" s="330">
        <v>8.6999999999999993</v>
      </c>
      <c r="N55" s="25">
        <v>8.4</v>
      </c>
      <c r="O55" s="331">
        <v>8.5</v>
      </c>
      <c r="P55" s="329">
        <v>8.6</v>
      </c>
      <c r="Q55" s="330">
        <v>8.6</v>
      </c>
      <c r="R55" s="330">
        <v>8.6</v>
      </c>
      <c r="S55" s="330">
        <v>2.7</v>
      </c>
      <c r="T55" s="330">
        <v>8.6999999999999993</v>
      </c>
      <c r="U55" s="330">
        <v>8.6999999999999993</v>
      </c>
      <c r="V55" s="331">
        <v>8.6999999999999993</v>
      </c>
      <c r="W55" s="537">
        <v>6</v>
      </c>
      <c r="X55" s="242">
        <f t="shared" ref="X55:X60" si="23">SUM(B55:W55)</f>
        <v>167.89999999999995</v>
      </c>
      <c r="Y55" s="546">
        <f t="shared" si="22"/>
        <v>161.89999999999995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8.5</v>
      </c>
      <c r="C56" s="330">
        <v>8.4</v>
      </c>
      <c r="D56" s="330">
        <v>8.6999999999999993</v>
      </c>
      <c r="E56" s="330">
        <v>2.5</v>
      </c>
      <c r="F56" s="330">
        <v>8.4</v>
      </c>
      <c r="G56" s="330">
        <v>8.5</v>
      </c>
      <c r="H56" s="331">
        <v>8.5</v>
      </c>
      <c r="I56" s="329">
        <v>8.4</v>
      </c>
      <c r="J56" s="330">
        <v>8.5</v>
      </c>
      <c r="K56" s="330">
        <v>8.6</v>
      </c>
      <c r="L56" s="330">
        <v>2.5</v>
      </c>
      <c r="M56" s="330">
        <v>8.6999999999999993</v>
      </c>
      <c r="N56" s="25">
        <v>8.4</v>
      </c>
      <c r="O56" s="331">
        <v>8.5</v>
      </c>
      <c r="P56" s="329">
        <v>8.5</v>
      </c>
      <c r="Q56" s="330">
        <v>8.6</v>
      </c>
      <c r="R56" s="330">
        <v>8.5</v>
      </c>
      <c r="S56" s="330">
        <v>2.7</v>
      </c>
      <c r="T56" s="330">
        <v>8.6999999999999993</v>
      </c>
      <c r="U56" s="330">
        <v>8.6999999999999993</v>
      </c>
      <c r="V56" s="331">
        <v>8.6999999999999993</v>
      </c>
      <c r="W56" s="537">
        <v>6</v>
      </c>
      <c r="X56" s="242">
        <f t="shared" si="23"/>
        <v>167.49999999999994</v>
      </c>
      <c r="Y56" s="546">
        <f t="shared" si="22"/>
        <v>161.49999999999994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8.5</v>
      </c>
      <c r="C57" s="330">
        <v>8.4</v>
      </c>
      <c r="D57" s="330">
        <v>8.6999999999999993</v>
      </c>
      <c r="E57" s="330">
        <v>2.5</v>
      </c>
      <c r="F57" s="330">
        <v>8.4</v>
      </c>
      <c r="G57" s="330">
        <v>8.5</v>
      </c>
      <c r="H57" s="331">
        <v>8.5</v>
      </c>
      <c r="I57" s="329">
        <v>8.4</v>
      </c>
      <c r="J57" s="330">
        <v>8.5</v>
      </c>
      <c r="K57" s="330">
        <v>8.6</v>
      </c>
      <c r="L57" s="330">
        <v>2.5</v>
      </c>
      <c r="M57" s="330">
        <v>8.6999999999999993</v>
      </c>
      <c r="N57" s="25">
        <v>8.4</v>
      </c>
      <c r="O57" s="331">
        <v>8.5</v>
      </c>
      <c r="P57" s="329">
        <v>8.5</v>
      </c>
      <c r="Q57" s="330">
        <v>8.6</v>
      </c>
      <c r="R57" s="330">
        <v>8.5</v>
      </c>
      <c r="S57" s="330">
        <v>2.7</v>
      </c>
      <c r="T57" s="330">
        <v>8.6999999999999993</v>
      </c>
      <c r="U57" s="330">
        <v>8.6999999999999993</v>
      </c>
      <c r="V57" s="331">
        <v>8.6999999999999993</v>
      </c>
      <c r="W57" s="537">
        <v>6</v>
      </c>
      <c r="X57" s="242">
        <f t="shared" si="23"/>
        <v>167.49999999999994</v>
      </c>
      <c r="Y57" s="546">
        <f t="shared" si="22"/>
        <v>161.49999999999994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8.6</v>
      </c>
      <c r="C58" s="330">
        <v>8.5</v>
      </c>
      <c r="D58" s="330">
        <v>8.6999999999999993</v>
      </c>
      <c r="E58" s="330">
        <v>2.6</v>
      </c>
      <c r="F58" s="330">
        <v>8.5</v>
      </c>
      <c r="G58" s="330">
        <v>8.6</v>
      </c>
      <c r="H58" s="331">
        <v>8.6999999999999993</v>
      </c>
      <c r="I58" s="329">
        <v>8.5</v>
      </c>
      <c r="J58" s="330">
        <v>8.6</v>
      </c>
      <c r="K58" s="330">
        <v>8.6999999999999993</v>
      </c>
      <c r="L58" s="330">
        <v>2.6</v>
      </c>
      <c r="M58" s="330">
        <v>8.6999999999999993</v>
      </c>
      <c r="N58" s="25">
        <v>8.5</v>
      </c>
      <c r="O58" s="331">
        <v>8.6999999999999993</v>
      </c>
      <c r="P58" s="329">
        <v>8.5</v>
      </c>
      <c r="Q58" s="330">
        <v>8.6999999999999993</v>
      </c>
      <c r="R58" s="330">
        <v>8.6</v>
      </c>
      <c r="S58" s="330">
        <v>2.8</v>
      </c>
      <c r="T58" s="330">
        <v>8.9</v>
      </c>
      <c r="U58" s="330">
        <v>8.9</v>
      </c>
      <c r="V58" s="331">
        <v>8.6999999999999993</v>
      </c>
      <c r="W58" s="537">
        <v>6.1</v>
      </c>
      <c r="X58" s="242">
        <f t="shared" si="23"/>
        <v>169.70000000000002</v>
      </c>
      <c r="Y58" s="541">
        <f t="shared" si="22"/>
        <v>163.60000000000002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8.6</v>
      </c>
      <c r="C59" s="330">
        <v>8.5</v>
      </c>
      <c r="D59" s="330">
        <v>8.6999999999999993</v>
      </c>
      <c r="E59" s="330">
        <v>2.5</v>
      </c>
      <c r="F59" s="330">
        <v>8.5</v>
      </c>
      <c r="G59" s="330">
        <v>8.5</v>
      </c>
      <c r="H59" s="331">
        <v>8.6</v>
      </c>
      <c r="I59" s="329">
        <v>8.5</v>
      </c>
      <c r="J59" s="330">
        <v>8.5</v>
      </c>
      <c r="K59" s="330">
        <v>8.6999999999999993</v>
      </c>
      <c r="L59" s="330">
        <v>2.5</v>
      </c>
      <c r="M59" s="330">
        <v>8.6999999999999993</v>
      </c>
      <c r="N59" s="25">
        <v>8.5</v>
      </c>
      <c r="O59" s="331">
        <v>8.6</v>
      </c>
      <c r="P59" s="329">
        <v>8.5</v>
      </c>
      <c r="Q59" s="330">
        <v>8.6999999999999993</v>
      </c>
      <c r="R59" s="330">
        <v>8.6</v>
      </c>
      <c r="S59" s="330">
        <v>2.7</v>
      </c>
      <c r="T59" s="330">
        <v>8.8000000000000007</v>
      </c>
      <c r="U59" s="330">
        <v>8.6999999999999993</v>
      </c>
      <c r="V59" s="331">
        <v>8.6999999999999993</v>
      </c>
      <c r="W59" s="537">
        <v>6.1</v>
      </c>
      <c r="X59" s="242">
        <f t="shared" si="23"/>
        <v>168.7</v>
      </c>
      <c r="Y59" s="541">
        <f t="shared" si="22"/>
        <v>162.6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8.6999999999999993</v>
      </c>
      <c r="C60" s="330">
        <v>8.3000000000000007</v>
      </c>
      <c r="D60" s="330">
        <v>8.6999999999999993</v>
      </c>
      <c r="E60" s="330">
        <v>2.5</v>
      </c>
      <c r="F60" s="330">
        <v>8.4</v>
      </c>
      <c r="G60" s="330">
        <v>8.5</v>
      </c>
      <c r="H60" s="331">
        <v>8.6</v>
      </c>
      <c r="I60" s="329">
        <v>8.4</v>
      </c>
      <c r="J60" s="330">
        <v>8.5</v>
      </c>
      <c r="K60" s="330">
        <v>8.6</v>
      </c>
      <c r="L60" s="330">
        <v>2.5</v>
      </c>
      <c r="M60" s="330">
        <v>8.6999999999999993</v>
      </c>
      <c r="N60" s="25">
        <v>8.4</v>
      </c>
      <c r="O60" s="331">
        <v>8.6</v>
      </c>
      <c r="P60" s="329">
        <v>8.6</v>
      </c>
      <c r="Q60" s="330">
        <v>8.6999999999999993</v>
      </c>
      <c r="R60" s="330">
        <v>8.6</v>
      </c>
      <c r="S60" s="330">
        <v>2.7</v>
      </c>
      <c r="T60" s="330">
        <v>8.8000000000000007</v>
      </c>
      <c r="U60" s="330">
        <v>8.6999999999999993</v>
      </c>
      <c r="V60" s="331">
        <v>8.6999999999999993</v>
      </c>
      <c r="W60" s="537">
        <v>6.1</v>
      </c>
      <c r="X60" s="381">
        <f t="shared" si="23"/>
        <v>168.29999999999995</v>
      </c>
      <c r="Y60" s="541">
        <f t="shared" si="22"/>
        <v>162.19999999999996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59.900000000000006</v>
      </c>
      <c r="C61" s="105">
        <f t="shared" si="24"/>
        <v>58.900000000000006</v>
      </c>
      <c r="D61" s="105">
        <f t="shared" si="24"/>
        <v>60.900000000000006</v>
      </c>
      <c r="E61" s="105">
        <f t="shared" si="24"/>
        <v>17.600000000000001</v>
      </c>
      <c r="F61" s="105">
        <f t="shared" si="24"/>
        <v>59.099999999999994</v>
      </c>
      <c r="G61" s="105">
        <f t="shared" si="24"/>
        <v>59.800000000000004</v>
      </c>
      <c r="H61" s="106">
        <f t="shared" si="24"/>
        <v>59.900000000000006</v>
      </c>
      <c r="I61" s="108">
        <f t="shared" si="24"/>
        <v>59.099999999999994</v>
      </c>
      <c r="J61" s="105">
        <f t="shared" si="24"/>
        <v>59.800000000000004</v>
      </c>
      <c r="K61" s="105">
        <f t="shared" si="24"/>
        <v>60.500000000000007</v>
      </c>
      <c r="L61" s="105">
        <f>SUM(L54:L60)</f>
        <v>17.600000000000001</v>
      </c>
      <c r="M61" s="105">
        <f>SUM(M54:M60)</f>
        <v>60.900000000000006</v>
      </c>
      <c r="N61" s="105">
        <f>SUM(N54:N60)</f>
        <v>59.099999999999994</v>
      </c>
      <c r="O61" s="106">
        <f>SUM(O54:O60)</f>
        <v>59.900000000000006</v>
      </c>
      <c r="P61" s="108">
        <f t="shared" ref="P61:W61" si="25">SUM(P54:P60)</f>
        <v>59.800000000000004</v>
      </c>
      <c r="Q61" s="105">
        <f t="shared" si="25"/>
        <v>60.5</v>
      </c>
      <c r="R61" s="105">
        <f t="shared" si="25"/>
        <v>60.000000000000007</v>
      </c>
      <c r="S61" s="105">
        <f t="shared" si="25"/>
        <v>19</v>
      </c>
      <c r="T61" s="105">
        <f t="shared" si="25"/>
        <v>61.3</v>
      </c>
      <c r="U61" s="105">
        <f t="shared" si="25"/>
        <v>61.099999999999994</v>
      </c>
      <c r="V61" s="106">
        <f t="shared" si="25"/>
        <v>60.900000000000006</v>
      </c>
      <c r="W61" s="106">
        <f t="shared" si="25"/>
        <v>42.300000000000004</v>
      </c>
      <c r="X61" s="389">
        <f>SUM(B61:W61)</f>
        <v>1177.9000000000001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147.5</v>
      </c>
      <c r="C62" s="16">
        <v>147.5</v>
      </c>
      <c r="D62" s="16">
        <v>150</v>
      </c>
      <c r="E62" s="16">
        <v>147.5</v>
      </c>
      <c r="F62" s="16">
        <v>148</v>
      </c>
      <c r="G62" s="16">
        <v>150</v>
      </c>
      <c r="H62" s="17">
        <v>147.5</v>
      </c>
      <c r="I62" s="15">
        <v>148</v>
      </c>
      <c r="J62" s="16">
        <v>150</v>
      </c>
      <c r="K62" s="16">
        <v>149</v>
      </c>
      <c r="L62" s="452">
        <v>147.5</v>
      </c>
      <c r="M62" s="452">
        <v>150</v>
      </c>
      <c r="N62" s="16">
        <v>148</v>
      </c>
      <c r="O62" s="17">
        <v>147.5</v>
      </c>
      <c r="P62" s="451">
        <v>150</v>
      </c>
      <c r="Q62" s="452">
        <v>149</v>
      </c>
      <c r="R62" s="453">
        <v>150.5</v>
      </c>
      <c r="S62" s="453">
        <v>150.5</v>
      </c>
      <c r="T62" s="453">
        <v>151</v>
      </c>
      <c r="U62" s="452">
        <v>150.5</v>
      </c>
      <c r="V62" s="504">
        <v>150</v>
      </c>
      <c r="W62" s="504">
        <v>150</v>
      </c>
      <c r="X62" s="243">
        <f>((X61/X63)/7)*1000</f>
        <v>149.30916465965268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57</v>
      </c>
      <c r="D63" s="19">
        <v>58</v>
      </c>
      <c r="E63" s="19">
        <v>17</v>
      </c>
      <c r="F63" s="19">
        <v>57</v>
      </c>
      <c r="G63" s="19">
        <v>57</v>
      </c>
      <c r="H63" s="20">
        <v>58</v>
      </c>
      <c r="I63" s="18">
        <v>57</v>
      </c>
      <c r="J63" s="19">
        <v>57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39</v>
      </c>
      <c r="X63" s="244">
        <f>SUM(B63:W63)</f>
        <v>1127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8.5549999999999997</v>
      </c>
      <c r="C64" s="21">
        <f t="shared" ref="C64:W64" si="26">((((C62*7)*C63)/1000))/7</f>
        <v>8.4075000000000006</v>
      </c>
      <c r="D64" s="21">
        <f t="shared" si="26"/>
        <v>8.6999999999999993</v>
      </c>
      <c r="E64" s="21">
        <f t="shared" si="26"/>
        <v>2.5074999999999998</v>
      </c>
      <c r="F64" s="21">
        <f t="shared" si="26"/>
        <v>8.4359999999999999</v>
      </c>
      <c r="G64" s="21">
        <f t="shared" si="26"/>
        <v>8.5500000000000007</v>
      </c>
      <c r="H64" s="21">
        <f t="shared" si="26"/>
        <v>8.5549999999999997</v>
      </c>
      <c r="I64" s="21">
        <f t="shared" si="26"/>
        <v>8.4359999999999999</v>
      </c>
      <c r="J64" s="21">
        <f t="shared" si="26"/>
        <v>8.5500000000000007</v>
      </c>
      <c r="K64" s="21">
        <f t="shared" si="26"/>
        <v>8.6419999999999995</v>
      </c>
      <c r="L64" s="21">
        <f t="shared" si="26"/>
        <v>2.5074999999999998</v>
      </c>
      <c r="M64" s="21">
        <f t="shared" si="26"/>
        <v>8.6999999999999993</v>
      </c>
      <c r="N64" s="21">
        <f t="shared" si="26"/>
        <v>8.4359999999999999</v>
      </c>
      <c r="O64" s="21">
        <f t="shared" si="26"/>
        <v>8.5549999999999997</v>
      </c>
      <c r="P64" s="21">
        <f t="shared" si="26"/>
        <v>8.5500000000000007</v>
      </c>
      <c r="Q64" s="21">
        <f t="shared" si="26"/>
        <v>8.6419999999999995</v>
      </c>
      <c r="R64" s="21">
        <f t="shared" si="26"/>
        <v>8.5785</v>
      </c>
      <c r="S64" s="21">
        <f t="shared" si="26"/>
        <v>2.7090000000000001</v>
      </c>
      <c r="T64" s="21">
        <f t="shared" si="26"/>
        <v>8.7579999999999991</v>
      </c>
      <c r="U64" s="21">
        <f t="shared" si="26"/>
        <v>8.729000000000001</v>
      </c>
      <c r="V64" s="21">
        <f t="shared" si="26"/>
        <v>8.6999999999999993</v>
      </c>
      <c r="W64" s="21">
        <f t="shared" si="26"/>
        <v>5.8500000000000005</v>
      </c>
      <c r="X64" s="425">
        <f>((X61*1000)/X63)/7</f>
        <v>149.30916465965268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59.884999999999998</v>
      </c>
      <c r="C65" s="330">
        <f>((C63*C62)*7)/1000</f>
        <v>58.852499999999999</v>
      </c>
      <c r="D65" s="330">
        <f t="shared" ref="D65:K65" si="27">((D63*D62)*7)/1000</f>
        <v>60.9</v>
      </c>
      <c r="E65" s="330">
        <f t="shared" si="27"/>
        <v>17.552499999999998</v>
      </c>
      <c r="F65" s="330">
        <f t="shared" si="27"/>
        <v>59.052</v>
      </c>
      <c r="G65" s="330">
        <f t="shared" si="27"/>
        <v>59.85</v>
      </c>
      <c r="H65" s="331">
        <f t="shared" si="27"/>
        <v>59.884999999999998</v>
      </c>
      <c r="I65" s="329">
        <f t="shared" si="27"/>
        <v>59.052</v>
      </c>
      <c r="J65" s="330">
        <f t="shared" si="27"/>
        <v>59.85</v>
      </c>
      <c r="K65" s="330">
        <f t="shared" si="27"/>
        <v>60.494</v>
      </c>
      <c r="L65" s="330">
        <f>((L63*L62)*7)/1000</f>
        <v>17.552499999999998</v>
      </c>
      <c r="M65" s="330">
        <f>((M63*M62)*7)/1000</f>
        <v>60.9</v>
      </c>
      <c r="N65" s="330">
        <f>((N63*N62)*7)/1000</f>
        <v>59.052</v>
      </c>
      <c r="O65" s="331">
        <f>((O63*O62)*7)/1000</f>
        <v>59.884999999999998</v>
      </c>
      <c r="P65" s="329">
        <f t="shared" ref="P65:W65" si="28">((P63*P62)*7)/1000</f>
        <v>59.85</v>
      </c>
      <c r="Q65" s="330">
        <f t="shared" si="28"/>
        <v>60.494</v>
      </c>
      <c r="R65" s="330">
        <f t="shared" si="28"/>
        <v>60.049500000000002</v>
      </c>
      <c r="S65" s="330">
        <f t="shared" si="28"/>
        <v>18.963000000000001</v>
      </c>
      <c r="T65" s="330">
        <f t="shared" si="28"/>
        <v>61.305999999999997</v>
      </c>
      <c r="U65" s="330">
        <f t="shared" si="28"/>
        <v>61.103000000000002</v>
      </c>
      <c r="V65" s="331">
        <f t="shared" si="28"/>
        <v>60.9</v>
      </c>
      <c r="W65" s="331">
        <f t="shared" si="28"/>
        <v>40.950000000000003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147.53694581280791</v>
      </c>
      <c r="C66" s="27">
        <f t="shared" si="29"/>
        <v>147.61904761904762</v>
      </c>
      <c r="D66" s="27">
        <f t="shared" si="29"/>
        <v>150</v>
      </c>
      <c r="E66" s="27">
        <f t="shared" si="29"/>
        <v>147.89915966386556</v>
      </c>
      <c r="F66" s="27">
        <f t="shared" si="29"/>
        <v>148.12030075187968</v>
      </c>
      <c r="G66" s="27">
        <f t="shared" si="29"/>
        <v>149.87468671679198</v>
      </c>
      <c r="H66" s="28">
        <f t="shared" si="29"/>
        <v>147.53694581280791</v>
      </c>
      <c r="I66" s="26">
        <f t="shared" si="29"/>
        <v>148.12030075187968</v>
      </c>
      <c r="J66" s="27">
        <f t="shared" si="29"/>
        <v>149.87468671679198</v>
      </c>
      <c r="K66" s="27">
        <f t="shared" si="29"/>
        <v>149.01477832512316</v>
      </c>
      <c r="L66" s="27">
        <f>+(L61/L63)/7*1000</f>
        <v>147.89915966386556</v>
      </c>
      <c r="M66" s="27">
        <f>+(M61/M63)/7*1000</f>
        <v>150</v>
      </c>
      <c r="N66" s="27">
        <f>+(N61/N63)/7*1000</f>
        <v>148.12030075187968</v>
      </c>
      <c r="O66" s="28">
        <f>+(O61/O63)/7*1000</f>
        <v>147.53694581280791</v>
      </c>
      <c r="P66" s="26">
        <f t="shared" ref="P66:W66" si="30">+(P61/P63)/7*1000</f>
        <v>149.87468671679198</v>
      </c>
      <c r="Q66" s="27">
        <f t="shared" si="30"/>
        <v>149.01477832512316</v>
      </c>
      <c r="R66" s="27">
        <f t="shared" si="30"/>
        <v>150.37593984962407</v>
      </c>
      <c r="S66" s="27">
        <f t="shared" si="30"/>
        <v>150.79365079365078</v>
      </c>
      <c r="T66" s="27">
        <f t="shared" si="30"/>
        <v>150.98522167487684</v>
      </c>
      <c r="U66" s="27">
        <f t="shared" si="30"/>
        <v>150.49261083743843</v>
      </c>
      <c r="V66" s="28">
        <f t="shared" si="30"/>
        <v>150</v>
      </c>
      <c r="W66" s="28">
        <f t="shared" si="30"/>
        <v>154.94505494505498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1.5000000000007674E-2</v>
      </c>
      <c r="C67" s="30">
        <f>C61-C65</f>
        <v>4.7500000000006537E-2</v>
      </c>
      <c r="D67" s="30">
        <f t="shared" ref="D67:K67" si="31">D61-D65</f>
        <v>0</v>
      </c>
      <c r="E67" s="30">
        <f t="shared" si="31"/>
        <v>4.7500000000002984E-2</v>
      </c>
      <c r="F67" s="30">
        <f t="shared" si="31"/>
        <v>4.7999999999994714E-2</v>
      </c>
      <c r="G67" s="30">
        <f t="shared" si="31"/>
        <v>-4.9999999999997158E-2</v>
      </c>
      <c r="H67" s="30">
        <f t="shared" si="31"/>
        <v>1.5000000000007674E-2</v>
      </c>
      <c r="I67" s="30">
        <f t="shared" si="31"/>
        <v>4.7999999999994714E-2</v>
      </c>
      <c r="J67" s="30">
        <f t="shared" si="31"/>
        <v>-4.9999999999997158E-2</v>
      </c>
      <c r="K67" s="30">
        <f t="shared" si="31"/>
        <v>6.0000000000073328E-3</v>
      </c>
      <c r="L67" s="30">
        <f>L61-L65</f>
        <v>4.7500000000002984E-2</v>
      </c>
      <c r="M67" s="30">
        <f>M61-M65</f>
        <v>0</v>
      </c>
      <c r="N67" s="30">
        <f>N61-N65</f>
        <v>4.7999999999994714E-2</v>
      </c>
      <c r="O67" s="30">
        <f>O61-O65</f>
        <v>1.5000000000007674E-2</v>
      </c>
      <c r="P67" s="30">
        <f t="shared" ref="P67:W67" si="32">P61-P65</f>
        <v>-4.9999999999997158E-2</v>
      </c>
      <c r="Q67" s="30">
        <f t="shared" si="32"/>
        <v>6.0000000000002274E-3</v>
      </c>
      <c r="R67" s="30">
        <f t="shared" si="32"/>
        <v>-4.949999999999477E-2</v>
      </c>
      <c r="S67" s="30">
        <f t="shared" si="32"/>
        <v>3.6999999999999034E-2</v>
      </c>
      <c r="T67" s="30">
        <f t="shared" si="32"/>
        <v>-6.0000000000002274E-3</v>
      </c>
      <c r="U67" s="30">
        <f t="shared" si="32"/>
        <v>-3.0000000000072191E-3</v>
      </c>
      <c r="V67" s="30">
        <f t="shared" si="32"/>
        <v>0</v>
      </c>
      <c r="W67" s="30">
        <f t="shared" si="32"/>
        <v>1.3500000000000014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25" topLeftCell="A7">
      <selection activeCell="B26" sqref="B26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U9"/>
    <mergeCell ref="M11:N11"/>
    <mergeCell ref="B15:H15"/>
    <mergeCell ref="I15:O15"/>
    <mergeCell ref="P15:V15"/>
    <mergeCell ref="W15:W16"/>
    <mergeCell ref="B33:G33"/>
    <mergeCell ref="H33:H35"/>
    <mergeCell ref="O33:T33"/>
    <mergeCell ref="U33:U35"/>
    <mergeCell ref="L34:M34"/>
    <mergeCell ref="B52:H52"/>
    <mergeCell ref="I52:O52"/>
    <mergeCell ref="P52:V52"/>
    <mergeCell ref="W52:W53"/>
    <mergeCell ref="X52:X53"/>
  </mergeCells>
  <pageMargins left="0.7" right="0.7" top="0.75" bottom="0.75" header="0.3" footer="0.3"/>
  <pageSetup paperSize="9" orientation="portrait"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5"/>
  <dimension ref="A1:AG236"/>
  <sheetViews>
    <sheetView topLeftCell="A33" zoomScale="25" zoomScaleNormal="25" workbookViewId="0">
      <selection activeCell="X58" sqref="X58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107</v>
      </c>
      <c r="N11" s="1100"/>
      <c r="O11" s="6"/>
      <c r="P11" s="6"/>
      <c r="Q11" s="1"/>
      <c r="R11" s="1"/>
      <c r="S11" s="1" t="s">
        <v>5</v>
      </c>
      <c r="T11" s="69">
        <v>45665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5"/>
      <c r="I15" s="1142" t="s">
        <v>29</v>
      </c>
      <c r="J15" s="1143"/>
      <c r="K15" s="1143"/>
      <c r="L15" s="1143"/>
      <c r="M15" s="1143"/>
      <c r="N15" s="1143"/>
      <c r="O15" s="1144"/>
      <c r="P15" s="1103" t="s">
        <v>28</v>
      </c>
      <c r="Q15" s="1104"/>
      <c r="R15" s="1104"/>
      <c r="S15" s="1104"/>
      <c r="T15" s="1104"/>
      <c r="U15" s="1104"/>
      <c r="V15" s="1105"/>
      <c r="W15" s="1156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9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99.7</v>
      </c>
      <c r="C17" s="330">
        <v>101.8</v>
      </c>
      <c r="D17" s="330">
        <v>102.1</v>
      </c>
      <c r="E17" s="330">
        <v>25.9</v>
      </c>
      <c r="F17" s="330">
        <v>101</v>
      </c>
      <c r="G17" s="330">
        <v>101.5</v>
      </c>
      <c r="H17" s="331">
        <v>101</v>
      </c>
      <c r="I17" s="329">
        <v>100.6</v>
      </c>
      <c r="J17" s="330">
        <v>101.1</v>
      </c>
      <c r="K17" s="330">
        <v>101</v>
      </c>
      <c r="L17" s="330">
        <v>26</v>
      </c>
      <c r="M17" s="330">
        <v>100.9</v>
      </c>
      <c r="N17" s="330">
        <v>101.4</v>
      </c>
      <c r="O17" s="331">
        <v>100.6</v>
      </c>
      <c r="P17" s="329">
        <v>101</v>
      </c>
      <c r="Q17" s="330">
        <v>99.8</v>
      </c>
      <c r="R17" s="330">
        <v>101.8</v>
      </c>
      <c r="S17" s="330">
        <v>26.7</v>
      </c>
      <c r="T17" s="330">
        <v>101.6</v>
      </c>
      <c r="U17" s="330">
        <v>101.5</v>
      </c>
      <c r="V17" s="280">
        <v>101.4</v>
      </c>
      <c r="W17" s="337">
        <f t="shared" ref="W17:W24" si="0">SUM(B17:V17)</f>
        <v>1898.4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99.7</v>
      </c>
      <c r="C18" s="330">
        <v>101.8</v>
      </c>
      <c r="D18" s="330">
        <v>102.1</v>
      </c>
      <c r="E18" s="330">
        <v>25.9</v>
      </c>
      <c r="F18" s="330">
        <v>101</v>
      </c>
      <c r="G18" s="330">
        <v>101.5</v>
      </c>
      <c r="H18" s="331">
        <v>101</v>
      </c>
      <c r="I18" s="329">
        <v>100.5</v>
      </c>
      <c r="J18" s="330">
        <v>101.1</v>
      </c>
      <c r="K18" s="330">
        <v>101</v>
      </c>
      <c r="L18" s="330">
        <v>26</v>
      </c>
      <c r="M18" s="330">
        <v>100.9</v>
      </c>
      <c r="N18" s="330">
        <v>101.4</v>
      </c>
      <c r="O18" s="331">
        <v>100.6</v>
      </c>
      <c r="P18" s="329">
        <v>101</v>
      </c>
      <c r="Q18" s="330">
        <v>99.8</v>
      </c>
      <c r="R18" s="330">
        <v>101.8</v>
      </c>
      <c r="S18" s="330">
        <v>26.7</v>
      </c>
      <c r="T18" s="330">
        <v>101.6</v>
      </c>
      <c r="U18" s="330">
        <v>101.5</v>
      </c>
      <c r="V18" s="280">
        <v>101.4</v>
      </c>
      <c r="W18" s="337">
        <f t="shared" si="0"/>
        <v>1898.3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99.6</v>
      </c>
      <c r="C19" s="330">
        <v>101.6</v>
      </c>
      <c r="D19" s="330">
        <v>102.1</v>
      </c>
      <c r="E19" s="330">
        <v>25.1</v>
      </c>
      <c r="F19" s="330">
        <v>100.6</v>
      </c>
      <c r="G19" s="330">
        <v>101.3</v>
      </c>
      <c r="H19" s="331">
        <v>101</v>
      </c>
      <c r="I19" s="329">
        <v>100.5</v>
      </c>
      <c r="J19" s="330">
        <v>101.2</v>
      </c>
      <c r="K19" s="330">
        <v>101</v>
      </c>
      <c r="L19" s="330">
        <v>25.5</v>
      </c>
      <c r="M19" s="330">
        <v>100.5</v>
      </c>
      <c r="N19" s="330">
        <v>101</v>
      </c>
      <c r="O19" s="331">
        <v>100.7</v>
      </c>
      <c r="P19" s="329">
        <v>101</v>
      </c>
      <c r="Q19" s="330">
        <v>99.8</v>
      </c>
      <c r="R19" s="330">
        <v>101.8</v>
      </c>
      <c r="S19" s="330">
        <v>26.4</v>
      </c>
      <c r="T19" s="330">
        <v>101.6</v>
      </c>
      <c r="U19" s="330">
        <v>101.5</v>
      </c>
      <c r="V19" s="280">
        <v>101.3</v>
      </c>
      <c r="W19" s="337">
        <f t="shared" si="0"/>
        <v>1895.1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33">
        <v>99.2</v>
      </c>
      <c r="C20" s="334">
        <v>101.6</v>
      </c>
      <c r="D20" s="334">
        <v>102.2</v>
      </c>
      <c r="E20" s="334">
        <v>25.1</v>
      </c>
      <c r="F20" s="334">
        <v>100.6</v>
      </c>
      <c r="G20" s="334">
        <v>101.3</v>
      </c>
      <c r="H20" s="336">
        <v>100.8</v>
      </c>
      <c r="I20" s="333">
        <v>100.5</v>
      </c>
      <c r="J20" s="334">
        <v>101.2</v>
      </c>
      <c r="K20" s="334">
        <v>101</v>
      </c>
      <c r="L20" s="334">
        <v>25.5</v>
      </c>
      <c r="M20" s="334">
        <v>100.6</v>
      </c>
      <c r="N20" s="334">
        <v>101.1</v>
      </c>
      <c r="O20" s="336">
        <v>100.7</v>
      </c>
      <c r="P20" s="333">
        <v>101</v>
      </c>
      <c r="Q20" s="334">
        <v>99.6</v>
      </c>
      <c r="R20" s="334">
        <v>101.6</v>
      </c>
      <c r="S20" s="334">
        <v>26.1</v>
      </c>
      <c r="T20" s="334">
        <v>101.7</v>
      </c>
      <c r="U20" s="334">
        <v>101.2</v>
      </c>
      <c r="V20" s="570">
        <v>101.1</v>
      </c>
      <c r="W20" s="337">
        <f t="shared" si="0"/>
        <v>1893.6999999999996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576">
        <v>99.1</v>
      </c>
      <c r="C21" s="330">
        <v>101.6</v>
      </c>
      <c r="D21" s="330">
        <v>102.2</v>
      </c>
      <c r="E21" s="330">
        <v>25.1</v>
      </c>
      <c r="F21" s="330">
        <v>100.5</v>
      </c>
      <c r="G21" s="330">
        <v>101.3</v>
      </c>
      <c r="H21" s="336">
        <v>100.7</v>
      </c>
      <c r="I21" s="329">
        <v>100.5</v>
      </c>
      <c r="J21" s="330">
        <v>101.2</v>
      </c>
      <c r="K21" s="330">
        <v>101</v>
      </c>
      <c r="L21" s="330">
        <v>25.5</v>
      </c>
      <c r="M21" s="330">
        <v>100.6</v>
      </c>
      <c r="N21" s="330">
        <v>101.1</v>
      </c>
      <c r="O21" s="331">
        <v>100.7</v>
      </c>
      <c r="P21" s="329">
        <v>101</v>
      </c>
      <c r="Q21" s="334">
        <v>99.6</v>
      </c>
      <c r="R21" s="334">
        <v>101.6</v>
      </c>
      <c r="S21" s="334">
        <v>26.1</v>
      </c>
      <c r="T21" s="330">
        <v>101.7</v>
      </c>
      <c r="U21" s="334">
        <v>101.2</v>
      </c>
      <c r="V21" s="570">
        <v>101</v>
      </c>
      <c r="W21" s="337">
        <f t="shared" si="0"/>
        <v>1893.2999999999997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576" t="s">
        <v>113</v>
      </c>
      <c r="C22" s="330">
        <v>101.6</v>
      </c>
      <c r="D22" s="330">
        <v>102.2</v>
      </c>
      <c r="E22" s="330">
        <v>25.1</v>
      </c>
      <c r="F22" s="330">
        <v>100.5</v>
      </c>
      <c r="G22" s="330">
        <v>101.2</v>
      </c>
      <c r="H22" s="336">
        <v>100.7</v>
      </c>
      <c r="I22" s="329">
        <v>100.5</v>
      </c>
      <c r="J22" s="330">
        <v>101.2</v>
      </c>
      <c r="K22" s="330">
        <v>101</v>
      </c>
      <c r="L22" s="330">
        <v>25.5</v>
      </c>
      <c r="M22" s="330">
        <v>100.6</v>
      </c>
      <c r="N22" s="330">
        <v>101.1</v>
      </c>
      <c r="O22" s="331">
        <v>100.7</v>
      </c>
      <c r="P22" s="329">
        <v>101</v>
      </c>
      <c r="Q22" s="334">
        <v>99.6</v>
      </c>
      <c r="R22" s="334">
        <v>101.5</v>
      </c>
      <c r="S22" s="334">
        <v>26.1</v>
      </c>
      <c r="T22" s="330">
        <v>101.7</v>
      </c>
      <c r="U22" s="334">
        <v>101.2</v>
      </c>
      <c r="V22" s="570">
        <v>101</v>
      </c>
      <c r="W22" s="337">
        <f t="shared" si="0"/>
        <v>1794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76">
        <v>99.1</v>
      </c>
      <c r="C23" s="330">
        <v>101.6</v>
      </c>
      <c r="D23" s="330">
        <v>102.2</v>
      </c>
      <c r="E23" s="330">
        <v>25.1</v>
      </c>
      <c r="F23" s="330">
        <v>100.5</v>
      </c>
      <c r="G23" s="330">
        <v>101.2</v>
      </c>
      <c r="H23" s="336">
        <v>100.7</v>
      </c>
      <c r="I23" s="329">
        <v>100.5</v>
      </c>
      <c r="J23" s="330">
        <v>101.2</v>
      </c>
      <c r="K23" s="330">
        <v>101</v>
      </c>
      <c r="L23" s="330">
        <v>25.6</v>
      </c>
      <c r="M23" s="330">
        <v>100.6</v>
      </c>
      <c r="N23" s="330">
        <v>101.1</v>
      </c>
      <c r="O23" s="331">
        <v>100.7</v>
      </c>
      <c r="P23" s="329">
        <v>101</v>
      </c>
      <c r="Q23" s="334">
        <v>99.6</v>
      </c>
      <c r="R23" s="334">
        <v>101.5</v>
      </c>
      <c r="S23" s="334">
        <v>26.1</v>
      </c>
      <c r="T23" s="330">
        <v>101.7</v>
      </c>
      <c r="U23" s="334">
        <v>101.2</v>
      </c>
      <c r="V23" s="570">
        <v>101</v>
      </c>
      <c r="W23" s="381">
        <f t="shared" si="0"/>
        <v>1893.2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596.4</v>
      </c>
      <c r="C24" s="105">
        <f t="shared" si="1"/>
        <v>711.6</v>
      </c>
      <c r="D24" s="105">
        <f t="shared" si="1"/>
        <v>715.1</v>
      </c>
      <c r="E24" s="105">
        <f t="shared" si="1"/>
        <v>177.29999999999998</v>
      </c>
      <c r="F24" s="105">
        <f t="shared" si="1"/>
        <v>704.7</v>
      </c>
      <c r="G24" s="105">
        <f t="shared" si="1"/>
        <v>709.30000000000007</v>
      </c>
      <c r="H24" s="106">
        <f t="shared" si="1"/>
        <v>705.90000000000009</v>
      </c>
      <c r="I24" s="106">
        <f t="shared" si="1"/>
        <v>703.6</v>
      </c>
      <c r="J24" s="105">
        <f t="shared" si="1"/>
        <v>708.2</v>
      </c>
      <c r="K24" s="105">
        <f t="shared" si="1"/>
        <v>707</v>
      </c>
      <c r="L24" s="105">
        <f>SUM(L17:L23)</f>
        <v>179.6</v>
      </c>
      <c r="M24" s="105">
        <f>SUM(M17:M23)</f>
        <v>704.7</v>
      </c>
      <c r="N24" s="105">
        <f>SUM(N17:N23)</f>
        <v>708.2</v>
      </c>
      <c r="O24" s="105">
        <f>SUM(O17:O23)</f>
        <v>704.7</v>
      </c>
      <c r="P24" s="108">
        <f t="shared" ref="P24:V24" si="2">SUM(P17:P23)</f>
        <v>707</v>
      </c>
      <c r="Q24" s="105">
        <f t="shared" si="2"/>
        <v>697.80000000000007</v>
      </c>
      <c r="R24" s="105">
        <f t="shared" si="2"/>
        <v>711.6</v>
      </c>
      <c r="S24" s="105">
        <f t="shared" si="2"/>
        <v>184.2</v>
      </c>
      <c r="T24" s="105">
        <f t="shared" si="2"/>
        <v>711.6</v>
      </c>
      <c r="U24" s="105">
        <f t="shared" si="2"/>
        <v>709.30000000000007</v>
      </c>
      <c r="V24" s="106">
        <f t="shared" si="2"/>
        <v>708.2</v>
      </c>
      <c r="W24" s="389">
        <f t="shared" si="0"/>
        <v>13166.000000000002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164.5</v>
      </c>
      <c r="C25" s="345">
        <v>164.5</v>
      </c>
      <c r="D25" s="345">
        <v>164.5</v>
      </c>
      <c r="E25" s="345">
        <v>164.5</v>
      </c>
      <c r="F25" s="345">
        <v>164.5</v>
      </c>
      <c r="G25" s="345">
        <v>164.5</v>
      </c>
      <c r="H25" s="345">
        <v>164.5</v>
      </c>
      <c r="I25" s="345">
        <v>164.5</v>
      </c>
      <c r="J25" s="345">
        <v>164.5</v>
      </c>
      <c r="K25" s="345">
        <v>164.5</v>
      </c>
      <c r="L25" s="345">
        <v>164.5</v>
      </c>
      <c r="M25" s="345">
        <v>164.5</v>
      </c>
      <c r="N25" s="345">
        <v>164.5</v>
      </c>
      <c r="O25" s="345">
        <v>164.5</v>
      </c>
      <c r="P25" s="345">
        <v>164.5</v>
      </c>
      <c r="Q25" s="345">
        <v>164.5</v>
      </c>
      <c r="R25" s="345">
        <v>164.5</v>
      </c>
      <c r="S25" s="345">
        <v>164.5</v>
      </c>
      <c r="T25" s="345">
        <v>164.5</v>
      </c>
      <c r="U25" s="345">
        <v>164.5</v>
      </c>
      <c r="V25" s="345">
        <v>164.5</v>
      </c>
      <c r="W25" s="243">
        <f>((W24/W26)/7)*1000</f>
        <v>162.9858875959396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606</v>
      </c>
      <c r="C26" s="19">
        <v>619</v>
      </c>
      <c r="D26" s="19">
        <v>621</v>
      </c>
      <c r="E26" s="19">
        <v>156</v>
      </c>
      <c r="F26" s="19">
        <v>615</v>
      </c>
      <c r="G26" s="19">
        <v>617</v>
      </c>
      <c r="H26" s="20">
        <v>614</v>
      </c>
      <c r="I26" s="18">
        <v>611</v>
      </c>
      <c r="J26" s="19">
        <v>615</v>
      </c>
      <c r="K26" s="19">
        <v>614</v>
      </c>
      <c r="L26" s="19">
        <v>160</v>
      </c>
      <c r="M26" s="19">
        <v>613</v>
      </c>
      <c r="N26" s="19">
        <v>616</v>
      </c>
      <c r="O26" s="20">
        <v>611</v>
      </c>
      <c r="P26" s="18">
        <v>614</v>
      </c>
      <c r="Q26" s="19">
        <v>607</v>
      </c>
      <c r="R26" s="19">
        <v>619</v>
      </c>
      <c r="S26" s="19">
        <v>162</v>
      </c>
      <c r="T26" s="19">
        <v>618</v>
      </c>
      <c r="U26" s="19">
        <v>616</v>
      </c>
      <c r="V26" s="20">
        <v>616</v>
      </c>
      <c r="W26" s="244">
        <f>SUM(B26:V26)</f>
        <v>11540</v>
      </c>
      <c r="Y26" s="375"/>
    </row>
    <row r="27" spans="1:31" s="2" customFormat="1" ht="33" customHeight="1" x14ac:dyDescent="0.25">
      <c r="A27" s="164" t="s">
        <v>12</v>
      </c>
      <c r="B27" s="21">
        <f>((((B25*7)*B26)/1000))/7</f>
        <v>99.686999999999998</v>
      </c>
      <c r="C27" s="21">
        <f t="shared" ref="C27:V27" si="3">((((C25*7)*C26)/1000))/7</f>
        <v>101.82550000000001</v>
      </c>
      <c r="D27" s="21">
        <f t="shared" si="3"/>
        <v>102.1545</v>
      </c>
      <c r="E27" s="21">
        <f t="shared" si="3"/>
        <v>25.661999999999999</v>
      </c>
      <c r="F27" s="21">
        <f t="shared" si="3"/>
        <v>101.1675</v>
      </c>
      <c r="G27" s="21">
        <f t="shared" si="3"/>
        <v>101.4965</v>
      </c>
      <c r="H27" s="21">
        <f t="shared" si="3"/>
        <v>101.003</v>
      </c>
      <c r="I27" s="21">
        <f t="shared" si="3"/>
        <v>100.5095</v>
      </c>
      <c r="J27" s="21">
        <f t="shared" si="3"/>
        <v>101.1675</v>
      </c>
      <c r="K27" s="21">
        <f t="shared" si="3"/>
        <v>101.003</v>
      </c>
      <c r="L27" s="21">
        <f t="shared" si="3"/>
        <v>26.32</v>
      </c>
      <c r="M27" s="21">
        <f t="shared" si="3"/>
        <v>100.8385</v>
      </c>
      <c r="N27" s="21">
        <f t="shared" si="3"/>
        <v>101.33199999999999</v>
      </c>
      <c r="O27" s="21">
        <f t="shared" si="3"/>
        <v>100.5095</v>
      </c>
      <c r="P27" s="21">
        <f t="shared" si="3"/>
        <v>101.003</v>
      </c>
      <c r="Q27" s="21">
        <f t="shared" si="3"/>
        <v>99.851500000000001</v>
      </c>
      <c r="R27" s="21">
        <f t="shared" si="3"/>
        <v>101.82550000000001</v>
      </c>
      <c r="S27" s="21">
        <f t="shared" si="3"/>
        <v>26.649000000000001</v>
      </c>
      <c r="T27" s="21">
        <f t="shared" si="3"/>
        <v>101.66099999999999</v>
      </c>
      <c r="U27" s="21">
        <f t="shared" si="3"/>
        <v>101.33199999999999</v>
      </c>
      <c r="V27" s="21">
        <f t="shared" si="3"/>
        <v>101.33199999999999</v>
      </c>
      <c r="W27" s="425">
        <f>((W24*1000)/W26)/7</f>
        <v>162.9858875959396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697.80899999999997</v>
      </c>
      <c r="C28" s="330">
        <f>((C26*C25)*7)/1000</f>
        <v>712.77850000000001</v>
      </c>
      <c r="D28" s="330">
        <f t="shared" ref="D28:K28" si="4">((D26*D25)*7)/1000</f>
        <v>715.08150000000001</v>
      </c>
      <c r="E28" s="330">
        <f t="shared" si="4"/>
        <v>179.63399999999999</v>
      </c>
      <c r="F28" s="330">
        <f t="shared" si="4"/>
        <v>708.17250000000001</v>
      </c>
      <c r="G28" s="330">
        <f t="shared" si="4"/>
        <v>710.47550000000001</v>
      </c>
      <c r="H28" s="331">
        <f t="shared" si="4"/>
        <v>707.02099999999996</v>
      </c>
      <c r="I28" s="329">
        <f>((I26*I25)*7)/1000</f>
        <v>703.56650000000002</v>
      </c>
      <c r="J28" s="330">
        <f t="shared" si="4"/>
        <v>708.17250000000001</v>
      </c>
      <c r="K28" s="330">
        <f t="shared" si="4"/>
        <v>707.02099999999996</v>
      </c>
      <c r="L28" s="330">
        <f>((L26*L25)*7)/1000</f>
        <v>184.24</v>
      </c>
      <c r="M28" s="330">
        <f>((M26*M25)*7)/1000</f>
        <v>705.86950000000002</v>
      </c>
      <c r="N28" s="330">
        <f>((N26*N25)*7)/1000</f>
        <v>709.32399999999996</v>
      </c>
      <c r="O28" s="331">
        <f>((O26*O25)*7)/1000</f>
        <v>703.56650000000002</v>
      </c>
      <c r="P28" s="329">
        <f t="shared" ref="P28:V28" si="5">((P26*P25)*7)/1000</f>
        <v>707.02099999999996</v>
      </c>
      <c r="Q28" s="330">
        <f t="shared" si="5"/>
        <v>698.96050000000002</v>
      </c>
      <c r="R28" s="330">
        <f t="shared" si="5"/>
        <v>712.77850000000001</v>
      </c>
      <c r="S28" s="330">
        <f t="shared" si="5"/>
        <v>186.54300000000001</v>
      </c>
      <c r="T28" s="330">
        <f t="shared" si="5"/>
        <v>711.62699999999995</v>
      </c>
      <c r="U28" s="330">
        <f t="shared" si="5"/>
        <v>709.32399999999996</v>
      </c>
      <c r="V28" s="331">
        <f t="shared" si="5"/>
        <v>709.32399999999996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140.59405940594058</v>
      </c>
      <c r="C29" s="27">
        <f t="shared" si="6"/>
        <v>164.22801753981076</v>
      </c>
      <c r="D29" s="27">
        <f t="shared" si="6"/>
        <v>164.50425580860363</v>
      </c>
      <c r="E29" s="27">
        <f t="shared" si="6"/>
        <v>162.36263736263737</v>
      </c>
      <c r="F29" s="27">
        <f t="shared" si="6"/>
        <v>163.69337979094078</v>
      </c>
      <c r="G29" s="27">
        <f t="shared" si="6"/>
        <v>164.22783051632322</v>
      </c>
      <c r="H29" s="28">
        <f t="shared" si="6"/>
        <v>164.23918101442533</v>
      </c>
      <c r="I29" s="26">
        <f t="shared" si="6"/>
        <v>164.507832592939</v>
      </c>
      <c r="J29" s="27">
        <f t="shared" si="6"/>
        <v>164.50638792102208</v>
      </c>
      <c r="K29" s="27">
        <f t="shared" si="6"/>
        <v>164.49511400651468</v>
      </c>
      <c r="L29" s="27">
        <f>+(L24/L26)/7*1000</f>
        <v>160.35714285714286</v>
      </c>
      <c r="M29" s="27">
        <f>+(M24/M26)/7*1000</f>
        <v>164.22745280820322</v>
      </c>
      <c r="N29" s="27">
        <f>+(N24/N26)/7*1000</f>
        <v>164.23933209647498</v>
      </c>
      <c r="O29" s="28">
        <f>+(O24/O26)/7*1000</f>
        <v>164.76502221183074</v>
      </c>
      <c r="P29" s="26">
        <f t="shared" ref="P29:V29" si="7">+(P24/P26)/7*1000</f>
        <v>164.49511400651468</v>
      </c>
      <c r="Q29" s="27">
        <f t="shared" si="7"/>
        <v>164.22687691221466</v>
      </c>
      <c r="R29" s="27">
        <f t="shared" si="7"/>
        <v>164.22801753981076</v>
      </c>
      <c r="S29" s="27">
        <f t="shared" si="7"/>
        <v>162.43386243386243</v>
      </c>
      <c r="T29" s="27">
        <f t="shared" si="7"/>
        <v>164.49375866851597</v>
      </c>
      <c r="U29" s="27">
        <f t="shared" si="7"/>
        <v>164.49443413729131</v>
      </c>
      <c r="V29" s="28">
        <f t="shared" si="7"/>
        <v>164.23933209647498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-101.40899999999999</v>
      </c>
      <c r="C30" s="30">
        <f>C24-C28</f>
        <v>-1.1784999999999854</v>
      </c>
      <c r="D30" s="30">
        <f>D24-D28</f>
        <v>1.850000000001728E-2</v>
      </c>
      <c r="E30" s="30">
        <f t="shared" ref="E30:K30" si="8">E24-E28</f>
        <v>-2.3340000000000032</v>
      </c>
      <c r="F30" s="30">
        <f t="shared" si="8"/>
        <v>-3.4724999999999682</v>
      </c>
      <c r="G30" s="30">
        <f t="shared" si="8"/>
        <v>-1.1754999999999427</v>
      </c>
      <c r="H30" s="30">
        <f t="shared" si="8"/>
        <v>-1.1209999999998672</v>
      </c>
      <c r="I30" s="30">
        <f t="shared" si="8"/>
        <v>3.3500000000003638E-2</v>
      </c>
      <c r="J30" s="30">
        <f t="shared" si="8"/>
        <v>2.7500000000031832E-2</v>
      </c>
      <c r="K30" s="30">
        <f t="shared" si="8"/>
        <v>-2.0999999999958163E-2</v>
      </c>
      <c r="L30" s="30">
        <f>L24-L28</f>
        <v>-4.6400000000000148</v>
      </c>
      <c r="M30" s="30">
        <f>M24-M28</f>
        <v>-1.1694999999999709</v>
      </c>
      <c r="N30" s="30">
        <f>N24-N28</f>
        <v>-1.12399999999991</v>
      </c>
      <c r="O30" s="30">
        <f>O24-O28</f>
        <v>1.1335000000000264</v>
      </c>
      <c r="P30" s="30">
        <f t="shared" ref="P30:V30" si="9">P24-P28</f>
        <v>-2.0999999999958163E-2</v>
      </c>
      <c r="Q30" s="30">
        <f t="shared" si="9"/>
        <v>-1.1604999999999563</v>
      </c>
      <c r="R30" s="30">
        <f t="shared" si="9"/>
        <v>-1.1784999999999854</v>
      </c>
      <c r="S30" s="30">
        <f t="shared" si="9"/>
        <v>-2.3430000000000177</v>
      </c>
      <c r="T30" s="30">
        <f t="shared" si="9"/>
        <v>-2.6999999999929969E-2</v>
      </c>
      <c r="U30" s="30">
        <f t="shared" si="9"/>
        <v>-2.3999999999887223E-2</v>
      </c>
      <c r="V30" s="30">
        <f t="shared" si="9"/>
        <v>-1.12399999999991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4" t="s">
        <v>16</v>
      </c>
      <c r="C33" s="1095"/>
      <c r="D33" s="1095"/>
      <c r="E33" s="1095"/>
      <c r="F33" s="1095"/>
      <c r="G33" s="1145"/>
      <c r="H33" s="1147" t="s">
        <v>8</v>
      </c>
      <c r="M33" s="32"/>
      <c r="N33" s="53" t="s">
        <v>87</v>
      </c>
      <c r="O33" s="1094" t="s">
        <v>16</v>
      </c>
      <c r="P33" s="1095"/>
      <c r="Q33" s="1095"/>
      <c r="R33" s="1095"/>
      <c r="S33" s="1095"/>
      <c r="T33" s="1145"/>
      <c r="U33" s="1147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7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9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9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94</v>
      </c>
      <c r="C36" s="329">
        <v>94.5</v>
      </c>
      <c r="D36" s="330">
        <v>21.1</v>
      </c>
      <c r="E36" s="330">
        <v>96.1</v>
      </c>
      <c r="F36" s="330">
        <v>94.2</v>
      </c>
      <c r="G36" s="331">
        <v>95</v>
      </c>
      <c r="H36" s="337">
        <f t="shared" ref="H36:H41" si="10">SUM(B36:G36)</f>
        <v>494.9</v>
      </c>
      <c r="I36" s="37"/>
      <c r="J36" s="375"/>
      <c r="K36" s="326"/>
      <c r="L36" s="502"/>
      <c r="M36" s="2"/>
      <c r="N36" s="147" t="s">
        <v>23</v>
      </c>
      <c r="O36" s="329">
        <v>8.6</v>
      </c>
      <c r="P36" s="330">
        <v>8.5</v>
      </c>
      <c r="Q36" s="330">
        <v>1.6</v>
      </c>
      <c r="R36" s="330">
        <v>8.5</v>
      </c>
      <c r="S36" s="330">
        <v>8.3000000000000007</v>
      </c>
      <c r="T36" s="331">
        <v>8</v>
      </c>
      <c r="U36" s="509">
        <f>SUM(O36:T36)</f>
        <v>43.5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94</v>
      </c>
      <c r="C37" s="329">
        <v>94.5</v>
      </c>
      <c r="D37" s="330">
        <v>21.1</v>
      </c>
      <c r="E37" s="330">
        <v>96.1</v>
      </c>
      <c r="F37" s="330">
        <v>94.2</v>
      </c>
      <c r="G37" s="331">
        <v>94.9</v>
      </c>
      <c r="H37" s="337">
        <f t="shared" si="10"/>
        <v>494.79999999999995</v>
      </c>
      <c r="I37" s="37"/>
      <c r="J37" s="375"/>
      <c r="K37" s="326"/>
      <c r="L37" s="502"/>
      <c r="M37" s="2"/>
      <c r="N37" s="148" t="s">
        <v>19</v>
      </c>
      <c r="O37" s="329">
        <v>8.6</v>
      </c>
      <c r="P37" s="330">
        <v>8.5</v>
      </c>
      <c r="Q37" s="330">
        <v>1.6</v>
      </c>
      <c r="R37" s="330">
        <v>8.5</v>
      </c>
      <c r="S37" s="330">
        <v>8.3000000000000007</v>
      </c>
      <c r="T37" s="331">
        <v>8.1</v>
      </c>
      <c r="U37" s="509">
        <f t="shared" ref="U37:U43" si="11">SUM(O37:T37)</f>
        <v>43.6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94</v>
      </c>
      <c r="C38" s="329">
        <v>94.2</v>
      </c>
      <c r="D38" s="330">
        <v>20.6</v>
      </c>
      <c r="E38" s="330">
        <v>96.1</v>
      </c>
      <c r="F38" s="330">
        <v>93.9</v>
      </c>
      <c r="G38" s="331">
        <v>94.1</v>
      </c>
      <c r="H38" s="337">
        <f>SUM(B38:G38)</f>
        <v>492.9</v>
      </c>
      <c r="I38" s="37"/>
      <c r="J38" s="375"/>
      <c r="K38" s="326"/>
      <c r="L38" s="502"/>
      <c r="M38" s="2"/>
      <c r="N38" s="148" t="s">
        <v>27</v>
      </c>
      <c r="O38" s="329">
        <v>8.6999999999999993</v>
      </c>
      <c r="P38" s="330">
        <v>8.5</v>
      </c>
      <c r="Q38" s="330">
        <v>1.4</v>
      </c>
      <c r="R38" s="330">
        <v>8.5</v>
      </c>
      <c r="S38" s="330">
        <v>8.3000000000000007</v>
      </c>
      <c r="T38" s="331">
        <v>8.1</v>
      </c>
      <c r="U38" s="509">
        <f t="shared" si="11"/>
        <v>43.5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93.7</v>
      </c>
      <c r="C39" s="329">
        <v>93.4</v>
      </c>
      <c r="D39" s="330">
        <v>20.100000000000001</v>
      </c>
      <c r="E39" s="330">
        <v>96</v>
      </c>
      <c r="F39" s="330">
        <v>93.9</v>
      </c>
      <c r="G39" s="331">
        <v>93.8</v>
      </c>
      <c r="H39" s="337">
        <f t="shared" si="10"/>
        <v>490.90000000000003</v>
      </c>
      <c r="I39" s="37"/>
      <c r="J39" s="375"/>
      <c r="K39" s="326"/>
      <c r="L39" s="502"/>
      <c r="M39" s="2"/>
      <c r="N39" s="147" t="s">
        <v>20</v>
      </c>
      <c r="O39" s="329">
        <v>8.6999999999999993</v>
      </c>
      <c r="P39" s="330">
        <v>8.5</v>
      </c>
      <c r="Q39" s="330">
        <v>1.4</v>
      </c>
      <c r="R39" s="330">
        <v>8.4</v>
      </c>
      <c r="S39" s="330">
        <v>8.4</v>
      </c>
      <c r="T39" s="331">
        <v>8.1</v>
      </c>
      <c r="U39" s="509">
        <f t="shared" si="11"/>
        <v>43.5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93.7</v>
      </c>
      <c r="C40" s="329">
        <v>93.4</v>
      </c>
      <c r="D40" s="330">
        <v>20.100000000000001</v>
      </c>
      <c r="E40" s="330">
        <v>96</v>
      </c>
      <c r="F40" s="330">
        <v>93.9</v>
      </c>
      <c r="G40" s="331">
        <v>93.7</v>
      </c>
      <c r="H40" s="558">
        <f t="shared" si="10"/>
        <v>490.8</v>
      </c>
      <c r="I40" s="555"/>
      <c r="J40" s="556"/>
      <c r="K40" s="556"/>
      <c r="L40" s="556"/>
      <c r="M40" s="557"/>
      <c r="N40" s="147" t="s">
        <v>21</v>
      </c>
      <c r="O40" s="329">
        <v>8.6999999999999993</v>
      </c>
      <c r="P40" s="330">
        <v>8.5</v>
      </c>
      <c r="Q40" s="330">
        <v>1.4</v>
      </c>
      <c r="R40" s="330">
        <v>8.4</v>
      </c>
      <c r="S40" s="330">
        <v>8.4</v>
      </c>
      <c r="T40" s="331">
        <v>8.1</v>
      </c>
      <c r="U40" s="381">
        <f t="shared" si="11"/>
        <v>43.5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93.6</v>
      </c>
      <c r="C41" s="329">
        <v>93.3</v>
      </c>
      <c r="D41" s="330">
        <v>20.100000000000001</v>
      </c>
      <c r="E41" s="330">
        <v>96</v>
      </c>
      <c r="F41" s="330">
        <v>93.8</v>
      </c>
      <c r="G41" s="331">
        <v>93.7</v>
      </c>
      <c r="H41" s="337">
        <f t="shared" si="10"/>
        <v>490.5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8.5</v>
      </c>
      <c r="Q41" s="330">
        <v>1.4</v>
      </c>
      <c r="R41" s="330">
        <v>8.4</v>
      </c>
      <c r="S41" s="330">
        <v>8.4</v>
      </c>
      <c r="T41" s="331">
        <v>8.1</v>
      </c>
      <c r="U41" s="381">
        <f t="shared" si="11"/>
        <v>43.5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93.6</v>
      </c>
      <c r="C42" s="329">
        <v>93.3</v>
      </c>
      <c r="D42" s="330">
        <v>20.100000000000001</v>
      </c>
      <c r="E42" s="330">
        <v>96</v>
      </c>
      <c r="F42" s="330">
        <v>93.8</v>
      </c>
      <c r="G42" s="331">
        <v>93.7</v>
      </c>
      <c r="H42" s="381">
        <f>SUM(B42:G42)</f>
        <v>490.5</v>
      </c>
      <c r="I42" s="555"/>
      <c r="J42" s="556"/>
      <c r="K42" s="556"/>
      <c r="L42" s="556"/>
      <c r="M42" s="557"/>
      <c r="N42" s="196" t="s">
        <v>30</v>
      </c>
      <c r="O42" s="329">
        <v>8.6999999999999993</v>
      </c>
      <c r="P42" s="330">
        <v>8.5</v>
      </c>
      <c r="Q42" s="330">
        <v>1.4</v>
      </c>
      <c r="R42" s="330">
        <v>8.4</v>
      </c>
      <c r="S42" s="330">
        <v>8.4</v>
      </c>
      <c r="T42" s="331">
        <v>8.1</v>
      </c>
      <c r="U42" s="381">
        <f t="shared" si="11"/>
        <v>43.5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656.6</v>
      </c>
      <c r="C43" s="105">
        <f t="shared" si="12"/>
        <v>656.59999999999991</v>
      </c>
      <c r="D43" s="105">
        <f t="shared" si="12"/>
        <v>143.19999999999999</v>
      </c>
      <c r="E43" s="531">
        <f t="shared" si="12"/>
        <v>672.3</v>
      </c>
      <c r="F43" s="105">
        <f>SUM(F36:F42)</f>
        <v>657.69999999999993</v>
      </c>
      <c r="G43" s="106">
        <f t="shared" si="12"/>
        <v>658.90000000000009</v>
      </c>
      <c r="H43" s="389">
        <f>SUM(B43:G43)</f>
        <v>3445.2999999999997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60.7</v>
      </c>
      <c r="P43" s="105">
        <f t="shared" si="13"/>
        <v>59.5</v>
      </c>
      <c r="Q43" s="105">
        <f t="shared" si="13"/>
        <v>10.200000000000001</v>
      </c>
      <c r="R43" s="105">
        <f t="shared" si="13"/>
        <v>59.099999999999994</v>
      </c>
      <c r="S43" s="105">
        <f t="shared" si="13"/>
        <v>58.5</v>
      </c>
      <c r="T43" s="106">
        <f t="shared" si="13"/>
        <v>56.600000000000009</v>
      </c>
      <c r="U43" s="389">
        <f t="shared" si="11"/>
        <v>304.60000000000002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159.80000000000001</v>
      </c>
      <c r="C44" s="345">
        <v>159.80000000000001</v>
      </c>
      <c r="D44" s="345">
        <v>159.80000000000001</v>
      </c>
      <c r="E44" s="345">
        <v>159.80000000000001</v>
      </c>
      <c r="F44" s="345">
        <v>159.80000000000001</v>
      </c>
      <c r="G44" s="345">
        <v>159.80000000000001</v>
      </c>
      <c r="H44" s="113">
        <f>+((H43/H45)/7)*1000</f>
        <v>158.97471391657439</v>
      </c>
      <c r="I44" s="38"/>
      <c r="J44" s="38"/>
      <c r="K44" s="38"/>
      <c r="L44" s="37"/>
      <c r="N44" s="162" t="s">
        <v>10</v>
      </c>
      <c r="O44" s="15">
        <v>149.5</v>
      </c>
      <c r="P44" s="16">
        <v>149</v>
      </c>
      <c r="Q44" s="16">
        <v>146</v>
      </c>
      <c r="R44" s="16">
        <v>145.5</v>
      </c>
      <c r="S44" s="16">
        <v>146.5</v>
      </c>
      <c r="T44" s="17">
        <v>144.5</v>
      </c>
      <c r="U44" s="113">
        <f>+((U43/U45)/7)*1000</f>
        <v>146.5127465127465</v>
      </c>
      <c r="AA44" s="11"/>
      <c r="AB44" s="11"/>
    </row>
    <row r="45" spans="1:28" ht="33.75" customHeight="1" x14ac:dyDescent="0.25">
      <c r="A45" s="163" t="s">
        <v>11</v>
      </c>
      <c r="B45" s="18">
        <v>588</v>
      </c>
      <c r="C45" s="19">
        <v>590</v>
      </c>
      <c r="D45" s="19">
        <v>130</v>
      </c>
      <c r="E45" s="19">
        <v>601</v>
      </c>
      <c r="F45" s="19">
        <v>591</v>
      </c>
      <c r="G45" s="20">
        <v>596</v>
      </c>
      <c r="H45" s="114">
        <f>SUM(B45:G45)</f>
        <v>3096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57</v>
      </c>
      <c r="Q45" s="19">
        <v>11</v>
      </c>
      <c r="R45" s="19">
        <v>58</v>
      </c>
      <c r="S45" s="19">
        <v>57</v>
      </c>
      <c r="T45" s="20">
        <v>56</v>
      </c>
      <c r="U45" s="114">
        <f>SUM(O45:T45)</f>
        <v>297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((((B44*7)*B45)/1000))/7</f>
        <v>93.962400000000002</v>
      </c>
      <c r="C46" s="21">
        <f t="shared" si="14"/>
        <v>94.282000000000025</v>
      </c>
      <c r="D46" s="21">
        <f t="shared" si="14"/>
        <v>20.774000000000004</v>
      </c>
      <c r="E46" s="21">
        <f t="shared" si="14"/>
        <v>96.039800000000014</v>
      </c>
      <c r="F46" s="21">
        <f t="shared" si="14"/>
        <v>94.441800000000015</v>
      </c>
      <c r="G46" s="21">
        <f t="shared" si="14"/>
        <v>95.240800000000021</v>
      </c>
      <c r="H46" s="115">
        <f>((H43*1000)/H45)/7</f>
        <v>158.97471391657436</v>
      </c>
      <c r="I46" s="167"/>
      <c r="J46" s="167"/>
      <c r="K46" s="167"/>
      <c r="L46" s="37"/>
      <c r="N46" s="164" t="s">
        <v>12</v>
      </c>
      <c r="O46" s="329">
        <v>8.6</v>
      </c>
      <c r="P46" s="21">
        <f>((((P44*7)*P45)/1000))/7</f>
        <v>8.4930000000000003</v>
      </c>
      <c r="Q46" s="21">
        <f>((((Q44*7)*Q45)/1000))/7</f>
        <v>1.6060000000000001</v>
      </c>
      <c r="R46" s="21">
        <f>((((R44*7)*R45)/1000))/7</f>
        <v>8.4390000000000001</v>
      </c>
      <c r="S46" s="21">
        <f>((((S44*7)*S45)/1000))/7</f>
        <v>8.3505000000000003</v>
      </c>
      <c r="T46" s="21">
        <f>((((T44*7)*T45)/1000))/7</f>
        <v>8.0920000000000005</v>
      </c>
      <c r="U46" s="115">
        <f>((U43*1000)/U45)/7</f>
        <v>146.51274651274653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657.73680000000002</v>
      </c>
      <c r="C47" s="330">
        <f t="shared" si="15"/>
        <v>659.97400000000005</v>
      </c>
      <c r="D47" s="330">
        <f t="shared" si="15"/>
        <v>145.41800000000001</v>
      </c>
      <c r="E47" s="330">
        <f t="shared" si="15"/>
        <v>672.27859999999998</v>
      </c>
      <c r="F47" s="330">
        <f>((F45*F44)*7)/1000</f>
        <v>661.09259999999995</v>
      </c>
      <c r="G47" s="331">
        <f t="shared" si="15"/>
        <v>666.68560000000002</v>
      </c>
      <c r="H47" s="99"/>
      <c r="I47" s="29"/>
      <c r="J47" s="29"/>
      <c r="K47" s="29"/>
      <c r="L47" s="37"/>
      <c r="N47" s="157" t="s">
        <v>13</v>
      </c>
      <c r="O47" s="329">
        <f t="shared" ref="O47:T47" si="16">((O45*O44)*7)/1000</f>
        <v>60.697000000000003</v>
      </c>
      <c r="P47" s="330">
        <f t="shared" si="16"/>
        <v>59.451000000000001</v>
      </c>
      <c r="Q47" s="330">
        <f t="shared" si="16"/>
        <v>11.242000000000001</v>
      </c>
      <c r="R47" s="330">
        <f t="shared" si="16"/>
        <v>59.073</v>
      </c>
      <c r="S47" s="330">
        <f t="shared" si="16"/>
        <v>58.453499999999998</v>
      </c>
      <c r="T47" s="331">
        <f t="shared" si="16"/>
        <v>56.643999999999998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159.52380952380955</v>
      </c>
      <c r="C48" s="27">
        <f t="shared" si="17"/>
        <v>158.9830508474576</v>
      </c>
      <c r="D48" s="27">
        <f t="shared" si="17"/>
        <v>157.36263736263734</v>
      </c>
      <c r="E48" s="27">
        <f t="shared" si="17"/>
        <v>159.80508676016163</v>
      </c>
      <c r="F48" s="27">
        <f>+(F43/F45)/7*1000</f>
        <v>158.97993715252599</v>
      </c>
      <c r="G48" s="28">
        <f t="shared" si="17"/>
        <v>157.93384467881117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149.50738916256159</v>
      </c>
      <c r="P48" s="27">
        <f t="shared" si="18"/>
        <v>149.12280701754386</v>
      </c>
      <c r="Q48" s="27">
        <f t="shared" si="18"/>
        <v>132.46753246753249</v>
      </c>
      <c r="R48" s="27">
        <f t="shared" si="18"/>
        <v>145.56650246305418</v>
      </c>
      <c r="S48" s="27">
        <f t="shared" si="18"/>
        <v>146.61654135338347</v>
      </c>
      <c r="T48" s="28">
        <f t="shared" si="18"/>
        <v>144.38775510204084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19">B43-B47</f>
        <v>-1.1367999999999938</v>
      </c>
      <c r="C49" s="30">
        <f t="shared" si="19"/>
        <v>-3.3740000000001373</v>
      </c>
      <c r="D49" s="30">
        <f>D43-D47</f>
        <v>-2.2180000000000177</v>
      </c>
      <c r="E49" s="30">
        <f t="shared" si="19"/>
        <v>2.1399999999971442E-2</v>
      </c>
      <c r="F49" s="30">
        <f t="shared" si="19"/>
        <v>-3.3926000000000158</v>
      </c>
      <c r="G49" s="30">
        <f t="shared" si="19"/>
        <v>-7.7855999999999312</v>
      </c>
      <c r="H49" s="29"/>
      <c r="I49" s="29"/>
      <c r="J49" s="29"/>
      <c r="K49" s="29"/>
      <c r="L49" s="30"/>
      <c r="N49" s="29"/>
      <c r="O49" s="30">
        <f t="shared" ref="O49:T49" si="20">O43-O47</f>
        <v>3.0000000000001137E-3</v>
      </c>
      <c r="P49" s="30">
        <f t="shared" si="20"/>
        <v>4.8999999999999488E-2</v>
      </c>
      <c r="Q49" s="30">
        <f t="shared" si="20"/>
        <v>-1.0419999999999998</v>
      </c>
      <c r="R49" s="30">
        <f t="shared" si="20"/>
        <v>2.6999999999993918E-2</v>
      </c>
      <c r="S49" s="30">
        <f t="shared" si="20"/>
        <v>4.6500000000001762E-2</v>
      </c>
      <c r="T49" s="30">
        <f t="shared" si="20"/>
        <v>-4.3999999999989825E-2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103" t="s">
        <v>7</v>
      </c>
      <c r="C52" s="1104"/>
      <c r="D52" s="1104"/>
      <c r="E52" s="1104"/>
      <c r="F52" s="1104"/>
      <c r="G52" s="1104"/>
      <c r="H52" s="1105"/>
      <c r="I52" s="1142" t="s">
        <v>29</v>
      </c>
      <c r="J52" s="1143"/>
      <c r="K52" s="1143"/>
      <c r="L52" s="1143"/>
      <c r="M52" s="1143"/>
      <c r="N52" s="1143"/>
      <c r="O52" s="1144"/>
      <c r="P52" s="1103" t="s">
        <v>28</v>
      </c>
      <c r="Q52" s="1104"/>
      <c r="R52" s="1104"/>
      <c r="S52" s="1104"/>
      <c r="T52" s="1104"/>
      <c r="U52" s="1104"/>
      <c r="V52" s="1105"/>
      <c r="W52" s="1160" t="s">
        <v>93</v>
      </c>
      <c r="X52" s="1156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61"/>
      <c r="X53" s="1149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8.5</v>
      </c>
      <c r="C54" s="330">
        <v>8.5</v>
      </c>
      <c r="D54" s="330">
        <v>8.6999999999999993</v>
      </c>
      <c r="E54" s="330">
        <v>2.6</v>
      </c>
      <c r="F54" s="330">
        <v>8.5</v>
      </c>
      <c r="G54" s="330">
        <v>8.5</v>
      </c>
      <c r="H54" s="331">
        <v>8.5</v>
      </c>
      <c r="I54" s="329">
        <v>8.1999999999999993</v>
      </c>
      <c r="J54" s="330">
        <v>8.5</v>
      </c>
      <c r="K54" s="330">
        <v>8.6999999999999993</v>
      </c>
      <c r="L54" s="330">
        <v>2.6</v>
      </c>
      <c r="M54" s="330">
        <v>8.6999999999999993</v>
      </c>
      <c r="N54" s="25">
        <v>8.5</v>
      </c>
      <c r="O54" s="331">
        <v>8.5</v>
      </c>
      <c r="P54" s="329">
        <v>8.5</v>
      </c>
      <c r="Q54" s="330">
        <v>8.6999999999999993</v>
      </c>
      <c r="R54" s="330">
        <v>8.5</v>
      </c>
      <c r="S54" s="330">
        <v>2.8</v>
      </c>
      <c r="T54" s="330">
        <v>8.6999999999999993</v>
      </c>
      <c r="U54" s="330">
        <v>8.8000000000000007</v>
      </c>
      <c r="V54" s="331">
        <v>8.6999999999999993</v>
      </c>
      <c r="W54" s="537">
        <v>5.8</v>
      </c>
      <c r="X54" s="242">
        <f>SUM(B54:W54)</f>
        <v>168</v>
      </c>
      <c r="Y54" s="546">
        <f t="shared" ref="Y54:Y60" si="21">X54-W54</f>
        <v>162.19999999999999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8.5</v>
      </c>
      <c r="C55" s="330">
        <v>8.4</v>
      </c>
      <c r="D55" s="330">
        <v>8.6999999999999993</v>
      </c>
      <c r="E55" s="330">
        <v>2.5</v>
      </c>
      <c r="F55" s="330">
        <v>8.5</v>
      </c>
      <c r="G55" s="330">
        <v>8.5</v>
      </c>
      <c r="H55" s="331">
        <v>8.5</v>
      </c>
      <c r="I55" s="329">
        <v>8.3000000000000007</v>
      </c>
      <c r="J55" s="330">
        <v>8.5</v>
      </c>
      <c r="K55" s="330">
        <v>8.6999999999999993</v>
      </c>
      <c r="L55" s="330">
        <v>2.5</v>
      </c>
      <c r="M55" s="330">
        <v>8.6999999999999993</v>
      </c>
      <c r="N55" s="25">
        <v>8.5</v>
      </c>
      <c r="O55" s="331">
        <v>8.5</v>
      </c>
      <c r="P55" s="329">
        <v>8.5</v>
      </c>
      <c r="Q55" s="330">
        <v>8.6999999999999993</v>
      </c>
      <c r="R55" s="330">
        <v>8.5</v>
      </c>
      <c r="S55" s="330">
        <v>2.7</v>
      </c>
      <c r="T55" s="330">
        <v>8.6999999999999993</v>
      </c>
      <c r="U55" s="330">
        <v>8.8000000000000007</v>
      </c>
      <c r="V55" s="331">
        <v>8.6999999999999993</v>
      </c>
      <c r="W55" s="537">
        <v>5.8</v>
      </c>
      <c r="X55" s="242">
        <f t="shared" ref="X55:X60" si="22">SUM(B55:W55)</f>
        <v>167.7</v>
      </c>
      <c r="Y55" s="546">
        <f t="shared" si="21"/>
        <v>161.89999999999998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8.5</v>
      </c>
      <c r="C56" s="330">
        <v>8.4</v>
      </c>
      <c r="D56" s="330">
        <v>8.6999999999999993</v>
      </c>
      <c r="E56" s="330">
        <v>2.5</v>
      </c>
      <c r="F56" s="330">
        <v>8.5</v>
      </c>
      <c r="G56" s="330">
        <v>8.5</v>
      </c>
      <c r="H56" s="331">
        <v>8.5</v>
      </c>
      <c r="I56" s="329">
        <v>8.3000000000000007</v>
      </c>
      <c r="J56" s="330">
        <v>8.5</v>
      </c>
      <c r="K56" s="330">
        <v>8.6999999999999993</v>
      </c>
      <c r="L56" s="330">
        <v>2.2000000000000002</v>
      </c>
      <c r="M56" s="330">
        <v>8.6999999999999993</v>
      </c>
      <c r="N56" s="25">
        <v>8.5</v>
      </c>
      <c r="O56" s="331">
        <v>8.5</v>
      </c>
      <c r="P56" s="329">
        <v>8.5</v>
      </c>
      <c r="Q56" s="330">
        <v>8.6999999999999993</v>
      </c>
      <c r="R56" s="330">
        <v>8.6</v>
      </c>
      <c r="S56" s="330">
        <v>2.7</v>
      </c>
      <c r="T56" s="330">
        <v>8.6999999999999993</v>
      </c>
      <c r="U56" s="330">
        <v>8.6999999999999993</v>
      </c>
      <c r="V56" s="331">
        <v>8.6999999999999993</v>
      </c>
      <c r="W56" s="537">
        <v>5.8</v>
      </c>
      <c r="X56" s="242">
        <f t="shared" si="22"/>
        <v>167.39999999999998</v>
      </c>
      <c r="Y56" s="546">
        <f t="shared" si="21"/>
        <v>161.59999999999997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8.6</v>
      </c>
      <c r="C57" s="330">
        <v>8.4</v>
      </c>
      <c r="D57" s="330">
        <v>8.6999999999999993</v>
      </c>
      <c r="E57" s="330">
        <v>2.5</v>
      </c>
      <c r="F57" s="330">
        <v>8.4</v>
      </c>
      <c r="G57" s="330">
        <v>8.5</v>
      </c>
      <c r="H57" s="331">
        <v>8.6</v>
      </c>
      <c r="I57" s="329">
        <v>8.3000000000000007</v>
      </c>
      <c r="J57" s="330">
        <v>8.5</v>
      </c>
      <c r="K57" s="330">
        <v>8.6</v>
      </c>
      <c r="L57" s="330">
        <v>2.2999999999999998</v>
      </c>
      <c r="M57" s="330">
        <v>8.6999999999999993</v>
      </c>
      <c r="N57" s="25">
        <v>8.1999999999999993</v>
      </c>
      <c r="O57" s="331">
        <v>8.6</v>
      </c>
      <c r="P57" s="329">
        <v>8.5</v>
      </c>
      <c r="Q57" s="330">
        <v>8.6</v>
      </c>
      <c r="R57" s="330">
        <v>8.6</v>
      </c>
      <c r="S57" s="330">
        <v>2.7</v>
      </c>
      <c r="T57" s="330">
        <v>8.8000000000000007</v>
      </c>
      <c r="U57" s="330">
        <v>8.6999999999999993</v>
      </c>
      <c r="V57" s="331">
        <v>8.6999999999999993</v>
      </c>
      <c r="W57" s="537">
        <v>5.9</v>
      </c>
      <c r="X57" s="242">
        <f t="shared" si="22"/>
        <v>167.39999999999998</v>
      </c>
      <c r="Y57" s="546">
        <f t="shared" si="21"/>
        <v>161.49999999999997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8.6</v>
      </c>
      <c r="C58" s="330">
        <v>8.4</v>
      </c>
      <c r="D58" s="330">
        <v>8.6999999999999993</v>
      </c>
      <c r="E58" s="330">
        <v>2.5</v>
      </c>
      <c r="F58" s="330">
        <v>8.4</v>
      </c>
      <c r="G58" s="330">
        <v>8.6</v>
      </c>
      <c r="H58" s="331">
        <v>8.6</v>
      </c>
      <c r="I58" s="329">
        <v>8.3000000000000007</v>
      </c>
      <c r="J58" s="330">
        <v>8.6</v>
      </c>
      <c r="K58" s="330">
        <v>8.6</v>
      </c>
      <c r="L58" s="330">
        <v>2.2999999999999998</v>
      </c>
      <c r="M58" s="330">
        <v>8.6999999999999993</v>
      </c>
      <c r="N58" s="25">
        <v>8.1</v>
      </c>
      <c r="O58" s="331">
        <v>8.6</v>
      </c>
      <c r="P58" s="329">
        <v>8.6</v>
      </c>
      <c r="Q58" s="330">
        <v>8.6</v>
      </c>
      <c r="R58" s="330">
        <v>8.6</v>
      </c>
      <c r="S58" s="330">
        <v>2.7</v>
      </c>
      <c r="T58" s="330">
        <v>8.8000000000000007</v>
      </c>
      <c r="U58" s="330">
        <v>8.6999999999999993</v>
      </c>
      <c r="V58" s="331">
        <v>8.6999999999999993</v>
      </c>
      <c r="W58" s="537">
        <v>5.9</v>
      </c>
      <c r="X58" s="242">
        <f t="shared" si="22"/>
        <v>167.59999999999997</v>
      </c>
      <c r="Y58" s="546">
        <f t="shared" si="21"/>
        <v>161.69999999999996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7</v>
      </c>
      <c r="C59" s="330">
        <v>7.9</v>
      </c>
      <c r="D59" s="330">
        <v>7</v>
      </c>
      <c r="E59" s="330">
        <v>1.1000000000000001</v>
      </c>
      <c r="F59" s="330">
        <v>7.6</v>
      </c>
      <c r="G59" s="330">
        <v>7.3</v>
      </c>
      <c r="H59" s="331">
        <v>7.1</v>
      </c>
      <c r="I59" s="329">
        <v>8.3000000000000007</v>
      </c>
      <c r="J59" s="330">
        <v>8.6</v>
      </c>
      <c r="K59" s="330">
        <v>8.6</v>
      </c>
      <c r="L59" s="330">
        <v>2.2999999999999998</v>
      </c>
      <c r="M59" s="330">
        <v>8.6999999999999993</v>
      </c>
      <c r="N59" s="25">
        <v>8.1</v>
      </c>
      <c r="O59" s="331">
        <v>8.6</v>
      </c>
      <c r="P59" s="329">
        <v>8.6</v>
      </c>
      <c r="Q59" s="330">
        <v>8.6</v>
      </c>
      <c r="R59" s="330">
        <v>8.6</v>
      </c>
      <c r="S59" s="330">
        <v>2.7</v>
      </c>
      <c r="T59" s="330">
        <v>8.8000000000000007</v>
      </c>
      <c r="U59" s="330">
        <v>8.6999999999999993</v>
      </c>
      <c r="V59" s="331">
        <v>8.6999999999999993</v>
      </c>
      <c r="W59" s="537">
        <v>5.9</v>
      </c>
      <c r="X59" s="242">
        <f t="shared" si="22"/>
        <v>158.79999999999995</v>
      </c>
      <c r="Y59" s="546">
        <f t="shared" si="21"/>
        <v>152.89999999999995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7</v>
      </c>
      <c r="C60" s="330">
        <v>7.8</v>
      </c>
      <c r="D60" s="330">
        <v>6.9</v>
      </c>
      <c r="E60" s="330">
        <v>1</v>
      </c>
      <c r="F60" s="330">
        <v>7.5</v>
      </c>
      <c r="G60" s="330">
        <v>7.3</v>
      </c>
      <c r="H60" s="331">
        <v>7</v>
      </c>
      <c r="I60" s="329">
        <v>8.3000000000000007</v>
      </c>
      <c r="J60" s="330">
        <v>8.6</v>
      </c>
      <c r="K60" s="330">
        <v>8.6</v>
      </c>
      <c r="L60" s="330">
        <v>2.2999999999999998</v>
      </c>
      <c r="M60" s="330">
        <v>8.6999999999999993</v>
      </c>
      <c r="N60" s="25">
        <v>8.1</v>
      </c>
      <c r="O60" s="331">
        <v>8.6</v>
      </c>
      <c r="P60" s="329">
        <v>8.6</v>
      </c>
      <c r="Q60" s="330">
        <v>8.6</v>
      </c>
      <c r="R60" s="330">
        <v>8.6</v>
      </c>
      <c r="S60" s="330">
        <v>2.7</v>
      </c>
      <c r="T60" s="330">
        <v>8.8000000000000007</v>
      </c>
      <c r="U60" s="330">
        <v>8.6999999999999993</v>
      </c>
      <c r="V60" s="331">
        <v>8.6999999999999993</v>
      </c>
      <c r="W60" s="537">
        <v>5.9</v>
      </c>
      <c r="X60" s="381">
        <f t="shared" si="22"/>
        <v>158.29999999999995</v>
      </c>
      <c r="Y60" s="541">
        <f t="shared" si="21"/>
        <v>152.39999999999995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3">SUM(B54:B60)</f>
        <v>56.7</v>
      </c>
      <c r="C61" s="105">
        <f t="shared" si="23"/>
        <v>57.79999999999999</v>
      </c>
      <c r="D61" s="105">
        <f t="shared" si="23"/>
        <v>57.4</v>
      </c>
      <c r="E61" s="105">
        <f t="shared" si="23"/>
        <v>14.7</v>
      </c>
      <c r="F61" s="105">
        <f t="shared" si="23"/>
        <v>57.4</v>
      </c>
      <c r="G61" s="105">
        <f t="shared" si="23"/>
        <v>57.199999999999996</v>
      </c>
      <c r="H61" s="106">
        <f t="shared" si="23"/>
        <v>56.800000000000004</v>
      </c>
      <c r="I61" s="108">
        <f t="shared" si="23"/>
        <v>58</v>
      </c>
      <c r="J61" s="105">
        <f t="shared" si="23"/>
        <v>59.800000000000004</v>
      </c>
      <c r="K61" s="105">
        <f t="shared" si="23"/>
        <v>60.5</v>
      </c>
      <c r="L61" s="105">
        <f>SUM(L54:L60)</f>
        <v>16.5</v>
      </c>
      <c r="M61" s="105">
        <f>SUM(M54:M60)</f>
        <v>60.900000000000006</v>
      </c>
      <c r="N61" s="105">
        <f>SUM(N54:N60)</f>
        <v>58.000000000000007</v>
      </c>
      <c r="O61" s="106">
        <f>SUM(O54:O60)</f>
        <v>59.900000000000006</v>
      </c>
      <c r="P61" s="108">
        <f t="shared" ref="P61:W61" si="24">SUM(P54:P60)</f>
        <v>59.800000000000004</v>
      </c>
      <c r="Q61" s="105">
        <f t="shared" si="24"/>
        <v>60.5</v>
      </c>
      <c r="R61" s="105">
        <f t="shared" si="24"/>
        <v>60.000000000000007</v>
      </c>
      <c r="S61" s="105">
        <f t="shared" si="24"/>
        <v>18.999999999999996</v>
      </c>
      <c r="T61" s="105">
        <f t="shared" si="24"/>
        <v>61.3</v>
      </c>
      <c r="U61" s="105">
        <f t="shared" si="24"/>
        <v>61.100000000000009</v>
      </c>
      <c r="V61" s="106">
        <f t="shared" si="24"/>
        <v>60.900000000000006</v>
      </c>
      <c r="W61" s="106">
        <f t="shared" si="24"/>
        <v>40.999999999999993</v>
      </c>
      <c r="X61" s="389">
        <f>SUM(B61:W61)</f>
        <v>1155.1999999999998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150</v>
      </c>
      <c r="C62" s="16">
        <v>150</v>
      </c>
      <c r="D62" s="16">
        <v>149</v>
      </c>
      <c r="E62" s="16">
        <v>150</v>
      </c>
      <c r="F62" s="16">
        <v>149</v>
      </c>
      <c r="G62" s="16">
        <v>148.5</v>
      </c>
      <c r="H62" s="17">
        <v>147.5</v>
      </c>
      <c r="I62" s="15">
        <v>148</v>
      </c>
      <c r="J62" s="16">
        <v>150</v>
      </c>
      <c r="K62" s="16">
        <v>149</v>
      </c>
      <c r="L62" s="452">
        <v>147.5</v>
      </c>
      <c r="M62" s="452">
        <v>150</v>
      </c>
      <c r="N62" s="16">
        <v>148</v>
      </c>
      <c r="O62" s="17">
        <v>147.5</v>
      </c>
      <c r="P62" s="451">
        <v>150</v>
      </c>
      <c r="Q62" s="452">
        <v>149</v>
      </c>
      <c r="R62" s="453">
        <v>150.5</v>
      </c>
      <c r="S62" s="453">
        <v>150.5</v>
      </c>
      <c r="T62" s="453">
        <v>151</v>
      </c>
      <c r="U62" s="452">
        <v>150.5</v>
      </c>
      <c r="V62" s="504">
        <v>150</v>
      </c>
      <c r="W62" s="504">
        <v>150</v>
      </c>
      <c r="X62" s="243">
        <f>((X61/X63)/7)*1000</f>
        <v>146.43174039802255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57</v>
      </c>
      <c r="D63" s="19">
        <v>58</v>
      </c>
      <c r="E63" s="19">
        <v>17</v>
      </c>
      <c r="F63" s="19">
        <v>57</v>
      </c>
      <c r="G63" s="19">
        <v>57</v>
      </c>
      <c r="H63" s="20">
        <v>58</v>
      </c>
      <c r="I63" s="18">
        <v>57</v>
      </c>
      <c r="J63" s="19">
        <v>57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39</v>
      </c>
      <c r="X63" s="244">
        <f>SUM(B63:W63)</f>
        <v>1127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8.6999999999999993</v>
      </c>
      <c r="C64" s="21">
        <f t="shared" ref="C64:W64" si="25">((((C62*7)*C63)/1000))/7</f>
        <v>8.5500000000000007</v>
      </c>
      <c r="D64" s="21">
        <f t="shared" si="25"/>
        <v>8.6419999999999995</v>
      </c>
      <c r="E64" s="21">
        <f t="shared" si="25"/>
        <v>2.5500000000000003</v>
      </c>
      <c r="F64" s="21">
        <f t="shared" si="25"/>
        <v>8.4930000000000003</v>
      </c>
      <c r="G64" s="21">
        <f t="shared" si="25"/>
        <v>8.4644999999999992</v>
      </c>
      <c r="H64" s="21">
        <f t="shared" si="25"/>
        <v>8.5549999999999997</v>
      </c>
      <c r="I64" s="21">
        <f t="shared" si="25"/>
        <v>8.4359999999999999</v>
      </c>
      <c r="J64" s="21">
        <f t="shared" si="25"/>
        <v>8.5500000000000007</v>
      </c>
      <c r="K64" s="21">
        <f t="shared" si="25"/>
        <v>8.6419999999999995</v>
      </c>
      <c r="L64" s="21">
        <f t="shared" si="25"/>
        <v>2.5074999999999998</v>
      </c>
      <c r="M64" s="21">
        <f t="shared" si="25"/>
        <v>8.6999999999999993</v>
      </c>
      <c r="N64" s="21">
        <f t="shared" si="25"/>
        <v>8.4359999999999999</v>
      </c>
      <c r="O64" s="21">
        <f t="shared" si="25"/>
        <v>8.5549999999999997</v>
      </c>
      <c r="P64" s="21">
        <f t="shared" si="25"/>
        <v>8.5500000000000007</v>
      </c>
      <c r="Q64" s="21">
        <f t="shared" si="25"/>
        <v>8.6419999999999995</v>
      </c>
      <c r="R64" s="21">
        <f t="shared" si="25"/>
        <v>8.5785</v>
      </c>
      <c r="S64" s="21">
        <f t="shared" si="25"/>
        <v>2.7090000000000001</v>
      </c>
      <c r="T64" s="21">
        <f t="shared" si="25"/>
        <v>8.7579999999999991</v>
      </c>
      <c r="U64" s="21">
        <f t="shared" si="25"/>
        <v>8.729000000000001</v>
      </c>
      <c r="V64" s="21">
        <f t="shared" si="25"/>
        <v>8.6999999999999993</v>
      </c>
      <c r="W64" s="21">
        <f t="shared" si="25"/>
        <v>5.8500000000000005</v>
      </c>
      <c r="X64" s="425">
        <f>((X61*1000)/X63)/7</f>
        <v>146.43174039802255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60.9</v>
      </c>
      <c r="C65" s="330">
        <f>((C63*C62)*7)/1000</f>
        <v>59.85</v>
      </c>
      <c r="D65" s="330">
        <f t="shared" ref="D65:K65" si="26">((D63*D62)*7)/1000</f>
        <v>60.494</v>
      </c>
      <c r="E65" s="330">
        <f t="shared" si="26"/>
        <v>17.850000000000001</v>
      </c>
      <c r="F65" s="330">
        <f t="shared" si="26"/>
        <v>59.451000000000001</v>
      </c>
      <c r="G65" s="330">
        <f t="shared" si="26"/>
        <v>59.2515</v>
      </c>
      <c r="H65" s="331">
        <f t="shared" si="26"/>
        <v>59.884999999999998</v>
      </c>
      <c r="I65" s="329">
        <f t="shared" si="26"/>
        <v>59.052</v>
      </c>
      <c r="J65" s="330">
        <f t="shared" si="26"/>
        <v>59.85</v>
      </c>
      <c r="K65" s="330">
        <f t="shared" si="26"/>
        <v>60.494</v>
      </c>
      <c r="L65" s="330">
        <f>((L63*L62)*7)/1000</f>
        <v>17.552499999999998</v>
      </c>
      <c r="M65" s="330">
        <f>((M63*M62)*7)/1000</f>
        <v>60.9</v>
      </c>
      <c r="N65" s="330">
        <f>((N63*N62)*7)/1000</f>
        <v>59.052</v>
      </c>
      <c r="O65" s="331">
        <f>((O63*O62)*7)/1000</f>
        <v>59.884999999999998</v>
      </c>
      <c r="P65" s="329">
        <f t="shared" ref="P65:W65" si="27">((P63*P62)*7)/1000</f>
        <v>59.85</v>
      </c>
      <c r="Q65" s="330">
        <f t="shared" si="27"/>
        <v>60.494</v>
      </c>
      <c r="R65" s="330">
        <f t="shared" si="27"/>
        <v>60.049500000000002</v>
      </c>
      <c r="S65" s="330">
        <f t="shared" si="27"/>
        <v>18.963000000000001</v>
      </c>
      <c r="T65" s="330">
        <f t="shared" si="27"/>
        <v>61.305999999999997</v>
      </c>
      <c r="U65" s="330">
        <f t="shared" si="27"/>
        <v>61.103000000000002</v>
      </c>
      <c r="V65" s="331">
        <f t="shared" si="27"/>
        <v>60.9</v>
      </c>
      <c r="W65" s="331">
        <f t="shared" si="27"/>
        <v>40.950000000000003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139.65517241379311</v>
      </c>
      <c r="C66" s="27">
        <f t="shared" si="28"/>
        <v>144.86215538847117</v>
      </c>
      <c r="D66" s="27">
        <f t="shared" si="28"/>
        <v>141.37931034482759</v>
      </c>
      <c r="E66" s="27">
        <f t="shared" si="28"/>
        <v>123.52941176470587</v>
      </c>
      <c r="F66" s="27">
        <f t="shared" si="28"/>
        <v>143.85964912280701</v>
      </c>
      <c r="G66" s="27">
        <f t="shared" si="28"/>
        <v>143.35839598997492</v>
      </c>
      <c r="H66" s="28">
        <f t="shared" si="28"/>
        <v>139.90147783251234</v>
      </c>
      <c r="I66" s="26">
        <f t="shared" si="28"/>
        <v>145.36340852130328</v>
      </c>
      <c r="J66" s="27">
        <f t="shared" si="28"/>
        <v>149.87468671679198</v>
      </c>
      <c r="K66" s="27">
        <f t="shared" si="28"/>
        <v>149.01477832512316</v>
      </c>
      <c r="L66" s="27">
        <f>+(L61/L63)/7*1000</f>
        <v>138.65546218487395</v>
      </c>
      <c r="M66" s="27">
        <f>+(M61/M63)/7*1000</f>
        <v>150</v>
      </c>
      <c r="N66" s="27">
        <f>+(N61/N63)/7*1000</f>
        <v>145.36340852130328</v>
      </c>
      <c r="O66" s="28">
        <f>+(O61/O63)/7*1000</f>
        <v>147.53694581280791</v>
      </c>
      <c r="P66" s="26">
        <f t="shared" ref="P66:W66" si="29">+(P61/P63)/7*1000</f>
        <v>149.87468671679198</v>
      </c>
      <c r="Q66" s="27">
        <f t="shared" si="29"/>
        <v>149.01477832512316</v>
      </c>
      <c r="R66" s="27">
        <f t="shared" si="29"/>
        <v>150.37593984962407</v>
      </c>
      <c r="S66" s="27">
        <f t="shared" si="29"/>
        <v>150.79365079365076</v>
      </c>
      <c r="T66" s="27">
        <f t="shared" si="29"/>
        <v>150.98522167487684</v>
      </c>
      <c r="U66" s="27">
        <f t="shared" si="29"/>
        <v>150.49261083743846</v>
      </c>
      <c r="V66" s="28">
        <f t="shared" si="29"/>
        <v>150</v>
      </c>
      <c r="W66" s="28">
        <f t="shared" si="29"/>
        <v>150.18315018315016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-4.1999999999999957</v>
      </c>
      <c r="C67" s="30">
        <f>C61-C65</f>
        <v>-2.0500000000000114</v>
      </c>
      <c r="D67" s="30">
        <f t="shared" ref="D67:K67" si="30">D61-D65</f>
        <v>-3.0940000000000012</v>
      </c>
      <c r="E67" s="30">
        <f t="shared" si="30"/>
        <v>-3.1500000000000021</v>
      </c>
      <c r="F67" s="30">
        <f t="shared" si="30"/>
        <v>-2.0510000000000019</v>
      </c>
      <c r="G67" s="30">
        <f t="shared" si="30"/>
        <v>-2.0515000000000043</v>
      </c>
      <c r="H67" s="30">
        <f t="shared" si="30"/>
        <v>-3.0849999999999937</v>
      </c>
      <c r="I67" s="30">
        <f t="shared" si="30"/>
        <v>-1.0519999999999996</v>
      </c>
      <c r="J67" s="30">
        <f t="shared" si="30"/>
        <v>-4.9999999999997158E-2</v>
      </c>
      <c r="K67" s="30">
        <f t="shared" si="30"/>
        <v>6.0000000000002274E-3</v>
      </c>
      <c r="L67" s="30">
        <f>L61-L65</f>
        <v>-1.0524999999999984</v>
      </c>
      <c r="M67" s="30">
        <f>M61-M65</f>
        <v>0</v>
      </c>
      <c r="N67" s="30">
        <f>N61-N65</f>
        <v>-1.0519999999999925</v>
      </c>
      <c r="O67" s="30">
        <f>O61-O65</f>
        <v>1.5000000000007674E-2</v>
      </c>
      <c r="P67" s="30">
        <f t="shared" ref="P67:W67" si="31">P61-P65</f>
        <v>-4.9999999999997158E-2</v>
      </c>
      <c r="Q67" s="30">
        <f t="shared" si="31"/>
        <v>6.0000000000002274E-3</v>
      </c>
      <c r="R67" s="30">
        <f t="shared" si="31"/>
        <v>-4.949999999999477E-2</v>
      </c>
      <c r="S67" s="30">
        <f t="shared" si="31"/>
        <v>3.6999999999995481E-2</v>
      </c>
      <c r="T67" s="30">
        <f t="shared" si="31"/>
        <v>-6.0000000000002274E-3</v>
      </c>
      <c r="U67" s="30">
        <f t="shared" si="31"/>
        <v>-2.9999999999930083E-3</v>
      </c>
      <c r="V67" s="30">
        <f t="shared" si="31"/>
        <v>0</v>
      </c>
      <c r="W67" s="30">
        <f t="shared" si="31"/>
        <v>4.9999999999990052E-2</v>
      </c>
      <c r="Y67" s="327"/>
      <c r="Z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15">
        <v>147.5</v>
      </c>
      <c r="C69" s="16">
        <v>147.5</v>
      </c>
      <c r="D69" s="16">
        <v>150</v>
      </c>
      <c r="E69" s="16">
        <v>147.5</v>
      </c>
      <c r="F69" s="16">
        <v>148</v>
      </c>
      <c r="G69" s="16">
        <v>150</v>
      </c>
      <c r="H69" s="17">
        <v>147.5</v>
      </c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>
      <c r="B70" s="11">
        <v>150</v>
      </c>
      <c r="C70" s="11">
        <v>150</v>
      </c>
      <c r="D70" s="11">
        <v>149</v>
      </c>
      <c r="E70" s="11">
        <v>150</v>
      </c>
      <c r="F70" s="11">
        <v>149</v>
      </c>
      <c r="G70" s="11">
        <v>148.5</v>
      </c>
      <c r="H70" s="11">
        <v>147.5</v>
      </c>
    </row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25" topLeftCell="A33">
      <selection activeCell="X58" sqref="X58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U9"/>
    <mergeCell ref="M11:N11"/>
    <mergeCell ref="B15:H15"/>
    <mergeCell ref="I15:O15"/>
    <mergeCell ref="P15:V15"/>
    <mergeCell ref="W15:W16"/>
    <mergeCell ref="B33:G33"/>
    <mergeCell ref="H33:H35"/>
    <mergeCell ref="O33:T33"/>
    <mergeCell ref="U33:U35"/>
    <mergeCell ref="L34:M34"/>
    <mergeCell ref="B52:H52"/>
    <mergeCell ref="I52:O52"/>
    <mergeCell ref="P52:V52"/>
    <mergeCell ref="W52:W53"/>
    <mergeCell ref="X52:X53"/>
  </mergeCells>
  <pageMargins left="0.7" right="0.7" top="0.75" bottom="0.75" header="0.3" footer="0.3"/>
  <pageSetup paperSize="9" orientation="portrait"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6"/>
  <dimension ref="A1:AG235"/>
  <sheetViews>
    <sheetView topLeftCell="A31" zoomScale="25" zoomScaleNormal="25" workbookViewId="0">
      <selection activeCell="T11" sqref="T11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112</v>
      </c>
      <c r="N11" s="1100"/>
      <c r="O11" s="6"/>
      <c r="P11" s="6"/>
      <c r="Q11" s="1"/>
      <c r="R11" s="1"/>
      <c r="S11" s="1" t="s">
        <v>5</v>
      </c>
      <c r="T11" s="69">
        <v>45672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5"/>
      <c r="I15" s="1142" t="s">
        <v>29</v>
      </c>
      <c r="J15" s="1143"/>
      <c r="K15" s="1143"/>
      <c r="L15" s="1143"/>
      <c r="M15" s="1143"/>
      <c r="N15" s="1143"/>
      <c r="O15" s="1144"/>
      <c r="P15" s="1103" t="s">
        <v>28</v>
      </c>
      <c r="Q15" s="1104"/>
      <c r="R15" s="1104"/>
      <c r="S15" s="1104"/>
      <c r="T15" s="1104"/>
      <c r="U15" s="1104"/>
      <c r="V15" s="1105"/>
      <c r="W15" s="1156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9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99.3</v>
      </c>
      <c r="C17" s="330">
        <v>101.6</v>
      </c>
      <c r="D17" s="330">
        <v>101.9</v>
      </c>
      <c r="E17" s="330">
        <v>25.5</v>
      </c>
      <c r="F17" s="330">
        <v>100.8</v>
      </c>
      <c r="G17" s="330">
        <v>101.1</v>
      </c>
      <c r="H17" s="331">
        <v>100.7</v>
      </c>
      <c r="I17" s="329">
        <v>100.2</v>
      </c>
      <c r="J17" s="330">
        <v>100.8</v>
      </c>
      <c r="K17" s="330">
        <v>100.7</v>
      </c>
      <c r="L17" s="330">
        <v>26.3</v>
      </c>
      <c r="M17" s="330">
        <v>100.6</v>
      </c>
      <c r="N17" s="330">
        <v>101.1</v>
      </c>
      <c r="O17" s="331">
        <v>100.2</v>
      </c>
      <c r="P17" s="329">
        <v>100.7</v>
      </c>
      <c r="Q17" s="330">
        <v>99.6</v>
      </c>
      <c r="R17" s="330">
        <v>101.6</v>
      </c>
      <c r="S17" s="330">
        <v>26.5</v>
      </c>
      <c r="T17" s="330">
        <v>101.3</v>
      </c>
      <c r="U17" s="330">
        <v>101.1</v>
      </c>
      <c r="V17" s="280">
        <v>101.1</v>
      </c>
      <c r="W17" s="337">
        <f t="shared" ref="W17:W24" si="0">SUM(B17:V17)</f>
        <v>1892.6999999999996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98.9</v>
      </c>
      <c r="C18" s="330">
        <v>101.4</v>
      </c>
      <c r="D18" s="330">
        <v>101.4</v>
      </c>
      <c r="E18" s="330">
        <v>24.4</v>
      </c>
      <c r="F18" s="330">
        <v>99.8</v>
      </c>
      <c r="G18" s="330">
        <v>101.1</v>
      </c>
      <c r="H18" s="331">
        <v>100.2</v>
      </c>
      <c r="I18" s="329">
        <v>99.9</v>
      </c>
      <c r="J18" s="330">
        <v>100.8</v>
      </c>
      <c r="K18" s="330">
        <v>100.7</v>
      </c>
      <c r="L18" s="330">
        <v>24.7</v>
      </c>
      <c r="M18" s="330">
        <v>100.4</v>
      </c>
      <c r="N18" s="330">
        <v>100.5</v>
      </c>
      <c r="O18" s="331">
        <v>100.1</v>
      </c>
      <c r="P18" s="329">
        <v>100.7</v>
      </c>
      <c r="Q18" s="330">
        <v>99.1</v>
      </c>
      <c r="R18" s="330">
        <v>101.4</v>
      </c>
      <c r="S18" s="330">
        <v>25.5</v>
      </c>
      <c r="T18" s="330">
        <v>101.3</v>
      </c>
      <c r="U18" s="330">
        <v>100.9</v>
      </c>
      <c r="V18" s="280">
        <v>100.9</v>
      </c>
      <c r="W18" s="337">
        <f t="shared" si="0"/>
        <v>1884.1000000000001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98.8</v>
      </c>
      <c r="C19" s="330">
        <v>101.3</v>
      </c>
      <c r="D19" s="330">
        <v>101.4</v>
      </c>
      <c r="E19" s="330">
        <v>24.3</v>
      </c>
      <c r="F19" s="330">
        <v>99.5</v>
      </c>
      <c r="G19" s="330">
        <v>101</v>
      </c>
      <c r="H19" s="331">
        <v>100.1</v>
      </c>
      <c r="I19" s="329">
        <v>99.8</v>
      </c>
      <c r="J19" s="330">
        <v>100.7</v>
      </c>
      <c r="K19" s="330">
        <v>100.5</v>
      </c>
      <c r="L19" s="330">
        <v>24.7</v>
      </c>
      <c r="M19" s="330">
        <v>100.4</v>
      </c>
      <c r="N19" s="330">
        <v>100.5</v>
      </c>
      <c r="O19" s="331">
        <v>100</v>
      </c>
      <c r="P19" s="329">
        <v>100.7</v>
      </c>
      <c r="Q19" s="330">
        <v>99.1</v>
      </c>
      <c r="R19" s="330">
        <v>101.3</v>
      </c>
      <c r="S19" s="330">
        <v>25</v>
      </c>
      <c r="T19" s="330">
        <v>101.3</v>
      </c>
      <c r="U19" s="330">
        <v>100.8</v>
      </c>
      <c r="V19" s="280">
        <v>100.6</v>
      </c>
      <c r="W19" s="337">
        <f t="shared" si="0"/>
        <v>1881.7999999999997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571">
        <v>98.8</v>
      </c>
      <c r="C20" s="572">
        <v>101.3</v>
      </c>
      <c r="D20" s="572">
        <v>101.4</v>
      </c>
      <c r="E20" s="572">
        <v>24</v>
      </c>
      <c r="F20" s="572">
        <v>99.5</v>
      </c>
      <c r="G20" s="572">
        <v>101</v>
      </c>
      <c r="H20" s="280">
        <v>100.1</v>
      </c>
      <c r="I20" s="571">
        <v>99.8</v>
      </c>
      <c r="J20" s="572">
        <v>100.7</v>
      </c>
      <c r="K20" s="572">
        <v>100.5</v>
      </c>
      <c r="L20" s="572">
        <v>24.7</v>
      </c>
      <c r="M20" s="572">
        <v>100.3</v>
      </c>
      <c r="N20" s="572">
        <v>100.4</v>
      </c>
      <c r="O20" s="280">
        <v>100</v>
      </c>
      <c r="P20" s="571">
        <v>100.7</v>
      </c>
      <c r="Q20" s="572">
        <v>99.1</v>
      </c>
      <c r="R20" s="572">
        <v>101.3</v>
      </c>
      <c r="S20" s="572">
        <v>25</v>
      </c>
      <c r="T20" s="572">
        <v>100.9</v>
      </c>
      <c r="U20" s="572">
        <v>100.6</v>
      </c>
      <c r="V20" s="280">
        <v>100.3</v>
      </c>
      <c r="W20" s="337">
        <f t="shared" si="0"/>
        <v>1880.4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571">
        <v>98.8</v>
      </c>
      <c r="C21" s="572">
        <v>101.3</v>
      </c>
      <c r="D21" s="572">
        <v>101.2</v>
      </c>
      <c r="E21" s="572">
        <v>23.6</v>
      </c>
      <c r="F21" s="572">
        <v>99.1</v>
      </c>
      <c r="G21" s="572">
        <v>101</v>
      </c>
      <c r="H21" s="280">
        <v>99.4</v>
      </c>
      <c r="I21" s="571">
        <v>99.8</v>
      </c>
      <c r="J21" s="572">
        <v>100.7</v>
      </c>
      <c r="K21" s="572">
        <v>100.5</v>
      </c>
      <c r="L21" s="572">
        <v>24.7</v>
      </c>
      <c r="M21" s="572">
        <v>100.3</v>
      </c>
      <c r="N21" s="572">
        <v>100.4</v>
      </c>
      <c r="O21" s="280">
        <v>100</v>
      </c>
      <c r="P21" s="571">
        <v>100.7</v>
      </c>
      <c r="Q21" s="572">
        <v>99.2</v>
      </c>
      <c r="R21" s="572">
        <v>101.3</v>
      </c>
      <c r="S21" s="572">
        <v>23.8</v>
      </c>
      <c r="T21" s="572">
        <v>100.4</v>
      </c>
      <c r="U21" s="572">
        <v>100.5</v>
      </c>
      <c r="V21" s="280">
        <v>100.3</v>
      </c>
      <c r="W21" s="337">
        <f t="shared" si="0"/>
        <v>1877.0000000000002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571">
        <v>98.8</v>
      </c>
      <c r="C22" s="572">
        <v>101.3</v>
      </c>
      <c r="D22" s="572">
        <v>101.2</v>
      </c>
      <c r="E22" s="572">
        <v>23.5</v>
      </c>
      <c r="F22" s="572">
        <v>99.1</v>
      </c>
      <c r="G22" s="572">
        <v>101</v>
      </c>
      <c r="H22" s="280">
        <v>99.3</v>
      </c>
      <c r="I22" s="571">
        <v>99.8</v>
      </c>
      <c r="J22" s="572">
        <v>100.6</v>
      </c>
      <c r="K22" s="572">
        <v>100.4</v>
      </c>
      <c r="L22" s="572">
        <v>24.7</v>
      </c>
      <c r="M22" s="572">
        <v>100.3</v>
      </c>
      <c r="N22" s="572">
        <v>100.4</v>
      </c>
      <c r="O22" s="280">
        <v>100</v>
      </c>
      <c r="P22" s="571">
        <v>100.7</v>
      </c>
      <c r="Q22" s="572">
        <v>99.2</v>
      </c>
      <c r="R22" s="572">
        <v>101.3</v>
      </c>
      <c r="S22" s="572">
        <v>23.8</v>
      </c>
      <c r="T22" s="572">
        <v>100.4</v>
      </c>
      <c r="U22" s="572">
        <v>100.5</v>
      </c>
      <c r="V22" s="280">
        <v>100.3</v>
      </c>
      <c r="W22" s="242">
        <f t="shared" si="0"/>
        <v>1876.6000000000001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71">
        <v>98.8</v>
      </c>
      <c r="C23" s="572">
        <v>101.3</v>
      </c>
      <c r="D23" s="572">
        <v>101</v>
      </c>
      <c r="E23" s="572">
        <v>23.5</v>
      </c>
      <c r="F23" s="572">
        <v>99</v>
      </c>
      <c r="G23" s="572">
        <v>101</v>
      </c>
      <c r="H23" s="280">
        <v>99.3</v>
      </c>
      <c r="I23" s="571">
        <v>99.8</v>
      </c>
      <c r="J23" s="572">
        <v>100.6</v>
      </c>
      <c r="K23" s="572">
        <v>97</v>
      </c>
      <c r="L23" s="572">
        <v>24.7</v>
      </c>
      <c r="M23" s="572">
        <v>100.3</v>
      </c>
      <c r="N23" s="572">
        <v>100.4</v>
      </c>
      <c r="O23" s="280">
        <v>100</v>
      </c>
      <c r="P23" s="571">
        <v>100.7</v>
      </c>
      <c r="Q23" s="572">
        <v>99.2</v>
      </c>
      <c r="R23" s="572">
        <v>101.3</v>
      </c>
      <c r="S23" s="572">
        <v>20.3</v>
      </c>
      <c r="T23" s="572">
        <v>100.4</v>
      </c>
      <c r="U23" s="572">
        <v>100.5</v>
      </c>
      <c r="V23" s="280">
        <v>100.2</v>
      </c>
      <c r="W23" s="381">
        <f t="shared" si="0"/>
        <v>1869.3000000000002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692.19999999999993</v>
      </c>
      <c r="C24" s="105">
        <f t="shared" si="1"/>
        <v>709.5</v>
      </c>
      <c r="D24" s="105">
        <f t="shared" si="1"/>
        <v>709.5</v>
      </c>
      <c r="E24" s="105">
        <f t="shared" si="1"/>
        <v>168.8</v>
      </c>
      <c r="F24" s="105">
        <f t="shared" si="1"/>
        <v>696.80000000000007</v>
      </c>
      <c r="G24" s="105">
        <f t="shared" si="1"/>
        <v>707.2</v>
      </c>
      <c r="H24" s="106">
        <f t="shared" si="1"/>
        <v>699.09999999999991</v>
      </c>
      <c r="I24" s="106">
        <f t="shared" si="1"/>
        <v>699.1</v>
      </c>
      <c r="J24" s="105">
        <f t="shared" si="1"/>
        <v>704.9</v>
      </c>
      <c r="K24" s="105">
        <f t="shared" si="1"/>
        <v>700.3</v>
      </c>
      <c r="L24" s="105">
        <f>SUM(L17:L23)</f>
        <v>174.5</v>
      </c>
      <c r="M24" s="105">
        <f>SUM(M17:M23)</f>
        <v>702.59999999999991</v>
      </c>
      <c r="N24" s="105">
        <f>SUM(N17:N23)</f>
        <v>703.69999999999993</v>
      </c>
      <c r="O24" s="105">
        <f>SUM(O17:O23)</f>
        <v>700.3</v>
      </c>
      <c r="P24" s="108">
        <f t="shared" ref="P24:V24" si="2">SUM(P17:P23)</f>
        <v>704.90000000000009</v>
      </c>
      <c r="Q24" s="105">
        <f t="shared" si="2"/>
        <v>694.5</v>
      </c>
      <c r="R24" s="105">
        <f t="shared" si="2"/>
        <v>709.5</v>
      </c>
      <c r="S24" s="105">
        <f t="shared" si="2"/>
        <v>169.9</v>
      </c>
      <c r="T24" s="105">
        <f t="shared" si="2"/>
        <v>705.99999999999989</v>
      </c>
      <c r="U24" s="105">
        <f t="shared" si="2"/>
        <v>704.9</v>
      </c>
      <c r="V24" s="106">
        <f t="shared" si="2"/>
        <v>703.7</v>
      </c>
      <c r="W24" s="389">
        <f t="shared" si="0"/>
        <v>13161.9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164</v>
      </c>
      <c r="C25" s="345">
        <v>164</v>
      </c>
      <c r="D25" s="345">
        <v>164</v>
      </c>
      <c r="E25" s="345">
        <v>164</v>
      </c>
      <c r="F25" s="345">
        <v>164</v>
      </c>
      <c r="G25" s="345">
        <v>164</v>
      </c>
      <c r="H25" s="345">
        <v>164</v>
      </c>
      <c r="I25" s="345">
        <v>164</v>
      </c>
      <c r="J25" s="345">
        <v>164</v>
      </c>
      <c r="K25" s="345">
        <v>164</v>
      </c>
      <c r="L25" s="345">
        <v>164</v>
      </c>
      <c r="M25" s="345">
        <v>164</v>
      </c>
      <c r="N25" s="345">
        <v>164</v>
      </c>
      <c r="O25" s="345">
        <v>164</v>
      </c>
      <c r="P25" s="345">
        <v>164</v>
      </c>
      <c r="Q25" s="345">
        <v>164</v>
      </c>
      <c r="R25" s="345">
        <v>164</v>
      </c>
      <c r="S25" s="345">
        <v>164</v>
      </c>
      <c r="T25" s="345">
        <v>164</v>
      </c>
      <c r="U25" s="345">
        <v>164</v>
      </c>
      <c r="V25" s="345">
        <v>164</v>
      </c>
      <c r="W25" s="243">
        <f>((W24/W26)/7)*1000</f>
        <v>164.25888255188508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603</v>
      </c>
      <c r="C26" s="19">
        <v>618</v>
      </c>
      <c r="D26" s="19">
        <v>617</v>
      </c>
      <c r="E26" s="19">
        <v>143</v>
      </c>
      <c r="F26" s="19">
        <v>607</v>
      </c>
      <c r="G26" s="19">
        <v>615</v>
      </c>
      <c r="H26" s="20">
        <v>609</v>
      </c>
      <c r="I26" s="18">
        <v>607</v>
      </c>
      <c r="J26" s="19">
        <v>614</v>
      </c>
      <c r="K26" s="19">
        <v>608</v>
      </c>
      <c r="L26" s="19">
        <v>152</v>
      </c>
      <c r="M26" s="19">
        <v>611</v>
      </c>
      <c r="N26" s="19">
        <v>612</v>
      </c>
      <c r="O26" s="20">
        <v>610</v>
      </c>
      <c r="P26" s="18">
        <v>614</v>
      </c>
      <c r="Q26" s="19">
        <v>605</v>
      </c>
      <c r="R26" s="19">
        <v>618</v>
      </c>
      <c r="S26" s="19">
        <v>145</v>
      </c>
      <c r="T26" s="19">
        <v>615</v>
      </c>
      <c r="U26" s="19">
        <v>611</v>
      </c>
      <c r="V26" s="20">
        <v>613</v>
      </c>
      <c r="W26" s="244">
        <f>SUM(B26:V26)</f>
        <v>11447</v>
      </c>
      <c r="Y26" s="375"/>
    </row>
    <row r="27" spans="1:31" s="2" customFormat="1" ht="33" customHeight="1" x14ac:dyDescent="0.25">
      <c r="A27" s="164" t="s">
        <v>12</v>
      </c>
      <c r="B27" s="21">
        <f>(((((B25*7)*B26)/1000))-B17)/6</f>
        <v>98.824000000000012</v>
      </c>
      <c r="C27" s="21">
        <f t="shared" ref="C27:V27" si="3">(((((C25*7)*C26)/1000))-C17)/6</f>
        <v>101.31066666666668</v>
      </c>
      <c r="D27" s="21">
        <f t="shared" si="3"/>
        <v>101.06933333333335</v>
      </c>
      <c r="E27" s="21">
        <f t="shared" si="3"/>
        <v>23.110666666666663</v>
      </c>
      <c r="F27" s="21">
        <f t="shared" si="3"/>
        <v>99.339333333333343</v>
      </c>
      <c r="G27" s="21">
        <f t="shared" si="3"/>
        <v>100.82</v>
      </c>
      <c r="H27" s="21">
        <f t="shared" si="3"/>
        <v>99.738666666666646</v>
      </c>
      <c r="I27" s="21">
        <f t="shared" si="3"/>
        <v>99.439333333333323</v>
      </c>
      <c r="J27" s="21">
        <f t="shared" si="3"/>
        <v>100.67866666666667</v>
      </c>
      <c r="K27" s="21">
        <f t="shared" si="3"/>
        <v>99.547333333333327</v>
      </c>
      <c r="L27" s="21">
        <f t="shared" si="3"/>
        <v>24.699333333333332</v>
      </c>
      <c r="M27" s="21">
        <f t="shared" si="3"/>
        <v>100.13799999999999</v>
      </c>
      <c r="N27" s="21">
        <f t="shared" si="3"/>
        <v>100.246</v>
      </c>
      <c r="O27" s="21">
        <f t="shared" si="3"/>
        <v>100.01333333333332</v>
      </c>
      <c r="P27" s="21">
        <f t="shared" si="3"/>
        <v>100.69533333333332</v>
      </c>
      <c r="Q27" s="21">
        <f t="shared" si="3"/>
        <v>99.156666666666652</v>
      </c>
      <c r="R27" s="21">
        <f t="shared" si="3"/>
        <v>101.31066666666668</v>
      </c>
      <c r="S27" s="21">
        <f t="shared" si="3"/>
        <v>23.326666666666668</v>
      </c>
      <c r="T27" s="21">
        <f t="shared" si="3"/>
        <v>100.78666666666668</v>
      </c>
      <c r="U27" s="21">
        <f t="shared" si="3"/>
        <v>100.05466666666666</v>
      </c>
      <c r="V27" s="21">
        <f t="shared" si="3"/>
        <v>100.43733333333334</v>
      </c>
      <c r="W27" s="425">
        <f>((W24*1000)/W26)/7</f>
        <v>164.25888255188508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692.24400000000003</v>
      </c>
      <c r="C28" s="330">
        <f>((C26*C25)*7)/1000</f>
        <v>709.46400000000006</v>
      </c>
      <c r="D28" s="330">
        <f t="shared" ref="D28:K28" si="4">((D26*D25)*7)/1000</f>
        <v>708.31600000000003</v>
      </c>
      <c r="E28" s="330">
        <f t="shared" si="4"/>
        <v>164.16399999999999</v>
      </c>
      <c r="F28" s="330">
        <f t="shared" si="4"/>
        <v>696.83600000000001</v>
      </c>
      <c r="G28" s="330">
        <f t="shared" si="4"/>
        <v>706.02</v>
      </c>
      <c r="H28" s="331">
        <f t="shared" si="4"/>
        <v>699.13199999999995</v>
      </c>
      <c r="I28" s="329">
        <f>((I26*I25)*7)/1000</f>
        <v>696.83600000000001</v>
      </c>
      <c r="J28" s="330">
        <f t="shared" si="4"/>
        <v>704.87199999999996</v>
      </c>
      <c r="K28" s="330">
        <f t="shared" si="4"/>
        <v>697.98400000000004</v>
      </c>
      <c r="L28" s="330">
        <f>((L26*L25)*7)/1000</f>
        <v>174.49600000000001</v>
      </c>
      <c r="M28" s="330">
        <f>((M26*M25)*7)/1000</f>
        <v>701.428</v>
      </c>
      <c r="N28" s="330">
        <f>((N26*N25)*7)/1000</f>
        <v>702.57600000000002</v>
      </c>
      <c r="O28" s="331">
        <f>((O26*O25)*7)/1000</f>
        <v>700.28</v>
      </c>
      <c r="P28" s="329">
        <f t="shared" ref="P28:V28" si="5">((P26*P25)*7)/1000</f>
        <v>704.87199999999996</v>
      </c>
      <c r="Q28" s="330">
        <f t="shared" si="5"/>
        <v>694.54</v>
      </c>
      <c r="R28" s="330">
        <f t="shared" si="5"/>
        <v>709.46400000000006</v>
      </c>
      <c r="S28" s="330">
        <f t="shared" si="5"/>
        <v>166.46</v>
      </c>
      <c r="T28" s="330">
        <f t="shared" si="5"/>
        <v>706.02</v>
      </c>
      <c r="U28" s="330">
        <f t="shared" si="5"/>
        <v>701.428</v>
      </c>
      <c r="V28" s="331">
        <f t="shared" si="5"/>
        <v>703.72400000000005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163.98957592987443</v>
      </c>
      <c r="C29" s="27">
        <f t="shared" si="6"/>
        <v>164.00832177531208</v>
      </c>
      <c r="D29" s="27">
        <f t="shared" si="6"/>
        <v>164.27413753183609</v>
      </c>
      <c r="E29" s="27">
        <f t="shared" si="6"/>
        <v>168.63136863136864</v>
      </c>
      <c r="F29" s="27">
        <f t="shared" si="6"/>
        <v>163.99152741821604</v>
      </c>
      <c r="G29" s="27">
        <f t="shared" si="6"/>
        <v>164.27409988385597</v>
      </c>
      <c r="H29" s="28">
        <f t="shared" si="6"/>
        <v>163.99249354914377</v>
      </c>
      <c r="I29" s="26">
        <f t="shared" si="6"/>
        <v>164.53283125441283</v>
      </c>
      <c r="J29" s="27">
        <f t="shared" si="6"/>
        <v>164.00651465798046</v>
      </c>
      <c r="K29" s="27">
        <f t="shared" si="6"/>
        <v>164.54417293233084</v>
      </c>
      <c r="L29" s="27">
        <f>+(L24/L26)/7*1000</f>
        <v>164.00375939849624</v>
      </c>
      <c r="M29" s="27">
        <f>+(M24/M26)/7*1000</f>
        <v>164.27402384849191</v>
      </c>
      <c r="N29" s="27">
        <f>+(N24/N26)/7*1000</f>
        <v>164.26237161531279</v>
      </c>
      <c r="O29" s="28">
        <f>+(O24/O26)/7*1000</f>
        <v>164.00468384074941</v>
      </c>
      <c r="P29" s="26">
        <f t="shared" ref="P29:V29" si="7">+(P24/P26)/7*1000</f>
        <v>164.00651465798049</v>
      </c>
      <c r="Q29" s="27">
        <f t="shared" si="7"/>
        <v>163.99055489964582</v>
      </c>
      <c r="R29" s="27">
        <f t="shared" si="7"/>
        <v>164.00832177531208</v>
      </c>
      <c r="S29" s="27">
        <f t="shared" si="7"/>
        <v>167.38916256157637</v>
      </c>
      <c r="T29" s="27">
        <f t="shared" si="7"/>
        <v>163.99535423925664</v>
      </c>
      <c r="U29" s="27">
        <f t="shared" si="7"/>
        <v>164.81178396072013</v>
      </c>
      <c r="V29" s="28">
        <f t="shared" si="7"/>
        <v>163.99440689815896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-4.4000000000096406E-2</v>
      </c>
      <c r="C30" s="30">
        <f>C24-C28</f>
        <v>3.5999999999944521E-2</v>
      </c>
      <c r="D30" s="30">
        <f>D24-D28</f>
        <v>1.1839999999999691</v>
      </c>
      <c r="E30" s="30">
        <f t="shared" ref="E30:K30" si="8">E24-E28</f>
        <v>4.6360000000000241</v>
      </c>
      <c r="F30" s="30">
        <f t="shared" si="8"/>
        <v>-3.5999999999944521E-2</v>
      </c>
      <c r="G30" s="30">
        <f t="shared" si="8"/>
        <v>1.1800000000000637</v>
      </c>
      <c r="H30" s="30">
        <f t="shared" si="8"/>
        <v>-3.2000000000039108E-2</v>
      </c>
      <c r="I30" s="30">
        <f t="shared" si="8"/>
        <v>2.26400000000001</v>
      </c>
      <c r="J30" s="30">
        <f t="shared" si="8"/>
        <v>2.8000000000020009E-2</v>
      </c>
      <c r="K30" s="30">
        <f t="shared" si="8"/>
        <v>2.3159999999999172</v>
      </c>
      <c r="L30" s="30">
        <f>L24-L28</f>
        <v>3.9999999999906777E-3</v>
      </c>
      <c r="M30" s="30">
        <f>M24-M28</f>
        <v>1.1719999999999118</v>
      </c>
      <c r="N30" s="30">
        <f>N24-N28</f>
        <v>1.12399999999991</v>
      </c>
      <c r="O30" s="30">
        <f>O24-O28</f>
        <v>1.999999999998181E-2</v>
      </c>
      <c r="P30" s="30">
        <f t="shared" ref="P30:V30" si="9">P24-P28</f>
        <v>2.8000000000133696E-2</v>
      </c>
      <c r="Q30" s="30">
        <f t="shared" si="9"/>
        <v>-3.999999999996362E-2</v>
      </c>
      <c r="R30" s="30">
        <f t="shared" si="9"/>
        <v>3.5999999999944521E-2</v>
      </c>
      <c r="S30" s="30">
        <f t="shared" si="9"/>
        <v>3.4399999999999977</v>
      </c>
      <c r="T30" s="30">
        <f t="shared" si="9"/>
        <v>-2.0000000000095497E-2</v>
      </c>
      <c r="U30" s="30">
        <f t="shared" si="9"/>
        <v>3.47199999999998</v>
      </c>
      <c r="V30" s="30">
        <f t="shared" si="9"/>
        <v>-2.4000000000000909E-2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4" t="s">
        <v>16</v>
      </c>
      <c r="C33" s="1095"/>
      <c r="D33" s="1095"/>
      <c r="E33" s="1095"/>
      <c r="F33" s="1095"/>
      <c r="G33" s="1145"/>
      <c r="H33" s="1147" t="s">
        <v>8</v>
      </c>
      <c r="M33" s="32"/>
      <c r="N33" s="53" t="s">
        <v>87</v>
      </c>
      <c r="O33" s="1094" t="s">
        <v>16</v>
      </c>
      <c r="P33" s="1095"/>
      <c r="Q33" s="1095"/>
      <c r="R33" s="1095"/>
      <c r="S33" s="1095"/>
      <c r="T33" s="1145"/>
      <c r="U33" s="1147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7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9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9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93.9</v>
      </c>
      <c r="C36" s="329">
        <v>94.1</v>
      </c>
      <c r="D36" s="330">
        <v>20.8</v>
      </c>
      <c r="E36" s="330">
        <v>96</v>
      </c>
      <c r="F36" s="330">
        <v>94.4</v>
      </c>
      <c r="G36" s="331">
        <v>95.2</v>
      </c>
      <c r="H36" s="337">
        <f t="shared" ref="H36:H41" si="10">SUM(B36:G36)</f>
        <v>494.40000000000003</v>
      </c>
      <c r="I36" s="37"/>
      <c r="J36" s="375"/>
      <c r="K36" s="326"/>
      <c r="L36" s="502"/>
      <c r="M36" s="2"/>
      <c r="N36" s="147" t="s">
        <v>23</v>
      </c>
      <c r="O36" s="329">
        <v>8.6</v>
      </c>
      <c r="P36" s="330">
        <v>8.5</v>
      </c>
      <c r="Q36" s="330">
        <v>1.6</v>
      </c>
      <c r="R36" s="330">
        <v>8.5</v>
      </c>
      <c r="S36" s="330">
        <v>8.3000000000000007</v>
      </c>
      <c r="T36" s="331">
        <v>8</v>
      </c>
      <c r="U36" s="509">
        <f>SUM(O36:T36)</f>
        <v>43.5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92.9</v>
      </c>
      <c r="C37" s="329">
        <v>93.3</v>
      </c>
      <c r="D37" s="330">
        <v>18.5</v>
      </c>
      <c r="E37" s="330">
        <v>95.4</v>
      </c>
      <c r="F37" s="330">
        <v>93.2</v>
      </c>
      <c r="G37" s="331">
        <v>93.7</v>
      </c>
      <c r="H37" s="337">
        <f t="shared" si="10"/>
        <v>487</v>
      </c>
      <c r="I37" s="37"/>
      <c r="J37" s="375"/>
      <c r="K37" s="326"/>
      <c r="L37" s="502"/>
      <c r="M37" s="2"/>
      <c r="N37" s="148" t="s">
        <v>19</v>
      </c>
      <c r="O37" s="329">
        <v>8.6</v>
      </c>
      <c r="P37" s="330">
        <v>8.5</v>
      </c>
      <c r="Q37" s="330">
        <v>1.5</v>
      </c>
      <c r="R37" s="330">
        <v>8.5</v>
      </c>
      <c r="S37" s="330">
        <v>8.3000000000000007</v>
      </c>
      <c r="T37" s="331">
        <v>8.1</v>
      </c>
      <c r="U37" s="509">
        <f t="shared" ref="U37:U43" si="11">SUM(O37:T37)</f>
        <v>43.500000000000007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92.5</v>
      </c>
      <c r="C38" s="329">
        <v>93.3</v>
      </c>
      <c r="D38" s="330">
        <v>18.3</v>
      </c>
      <c r="E38" s="330">
        <v>95.4</v>
      </c>
      <c r="F38" s="330">
        <v>93.2</v>
      </c>
      <c r="G38" s="331">
        <v>93.6</v>
      </c>
      <c r="H38" s="337">
        <f>SUM(B38:G38)</f>
        <v>486.29999999999995</v>
      </c>
      <c r="I38" s="37"/>
      <c r="J38" s="375"/>
      <c r="K38" s="326"/>
      <c r="L38" s="502"/>
      <c r="M38" s="2"/>
      <c r="N38" s="148" t="s">
        <v>27</v>
      </c>
      <c r="O38" s="329">
        <v>8.6999999999999993</v>
      </c>
      <c r="P38" s="330">
        <v>8.5</v>
      </c>
      <c r="Q38" s="330">
        <v>1.5</v>
      </c>
      <c r="R38" s="330">
        <v>8.5</v>
      </c>
      <c r="S38" s="330">
        <v>8.3000000000000007</v>
      </c>
      <c r="T38" s="331">
        <v>8.1</v>
      </c>
      <c r="U38" s="509">
        <f t="shared" si="11"/>
        <v>43.6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92.5</v>
      </c>
      <c r="C39" s="329">
        <v>92.7</v>
      </c>
      <c r="D39" s="330">
        <v>18.3</v>
      </c>
      <c r="E39" s="330">
        <v>95.1</v>
      </c>
      <c r="F39" s="330">
        <v>93.2</v>
      </c>
      <c r="G39" s="331">
        <v>93.1</v>
      </c>
      <c r="H39" s="337">
        <f t="shared" si="10"/>
        <v>484.9</v>
      </c>
      <c r="I39" s="37"/>
      <c r="J39" s="375"/>
      <c r="K39" s="326"/>
      <c r="L39" s="502"/>
      <c r="M39" s="2"/>
      <c r="N39" s="147" t="s">
        <v>20</v>
      </c>
      <c r="O39" s="329">
        <v>8.6999999999999993</v>
      </c>
      <c r="P39" s="330">
        <v>8.5</v>
      </c>
      <c r="Q39" s="330">
        <v>1.4</v>
      </c>
      <c r="R39" s="330">
        <v>8.4</v>
      </c>
      <c r="S39" s="330">
        <v>8.4</v>
      </c>
      <c r="T39" s="331">
        <v>8.1</v>
      </c>
      <c r="U39" s="509">
        <f t="shared" si="11"/>
        <v>43.5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90.6</v>
      </c>
      <c r="C40" s="329">
        <v>92.3</v>
      </c>
      <c r="D40" s="330">
        <v>18.3</v>
      </c>
      <c r="E40" s="330">
        <v>95.1</v>
      </c>
      <c r="F40" s="330">
        <v>92.8</v>
      </c>
      <c r="G40" s="331">
        <v>92.7</v>
      </c>
      <c r="H40" s="558">
        <f t="shared" si="10"/>
        <v>481.79999999999995</v>
      </c>
      <c r="I40" s="555"/>
      <c r="J40" s="556"/>
      <c r="K40" s="556"/>
      <c r="L40" s="556"/>
      <c r="M40" s="557"/>
      <c r="N40" s="147" t="s">
        <v>21</v>
      </c>
      <c r="O40" s="329">
        <v>8.6999999999999993</v>
      </c>
      <c r="P40" s="330">
        <v>8.5</v>
      </c>
      <c r="Q40" s="330">
        <v>1.4</v>
      </c>
      <c r="R40" s="330">
        <v>8.4</v>
      </c>
      <c r="S40" s="330">
        <v>8.4</v>
      </c>
      <c r="T40" s="331">
        <v>8.1</v>
      </c>
      <c r="U40" s="509">
        <f t="shared" si="11"/>
        <v>43.5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90.6</v>
      </c>
      <c r="C41" s="329">
        <v>92.3</v>
      </c>
      <c r="D41" s="330">
        <v>18.3</v>
      </c>
      <c r="E41" s="330">
        <v>95</v>
      </c>
      <c r="F41" s="330">
        <v>92.8</v>
      </c>
      <c r="G41" s="331">
        <v>92.7</v>
      </c>
      <c r="H41" s="242">
        <f t="shared" si="10"/>
        <v>481.7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8.5</v>
      </c>
      <c r="Q41" s="330">
        <v>1.4</v>
      </c>
      <c r="R41" s="330">
        <v>8.4</v>
      </c>
      <c r="S41" s="330">
        <v>8.4</v>
      </c>
      <c r="T41" s="331">
        <v>8.1</v>
      </c>
      <c r="U41" s="381">
        <f t="shared" si="11"/>
        <v>43.5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87.2</v>
      </c>
      <c r="C42" s="329">
        <v>91.1</v>
      </c>
      <c r="D42" s="330">
        <v>15</v>
      </c>
      <c r="E42" s="330">
        <v>94</v>
      </c>
      <c r="F42" s="330">
        <v>92.8</v>
      </c>
      <c r="G42" s="331">
        <v>92.6</v>
      </c>
      <c r="H42" s="381">
        <f>SUM(B42:G42)</f>
        <v>472.70000000000005</v>
      </c>
      <c r="I42" s="555"/>
      <c r="J42" s="556"/>
      <c r="K42" s="556"/>
      <c r="L42" s="556"/>
      <c r="M42" s="557"/>
      <c r="N42" s="196" t="s">
        <v>30</v>
      </c>
      <c r="O42" s="329">
        <v>8.6999999999999993</v>
      </c>
      <c r="P42" s="330">
        <v>8.5</v>
      </c>
      <c r="Q42" s="330">
        <v>1.4</v>
      </c>
      <c r="R42" s="330">
        <v>8.4</v>
      </c>
      <c r="S42" s="330">
        <v>8.4</v>
      </c>
      <c r="T42" s="331">
        <v>8.1</v>
      </c>
      <c r="U42" s="381">
        <f t="shared" si="11"/>
        <v>43.5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640.20000000000005</v>
      </c>
      <c r="C43" s="105">
        <f t="shared" si="12"/>
        <v>649.1</v>
      </c>
      <c r="D43" s="105">
        <f t="shared" si="12"/>
        <v>127.49999999999999</v>
      </c>
      <c r="E43" s="531">
        <f t="shared" si="12"/>
        <v>666</v>
      </c>
      <c r="F43" s="105">
        <f>SUM(F36:F42)</f>
        <v>652.4</v>
      </c>
      <c r="G43" s="106">
        <f t="shared" si="12"/>
        <v>653.6</v>
      </c>
      <c r="H43" s="389">
        <f>SUM(B43:G43)</f>
        <v>3388.8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60.7</v>
      </c>
      <c r="P43" s="105">
        <f t="shared" si="13"/>
        <v>59.5</v>
      </c>
      <c r="Q43" s="105">
        <f t="shared" si="13"/>
        <v>10.200000000000001</v>
      </c>
      <c r="R43" s="105">
        <f t="shared" si="13"/>
        <v>59.099999999999994</v>
      </c>
      <c r="S43" s="105">
        <f t="shared" si="13"/>
        <v>58.5</v>
      </c>
      <c r="T43" s="106">
        <f t="shared" si="13"/>
        <v>56.600000000000009</v>
      </c>
      <c r="U43" s="389">
        <f t="shared" si="11"/>
        <v>304.60000000000002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159.60000000000002</v>
      </c>
      <c r="C44" s="345">
        <v>159.60000000000002</v>
      </c>
      <c r="D44" s="345">
        <v>159.60000000000002</v>
      </c>
      <c r="E44" s="345">
        <v>159.60000000000002</v>
      </c>
      <c r="F44" s="345">
        <v>159.60000000000002</v>
      </c>
      <c r="G44" s="345">
        <v>159.60000000000002</v>
      </c>
      <c r="H44" s="113">
        <f>+((H43/H45)/7)*1000</f>
        <v>160.94224924012161</v>
      </c>
      <c r="I44" s="38"/>
      <c r="J44" s="38"/>
      <c r="K44" s="38"/>
      <c r="L44" s="37"/>
      <c r="N44" s="162" t="s">
        <v>10</v>
      </c>
      <c r="O44" s="15">
        <v>149.5</v>
      </c>
      <c r="P44" s="16">
        <v>149</v>
      </c>
      <c r="Q44" s="16">
        <v>146</v>
      </c>
      <c r="R44" s="16">
        <v>145.5</v>
      </c>
      <c r="S44" s="16">
        <v>146.5</v>
      </c>
      <c r="T44" s="17">
        <v>144.5</v>
      </c>
      <c r="U44" s="113">
        <f>+((U43/U45)/7)*1000</f>
        <v>147.00772200772201</v>
      </c>
      <c r="AA44" s="11"/>
      <c r="AB44" s="11"/>
    </row>
    <row r="45" spans="1:28" ht="33.75" customHeight="1" x14ac:dyDescent="0.25">
      <c r="A45" s="163" t="s">
        <v>11</v>
      </c>
      <c r="B45" s="18">
        <v>571</v>
      </c>
      <c r="C45" s="19">
        <v>578</v>
      </c>
      <c r="D45" s="19">
        <v>102</v>
      </c>
      <c r="E45" s="19">
        <v>593</v>
      </c>
      <c r="F45" s="19">
        <v>582</v>
      </c>
      <c r="G45" s="20">
        <v>582</v>
      </c>
      <c r="H45" s="114">
        <f>SUM(B45:G45)</f>
        <v>3008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57</v>
      </c>
      <c r="Q45" s="19">
        <v>10</v>
      </c>
      <c r="R45" s="19">
        <v>58</v>
      </c>
      <c r="S45" s="19">
        <v>57</v>
      </c>
      <c r="T45" s="20">
        <v>56</v>
      </c>
      <c r="U45" s="114">
        <f>SUM(O45:T45)</f>
        <v>296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(((((B44*7)*B45)/1000))-B36)/6</f>
        <v>90.670200000000037</v>
      </c>
      <c r="C46" s="21">
        <f t="shared" si="14"/>
        <v>91.940266666666687</v>
      </c>
      <c r="D46" s="21">
        <f t="shared" si="14"/>
        <v>15.525733333333337</v>
      </c>
      <c r="E46" s="21">
        <f t="shared" si="14"/>
        <v>94.416600000000031</v>
      </c>
      <c r="F46" s="21">
        <f t="shared" si="14"/>
        <v>92.635066666666702</v>
      </c>
      <c r="G46" s="21">
        <f t="shared" si="14"/>
        <v>92.501733333333348</v>
      </c>
      <c r="H46" s="115">
        <f>((H43*1000)/H45)/7</f>
        <v>160.94224924012158</v>
      </c>
      <c r="I46" s="167"/>
      <c r="J46" s="167"/>
      <c r="K46" s="167"/>
      <c r="L46" s="37"/>
      <c r="N46" s="164" t="s">
        <v>12</v>
      </c>
      <c r="O46" s="329">
        <v>8.6</v>
      </c>
      <c r="P46" s="21">
        <f>((((P44*7)*P45)/1000))/7</f>
        <v>8.4930000000000003</v>
      </c>
      <c r="Q46" s="21">
        <f>((((Q44*7)*Q45)/1000))/7</f>
        <v>1.4600000000000002</v>
      </c>
      <c r="R46" s="21">
        <f>((((R44*7)*R45)/1000))/7</f>
        <v>8.4390000000000001</v>
      </c>
      <c r="S46" s="21">
        <f>((((S44*7)*S45)/1000))/7</f>
        <v>8.3505000000000003</v>
      </c>
      <c r="T46" s="21">
        <f>((((T44*7)*T45)/1000))/7</f>
        <v>8.0920000000000005</v>
      </c>
      <c r="U46" s="115">
        <f>((U43*1000)/U45)/7</f>
        <v>147.00772200772198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637.92120000000011</v>
      </c>
      <c r="C47" s="330">
        <f t="shared" si="15"/>
        <v>645.74160000000006</v>
      </c>
      <c r="D47" s="330">
        <f t="shared" si="15"/>
        <v>113.95440000000002</v>
      </c>
      <c r="E47" s="330">
        <f t="shared" si="15"/>
        <v>662.4996000000001</v>
      </c>
      <c r="F47" s="330">
        <f>((F45*F44)*7)/1000</f>
        <v>650.21040000000016</v>
      </c>
      <c r="G47" s="331">
        <f t="shared" si="15"/>
        <v>650.21040000000016</v>
      </c>
      <c r="H47" s="99"/>
      <c r="I47" s="29"/>
      <c r="J47" s="29"/>
      <c r="K47" s="29"/>
      <c r="L47" s="37"/>
      <c r="N47" s="157" t="s">
        <v>13</v>
      </c>
      <c r="O47" s="329">
        <f t="shared" ref="O47:T47" si="16">((O45*O44)*7)/1000</f>
        <v>60.697000000000003</v>
      </c>
      <c r="P47" s="330">
        <f t="shared" si="16"/>
        <v>59.451000000000001</v>
      </c>
      <c r="Q47" s="330">
        <f t="shared" si="16"/>
        <v>10.220000000000001</v>
      </c>
      <c r="R47" s="330">
        <f t="shared" si="16"/>
        <v>59.073</v>
      </c>
      <c r="S47" s="330">
        <f t="shared" si="16"/>
        <v>58.453499999999998</v>
      </c>
      <c r="T47" s="331">
        <f t="shared" si="16"/>
        <v>56.643999999999998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160.17012759569678</v>
      </c>
      <c r="C48" s="27">
        <f t="shared" si="17"/>
        <v>160.43005437469105</v>
      </c>
      <c r="D48" s="27">
        <f t="shared" si="17"/>
        <v>178.57142857142856</v>
      </c>
      <c r="E48" s="27">
        <f t="shared" si="17"/>
        <v>160.44326668272706</v>
      </c>
      <c r="F48" s="27">
        <f>+(F43/F45)/7*1000</f>
        <v>160.13745704467357</v>
      </c>
      <c r="G48" s="28">
        <f t="shared" si="17"/>
        <v>160.43200785468829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149.50738916256159</v>
      </c>
      <c r="P48" s="27">
        <f t="shared" si="18"/>
        <v>149.12280701754386</v>
      </c>
      <c r="Q48" s="27">
        <f t="shared" si="18"/>
        <v>145.71428571428572</v>
      </c>
      <c r="R48" s="27">
        <f t="shared" si="18"/>
        <v>145.56650246305418</v>
      </c>
      <c r="S48" s="27">
        <f t="shared" si="18"/>
        <v>146.61654135338347</v>
      </c>
      <c r="T48" s="28">
        <f t="shared" si="18"/>
        <v>144.38775510204084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19">B43-B47</f>
        <v>2.2787999999999329</v>
      </c>
      <c r="C49" s="30">
        <f t="shared" si="19"/>
        <v>3.3583999999999605</v>
      </c>
      <c r="D49" s="30">
        <f>D43-D47</f>
        <v>13.545599999999965</v>
      </c>
      <c r="E49" s="30">
        <f t="shared" si="19"/>
        <v>3.5003999999998996</v>
      </c>
      <c r="F49" s="30">
        <f t="shared" si="19"/>
        <v>2.1895999999998139</v>
      </c>
      <c r="G49" s="30">
        <f t="shared" si="19"/>
        <v>3.3895999999998594</v>
      </c>
      <c r="H49" s="29"/>
      <c r="I49" s="29"/>
      <c r="J49" s="29"/>
      <c r="K49" s="29"/>
      <c r="L49" s="30"/>
      <c r="N49" s="29"/>
      <c r="O49" s="30">
        <f t="shared" ref="O49:T49" si="20">O43-O47</f>
        <v>3.0000000000001137E-3</v>
      </c>
      <c r="P49" s="30">
        <f t="shared" si="20"/>
        <v>4.8999999999999488E-2</v>
      </c>
      <c r="Q49" s="30">
        <f t="shared" si="20"/>
        <v>-1.9999999999999574E-2</v>
      </c>
      <c r="R49" s="30">
        <f t="shared" si="20"/>
        <v>2.6999999999993918E-2</v>
      </c>
      <c r="S49" s="30">
        <f t="shared" si="20"/>
        <v>4.6500000000001762E-2</v>
      </c>
      <c r="T49" s="30">
        <f t="shared" si="20"/>
        <v>-4.3999999999989825E-2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103" t="s">
        <v>7</v>
      </c>
      <c r="C52" s="1104"/>
      <c r="D52" s="1104"/>
      <c r="E52" s="1104"/>
      <c r="F52" s="1104"/>
      <c r="G52" s="1104"/>
      <c r="H52" s="1105"/>
      <c r="I52" s="1142" t="s">
        <v>29</v>
      </c>
      <c r="J52" s="1143"/>
      <c r="K52" s="1143"/>
      <c r="L52" s="1143"/>
      <c r="M52" s="1143"/>
      <c r="N52" s="1143"/>
      <c r="O52" s="1144"/>
      <c r="P52" s="1103" t="s">
        <v>28</v>
      </c>
      <c r="Q52" s="1104"/>
      <c r="R52" s="1104"/>
      <c r="S52" s="1104"/>
      <c r="T52" s="1104"/>
      <c r="U52" s="1104"/>
      <c r="V52" s="1105"/>
      <c r="W52" s="1160" t="s">
        <v>93</v>
      </c>
      <c r="X52" s="1156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61"/>
      <c r="X53" s="1149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8.6999999999999993</v>
      </c>
      <c r="C54" s="330">
        <v>8.5</v>
      </c>
      <c r="D54" s="330">
        <v>8.6999999999999993</v>
      </c>
      <c r="E54" s="330">
        <v>2.5</v>
      </c>
      <c r="F54" s="330">
        <v>8.5</v>
      </c>
      <c r="G54" s="330">
        <v>8.4</v>
      </c>
      <c r="H54" s="331">
        <v>8.5</v>
      </c>
      <c r="I54" s="329">
        <v>8.5</v>
      </c>
      <c r="J54" s="330">
        <v>8.5</v>
      </c>
      <c r="K54" s="330">
        <v>8.6999999999999993</v>
      </c>
      <c r="L54" s="330">
        <v>2.6</v>
      </c>
      <c r="M54" s="330">
        <v>8.6999999999999993</v>
      </c>
      <c r="N54" s="25">
        <v>8.5</v>
      </c>
      <c r="O54" s="331">
        <v>8.5</v>
      </c>
      <c r="P54" s="329">
        <v>8.5</v>
      </c>
      <c r="Q54" s="330">
        <v>8.6999999999999993</v>
      </c>
      <c r="R54" s="330">
        <v>8.5</v>
      </c>
      <c r="S54" s="330">
        <v>2.8</v>
      </c>
      <c r="T54" s="330">
        <v>8.6999999999999993</v>
      </c>
      <c r="U54" s="330">
        <v>8.8000000000000007</v>
      </c>
      <c r="V54" s="331">
        <v>8.6999999999999993</v>
      </c>
      <c r="W54" s="537">
        <v>5.8</v>
      </c>
      <c r="X54" s="242">
        <f>SUM(B54:W54)</f>
        <v>168.3</v>
      </c>
      <c r="Y54" s="546">
        <f t="shared" ref="Y54:Y60" si="21">X54-W54</f>
        <v>162.5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8.6999999999999993</v>
      </c>
      <c r="C55" s="330">
        <v>8.5</v>
      </c>
      <c r="D55" s="330">
        <v>8.6999999999999993</v>
      </c>
      <c r="E55" s="330">
        <v>2.5</v>
      </c>
      <c r="F55" s="330">
        <v>8.5</v>
      </c>
      <c r="G55" s="330">
        <v>8.4</v>
      </c>
      <c r="H55" s="331">
        <v>8.5</v>
      </c>
      <c r="I55" s="329">
        <v>8.3000000000000007</v>
      </c>
      <c r="J55" s="330">
        <v>8.5</v>
      </c>
      <c r="K55" s="330">
        <v>8.6999999999999993</v>
      </c>
      <c r="L55" s="330">
        <v>2.4</v>
      </c>
      <c r="M55" s="330">
        <v>8.6999999999999993</v>
      </c>
      <c r="N55" s="25">
        <v>8</v>
      </c>
      <c r="O55" s="331">
        <v>8.5</v>
      </c>
      <c r="P55" s="329">
        <v>8.5</v>
      </c>
      <c r="Q55" s="330">
        <v>8.6999999999999993</v>
      </c>
      <c r="R55" s="330">
        <v>8.5</v>
      </c>
      <c r="S55" s="330">
        <v>2.5</v>
      </c>
      <c r="T55" s="330">
        <v>8.6999999999999993</v>
      </c>
      <c r="U55" s="330">
        <v>8.8000000000000007</v>
      </c>
      <c r="V55" s="331">
        <v>8.6999999999999993</v>
      </c>
      <c r="W55" s="537">
        <v>5.8</v>
      </c>
      <c r="X55" s="242">
        <f t="shared" ref="X55:X60" si="22">SUM(B55:W55)</f>
        <v>167.10000000000002</v>
      </c>
      <c r="Y55" s="546">
        <f t="shared" si="21"/>
        <v>161.30000000000001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8.6999999999999993</v>
      </c>
      <c r="C56" s="330">
        <v>8.5</v>
      </c>
      <c r="D56" s="330">
        <v>8.6999999999999993</v>
      </c>
      <c r="E56" s="330">
        <v>2.5</v>
      </c>
      <c r="F56" s="330">
        <v>8.5</v>
      </c>
      <c r="G56" s="330">
        <v>8.5</v>
      </c>
      <c r="H56" s="331">
        <v>8.5</v>
      </c>
      <c r="I56" s="329">
        <v>8.3000000000000007</v>
      </c>
      <c r="J56" s="330">
        <v>8.5</v>
      </c>
      <c r="K56" s="330">
        <v>8.6999999999999993</v>
      </c>
      <c r="L56" s="330">
        <v>2.2999999999999998</v>
      </c>
      <c r="M56" s="330">
        <v>8.6999999999999993</v>
      </c>
      <c r="N56" s="25">
        <v>8.1</v>
      </c>
      <c r="O56" s="331">
        <v>8.5</v>
      </c>
      <c r="P56" s="329">
        <v>8.5</v>
      </c>
      <c r="Q56" s="330">
        <v>8.6999999999999993</v>
      </c>
      <c r="R56" s="330">
        <v>8.6</v>
      </c>
      <c r="S56" s="330">
        <v>2.5</v>
      </c>
      <c r="T56" s="330">
        <v>8.6999999999999993</v>
      </c>
      <c r="U56" s="330">
        <v>8.6999999999999993</v>
      </c>
      <c r="V56" s="331">
        <v>8.6999999999999993</v>
      </c>
      <c r="W56" s="537">
        <v>5.8</v>
      </c>
      <c r="X56" s="242">
        <f t="shared" si="22"/>
        <v>167.2</v>
      </c>
      <c r="Y56" s="546">
        <f t="shared" si="21"/>
        <v>161.39999999999998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117">
        <v>7.7</v>
      </c>
      <c r="C57" s="514">
        <v>8.1</v>
      </c>
      <c r="D57" s="514">
        <v>7.9</v>
      </c>
      <c r="E57" s="514">
        <v>2</v>
      </c>
      <c r="F57" s="514">
        <v>8</v>
      </c>
      <c r="G57" s="514">
        <v>7.9</v>
      </c>
      <c r="H57" s="515">
        <v>7.9</v>
      </c>
      <c r="I57" s="329">
        <v>8.3000000000000007</v>
      </c>
      <c r="J57" s="330">
        <v>8.5</v>
      </c>
      <c r="K57" s="330">
        <v>8.6</v>
      </c>
      <c r="L57" s="330">
        <v>2.2999999999999998</v>
      </c>
      <c r="M57" s="330">
        <v>8.6999999999999993</v>
      </c>
      <c r="N57" s="25">
        <v>8.1</v>
      </c>
      <c r="O57" s="331">
        <v>8.6</v>
      </c>
      <c r="P57" s="329">
        <v>8.5</v>
      </c>
      <c r="Q57" s="330">
        <v>8.6</v>
      </c>
      <c r="R57" s="330">
        <v>8.6</v>
      </c>
      <c r="S57" s="330">
        <v>2.5</v>
      </c>
      <c r="T57" s="330">
        <v>8.8000000000000007</v>
      </c>
      <c r="U57" s="330">
        <v>8.6999999999999993</v>
      </c>
      <c r="V57" s="331">
        <v>8.6999999999999993</v>
      </c>
      <c r="W57" s="537">
        <v>5.9</v>
      </c>
      <c r="X57" s="242">
        <f t="shared" si="22"/>
        <v>162.89999999999998</v>
      </c>
      <c r="Y57" s="546">
        <f t="shared" si="21"/>
        <v>156.99999999999997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117">
        <v>7.7</v>
      </c>
      <c r="C58" s="514">
        <v>8.1</v>
      </c>
      <c r="D58" s="514">
        <v>7.8</v>
      </c>
      <c r="E58" s="514">
        <v>2</v>
      </c>
      <c r="F58" s="514">
        <v>8</v>
      </c>
      <c r="G58" s="514">
        <v>8</v>
      </c>
      <c r="H58" s="515">
        <v>7.8</v>
      </c>
      <c r="I58" s="329">
        <v>8.1999999999999993</v>
      </c>
      <c r="J58" s="330">
        <v>8.6</v>
      </c>
      <c r="K58" s="330">
        <v>8.6</v>
      </c>
      <c r="L58" s="330">
        <v>2.2999999999999998</v>
      </c>
      <c r="M58" s="330">
        <v>8.6999999999999993</v>
      </c>
      <c r="N58" s="25">
        <v>8.1</v>
      </c>
      <c r="O58" s="331">
        <v>8.6</v>
      </c>
      <c r="P58" s="329">
        <v>8.6</v>
      </c>
      <c r="Q58" s="330">
        <v>8.6</v>
      </c>
      <c r="R58" s="330">
        <v>8.6</v>
      </c>
      <c r="S58" s="330">
        <v>2.5</v>
      </c>
      <c r="T58" s="330">
        <v>8.8000000000000007</v>
      </c>
      <c r="U58" s="330">
        <v>8.6999999999999993</v>
      </c>
      <c r="V58" s="331">
        <v>8.6999999999999993</v>
      </c>
      <c r="W58" s="537">
        <v>5.9</v>
      </c>
      <c r="X58" s="242">
        <f t="shared" si="22"/>
        <v>162.89999999999995</v>
      </c>
      <c r="Y58" s="546">
        <f t="shared" si="21"/>
        <v>156.99999999999994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117">
        <v>7.6</v>
      </c>
      <c r="C59" s="514">
        <v>8</v>
      </c>
      <c r="D59" s="514">
        <v>7.8</v>
      </c>
      <c r="E59" s="514">
        <v>2</v>
      </c>
      <c r="F59" s="514">
        <v>8</v>
      </c>
      <c r="G59" s="514">
        <v>8</v>
      </c>
      <c r="H59" s="515">
        <v>7.8</v>
      </c>
      <c r="I59" s="329">
        <v>8.1999999999999993</v>
      </c>
      <c r="J59" s="330">
        <v>8.6</v>
      </c>
      <c r="K59" s="330">
        <v>8.6</v>
      </c>
      <c r="L59" s="330">
        <v>2.2999999999999998</v>
      </c>
      <c r="M59" s="330">
        <v>8.6999999999999993</v>
      </c>
      <c r="N59" s="25">
        <v>8.1</v>
      </c>
      <c r="O59" s="331">
        <v>8.6</v>
      </c>
      <c r="P59" s="329">
        <v>8.6</v>
      </c>
      <c r="Q59" s="330">
        <v>8.6</v>
      </c>
      <c r="R59" s="330">
        <v>8.6</v>
      </c>
      <c r="S59" s="330">
        <v>2.5</v>
      </c>
      <c r="T59" s="330">
        <v>8.8000000000000007</v>
      </c>
      <c r="U59" s="330">
        <v>8.6999999999999993</v>
      </c>
      <c r="V59" s="331">
        <v>8.6999999999999993</v>
      </c>
      <c r="W59" s="537">
        <v>5.9</v>
      </c>
      <c r="X59" s="242">
        <f t="shared" si="22"/>
        <v>162.69999999999996</v>
      </c>
      <c r="Y59" s="541">
        <f t="shared" si="21"/>
        <v>156.79999999999995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117">
        <v>7.6</v>
      </c>
      <c r="C60" s="514">
        <v>8</v>
      </c>
      <c r="D60" s="514">
        <v>7.8</v>
      </c>
      <c r="E60" s="514">
        <v>2</v>
      </c>
      <c r="F60" s="514">
        <v>7.9</v>
      </c>
      <c r="G60" s="514">
        <v>8</v>
      </c>
      <c r="H60" s="515">
        <v>7.8</v>
      </c>
      <c r="I60" s="329">
        <v>8.1999999999999993</v>
      </c>
      <c r="J60" s="330">
        <v>8.6</v>
      </c>
      <c r="K60" s="330">
        <v>8.6</v>
      </c>
      <c r="L60" s="330">
        <v>2.2999999999999998</v>
      </c>
      <c r="M60" s="330">
        <v>8.6999999999999993</v>
      </c>
      <c r="N60" s="25">
        <v>8.1</v>
      </c>
      <c r="O60" s="331">
        <v>8.6</v>
      </c>
      <c r="P60" s="329">
        <v>8.6</v>
      </c>
      <c r="Q60" s="330">
        <v>8.6</v>
      </c>
      <c r="R60" s="330">
        <v>8.6</v>
      </c>
      <c r="S60" s="330">
        <v>2.6</v>
      </c>
      <c r="T60" s="330">
        <v>8.8000000000000007</v>
      </c>
      <c r="U60" s="330">
        <v>8.6999999999999993</v>
      </c>
      <c r="V60" s="331">
        <v>8.6999999999999993</v>
      </c>
      <c r="W60" s="537">
        <v>5.9</v>
      </c>
      <c r="X60" s="381">
        <f t="shared" si="22"/>
        <v>162.69999999999996</v>
      </c>
      <c r="Y60" s="541">
        <f t="shared" si="21"/>
        <v>156.79999999999995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3">SUM(B54:B60)</f>
        <v>56.7</v>
      </c>
      <c r="C61" s="105">
        <f t="shared" si="23"/>
        <v>57.7</v>
      </c>
      <c r="D61" s="105">
        <f t="shared" si="23"/>
        <v>57.399999999999991</v>
      </c>
      <c r="E61" s="105">
        <f t="shared" si="23"/>
        <v>15.5</v>
      </c>
      <c r="F61" s="105">
        <f t="shared" si="23"/>
        <v>57.4</v>
      </c>
      <c r="G61" s="105">
        <f t="shared" si="23"/>
        <v>57.2</v>
      </c>
      <c r="H61" s="106">
        <f t="shared" si="23"/>
        <v>56.79999999999999</v>
      </c>
      <c r="I61" s="108">
        <f t="shared" si="23"/>
        <v>58.000000000000014</v>
      </c>
      <c r="J61" s="105">
        <f t="shared" si="23"/>
        <v>59.800000000000004</v>
      </c>
      <c r="K61" s="105">
        <f t="shared" si="23"/>
        <v>60.5</v>
      </c>
      <c r="L61" s="105">
        <f>SUM(L54:L60)</f>
        <v>16.5</v>
      </c>
      <c r="M61" s="105">
        <f>SUM(M54:M60)</f>
        <v>60.900000000000006</v>
      </c>
      <c r="N61" s="105">
        <f>SUM(N54:N60)</f>
        <v>57.000000000000007</v>
      </c>
      <c r="O61" s="106">
        <f>SUM(O54:O60)</f>
        <v>59.900000000000006</v>
      </c>
      <c r="P61" s="108">
        <f t="shared" ref="P61:W61" si="24">SUM(P54:P60)</f>
        <v>59.800000000000004</v>
      </c>
      <c r="Q61" s="105">
        <f t="shared" si="24"/>
        <v>60.5</v>
      </c>
      <c r="R61" s="105">
        <f t="shared" si="24"/>
        <v>60.000000000000007</v>
      </c>
      <c r="S61" s="105">
        <f t="shared" si="24"/>
        <v>17.900000000000002</v>
      </c>
      <c r="T61" s="105">
        <f t="shared" si="24"/>
        <v>61.3</v>
      </c>
      <c r="U61" s="105">
        <f t="shared" si="24"/>
        <v>61.100000000000009</v>
      </c>
      <c r="V61" s="106">
        <f t="shared" si="24"/>
        <v>60.900000000000006</v>
      </c>
      <c r="W61" s="106">
        <f t="shared" si="24"/>
        <v>40.999999999999993</v>
      </c>
      <c r="X61" s="389">
        <f>SUM(B61:W61)</f>
        <v>1153.8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150</v>
      </c>
      <c r="C62" s="16">
        <v>150</v>
      </c>
      <c r="D62" s="16">
        <v>149</v>
      </c>
      <c r="E62" s="16">
        <v>150</v>
      </c>
      <c r="F62" s="16">
        <v>149</v>
      </c>
      <c r="G62" s="16">
        <v>148.5</v>
      </c>
      <c r="H62" s="17">
        <v>147.5</v>
      </c>
      <c r="I62" s="15">
        <v>148</v>
      </c>
      <c r="J62" s="16">
        <v>150</v>
      </c>
      <c r="K62" s="16">
        <v>149</v>
      </c>
      <c r="L62" s="452">
        <v>147.5</v>
      </c>
      <c r="M62" s="452">
        <v>150</v>
      </c>
      <c r="N62" s="16">
        <v>148</v>
      </c>
      <c r="O62" s="17">
        <v>147.5</v>
      </c>
      <c r="P62" s="451">
        <v>150</v>
      </c>
      <c r="Q62" s="452">
        <v>149</v>
      </c>
      <c r="R62" s="453">
        <v>150.5</v>
      </c>
      <c r="S62" s="453">
        <v>150.5</v>
      </c>
      <c r="T62" s="453">
        <v>151</v>
      </c>
      <c r="U62" s="452">
        <v>150.5</v>
      </c>
      <c r="V62" s="504">
        <v>150</v>
      </c>
      <c r="W62" s="504">
        <v>150</v>
      </c>
      <c r="X62" s="243">
        <f>((X61/X63)/7)*1000</f>
        <v>147.69585253456222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14</v>
      </c>
      <c r="F63" s="19">
        <v>55</v>
      </c>
      <c r="G63" s="19">
        <v>54</v>
      </c>
      <c r="H63" s="20">
        <v>55</v>
      </c>
      <c r="I63" s="18">
        <v>56</v>
      </c>
      <c r="J63" s="19">
        <v>57</v>
      </c>
      <c r="K63" s="19">
        <v>57</v>
      </c>
      <c r="L63" s="19">
        <v>16</v>
      </c>
      <c r="M63" s="19">
        <v>58</v>
      </c>
      <c r="N63" s="19">
        <v>55</v>
      </c>
      <c r="O63" s="20">
        <v>58</v>
      </c>
      <c r="P63" s="18">
        <v>57</v>
      </c>
      <c r="Q63" s="19">
        <v>58</v>
      </c>
      <c r="R63" s="19">
        <v>57</v>
      </c>
      <c r="S63" s="19">
        <v>17</v>
      </c>
      <c r="T63" s="19">
        <v>58</v>
      </c>
      <c r="U63" s="19">
        <v>58</v>
      </c>
      <c r="V63" s="20">
        <v>58</v>
      </c>
      <c r="W63" s="20">
        <v>54</v>
      </c>
      <c r="X63" s="244">
        <f>SUM(B63:W63)</f>
        <v>1116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8.1</v>
      </c>
      <c r="C64" s="21">
        <f t="shared" ref="C64:W64" si="25">((((C62*7)*C63)/1000))/7</f>
        <v>8.25</v>
      </c>
      <c r="D64" s="21">
        <f t="shared" si="25"/>
        <v>8.1950000000000003</v>
      </c>
      <c r="E64" s="21">
        <f t="shared" si="25"/>
        <v>2.1</v>
      </c>
      <c r="F64" s="21">
        <f t="shared" si="25"/>
        <v>8.1950000000000003</v>
      </c>
      <c r="G64" s="21">
        <f t="shared" si="25"/>
        <v>8.0190000000000001</v>
      </c>
      <c r="H64" s="21">
        <f t="shared" si="25"/>
        <v>8.1125000000000007</v>
      </c>
      <c r="I64" s="21">
        <f t="shared" si="25"/>
        <v>8.2880000000000003</v>
      </c>
      <c r="J64" s="21">
        <f t="shared" si="25"/>
        <v>8.5500000000000007</v>
      </c>
      <c r="K64" s="21">
        <f t="shared" si="25"/>
        <v>8.4930000000000003</v>
      </c>
      <c r="L64" s="21">
        <f t="shared" si="25"/>
        <v>2.36</v>
      </c>
      <c r="M64" s="21">
        <f t="shared" si="25"/>
        <v>8.6999999999999993</v>
      </c>
      <c r="N64" s="21">
        <f t="shared" si="25"/>
        <v>8.1399999999999988</v>
      </c>
      <c r="O64" s="21">
        <f t="shared" si="25"/>
        <v>8.5549999999999997</v>
      </c>
      <c r="P64" s="21">
        <f t="shared" si="25"/>
        <v>8.5500000000000007</v>
      </c>
      <c r="Q64" s="21">
        <f t="shared" si="25"/>
        <v>8.6419999999999995</v>
      </c>
      <c r="R64" s="21">
        <f t="shared" si="25"/>
        <v>8.5785</v>
      </c>
      <c r="S64" s="21">
        <f t="shared" si="25"/>
        <v>2.5585</v>
      </c>
      <c r="T64" s="21">
        <f t="shared" si="25"/>
        <v>8.7579999999999991</v>
      </c>
      <c r="U64" s="21">
        <f t="shared" si="25"/>
        <v>8.729000000000001</v>
      </c>
      <c r="V64" s="21">
        <f t="shared" si="25"/>
        <v>8.6999999999999993</v>
      </c>
      <c r="W64" s="21">
        <f t="shared" si="25"/>
        <v>8.1</v>
      </c>
      <c r="X64" s="425">
        <f>((X61*1000)/X63)/7</f>
        <v>147.69585253456219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6">((D63*D62)*7)/1000</f>
        <v>57.365000000000002</v>
      </c>
      <c r="E65" s="330">
        <f t="shared" si="26"/>
        <v>14.7</v>
      </c>
      <c r="F65" s="330">
        <f t="shared" si="26"/>
        <v>57.365000000000002</v>
      </c>
      <c r="G65" s="330">
        <f t="shared" si="26"/>
        <v>56.133000000000003</v>
      </c>
      <c r="H65" s="331">
        <f t="shared" si="26"/>
        <v>56.787500000000001</v>
      </c>
      <c r="I65" s="329">
        <f t="shared" si="26"/>
        <v>58.015999999999998</v>
      </c>
      <c r="J65" s="330">
        <f t="shared" si="26"/>
        <v>59.85</v>
      </c>
      <c r="K65" s="330">
        <f t="shared" si="26"/>
        <v>59.451000000000001</v>
      </c>
      <c r="L65" s="330">
        <f>((L63*L62)*7)/1000</f>
        <v>16.52</v>
      </c>
      <c r="M65" s="330">
        <f>((M63*M62)*7)/1000</f>
        <v>60.9</v>
      </c>
      <c r="N65" s="330">
        <f>((N63*N62)*7)/1000</f>
        <v>56.98</v>
      </c>
      <c r="O65" s="331">
        <f>((O63*O62)*7)/1000</f>
        <v>59.884999999999998</v>
      </c>
      <c r="P65" s="329">
        <f t="shared" ref="P65:W65" si="27">((P63*P62)*7)/1000</f>
        <v>59.85</v>
      </c>
      <c r="Q65" s="330">
        <f t="shared" si="27"/>
        <v>60.494</v>
      </c>
      <c r="R65" s="330">
        <f t="shared" si="27"/>
        <v>60.049500000000002</v>
      </c>
      <c r="S65" s="330">
        <f t="shared" si="27"/>
        <v>17.909500000000001</v>
      </c>
      <c r="T65" s="330">
        <f t="shared" si="27"/>
        <v>61.305999999999997</v>
      </c>
      <c r="U65" s="330">
        <f t="shared" si="27"/>
        <v>61.103000000000002</v>
      </c>
      <c r="V65" s="331">
        <f t="shared" si="27"/>
        <v>60.9</v>
      </c>
      <c r="W65" s="331">
        <f t="shared" si="27"/>
        <v>56.7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150</v>
      </c>
      <c r="C66" s="27">
        <f t="shared" si="28"/>
        <v>149.87012987012989</v>
      </c>
      <c r="D66" s="27">
        <f t="shared" si="28"/>
        <v>149.09090909090909</v>
      </c>
      <c r="E66" s="27">
        <f t="shared" si="28"/>
        <v>158.16326530612247</v>
      </c>
      <c r="F66" s="27">
        <f t="shared" si="28"/>
        <v>149.09090909090909</v>
      </c>
      <c r="G66" s="27">
        <f t="shared" si="28"/>
        <v>151.32275132275134</v>
      </c>
      <c r="H66" s="28">
        <f t="shared" si="28"/>
        <v>147.53246753246748</v>
      </c>
      <c r="I66" s="26">
        <f t="shared" si="28"/>
        <v>147.95918367346945</v>
      </c>
      <c r="J66" s="27">
        <f t="shared" si="28"/>
        <v>149.87468671679198</v>
      </c>
      <c r="K66" s="27">
        <f t="shared" si="28"/>
        <v>151.62907268170426</v>
      </c>
      <c r="L66" s="27">
        <f>+(L61/L63)/7*1000</f>
        <v>147.32142857142858</v>
      </c>
      <c r="M66" s="27">
        <f>+(M61/M63)/7*1000</f>
        <v>150</v>
      </c>
      <c r="N66" s="27">
        <f>+(N61/N63)/7*1000</f>
        <v>148.05194805194807</v>
      </c>
      <c r="O66" s="28">
        <f>+(O61/O63)/7*1000</f>
        <v>147.53694581280791</v>
      </c>
      <c r="P66" s="26">
        <f t="shared" ref="P66:W66" si="29">+(P61/P63)/7*1000</f>
        <v>149.87468671679198</v>
      </c>
      <c r="Q66" s="27">
        <f t="shared" si="29"/>
        <v>149.01477832512316</v>
      </c>
      <c r="R66" s="27">
        <f t="shared" si="29"/>
        <v>150.37593984962407</v>
      </c>
      <c r="S66" s="27">
        <f t="shared" si="29"/>
        <v>150.42016806722688</v>
      </c>
      <c r="T66" s="27">
        <f t="shared" si="29"/>
        <v>150.98522167487684</v>
      </c>
      <c r="U66" s="27">
        <f t="shared" si="29"/>
        <v>150.49261083743846</v>
      </c>
      <c r="V66" s="28">
        <f t="shared" si="29"/>
        <v>150</v>
      </c>
      <c r="W66" s="28">
        <f t="shared" si="29"/>
        <v>108.46560846560844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-4.9999999999997158E-2</v>
      </c>
      <c r="D67" s="30">
        <f t="shared" ref="D67:K67" si="30">D61-D65</f>
        <v>3.4999999999989484E-2</v>
      </c>
      <c r="E67" s="30">
        <f t="shared" si="30"/>
        <v>0.80000000000000071</v>
      </c>
      <c r="F67" s="30">
        <f t="shared" si="30"/>
        <v>3.4999999999996589E-2</v>
      </c>
      <c r="G67" s="30">
        <f t="shared" si="30"/>
        <v>1.0670000000000002</v>
      </c>
      <c r="H67" s="30">
        <f t="shared" si="30"/>
        <v>1.2499999999988631E-2</v>
      </c>
      <c r="I67" s="30">
        <f t="shared" si="30"/>
        <v>-1.5999999999984027E-2</v>
      </c>
      <c r="J67" s="30">
        <f t="shared" si="30"/>
        <v>-4.9999999999997158E-2</v>
      </c>
      <c r="K67" s="30">
        <f t="shared" si="30"/>
        <v>1.0489999999999995</v>
      </c>
      <c r="L67" s="30">
        <f>L61-L65</f>
        <v>-1.9999999999999574E-2</v>
      </c>
      <c r="M67" s="30">
        <f>M61-M65</f>
        <v>0</v>
      </c>
      <c r="N67" s="30">
        <f>N61-N65</f>
        <v>2.0000000000010232E-2</v>
      </c>
      <c r="O67" s="30">
        <f>O61-O65</f>
        <v>1.5000000000007674E-2</v>
      </c>
      <c r="P67" s="30">
        <f t="shared" ref="P67:W67" si="31">P61-P65</f>
        <v>-4.9999999999997158E-2</v>
      </c>
      <c r="Q67" s="30">
        <f t="shared" si="31"/>
        <v>6.0000000000002274E-3</v>
      </c>
      <c r="R67" s="30">
        <f t="shared" si="31"/>
        <v>-4.949999999999477E-2</v>
      </c>
      <c r="S67" s="30">
        <f t="shared" si="31"/>
        <v>-9.4999999999991758E-3</v>
      </c>
      <c r="T67" s="30">
        <f t="shared" si="31"/>
        <v>-6.0000000000002274E-3</v>
      </c>
      <c r="U67" s="30">
        <f t="shared" si="31"/>
        <v>-2.9999999999930083E-3</v>
      </c>
      <c r="V67" s="30">
        <f t="shared" si="31"/>
        <v>0</v>
      </c>
      <c r="W67" s="30">
        <f t="shared" si="31"/>
        <v>-15.70000000000001</v>
      </c>
      <c r="Y67" s="327"/>
      <c r="Z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31">
      <selection activeCell="T11" sqref="T11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W52:W53"/>
    <mergeCell ref="X52:X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7"/>
  <dimension ref="A1:AG235"/>
  <sheetViews>
    <sheetView topLeftCell="A15" zoomScale="25" zoomScaleNormal="25" workbookViewId="0">
      <selection activeCell="Y54" sqref="Y54:Y60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112</v>
      </c>
      <c r="N11" s="1100"/>
      <c r="O11" s="6"/>
      <c r="P11" s="6"/>
      <c r="Q11" s="1"/>
      <c r="R11" s="1"/>
      <c r="S11" s="1" t="s">
        <v>5</v>
      </c>
      <c r="T11" s="69">
        <v>45680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5"/>
      <c r="I15" s="1142" t="s">
        <v>29</v>
      </c>
      <c r="J15" s="1143"/>
      <c r="K15" s="1143"/>
      <c r="L15" s="1143"/>
      <c r="M15" s="1143"/>
      <c r="N15" s="1143"/>
      <c r="O15" s="1144"/>
      <c r="P15" s="1103" t="s">
        <v>28</v>
      </c>
      <c r="Q15" s="1104"/>
      <c r="R15" s="1104"/>
      <c r="S15" s="1104"/>
      <c r="T15" s="1104"/>
      <c r="U15" s="1104"/>
      <c r="V15" s="1105"/>
      <c r="W15" s="1156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57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571">
        <v>98.6</v>
      </c>
      <c r="C17" s="572">
        <v>101</v>
      </c>
      <c r="D17" s="572">
        <v>101</v>
      </c>
      <c r="E17" s="572">
        <v>23.7</v>
      </c>
      <c r="F17" s="572">
        <v>99.1</v>
      </c>
      <c r="G17" s="572">
        <v>100.6</v>
      </c>
      <c r="H17" s="280">
        <v>99.6</v>
      </c>
      <c r="I17" s="571">
        <v>99.6</v>
      </c>
      <c r="J17" s="572">
        <v>100.4</v>
      </c>
      <c r="K17" s="572">
        <v>99.4</v>
      </c>
      <c r="L17" s="572">
        <v>24.9</v>
      </c>
      <c r="M17" s="572">
        <v>100</v>
      </c>
      <c r="N17" s="572">
        <v>100</v>
      </c>
      <c r="O17" s="280">
        <v>99.7</v>
      </c>
      <c r="P17" s="571">
        <v>100.4</v>
      </c>
      <c r="Q17" s="572">
        <v>98.9</v>
      </c>
      <c r="R17" s="572">
        <v>101</v>
      </c>
      <c r="S17" s="572">
        <v>24.1</v>
      </c>
      <c r="T17" s="572">
        <v>100.5</v>
      </c>
      <c r="U17" s="572">
        <v>100.2</v>
      </c>
      <c r="V17" s="255">
        <v>100.2</v>
      </c>
      <c r="W17" s="578">
        <f t="shared" ref="W17:W24" si="0">SUM(B17:V17)</f>
        <v>1872.9000000000003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571">
        <v>98.6</v>
      </c>
      <c r="C18" s="572">
        <v>101</v>
      </c>
      <c r="D18" s="572">
        <v>101</v>
      </c>
      <c r="E18" s="572">
        <v>23.7</v>
      </c>
      <c r="F18" s="572">
        <v>99.2</v>
      </c>
      <c r="G18" s="572">
        <v>100.6</v>
      </c>
      <c r="H18" s="280">
        <v>99.5</v>
      </c>
      <c r="I18" s="571">
        <v>99.5</v>
      </c>
      <c r="J18" s="572">
        <v>100.4</v>
      </c>
      <c r="K18" s="572">
        <v>99.4</v>
      </c>
      <c r="L18" s="572">
        <v>24.9</v>
      </c>
      <c r="M18" s="572">
        <v>100</v>
      </c>
      <c r="N18" s="572">
        <v>100</v>
      </c>
      <c r="O18" s="280">
        <v>99.7</v>
      </c>
      <c r="P18" s="571">
        <v>100.4</v>
      </c>
      <c r="Q18" s="572">
        <v>98.9</v>
      </c>
      <c r="R18" s="572">
        <v>101</v>
      </c>
      <c r="S18" s="572">
        <v>24</v>
      </c>
      <c r="T18" s="572">
        <v>100.5</v>
      </c>
      <c r="U18" s="572">
        <v>100.2</v>
      </c>
      <c r="V18" s="255">
        <v>100.2</v>
      </c>
      <c r="W18" s="380">
        <f t="shared" si="0"/>
        <v>1872.7000000000003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571">
        <v>98.5</v>
      </c>
      <c r="C19" s="572">
        <v>101</v>
      </c>
      <c r="D19" s="572">
        <v>101</v>
      </c>
      <c r="E19" s="572">
        <v>23.7</v>
      </c>
      <c r="F19" s="572">
        <v>99.2</v>
      </c>
      <c r="G19" s="572">
        <v>100.6</v>
      </c>
      <c r="H19" s="280">
        <v>99.5</v>
      </c>
      <c r="I19" s="571">
        <v>99.5</v>
      </c>
      <c r="J19" s="572">
        <v>100.3</v>
      </c>
      <c r="K19" s="572">
        <v>99.4</v>
      </c>
      <c r="L19" s="572">
        <v>24.9</v>
      </c>
      <c r="M19" s="572">
        <v>100</v>
      </c>
      <c r="N19" s="572">
        <v>100</v>
      </c>
      <c r="O19" s="280">
        <v>99.7</v>
      </c>
      <c r="P19" s="571">
        <v>100.3</v>
      </c>
      <c r="Q19" s="572">
        <v>98.9</v>
      </c>
      <c r="R19" s="572">
        <v>101</v>
      </c>
      <c r="S19" s="572">
        <v>24</v>
      </c>
      <c r="T19" s="572">
        <v>100.5</v>
      </c>
      <c r="U19" s="572">
        <v>100.2</v>
      </c>
      <c r="V19" s="255">
        <v>100.2</v>
      </c>
      <c r="W19" s="380">
        <f t="shared" si="0"/>
        <v>1872.4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571">
        <v>98.5</v>
      </c>
      <c r="C20" s="572">
        <v>100.7</v>
      </c>
      <c r="D20" s="572">
        <v>100.7</v>
      </c>
      <c r="E20" s="572">
        <v>22.6</v>
      </c>
      <c r="F20" s="572">
        <v>99.2</v>
      </c>
      <c r="G20" s="572">
        <v>100.2</v>
      </c>
      <c r="H20" s="280">
        <v>99.5</v>
      </c>
      <c r="I20" s="571">
        <v>98.9</v>
      </c>
      <c r="J20" s="572">
        <v>100</v>
      </c>
      <c r="K20" s="572">
        <v>99.3</v>
      </c>
      <c r="L20" s="572">
        <v>24.5</v>
      </c>
      <c r="M20" s="572">
        <v>99.5</v>
      </c>
      <c r="N20" s="572">
        <v>99.7</v>
      </c>
      <c r="O20" s="280">
        <v>99.4</v>
      </c>
      <c r="P20" s="571">
        <v>100.3</v>
      </c>
      <c r="Q20" s="572">
        <v>98.6</v>
      </c>
      <c r="R20" s="572">
        <v>101</v>
      </c>
      <c r="S20" s="572">
        <v>22.9</v>
      </c>
      <c r="T20" s="572">
        <v>100.5</v>
      </c>
      <c r="U20" s="572">
        <v>99.6</v>
      </c>
      <c r="V20" s="255">
        <v>100.2</v>
      </c>
      <c r="W20" s="380">
        <f t="shared" si="0"/>
        <v>1865.8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571">
        <v>98.5</v>
      </c>
      <c r="C21" s="572">
        <v>100.7</v>
      </c>
      <c r="D21" s="572">
        <v>100.7</v>
      </c>
      <c r="E21" s="572">
        <v>22.6</v>
      </c>
      <c r="F21" s="572">
        <v>99.2</v>
      </c>
      <c r="G21" s="572">
        <v>100.1</v>
      </c>
      <c r="H21" s="280">
        <v>99.5</v>
      </c>
      <c r="I21" s="571">
        <v>98.9</v>
      </c>
      <c r="J21" s="572">
        <v>100</v>
      </c>
      <c r="K21" s="572">
        <v>99.3</v>
      </c>
      <c r="L21" s="572">
        <v>24.5</v>
      </c>
      <c r="M21" s="572">
        <v>99.4</v>
      </c>
      <c r="N21" s="572">
        <v>99.7</v>
      </c>
      <c r="O21" s="280">
        <v>99.4</v>
      </c>
      <c r="P21" s="571">
        <v>100.3</v>
      </c>
      <c r="Q21" s="572">
        <v>98.6</v>
      </c>
      <c r="R21" s="572">
        <v>101</v>
      </c>
      <c r="S21" s="572">
        <v>22.9</v>
      </c>
      <c r="T21" s="572">
        <v>100.5</v>
      </c>
      <c r="U21" s="572">
        <v>99.6</v>
      </c>
      <c r="V21" s="255">
        <v>100.1</v>
      </c>
      <c r="W21" s="365">
        <f t="shared" si="0"/>
        <v>1865.4999999999998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571">
        <v>98.5</v>
      </c>
      <c r="C22" s="572">
        <v>100.7</v>
      </c>
      <c r="D22" s="572">
        <v>100.7</v>
      </c>
      <c r="E22" s="572">
        <v>22.5</v>
      </c>
      <c r="F22" s="572">
        <v>99.2</v>
      </c>
      <c r="G22" s="572">
        <v>100.1</v>
      </c>
      <c r="H22" s="280">
        <v>99.5</v>
      </c>
      <c r="I22" s="571">
        <v>98.9</v>
      </c>
      <c r="J22" s="572">
        <v>100</v>
      </c>
      <c r="K22" s="572">
        <v>99.3</v>
      </c>
      <c r="L22" s="572">
        <v>24.5</v>
      </c>
      <c r="M22" s="572">
        <v>99.4</v>
      </c>
      <c r="N22" s="572">
        <v>99.7</v>
      </c>
      <c r="O22" s="280">
        <v>99.4</v>
      </c>
      <c r="P22" s="571">
        <v>100.3</v>
      </c>
      <c r="Q22" s="572">
        <v>98.5</v>
      </c>
      <c r="R22" s="572">
        <v>101</v>
      </c>
      <c r="S22" s="572">
        <v>22.9</v>
      </c>
      <c r="T22" s="572">
        <v>100.5</v>
      </c>
      <c r="U22" s="572">
        <v>99.6</v>
      </c>
      <c r="V22" s="255">
        <v>100.1</v>
      </c>
      <c r="W22" s="365">
        <f t="shared" si="0"/>
        <v>1865.3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71">
        <v>98.5</v>
      </c>
      <c r="C23" s="572">
        <v>100.6</v>
      </c>
      <c r="D23" s="572">
        <v>100.6</v>
      </c>
      <c r="E23" s="572">
        <v>21.3</v>
      </c>
      <c r="F23" s="572">
        <v>99.2</v>
      </c>
      <c r="G23" s="572">
        <v>100.1</v>
      </c>
      <c r="H23" s="280">
        <v>99.5</v>
      </c>
      <c r="I23" s="571">
        <v>97.8</v>
      </c>
      <c r="J23" s="572">
        <v>100</v>
      </c>
      <c r="K23" s="572">
        <v>99.3</v>
      </c>
      <c r="L23" s="572">
        <v>24.5</v>
      </c>
      <c r="M23" s="572">
        <v>99.4</v>
      </c>
      <c r="N23" s="572">
        <v>98.6</v>
      </c>
      <c r="O23" s="280">
        <v>98.1</v>
      </c>
      <c r="P23" s="571">
        <v>100.3</v>
      </c>
      <c r="Q23" s="572">
        <v>98.5</v>
      </c>
      <c r="R23" s="572">
        <v>100.9</v>
      </c>
      <c r="S23" s="572">
        <v>21.6</v>
      </c>
      <c r="T23" s="572">
        <v>100.4</v>
      </c>
      <c r="U23" s="572">
        <v>98.3</v>
      </c>
      <c r="V23" s="255">
        <v>100.1</v>
      </c>
      <c r="W23" s="577">
        <f t="shared" si="0"/>
        <v>1857.5999999999997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689.7</v>
      </c>
      <c r="C24" s="105">
        <f t="shared" si="1"/>
        <v>705.7</v>
      </c>
      <c r="D24" s="105">
        <f t="shared" si="1"/>
        <v>705.7</v>
      </c>
      <c r="E24" s="105">
        <f t="shared" si="1"/>
        <v>160.1</v>
      </c>
      <c r="F24" s="105">
        <f t="shared" si="1"/>
        <v>694.30000000000007</v>
      </c>
      <c r="G24" s="105">
        <f t="shared" si="1"/>
        <v>702.3</v>
      </c>
      <c r="H24" s="106">
        <f t="shared" si="1"/>
        <v>696.6</v>
      </c>
      <c r="I24" s="106">
        <f t="shared" si="1"/>
        <v>693.09999999999991</v>
      </c>
      <c r="J24" s="105">
        <f t="shared" si="1"/>
        <v>701.1</v>
      </c>
      <c r="K24" s="105">
        <f t="shared" si="1"/>
        <v>695.4</v>
      </c>
      <c r="L24" s="105">
        <f>SUM(L17:L23)</f>
        <v>172.7</v>
      </c>
      <c r="M24" s="105">
        <f>SUM(M17:M23)</f>
        <v>697.69999999999993</v>
      </c>
      <c r="N24" s="105">
        <f>SUM(N17:N23)</f>
        <v>697.7</v>
      </c>
      <c r="O24" s="105">
        <f>SUM(O17:O23)</f>
        <v>695.4</v>
      </c>
      <c r="P24" s="108">
        <f t="shared" ref="P24:V24" si="2">SUM(P17:P23)</f>
        <v>702.3</v>
      </c>
      <c r="Q24" s="105">
        <f t="shared" si="2"/>
        <v>690.90000000000009</v>
      </c>
      <c r="R24" s="105">
        <f t="shared" si="2"/>
        <v>706.9</v>
      </c>
      <c r="S24" s="105">
        <f t="shared" si="2"/>
        <v>162.4</v>
      </c>
      <c r="T24" s="105">
        <f t="shared" si="2"/>
        <v>703.4</v>
      </c>
      <c r="U24" s="105">
        <f t="shared" si="2"/>
        <v>697.7</v>
      </c>
      <c r="V24" s="106">
        <f t="shared" si="2"/>
        <v>701.1</v>
      </c>
      <c r="W24" s="389">
        <f t="shared" si="0"/>
        <v>13072.199999999999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163.4</v>
      </c>
      <c r="C25" s="345">
        <v>163.4</v>
      </c>
      <c r="D25" s="345">
        <v>163.4</v>
      </c>
      <c r="E25" s="345">
        <v>163.4</v>
      </c>
      <c r="F25" s="345">
        <v>163.4</v>
      </c>
      <c r="G25" s="345">
        <v>163.4</v>
      </c>
      <c r="H25" s="345">
        <v>163.4</v>
      </c>
      <c r="I25" s="345">
        <v>163.4</v>
      </c>
      <c r="J25" s="345">
        <v>163.4</v>
      </c>
      <c r="K25" s="345">
        <v>163.4</v>
      </c>
      <c r="L25" s="345">
        <v>163.4</v>
      </c>
      <c r="M25" s="345">
        <v>163.4</v>
      </c>
      <c r="N25" s="345">
        <v>163.4</v>
      </c>
      <c r="O25" s="345">
        <v>163.4</v>
      </c>
      <c r="P25" s="345">
        <v>163.4</v>
      </c>
      <c r="Q25" s="345">
        <v>163.4</v>
      </c>
      <c r="R25" s="345">
        <v>163.4</v>
      </c>
      <c r="S25" s="345">
        <v>163.4</v>
      </c>
      <c r="T25" s="345">
        <v>163.4</v>
      </c>
      <c r="U25" s="345">
        <v>163.4</v>
      </c>
      <c r="V25" s="345">
        <v>163.4</v>
      </c>
      <c r="W25" s="243">
        <f>((W24/W26)/7)*1000</f>
        <v>163.51082592217341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603</v>
      </c>
      <c r="C26" s="19">
        <v>617</v>
      </c>
      <c r="D26" s="19">
        <v>617</v>
      </c>
      <c r="E26" s="19">
        <v>140</v>
      </c>
      <c r="F26" s="19">
        <v>607</v>
      </c>
      <c r="G26" s="19">
        <v>614</v>
      </c>
      <c r="H26" s="20">
        <v>609</v>
      </c>
      <c r="I26" s="18">
        <v>606</v>
      </c>
      <c r="J26" s="19">
        <v>611</v>
      </c>
      <c r="K26" s="19">
        <v>608</v>
      </c>
      <c r="L26" s="19">
        <v>148</v>
      </c>
      <c r="M26" s="19">
        <v>610</v>
      </c>
      <c r="N26" s="19">
        <v>610</v>
      </c>
      <c r="O26" s="20">
        <v>608</v>
      </c>
      <c r="P26" s="18">
        <v>614</v>
      </c>
      <c r="Q26" s="19">
        <v>604</v>
      </c>
      <c r="R26" s="19">
        <v>615</v>
      </c>
      <c r="S26" s="19">
        <v>142</v>
      </c>
      <c r="T26" s="19">
        <v>615</v>
      </c>
      <c r="U26" s="19">
        <v>610</v>
      </c>
      <c r="V26" s="20">
        <v>613</v>
      </c>
      <c r="W26" s="244">
        <f>SUM(B26:V26)</f>
        <v>11421</v>
      </c>
      <c r="Y26" s="375"/>
    </row>
    <row r="27" spans="1:31" s="2" customFormat="1" ht="33" customHeight="1" x14ac:dyDescent="0.25">
      <c r="A27" s="164" t="s">
        <v>12</v>
      </c>
      <c r="B27" s="21">
        <f>(((((B25*7)*B26)/1000))/7)</f>
        <v>98.530200000000008</v>
      </c>
      <c r="C27" s="21">
        <f t="shared" ref="C27:V27" si="3">(((((C25*7)*C26)/1000))/7)</f>
        <v>100.81780000000001</v>
      </c>
      <c r="D27" s="21">
        <f t="shared" si="3"/>
        <v>100.81780000000001</v>
      </c>
      <c r="E27" s="21">
        <f t="shared" si="3"/>
        <v>22.876000000000001</v>
      </c>
      <c r="F27" s="21">
        <f t="shared" si="3"/>
        <v>99.183800000000005</v>
      </c>
      <c r="G27" s="21">
        <f t="shared" si="3"/>
        <v>100.32759999999999</v>
      </c>
      <c r="H27" s="21">
        <f t="shared" si="3"/>
        <v>99.510599999999982</v>
      </c>
      <c r="I27" s="21">
        <f t="shared" si="3"/>
        <v>99.020399999999995</v>
      </c>
      <c r="J27" s="21">
        <f t="shared" si="3"/>
        <v>99.837399999999988</v>
      </c>
      <c r="K27" s="21">
        <f t="shared" si="3"/>
        <v>99.347200000000015</v>
      </c>
      <c r="L27" s="21">
        <f t="shared" si="3"/>
        <v>24.183199999999999</v>
      </c>
      <c r="M27" s="21">
        <f t="shared" si="3"/>
        <v>99.673999999999992</v>
      </c>
      <c r="N27" s="21">
        <f t="shared" si="3"/>
        <v>99.673999999999992</v>
      </c>
      <c r="O27" s="21">
        <f t="shared" si="3"/>
        <v>99.347200000000015</v>
      </c>
      <c r="P27" s="21">
        <f t="shared" si="3"/>
        <v>100.32759999999999</v>
      </c>
      <c r="Q27" s="21">
        <f t="shared" si="3"/>
        <v>98.693599999999989</v>
      </c>
      <c r="R27" s="21">
        <f t="shared" si="3"/>
        <v>100.491</v>
      </c>
      <c r="S27" s="21">
        <f t="shared" si="3"/>
        <v>23.2028</v>
      </c>
      <c r="T27" s="21">
        <f t="shared" si="3"/>
        <v>100.491</v>
      </c>
      <c r="U27" s="21">
        <f t="shared" si="3"/>
        <v>99.673999999999992</v>
      </c>
      <c r="V27" s="21">
        <f t="shared" si="3"/>
        <v>100.16420000000001</v>
      </c>
      <c r="W27" s="425">
        <f>((W24*1000)/W26)/7</f>
        <v>163.51082592217341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689.71140000000003</v>
      </c>
      <c r="C28" s="330">
        <f>((C26*C25)*7)/1000</f>
        <v>705.72460000000001</v>
      </c>
      <c r="D28" s="330">
        <f t="shared" ref="D28:K28" si="4">((D26*D25)*7)/1000</f>
        <v>705.72460000000001</v>
      </c>
      <c r="E28" s="330">
        <f t="shared" si="4"/>
        <v>160.13200000000001</v>
      </c>
      <c r="F28" s="330">
        <f t="shared" si="4"/>
        <v>694.28660000000002</v>
      </c>
      <c r="G28" s="330">
        <f t="shared" si="4"/>
        <v>702.29320000000007</v>
      </c>
      <c r="H28" s="331">
        <f t="shared" si="4"/>
        <v>696.57420000000002</v>
      </c>
      <c r="I28" s="329">
        <f>((I26*I25)*7)/1000</f>
        <v>693.14280000000008</v>
      </c>
      <c r="J28" s="330">
        <f t="shared" si="4"/>
        <v>698.86180000000002</v>
      </c>
      <c r="K28" s="330">
        <f t="shared" si="4"/>
        <v>695.43040000000008</v>
      </c>
      <c r="L28" s="330">
        <f>((L26*L25)*7)/1000</f>
        <v>169.2824</v>
      </c>
      <c r="M28" s="330">
        <f>((M26*M25)*7)/1000</f>
        <v>697.71799999999996</v>
      </c>
      <c r="N28" s="330">
        <f>((N26*N25)*7)/1000</f>
        <v>697.71799999999996</v>
      </c>
      <c r="O28" s="331">
        <f>((O26*O25)*7)/1000</f>
        <v>695.43040000000008</v>
      </c>
      <c r="P28" s="329">
        <f t="shared" ref="P28:V28" si="5">((P26*P25)*7)/1000</f>
        <v>702.29320000000007</v>
      </c>
      <c r="Q28" s="330">
        <f t="shared" si="5"/>
        <v>690.85520000000008</v>
      </c>
      <c r="R28" s="330">
        <f t="shared" si="5"/>
        <v>703.43700000000001</v>
      </c>
      <c r="S28" s="330">
        <f t="shared" si="5"/>
        <v>162.4196</v>
      </c>
      <c r="T28" s="330">
        <f t="shared" si="5"/>
        <v>703.43700000000001</v>
      </c>
      <c r="U28" s="330">
        <f t="shared" si="5"/>
        <v>697.71799999999996</v>
      </c>
      <c r="V28" s="331">
        <f t="shared" si="5"/>
        <v>701.14940000000001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163.39729921819475</v>
      </c>
      <c r="C29" s="27">
        <f t="shared" si="6"/>
        <v>163.39430423709194</v>
      </c>
      <c r="D29" s="27">
        <f t="shared" si="6"/>
        <v>163.39430423709194</v>
      </c>
      <c r="E29" s="27">
        <f t="shared" si="6"/>
        <v>163.36734693877551</v>
      </c>
      <c r="F29" s="27">
        <f t="shared" si="6"/>
        <v>163.40315368321961</v>
      </c>
      <c r="G29" s="27">
        <f t="shared" si="6"/>
        <v>163.40158213122379</v>
      </c>
      <c r="H29" s="28">
        <f t="shared" si="6"/>
        <v>163.40605207600282</v>
      </c>
      <c r="I29" s="26">
        <f t="shared" si="6"/>
        <v>163.38991041961333</v>
      </c>
      <c r="J29" s="27">
        <f t="shared" si="6"/>
        <v>163.92331073182137</v>
      </c>
      <c r="K29" s="27">
        <f t="shared" si="6"/>
        <v>163.39285714285714</v>
      </c>
      <c r="L29" s="27">
        <f>+(L24/L26)/7*1000</f>
        <v>166.6988416988417</v>
      </c>
      <c r="M29" s="27">
        <f>+(M24/M26)/7*1000</f>
        <v>163.3957845433255</v>
      </c>
      <c r="N29" s="27">
        <f>+(N24/N26)/7*1000</f>
        <v>163.39578454332553</v>
      </c>
      <c r="O29" s="28">
        <f>+(O24/O26)/7*1000</f>
        <v>163.39285714285714</v>
      </c>
      <c r="P29" s="26">
        <f t="shared" ref="P29:V29" si="7">+(P24/P26)/7*1000</f>
        <v>163.40158213122379</v>
      </c>
      <c r="Q29" s="27">
        <f t="shared" si="7"/>
        <v>163.41059602649008</v>
      </c>
      <c r="R29" s="27">
        <f t="shared" si="7"/>
        <v>164.20441347270614</v>
      </c>
      <c r="S29" s="27">
        <f t="shared" si="7"/>
        <v>163.38028169014086</v>
      </c>
      <c r="T29" s="27">
        <f t="shared" si="7"/>
        <v>163.39140534262486</v>
      </c>
      <c r="U29" s="27">
        <f t="shared" si="7"/>
        <v>163.39578454332553</v>
      </c>
      <c r="V29" s="28">
        <f t="shared" si="7"/>
        <v>163.3884875320438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-1.1399999999980537E-2</v>
      </c>
      <c r="C30" s="30">
        <f>C24-C28</f>
        <v>-2.4599999999963984E-2</v>
      </c>
      <c r="D30" s="30">
        <f>D24-D28</f>
        <v>-2.4599999999963984E-2</v>
      </c>
      <c r="E30" s="30">
        <f t="shared" ref="E30:K30" si="8">E24-E28</f>
        <v>-3.2000000000010687E-2</v>
      </c>
      <c r="F30" s="30">
        <f t="shared" si="8"/>
        <v>1.340000000004693E-2</v>
      </c>
      <c r="G30" s="30">
        <f t="shared" si="8"/>
        <v>6.7999999998846761E-3</v>
      </c>
      <c r="H30" s="30">
        <f t="shared" si="8"/>
        <v>2.580000000000382E-2</v>
      </c>
      <c r="I30" s="30">
        <f t="shared" si="8"/>
        <v>-4.2800000000170257E-2</v>
      </c>
      <c r="J30" s="30">
        <f t="shared" si="8"/>
        <v>2.2382000000000062</v>
      </c>
      <c r="K30" s="30">
        <f t="shared" si="8"/>
        <v>-3.0400000000099681E-2</v>
      </c>
      <c r="L30" s="30">
        <f>L24-L28</f>
        <v>3.4175999999999931</v>
      </c>
      <c r="M30" s="30">
        <f>M24-M28</f>
        <v>-1.8000000000029104E-2</v>
      </c>
      <c r="N30" s="30">
        <f>N24-N28</f>
        <v>-1.7999999999915417E-2</v>
      </c>
      <c r="O30" s="30">
        <f>O24-O28</f>
        <v>-3.0400000000099681E-2</v>
      </c>
      <c r="P30" s="30">
        <f t="shared" ref="P30:V30" si="9">P24-P28</f>
        <v>6.7999999998846761E-3</v>
      </c>
      <c r="Q30" s="30">
        <f t="shared" si="9"/>
        <v>4.4800000000009277E-2</v>
      </c>
      <c r="R30" s="30">
        <f t="shared" si="9"/>
        <v>3.4629999999999654</v>
      </c>
      <c r="S30" s="30">
        <f t="shared" si="9"/>
        <v>-1.9599999999996953E-2</v>
      </c>
      <c r="T30" s="30">
        <f t="shared" si="9"/>
        <v>-3.7000000000034561E-2</v>
      </c>
      <c r="U30" s="30">
        <f t="shared" si="9"/>
        <v>-1.7999999999915417E-2</v>
      </c>
      <c r="V30" s="30">
        <f t="shared" si="9"/>
        <v>-4.9399999999991451E-2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4" t="s">
        <v>16</v>
      </c>
      <c r="C33" s="1095"/>
      <c r="D33" s="1095"/>
      <c r="E33" s="1095"/>
      <c r="F33" s="1095"/>
      <c r="G33" s="1145"/>
      <c r="H33" s="1147" t="s">
        <v>8</v>
      </c>
      <c r="M33" s="32"/>
      <c r="N33" s="53" t="s">
        <v>87</v>
      </c>
      <c r="O33" s="1094" t="s">
        <v>16</v>
      </c>
      <c r="P33" s="1095"/>
      <c r="Q33" s="1095"/>
      <c r="R33" s="1095"/>
      <c r="S33" s="1095"/>
      <c r="T33" s="1145"/>
      <c r="U33" s="1147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7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9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9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91.1</v>
      </c>
      <c r="C36" s="329">
        <v>92.2</v>
      </c>
      <c r="D36" s="330">
        <v>17.899999999999999</v>
      </c>
      <c r="E36" s="330">
        <v>94.7</v>
      </c>
      <c r="F36" s="330">
        <v>92.9</v>
      </c>
      <c r="G36" s="331">
        <v>93.1</v>
      </c>
      <c r="H36" s="337">
        <f t="shared" ref="H36:H41" si="10">SUM(B36:G36)</f>
        <v>481.90000000000009</v>
      </c>
      <c r="I36" s="37"/>
      <c r="J36" s="375"/>
      <c r="K36" s="326"/>
      <c r="L36" s="502"/>
      <c r="M36" s="2"/>
      <c r="N36" s="147" t="s">
        <v>23</v>
      </c>
      <c r="O36" s="329">
        <v>8.6</v>
      </c>
      <c r="P36" s="330">
        <v>8.5</v>
      </c>
      <c r="Q36" s="330">
        <v>1.4</v>
      </c>
      <c r="R36" s="330">
        <v>8.5</v>
      </c>
      <c r="S36" s="330">
        <v>8.3000000000000007</v>
      </c>
      <c r="T36" s="331">
        <v>8</v>
      </c>
      <c r="U36" s="509">
        <f>SUM(O36:T36)</f>
        <v>43.3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91</v>
      </c>
      <c r="C37" s="329">
        <v>92.2</v>
      </c>
      <c r="D37" s="330">
        <v>17.899999999999999</v>
      </c>
      <c r="E37" s="330">
        <v>94.7</v>
      </c>
      <c r="F37" s="330">
        <v>92.9</v>
      </c>
      <c r="G37" s="331">
        <v>93.1</v>
      </c>
      <c r="H37" s="337">
        <f t="shared" si="10"/>
        <v>481.80000000000007</v>
      </c>
      <c r="I37" s="37"/>
      <c r="J37" s="375"/>
      <c r="K37" s="326"/>
      <c r="L37" s="502"/>
      <c r="M37" s="2"/>
      <c r="N37" s="148" t="s">
        <v>19</v>
      </c>
      <c r="O37" s="329">
        <v>8.6</v>
      </c>
      <c r="P37" s="330">
        <v>8.5</v>
      </c>
      <c r="Q37" s="330">
        <v>1.4</v>
      </c>
      <c r="R37" s="330">
        <v>8.5</v>
      </c>
      <c r="S37" s="330">
        <v>8.3000000000000007</v>
      </c>
      <c r="T37" s="331">
        <v>8.1</v>
      </c>
      <c r="U37" s="509">
        <f t="shared" ref="U37:U43" si="11">SUM(O37:T37)</f>
        <v>43.4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91</v>
      </c>
      <c r="C38" s="329">
        <v>92.1</v>
      </c>
      <c r="D38" s="330">
        <v>17.899999999999999</v>
      </c>
      <c r="E38" s="330">
        <v>94.7</v>
      </c>
      <c r="F38" s="330">
        <v>92.9</v>
      </c>
      <c r="G38" s="331">
        <v>93.1</v>
      </c>
      <c r="H38" s="337">
        <f>SUM(B38:G38)</f>
        <v>481.70000000000005</v>
      </c>
      <c r="I38" s="37"/>
      <c r="J38" s="375"/>
      <c r="K38" s="326"/>
      <c r="L38" s="502"/>
      <c r="M38" s="2"/>
      <c r="N38" s="148" t="s">
        <v>27</v>
      </c>
      <c r="O38" s="329">
        <v>8.6999999999999993</v>
      </c>
      <c r="P38" s="330">
        <v>8.5</v>
      </c>
      <c r="Q38" s="330">
        <v>1.4</v>
      </c>
      <c r="R38" s="330">
        <v>8.5</v>
      </c>
      <c r="S38" s="330">
        <v>8.3000000000000007</v>
      </c>
      <c r="T38" s="331">
        <v>8.1</v>
      </c>
      <c r="U38" s="509">
        <f t="shared" si="11"/>
        <v>43.5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90.8</v>
      </c>
      <c r="C39" s="329">
        <v>91.6</v>
      </c>
      <c r="D39" s="330">
        <v>14.2</v>
      </c>
      <c r="E39" s="330">
        <v>94.4</v>
      </c>
      <c r="F39" s="330">
        <v>92.7</v>
      </c>
      <c r="G39" s="331">
        <v>92.6</v>
      </c>
      <c r="H39" s="337">
        <f t="shared" si="10"/>
        <v>476.29999999999995</v>
      </c>
      <c r="I39" s="37"/>
      <c r="J39" s="375"/>
      <c r="K39" s="326"/>
      <c r="L39" s="502"/>
      <c r="M39" s="2"/>
      <c r="N39" s="147" t="s">
        <v>20</v>
      </c>
      <c r="O39" s="329">
        <v>8.6999999999999993</v>
      </c>
      <c r="P39" s="330">
        <v>8.5</v>
      </c>
      <c r="Q39" s="330">
        <v>1.5</v>
      </c>
      <c r="R39" s="330">
        <v>8.4</v>
      </c>
      <c r="S39" s="330">
        <v>8.4</v>
      </c>
      <c r="T39" s="331">
        <v>8.1</v>
      </c>
      <c r="U39" s="509">
        <f t="shared" si="11"/>
        <v>43.6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90.7</v>
      </c>
      <c r="C40" s="329">
        <v>91.6</v>
      </c>
      <c r="D40" s="330">
        <v>14.2</v>
      </c>
      <c r="E40" s="330">
        <v>94.4</v>
      </c>
      <c r="F40" s="330">
        <v>92.7</v>
      </c>
      <c r="G40" s="331">
        <v>92.5</v>
      </c>
      <c r="H40" s="575">
        <f t="shared" si="10"/>
        <v>476.09999999999997</v>
      </c>
      <c r="I40" s="555"/>
      <c r="J40" s="556"/>
      <c r="K40" s="556"/>
      <c r="L40" s="556"/>
      <c r="M40" s="557"/>
      <c r="N40" s="147" t="s">
        <v>21</v>
      </c>
      <c r="O40" s="329">
        <v>8.6999999999999993</v>
      </c>
      <c r="P40" s="330">
        <v>8.5</v>
      </c>
      <c r="Q40" s="330">
        <v>1.5</v>
      </c>
      <c r="R40" s="330">
        <v>8.4</v>
      </c>
      <c r="S40" s="330">
        <v>8.4</v>
      </c>
      <c r="T40" s="331">
        <v>8.1</v>
      </c>
      <c r="U40" s="381">
        <f t="shared" si="11"/>
        <v>43.6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90.7</v>
      </c>
      <c r="C41" s="329">
        <v>91.5</v>
      </c>
      <c r="D41" s="330">
        <v>14.2</v>
      </c>
      <c r="E41" s="330">
        <v>94.4</v>
      </c>
      <c r="F41" s="330">
        <v>92.7</v>
      </c>
      <c r="G41" s="331">
        <v>92.5</v>
      </c>
      <c r="H41" s="242">
        <f t="shared" si="10"/>
        <v>475.99999999999994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8.5</v>
      </c>
      <c r="Q41" s="330">
        <v>1.5</v>
      </c>
      <c r="R41" s="330">
        <v>8.4</v>
      </c>
      <c r="S41" s="330">
        <v>8.4</v>
      </c>
      <c r="T41" s="331">
        <v>8.1</v>
      </c>
      <c r="U41" s="381">
        <f t="shared" si="11"/>
        <v>43.6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90.7</v>
      </c>
      <c r="C42" s="329">
        <v>91.5</v>
      </c>
      <c r="D42" s="330">
        <v>14.2</v>
      </c>
      <c r="E42" s="330">
        <v>93.3</v>
      </c>
      <c r="F42" s="330">
        <v>91.5</v>
      </c>
      <c r="G42" s="331">
        <v>92.5</v>
      </c>
      <c r="H42" s="381">
        <f>SUM(B42:G42)</f>
        <v>473.7</v>
      </c>
      <c r="I42" s="555"/>
      <c r="J42" s="556"/>
      <c r="K42" s="556"/>
      <c r="L42" s="556"/>
      <c r="M42" s="557"/>
      <c r="N42" s="196" t="s">
        <v>30</v>
      </c>
      <c r="O42" s="329">
        <v>8.6999999999999993</v>
      </c>
      <c r="P42" s="330">
        <v>8.5</v>
      </c>
      <c r="Q42" s="330">
        <v>1.5</v>
      </c>
      <c r="R42" s="330">
        <v>8.4</v>
      </c>
      <c r="S42" s="330">
        <v>8.4</v>
      </c>
      <c r="T42" s="331">
        <v>8.1</v>
      </c>
      <c r="U42" s="381">
        <f t="shared" si="11"/>
        <v>43.6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636.00000000000011</v>
      </c>
      <c r="C43" s="105">
        <f t="shared" si="12"/>
        <v>642.70000000000005</v>
      </c>
      <c r="D43" s="105">
        <f t="shared" si="12"/>
        <v>110.5</v>
      </c>
      <c r="E43" s="531">
        <f t="shared" si="12"/>
        <v>660.59999999999991</v>
      </c>
      <c r="F43" s="105">
        <f>SUM(F36:F42)</f>
        <v>648.30000000000007</v>
      </c>
      <c r="G43" s="106">
        <f t="shared" si="12"/>
        <v>649.4</v>
      </c>
      <c r="H43" s="389">
        <f>SUM(B43:G43)</f>
        <v>3347.5000000000005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60.7</v>
      </c>
      <c r="P43" s="105">
        <f t="shared" si="13"/>
        <v>59.5</v>
      </c>
      <c r="Q43" s="105">
        <f t="shared" si="13"/>
        <v>10.199999999999999</v>
      </c>
      <c r="R43" s="105">
        <f t="shared" si="13"/>
        <v>59.099999999999994</v>
      </c>
      <c r="S43" s="105">
        <f t="shared" si="13"/>
        <v>58.5</v>
      </c>
      <c r="T43" s="106">
        <f t="shared" si="13"/>
        <v>56.600000000000009</v>
      </c>
      <c r="U43" s="389">
        <f t="shared" si="11"/>
        <v>304.60000000000002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159.4</v>
      </c>
      <c r="C44" s="345">
        <v>159.4</v>
      </c>
      <c r="D44" s="345">
        <v>159.4</v>
      </c>
      <c r="E44" s="345">
        <v>159.4</v>
      </c>
      <c r="F44" s="345">
        <v>159.4</v>
      </c>
      <c r="G44" s="345">
        <v>159.4</v>
      </c>
      <c r="H44" s="113">
        <f>+((H43/H45)/7)*1000</f>
        <v>160.52846113269075</v>
      </c>
      <c r="I44" s="38"/>
      <c r="J44" s="38"/>
      <c r="K44" s="38"/>
      <c r="L44" s="37"/>
      <c r="N44" s="162" t="s">
        <v>10</v>
      </c>
      <c r="O44" s="15">
        <v>149.5</v>
      </c>
      <c r="P44" s="16">
        <v>149</v>
      </c>
      <c r="Q44" s="16">
        <v>146</v>
      </c>
      <c r="R44" s="16">
        <v>145.5</v>
      </c>
      <c r="S44" s="16">
        <v>146.5</v>
      </c>
      <c r="T44" s="17">
        <v>144.5</v>
      </c>
      <c r="U44" s="113">
        <f>+((U43/U45)/7)*1000</f>
        <v>148.0077745383868</v>
      </c>
      <c r="AA44" s="11"/>
      <c r="AB44" s="11"/>
    </row>
    <row r="45" spans="1:28" ht="33.75" customHeight="1" x14ac:dyDescent="0.25">
      <c r="A45" s="163" t="s">
        <v>11</v>
      </c>
      <c r="B45" s="18">
        <v>565</v>
      </c>
      <c r="C45" s="19">
        <v>574</v>
      </c>
      <c r="D45" s="19">
        <v>88</v>
      </c>
      <c r="E45" s="19">
        <v>592</v>
      </c>
      <c r="F45" s="19">
        <v>581</v>
      </c>
      <c r="G45" s="20">
        <v>579</v>
      </c>
      <c r="H45" s="114">
        <f>SUM(B45:G45)</f>
        <v>2979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57</v>
      </c>
      <c r="Q45" s="19">
        <v>9</v>
      </c>
      <c r="R45" s="19">
        <v>58</v>
      </c>
      <c r="S45" s="19">
        <v>57</v>
      </c>
      <c r="T45" s="20">
        <v>55</v>
      </c>
      <c r="U45" s="114">
        <f>SUM(O45:T45)</f>
        <v>294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(((((B44*7)*B45)/1000)))/7</f>
        <v>90.061000000000007</v>
      </c>
      <c r="C46" s="21">
        <f t="shared" si="14"/>
        <v>91.495599999999996</v>
      </c>
      <c r="D46" s="21">
        <f t="shared" si="14"/>
        <v>14.027199999999999</v>
      </c>
      <c r="E46" s="21">
        <f t="shared" si="14"/>
        <v>94.364799999999988</v>
      </c>
      <c r="F46" s="21">
        <f t="shared" si="14"/>
        <v>92.611399999999989</v>
      </c>
      <c r="G46" s="21">
        <f t="shared" si="14"/>
        <v>92.292599999999993</v>
      </c>
      <c r="H46" s="115">
        <f>((H43*1000)/H45)/7</f>
        <v>160.52846113269078</v>
      </c>
      <c r="I46" s="167"/>
      <c r="J46" s="167"/>
      <c r="K46" s="167"/>
      <c r="L46" s="37"/>
      <c r="N46" s="164" t="s">
        <v>12</v>
      </c>
      <c r="O46" s="21">
        <f t="shared" ref="O46:T46" si="15">((((O44*7)*O45)/1000))/7</f>
        <v>8.6710000000000012</v>
      </c>
      <c r="P46" s="21">
        <f t="shared" si="15"/>
        <v>8.4930000000000003</v>
      </c>
      <c r="Q46" s="21">
        <f t="shared" si="15"/>
        <v>1.3140000000000001</v>
      </c>
      <c r="R46" s="21">
        <f t="shared" si="15"/>
        <v>8.4390000000000001</v>
      </c>
      <c r="S46" s="21">
        <f t="shared" si="15"/>
        <v>8.3505000000000003</v>
      </c>
      <c r="T46" s="21">
        <f t="shared" si="15"/>
        <v>7.9474999999999998</v>
      </c>
      <c r="U46" s="115">
        <f>((U43*1000)/U45)/7</f>
        <v>148.00777453838677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630.42700000000002</v>
      </c>
      <c r="C47" s="330">
        <f t="shared" si="16"/>
        <v>640.46920000000011</v>
      </c>
      <c r="D47" s="330">
        <f t="shared" si="16"/>
        <v>98.190400000000011</v>
      </c>
      <c r="E47" s="330">
        <f t="shared" si="16"/>
        <v>660.55359999999996</v>
      </c>
      <c r="F47" s="330">
        <f>((F45*F44)*7)/1000</f>
        <v>648.27980000000002</v>
      </c>
      <c r="G47" s="331">
        <f t="shared" si="16"/>
        <v>646.04820000000007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60.697000000000003</v>
      </c>
      <c r="P47" s="330">
        <f t="shared" si="17"/>
        <v>59.451000000000001</v>
      </c>
      <c r="Q47" s="330">
        <f t="shared" si="17"/>
        <v>9.1980000000000004</v>
      </c>
      <c r="R47" s="330">
        <f t="shared" si="17"/>
        <v>59.073</v>
      </c>
      <c r="S47" s="330">
        <f t="shared" si="17"/>
        <v>58.453499999999998</v>
      </c>
      <c r="T47" s="331">
        <f t="shared" si="17"/>
        <v>55.6325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160.80910240202277</v>
      </c>
      <c r="C48" s="27">
        <f t="shared" si="18"/>
        <v>159.95520159283228</v>
      </c>
      <c r="D48" s="27">
        <f t="shared" si="18"/>
        <v>179.38311688311686</v>
      </c>
      <c r="E48" s="27">
        <f t="shared" si="18"/>
        <v>159.4111969111969</v>
      </c>
      <c r="F48" s="27">
        <f>+(F43/F45)/7*1000</f>
        <v>159.40496680599952</v>
      </c>
      <c r="G48" s="28">
        <f t="shared" si="18"/>
        <v>160.22699235134465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149.50738916256159</v>
      </c>
      <c r="P48" s="27">
        <f t="shared" si="19"/>
        <v>149.12280701754386</v>
      </c>
      <c r="Q48" s="27">
        <f t="shared" si="19"/>
        <v>161.90476190476193</v>
      </c>
      <c r="R48" s="27">
        <f t="shared" si="19"/>
        <v>145.56650246305418</v>
      </c>
      <c r="S48" s="27">
        <f t="shared" si="19"/>
        <v>146.61654135338347</v>
      </c>
      <c r="T48" s="28">
        <f t="shared" si="19"/>
        <v>147.01298701298703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5.5730000000000928</v>
      </c>
      <c r="C49" s="30">
        <f t="shared" si="20"/>
        <v>2.2307999999999311</v>
      </c>
      <c r="D49" s="30">
        <f>D43-D47</f>
        <v>12.309599999999989</v>
      </c>
      <c r="E49" s="30">
        <f t="shared" si="20"/>
        <v>4.6399999999948704E-2</v>
      </c>
      <c r="F49" s="30">
        <f t="shared" si="20"/>
        <v>2.0200000000045293E-2</v>
      </c>
      <c r="G49" s="30">
        <f t="shared" si="20"/>
        <v>3.351799999999912</v>
      </c>
      <c r="H49" s="29"/>
      <c r="I49" s="29"/>
      <c r="J49" s="29"/>
      <c r="K49" s="29"/>
      <c r="L49" s="30"/>
      <c r="N49" s="29"/>
      <c r="O49" s="30">
        <f t="shared" ref="O49:T49" si="21">O43-O47</f>
        <v>3.0000000000001137E-3</v>
      </c>
      <c r="P49" s="30">
        <f t="shared" si="21"/>
        <v>4.8999999999999488E-2</v>
      </c>
      <c r="Q49" s="30">
        <f t="shared" si="21"/>
        <v>1.0019999999999989</v>
      </c>
      <c r="R49" s="30">
        <f t="shared" si="21"/>
        <v>2.6999999999993918E-2</v>
      </c>
      <c r="S49" s="30">
        <f t="shared" si="21"/>
        <v>4.6500000000001762E-2</v>
      </c>
      <c r="T49" s="30">
        <f t="shared" si="21"/>
        <v>0.96750000000000824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103" t="s">
        <v>7</v>
      </c>
      <c r="C52" s="1104"/>
      <c r="D52" s="1104"/>
      <c r="E52" s="1104"/>
      <c r="F52" s="1104"/>
      <c r="G52" s="1104"/>
      <c r="H52" s="1105"/>
      <c r="I52" s="1142" t="s">
        <v>29</v>
      </c>
      <c r="J52" s="1143"/>
      <c r="K52" s="1143"/>
      <c r="L52" s="1143"/>
      <c r="M52" s="1143"/>
      <c r="N52" s="1143"/>
      <c r="O52" s="1144"/>
      <c r="P52" s="1103" t="s">
        <v>28</v>
      </c>
      <c r="Q52" s="1104"/>
      <c r="R52" s="1104"/>
      <c r="S52" s="1104"/>
      <c r="T52" s="1104"/>
      <c r="U52" s="1104"/>
      <c r="V52" s="1105"/>
      <c r="W52" s="1160" t="s">
        <v>93</v>
      </c>
      <c r="X52" s="1156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61"/>
      <c r="X53" s="1149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8.1</v>
      </c>
      <c r="C54" s="330">
        <v>8.1999999999999993</v>
      </c>
      <c r="D54" s="330">
        <v>8.1999999999999993</v>
      </c>
      <c r="E54" s="330">
        <v>2.1</v>
      </c>
      <c r="F54" s="330">
        <v>8.1999999999999993</v>
      </c>
      <c r="G54" s="330">
        <v>8.1</v>
      </c>
      <c r="H54" s="331">
        <v>8.1999999999999993</v>
      </c>
      <c r="I54" s="329">
        <v>8.3000000000000007</v>
      </c>
      <c r="J54" s="330">
        <v>8.5</v>
      </c>
      <c r="K54" s="330">
        <v>8.5</v>
      </c>
      <c r="L54" s="330">
        <v>2.4</v>
      </c>
      <c r="M54" s="330">
        <v>8.6999999999999993</v>
      </c>
      <c r="N54" s="25">
        <v>8.1999999999999993</v>
      </c>
      <c r="O54" s="331">
        <v>8.5</v>
      </c>
      <c r="P54" s="329">
        <v>8.6</v>
      </c>
      <c r="Q54" s="330">
        <v>8.6</v>
      </c>
      <c r="R54" s="330">
        <v>8.6</v>
      </c>
      <c r="S54" s="330">
        <v>2.6</v>
      </c>
      <c r="T54" s="330">
        <v>8.6999999999999993</v>
      </c>
      <c r="U54" s="330">
        <v>8.8000000000000007</v>
      </c>
      <c r="V54" s="331">
        <v>8.6999999999999993</v>
      </c>
      <c r="W54" s="537">
        <v>8.1</v>
      </c>
      <c r="X54" s="242">
        <f>SUM(B54:W54)</f>
        <v>166.89999999999998</v>
      </c>
      <c r="Y54" s="546">
        <f t="shared" ref="Y54:Y60" si="22">X54-W54</f>
        <v>158.79999999999998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8.1</v>
      </c>
      <c r="C55" s="330">
        <v>8.1999999999999993</v>
      </c>
      <c r="D55" s="330">
        <v>8.1999999999999993</v>
      </c>
      <c r="E55" s="330">
        <v>2.1</v>
      </c>
      <c r="F55" s="330">
        <v>8.1999999999999993</v>
      </c>
      <c r="G55" s="330">
        <v>8</v>
      </c>
      <c r="H55" s="331">
        <v>8.1</v>
      </c>
      <c r="I55" s="329">
        <v>8.3000000000000007</v>
      </c>
      <c r="J55" s="330">
        <v>8.5</v>
      </c>
      <c r="K55" s="330">
        <v>8.5</v>
      </c>
      <c r="L55" s="330">
        <v>2.4</v>
      </c>
      <c r="M55" s="330">
        <v>8.6999999999999993</v>
      </c>
      <c r="N55" s="25">
        <v>8.1999999999999993</v>
      </c>
      <c r="O55" s="331">
        <v>8.5</v>
      </c>
      <c r="P55" s="329">
        <v>8.6</v>
      </c>
      <c r="Q55" s="330">
        <v>8.6</v>
      </c>
      <c r="R55" s="330">
        <v>8.6</v>
      </c>
      <c r="S55" s="330">
        <v>2.6</v>
      </c>
      <c r="T55" s="330">
        <v>8.6999999999999993</v>
      </c>
      <c r="U55" s="330">
        <v>8.8000000000000007</v>
      </c>
      <c r="V55" s="331">
        <v>8.6999999999999993</v>
      </c>
      <c r="W55" s="537">
        <v>8.1</v>
      </c>
      <c r="X55" s="242">
        <f t="shared" ref="X55:X60" si="23">SUM(B55:W55)</f>
        <v>166.7</v>
      </c>
      <c r="Y55" s="546">
        <f t="shared" si="22"/>
        <v>158.6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8.1</v>
      </c>
      <c r="C56" s="330">
        <v>8.1999999999999993</v>
      </c>
      <c r="D56" s="330">
        <v>8.1999999999999993</v>
      </c>
      <c r="E56" s="330">
        <v>2.1</v>
      </c>
      <c r="F56" s="330">
        <v>8.1999999999999993</v>
      </c>
      <c r="G56" s="330">
        <v>8</v>
      </c>
      <c r="H56" s="331">
        <v>8.1</v>
      </c>
      <c r="I56" s="329">
        <v>8.3000000000000007</v>
      </c>
      <c r="J56" s="330">
        <v>8.5</v>
      </c>
      <c r="K56" s="330">
        <v>8.5</v>
      </c>
      <c r="L56" s="330">
        <v>2.4</v>
      </c>
      <c r="M56" s="330">
        <v>8.6999999999999993</v>
      </c>
      <c r="N56" s="25">
        <v>8.1999999999999993</v>
      </c>
      <c r="O56" s="331">
        <v>8.5</v>
      </c>
      <c r="P56" s="329">
        <v>8.6</v>
      </c>
      <c r="Q56" s="330">
        <v>8.6</v>
      </c>
      <c r="R56" s="330">
        <v>8.6</v>
      </c>
      <c r="S56" s="330">
        <v>2.6</v>
      </c>
      <c r="T56" s="330">
        <v>8.6999999999999993</v>
      </c>
      <c r="U56" s="330">
        <v>8.6999999999999993</v>
      </c>
      <c r="V56" s="331">
        <v>8.6999999999999993</v>
      </c>
      <c r="W56" s="537">
        <v>8.1</v>
      </c>
      <c r="X56" s="242">
        <f t="shared" si="23"/>
        <v>166.59999999999997</v>
      </c>
      <c r="Y56" s="546">
        <f t="shared" si="22"/>
        <v>158.49999999999997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8.1999999999999993</v>
      </c>
      <c r="E57" s="330">
        <v>2.1</v>
      </c>
      <c r="F57" s="330">
        <v>8.1999999999999993</v>
      </c>
      <c r="G57" s="330">
        <v>8</v>
      </c>
      <c r="H57" s="331">
        <v>8.1</v>
      </c>
      <c r="I57" s="329">
        <v>8.3000000000000007</v>
      </c>
      <c r="J57" s="330">
        <v>8.5</v>
      </c>
      <c r="K57" s="330">
        <v>8.5</v>
      </c>
      <c r="L57" s="330">
        <v>2.4</v>
      </c>
      <c r="M57" s="330">
        <v>8.6999999999999993</v>
      </c>
      <c r="N57" s="25">
        <v>8.1</v>
      </c>
      <c r="O57" s="331">
        <v>8.6</v>
      </c>
      <c r="P57" s="329">
        <v>8.6</v>
      </c>
      <c r="Q57" s="330">
        <v>8.6</v>
      </c>
      <c r="R57" s="330">
        <v>8.6</v>
      </c>
      <c r="S57" s="330">
        <v>2.6</v>
      </c>
      <c r="T57" s="330">
        <v>8.8000000000000007</v>
      </c>
      <c r="U57" s="330">
        <v>8.6999999999999993</v>
      </c>
      <c r="V57" s="331">
        <v>8.6999999999999993</v>
      </c>
      <c r="W57" s="537">
        <v>8.1</v>
      </c>
      <c r="X57" s="242">
        <f t="shared" si="23"/>
        <v>166.79999999999995</v>
      </c>
      <c r="Y57" s="546">
        <f t="shared" si="22"/>
        <v>158.69999999999996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8.1999999999999993</v>
      </c>
      <c r="E58" s="330">
        <v>2.1</v>
      </c>
      <c r="F58" s="330">
        <v>8.1999999999999993</v>
      </c>
      <c r="G58" s="330">
        <v>8</v>
      </c>
      <c r="H58" s="331">
        <v>8.1</v>
      </c>
      <c r="I58" s="329">
        <v>8.3000000000000007</v>
      </c>
      <c r="J58" s="330">
        <v>8.6</v>
      </c>
      <c r="K58" s="330">
        <v>8.5</v>
      </c>
      <c r="L58" s="330">
        <v>2.2999999999999998</v>
      </c>
      <c r="M58" s="330">
        <v>8.6999999999999993</v>
      </c>
      <c r="N58" s="25">
        <v>8.1</v>
      </c>
      <c r="O58" s="331">
        <v>8.6</v>
      </c>
      <c r="P58" s="329">
        <v>8.5</v>
      </c>
      <c r="Q58" s="330">
        <v>8.6999999999999993</v>
      </c>
      <c r="R58" s="330">
        <v>8.6</v>
      </c>
      <c r="S58" s="330">
        <v>2.5</v>
      </c>
      <c r="T58" s="330">
        <v>8.8000000000000007</v>
      </c>
      <c r="U58" s="330">
        <v>8.6999999999999993</v>
      </c>
      <c r="V58" s="331">
        <v>8.6999999999999993</v>
      </c>
      <c r="W58" s="537">
        <v>8.1</v>
      </c>
      <c r="X58" s="242">
        <f t="shared" si="23"/>
        <v>166.69999999999996</v>
      </c>
      <c r="Y58" s="541">
        <f t="shared" si="22"/>
        <v>158.59999999999997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8.1</v>
      </c>
      <c r="C59" s="330">
        <v>8.3000000000000007</v>
      </c>
      <c r="D59" s="330">
        <v>8.1999999999999993</v>
      </c>
      <c r="E59" s="330">
        <v>2.1</v>
      </c>
      <c r="F59" s="330">
        <v>8.1999999999999993</v>
      </c>
      <c r="G59" s="330">
        <v>8</v>
      </c>
      <c r="H59" s="331">
        <v>8.1</v>
      </c>
      <c r="I59" s="329">
        <v>8.3000000000000007</v>
      </c>
      <c r="J59" s="330">
        <v>8.6</v>
      </c>
      <c r="K59" s="330">
        <v>8.5</v>
      </c>
      <c r="L59" s="330">
        <v>2.2999999999999998</v>
      </c>
      <c r="M59" s="330">
        <v>8.6999999999999993</v>
      </c>
      <c r="N59" s="25">
        <v>8.1</v>
      </c>
      <c r="O59" s="331">
        <v>8.6</v>
      </c>
      <c r="P59" s="329">
        <v>8.5</v>
      </c>
      <c r="Q59" s="330">
        <v>8.6999999999999993</v>
      </c>
      <c r="R59" s="330">
        <v>8.5</v>
      </c>
      <c r="S59" s="330">
        <v>2.5</v>
      </c>
      <c r="T59" s="330">
        <v>8.8000000000000007</v>
      </c>
      <c r="U59" s="330">
        <v>8.6999999999999993</v>
      </c>
      <c r="V59" s="331">
        <v>8.6999999999999993</v>
      </c>
      <c r="W59" s="537">
        <v>8.1</v>
      </c>
      <c r="X59" s="242">
        <f t="shared" si="23"/>
        <v>166.59999999999997</v>
      </c>
      <c r="Y59" s="541">
        <f t="shared" si="22"/>
        <v>158.49999999999997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8.1</v>
      </c>
      <c r="C60" s="330">
        <v>8.3000000000000007</v>
      </c>
      <c r="D60" s="330">
        <v>8.1999999999999993</v>
      </c>
      <c r="E60" s="330">
        <v>2.1</v>
      </c>
      <c r="F60" s="330">
        <v>8.1999999999999993</v>
      </c>
      <c r="G60" s="330">
        <v>8</v>
      </c>
      <c r="H60" s="331">
        <v>8.1</v>
      </c>
      <c r="I60" s="329">
        <v>8.1999999999999993</v>
      </c>
      <c r="J60" s="330">
        <v>8.6</v>
      </c>
      <c r="K60" s="330">
        <v>8.5</v>
      </c>
      <c r="L60" s="330">
        <v>2.2999999999999998</v>
      </c>
      <c r="M60" s="330">
        <v>8.6999999999999993</v>
      </c>
      <c r="N60" s="25">
        <v>8.1</v>
      </c>
      <c r="O60" s="331">
        <v>8.6</v>
      </c>
      <c r="P60" s="329">
        <v>8.5</v>
      </c>
      <c r="Q60" s="330">
        <v>8.6999999999999993</v>
      </c>
      <c r="R60" s="330">
        <v>8.5</v>
      </c>
      <c r="S60" s="330">
        <v>2.5</v>
      </c>
      <c r="T60" s="330">
        <v>8.8000000000000007</v>
      </c>
      <c r="U60" s="330">
        <v>8.6999999999999993</v>
      </c>
      <c r="V60" s="331">
        <v>8.6999999999999993</v>
      </c>
      <c r="W60" s="537">
        <v>8.1</v>
      </c>
      <c r="X60" s="381">
        <f t="shared" si="23"/>
        <v>166.49999999999997</v>
      </c>
      <c r="Y60" s="541">
        <f t="shared" si="22"/>
        <v>158.39999999999998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56.7</v>
      </c>
      <c r="C61" s="105">
        <f t="shared" si="24"/>
        <v>57.8</v>
      </c>
      <c r="D61" s="105">
        <f t="shared" si="24"/>
        <v>57.400000000000006</v>
      </c>
      <c r="E61" s="105">
        <f t="shared" si="24"/>
        <v>14.7</v>
      </c>
      <c r="F61" s="105">
        <f t="shared" si="24"/>
        <v>57.400000000000006</v>
      </c>
      <c r="G61" s="105">
        <f t="shared" si="24"/>
        <v>56.1</v>
      </c>
      <c r="H61" s="106">
        <f t="shared" si="24"/>
        <v>56.800000000000004</v>
      </c>
      <c r="I61" s="108">
        <f t="shared" si="24"/>
        <v>58</v>
      </c>
      <c r="J61" s="105">
        <f t="shared" si="24"/>
        <v>59.800000000000004</v>
      </c>
      <c r="K61" s="105">
        <f t="shared" si="24"/>
        <v>59.5</v>
      </c>
      <c r="L61" s="105">
        <f>SUM(L54:L60)</f>
        <v>16.5</v>
      </c>
      <c r="M61" s="105">
        <f>SUM(M54:M60)</f>
        <v>60.900000000000006</v>
      </c>
      <c r="N61" s="105">
        <f>SUM(N54:N60)</f>
        <v>57</v>
      </c>
      <c r="O61" s="106">
        <f>SUM(O54:O60)</f>
        <v>59.900000000000006</v>
      </c>
      <c r="P61" s="108">
        <f t="shared" ref="P61:W61" si="25">SUM(P54:P60)</f>
        <v>59.9</v>
      </c>
      <c r="Q61" s="105">
        <f t="shared" si="25"/>
        <v>60.5</v>
      </c>
      <c r="R61" s="105">
        <f t="shared" si="25"/>
        <v>60</v>
      </c>
      <c r="S61" s="105">
        <f t="shared" si="25"/>
        <v>17.899999999999999</v>
      </c>
      <c r="T61" s="105">
        <f t="shared" si="25"/>
        <v>61.3</v>
      </c>
      <c r="U61" s="105">
        <f t="shared" si="25"/>
        <v>61.100000000000009</v>
      </c>
      <c r="V61" s="106">
        <f t="shared" si="25"/>
        <v>60.900000000000006</v>
      </c>
      <c r="W61" s="106">
        <f t="shared" si="25"/>
        <v>56.7</v>
      </c>
      <c r="X61" s="389">
        <f>SUM(B61:W61)</f>
        <v>1166.8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150</v>
      </c>
      <c r="C62" s="16">
        <v>150</v>
      </c>
      <c r="D62" s="16">
        <v>149</v>
      </c>
      <c r="E62" s="16">
        <v>150</v>
      </c>
      <c r="F62" s="16">
        <v>149</v>
      </c>
      <c r="G62" s="16">
        <v>148.5</v>
      </c>
      <c r="H62" s="17">
        <v>147.5</v>
      </c>
      <c r="I62" s="15">
        <v>148</v>
      </c>
      <c r="J62" s="16">
        <v>150</v>
      </c>
      <c r="K62" s="16">
        <v>149</v>
      </c>
      <c r="L62" s="452">
        <v>147.5</v>
      </c>
      <c r="M62" s="452">
        <v>150</v>
      </c>
      <c r="N62" s="16">
        <v>148</v>
      </c>
      <c r="O62" s="17">
        <v>147.5</v>
      </c>
      <c r="P62" s="451">
        <v>150</v>
      </c>
      <c r="Q62" s="452">
        <v>149</v>
      </c>
      <c r="R62" s="453">
        <v>150.5</v>
      </c>
      <c r="S62" s="453">
        <v>150.5</v>
      </c>
      <c r="T62" s="453">
        <v>151</v>
      </c>
      <c r="U62" s="452">
        <v>150.5</v>
      </c>
      <c r="V62" s="504">
        <v>150</v>
      </c>
      <c r="W62" s="504">
        <v>150</v>
      </c>
      <c r="X62" s="243">
        <f>((X61/X63)/7)*1000</f>
        <v>149.35995903737839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14</v>
      </c>
      <c r="F63" s="19">
        <v>55</v>
      </c>
      <c r="G63" s="19">
        <v>54</v>
      </c>
      <c r="H63" s="20">
        <v>55</v>
      </c>
      <c r="I63" s="18">
        <v>56</v>
      </c>
      <c r="J63" s="19">
        <v>57</v>
      </c>
      <c r="K63" s="19">
        <v>57</v>
      </c>
      <c r="L63" s="19">
        <v>16</v>
      </c>
      <c r="M63" s="19">
        <v>58</v>
      </c>
      <c r="N63" s="19">
        <v>55</v>
      </c>
      <c r="O63" s="20">
        <v>58</v>
      </c>
      <c r="P63" s="18">
        <v>57</v>
      </c>
      <c r="Q63" s="19">
        <v>58</v>
      </c>
      <c r="R63" s="19">
        <v>57</v>
      </c>
      <c r="S63" s="19">
        <v>17</v>
      </c>
      <c r="T63" s="19">
        <v>58</v>
      </c>
      <c r="U63" s="19">
        <v>58</v>
      </c>
      <c r="V63" s="20">
        <v>58</v>
      </c>
      <c r="W63" s="20">
        <v>54</v>
      </c>
      <c r="X63" s="244">
        <f>SUM(B63:W63)</f>
        <v>1116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8.1</v>
      </c>
      <c r="C64" s="21">
        <f t="shared" ref="C64:W64" si="26">((((C62*7)*C63)/1000))/7</f>
        <v>8.25</v>
      </c>
      <c r="D64" s="21">
        <f t="shared" si="26"/>
        <v>8.1950000000000003</v>
      </c>
      <c r="E64" s="21">
        <f t="shared" si="26"/>
        <v>2.1</v>
      </c>
      <c r="F64" s="21">
        <f t="shared" si="26"/>
        <v>8.1950000000000003</v>
      </c>
      <c r="G64" s="21">
        <f t="shared" si="26"/>
        <v>8.0190000000000001</v>
      </c>
      <c r="H64" s="21">
        <f t="shared" si="26"/>
        <v>8.1125000000000007</v>
      </c>
      <c r="I64" s="21">
        <f t="shared" si="26"/>
        <v>8.2880000000000003</v>
      </c>
      <c r="J64" s="21">
        <f t="shared" si="26"/>
        <v>8.5500000000000007</v>
      </c>
      <c r="K64" s="21">
        <f t="shared" si="26"/>
        <v>8.4930000000000003</v>
      </c>
      <c r="L64" s="21">
        <f t="shared" si="26"/>
        <v>2.36</v>
      </c>
      <c r="M64" s="21">
        <f t="shared" si="26"/>
        <v>8.6999999999999993</v>
      </c>
      <c r="N64" s="21">
        <f t="shared" si="26"/>
        <v>8.1399999999999988</v>
      </c>
      <c r="O64" s="21">
        <f t="shared" si="26"/>
        <v>8.5549999999999997</v>
      </c>
      <c r="P64" s="21">
        <f t="shared" si="26"/>
        <v>8.5500000000000007</v>
      </c>
      <c r="Q64" s="21">
        <f t="shared" si="26"/>
        <v>8.6419999999999995</v>
      </c>
      <c r="R64" s="21">
        <f t="shared" si="26"/>
        <v>8.5785</v>
      </c>
      <c r="S64" s="21">
        <f t="shared" si="26"/>
        <v>2.5585</v>
      </c>
      <c r="T64" s="21">
        <f t="shared" si="26"/>
        <v>8.7579999999999991</v>
      </c>
      <c r="U64" s="21">
        <f t="shared" si="26"/>
        <v>8.729000000000001</v>
      </c>
      <c r="V64" s="21">
        <f t="shared" si="26"/>
        <v>8.6999999999999993</v>
      </c>
      <c r="W64" s="21">
        <f t="shared" si="26"/>
        <v>8.1</v>
      </c>
      <c r="X64" s="425">
        <f>((X61*1000)/X63)/7</f>
        <v>149.35995903737839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7">((D63*D62)*7)/1000</f>
        <v>57.365000000000002</v>
      </c>
      <c r="E65" s="330">
        <f t="shared" si="27"/>
        <v>14.7</v>
      </c>
      <c r="F65" s="330">
        <f t="shared" si="27"/>
        <v>57.365000000000002</v>
      </c>
      <c r="G65" s="330">
        <f t="shared" si="27"/>
        <v>56.133000000000003</v>
      </c>
      <c r="H65" s="331">
        <f t="shared" si="27"/>
        <v>56.787500000000001</v>
      </c>
      <c r="I65" s="329">
        <f t="shared" si="27"/>
        <v>58.015999999999998</v>
      </c>
      <c r="J65" s="330">
        <f t="shared" si="27"/>
        <v>59.85</v>
      </c>
      <c r="K65" s="330">
        <f t="shared" si="27"/>
        <v>59.451000000000001</v>
      </c>
      <c r="L65" s="330">
        <f>((L63*L62)*7)/1000</f>
        <v>16.52</v>
      </c>
      <c r="M65" s="330">
        <f>((M63*M62)*7)/1000</f>
        <v>60.9</v>
      </c>
      <c r="N65" s="330">
        <f>((N63*N62)*7)/1000</f>
        <v>56.98</v>
      </c>
      <c r="O65" s="331">
        <f>((O63*O62)*7)/1000</f>
        <v>59.884999999999998</v>
      </c>
      <c r="P65" s="329">
        <f t="shared" ref="P65:W65" si="28">((P63*P62)*7)/1000</f>
        <v>59.85</v>
      </c>
      <c r="Q65" s="330">
        <f t="shared" si="28"/>
        <v>60.494</v>
      </c>
      <c r="R65" s="330">
        <f t="shared" si="28"/>
        <v>60.049500000000002</v>
      </c>
      <c r="S65" s="330">
        <f t="shared" si="28"/>
        <v>17.909500000000001</v>
      </c>
      <c r="T65" s="330">
        <f t="shared" si="28"/>
        <v>61.305999999999997</v>
      </c>
      <c r="U65" s="330">
        <f t="shared" si="28"/>
        <v>61.103000000000002</v>
      </c>
      <c r="V65" s="331">
        <f t="shared" si="28"/>
        <v>60.9</v>
      </c>
      <c r="W65" s="331">
        <f t="shared" si="28"/>
        <v>56.7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150</v>
      </c>
      <c r="C66" s="27">
        <f t="shared" si="29"/>
        <v>150.12987012987011</v>
      </c>
      <c r="D66" s="27">
        <f t="shared" si="29"/>
        <v>149.09090909090909</v>
      </c>
      <c r="E66" s="27">
        <f t="shared" si="29"/>
        <v>150</v>
      </c>
      <c r="F66" s="27">
        <f t="shared" si="29"/>
        <v>149.09090909090909</v>
      </c>
      <c r="G66" s="27">
        <f t="shared" si="29"/>
        <v>148.4126984126984</v>
      </c>
      <c r="H66" s="28">
        <f t="shared" si="29"/>
        <v>147.53246753246754</v>
      </c>
      <c r="I66" s="26">
        <f t="shared" si="29"/>
        <v>147.95918367346943</v>
      </c>
      <c r="J66" s="27">
        <f t="shared" si="29"/>
        <v>149.87468671679198</v>
      </c>
      <c r="K66" s="27">
        <f t="shared" si="29"/>
        <v>149.12280701754386</v>
      </c>
      <c r="L66" s="27">
        <f>+(L61/L63)/7*1000</f>
        <v>147.32142857142858</v>
      </c>
      <c r="M66" s="27">
        <f>+(M61/M63)/7*1000</f>
        <v>150</v>
      </c>
      <c r="N66" s="27">
        <f>+(N61/N63)/7*1000</f>
        <v>148.05194805194805</v>
      </c>
      <c r="O66" s="28">
        <f>+(O61/O63)/7*1000</f>
        <v>147.53694581280791</v>
      </c>
      <c r="P66" s="26">
        <f t="shared" ref="P66:W66" si="30">+(P61/P63)/7*1000</f>
        <v>150.12531328320802</v>
      </c>
      <c r="Q66" s="27">
        <f t="shared" si="30"/>
        <v>149.01477832512316</v>
      </c>
      <c r="R66" s="27">
        <f t="shared" si="30"/>
        <v>150.37593984962405</v>
      </c>
      <c r="S66" s="27">
        <f t="shared" si="30"/>
        <v>150.42016806722685</v>
      </c>
      <c r="T66" s="27">
        <f t="shared" si="30"/>
        <v>150.98522167487684</v>
      </c>
      <c r="U66" s="27">
        <f t="shared" si="30"/>
        <v>150.49261083743846</v>
      </c>
      <c r="V66" s="28">
        <f t="shared" si="30"/>
        <v>150</v>
      </c>
      <c r="W66" s="28">
        <f t="shared" si="30"/>
        <v>150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4.9999999999997158E-2</v>
      </c>
      <c r="D67" s="30">
        <f t="shared" ref="D67:K67" si="31">D61-D65</f>
        <v>3.5000000000003695E-2</v>
      </c>
      <c r="E67" s="30">
        <f t="shared" si="31"/>
        <v>0</v>
      </c>
      <c r="F67" s="30">
        <f t="shared" si="31"/>
        <v>3.5000000000003695E-2</v>
      </c>
      <c r="G67" s="30">
        <f t="shared" si="31"/>
        <v>-3.3000000000001251E-2</v>
      </c>
      <c r="H67" s="30">
        <f t="shared" si="31"/>
        <v>1.2500000000002842E-2</v>
      </c>
      <c r="I67" s="30">
        <f t="shared" si="31"/>
        <v>-1.5999999999998238E-2</v>
      </c>
      <c r="J67" s="30">
        <f t="shared" si="31"/>
        <v>-4.9999999999997158E-2</v>
      </c>
      <c r="K67" s="30">
        <f t="shared" si="31"/>
        <v>4.8999999999999488E-2</v>
      </c>
      <c r="L67" s="30">
        <f>L61-L65</f>
        <v>-1.9999999999999574E-2</v>
      </c>
      <c r="M67" s="30">
        <f>M61-M65</f>
        <v>0</v>
      </c>
      <c r="N67" s="30">
        <f>N61-N65</f>
        <v>2.0000000000003126E-2</v>
      </c>
      <c r="O67" s="30">
        <f>O61-O65</f>
        <v>1.5000000000007674E-2</v>
      </c>
      <c r="P67" s="30">
        <f t="shared" ref="P67:W67" si="32">P61-P65</f>
        <v>4.9999999999997158E-2</v>
      </c>
      <c r="Q67" s="30">
        <f t="shared" si="32"/>
        <v>6.0000000000002274E-3</v>
      </c>
      <c r="R67" s="30">
        <f t="shared" si="32"/>
        <v>-4.9500000000001876E-2</v>
      </c>
      <c r="S67" s="30">
        <f t="shared" si="32"/>
        <v>-9.5000000000027285E-3</v>
      </c>
      <c r="T67" s="30">
        <f t="shared" si="32"/>
        <v>-6.0000000000002274E-3</v>
      </c>
      <c r="U67" s="30">
        <f t="shared" si="32"/>
        <v>-2.9999999999930083E-3</v>
      </c>
      <c r="V67" s="30">
        <f t="shared" si="32"/>
        <v>0</v>
      </c>
      <c r="W67" s="30">
        <f t="shared" si="32"/>
        <v>0</v>
      </c>
      <c r="Y67" s="327"/>
      <c r="Z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15">
      <selection activeCell="Y54" sqref="Y54:Y60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U9"/>
    <mergeCell ref="M11:N11"/>
    <mergeCell ref="B15:H15"/>
    <mergeCell ref="I15:O15"/>
    <mergeCell ref="P15:V15"/>
    <mergeCell ref="W15:W16"/>
    <mergeCell ref="B33:G33"/>
    <mergeCell ref="H33:H35"/>
    <mergeCell ref="O33:T33"/>
    <mergeCell ref="U33:U35"/>
    <mergeCell ref="L34:M34"/>
    <mergeCell ref="B52:H52"/>
    <mergeCell ref="I52:O52"/>
    <mergeCell ref="P52:V52"/>
    <mergeCell ref="W52:W53"/>
    <mergeCell ref="X52:X53"/>
  </mergeCells>
  <pageMargins left="0.7" right="0.7" top="0.75" bottom="0.75" header="0.3" footer="0.3"/>
  <pageSetup paperSize="9" orientation="portrait"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8"/>
  <dimension ref="A1:AG235"/>
  <sheetViews>
    <sheetView topLeftCell="A8" zoomScale="25" zoomScaleNormal="32" workbookViewId="0">
      <selection activeCell="V36" sqref="V36:V42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098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114</v>
      </c>
      <c r="N11" s="1100"/>
      <c r="O11" s="6"/>
      <c r="P11" s="6"/>
      <c r="Q11" s="1"/>
      <c r="R11" s="1"/>
      <c r="S11" s="1" t="s">
        <v>5</v>
      </c>
      <c r="T11" s="69">
        <v>45686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5"/>
      <c r="I15" s="1142" t="s">
        <v>29</v>
      </c>
      <c r="J15" s="1143"/>
      <c r="K15" s="1143"/>
      <c r="L15" s="1143"/>
      <c r="M15" s="1143"/>
      <c r="N15" s="1143"/>
      <c r="O15" s="1144"/>
      <c r="P15" s="1103" t="s">
        <v>28</v>
      </c>
      <c r="Q15" s="1104"/>
      <c r="R15" s="1104"/>
      <c r="S15" s="1104"/>
      <c r="T15" s="1104"/>
      <c r="U15" s="1104"/>
      <c r="V15" s="1105"/>
      <c r="W15" s="1156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57"/>
      <c r="Y16" s="327"/>
      <c r="AA16" s="326"/>
      <c r="AB16" s="11"/>
    </row>
    <row r="17" spans="1:31" ht="39.950000000000003" customHeight="1" x14ac:dyDescent="0.25">
      <c r="A17" s="147" t="s">
        <v>23</v>
      </c>
      <c r="B17" s="571">
        <v>98.5</v>
      </c>
      <c r="C17" s="572">
        <v>100.6</v>
      </c>
      <c r="D17" s="572">
        <v>100.6</v>
      </c>
      <c r="E17" s="572">
        <v>21.3</v>
      </c>
      <c r="F17" s="572">
        <v>99.2</v>
      </c>
      <c r="G17" s="572">
        <v>100.1</v>
      </c>
      <c r="H17" s="280">
        <v>99.5</v>
      </c>
      <c r="I17" s="571">
        <v>97.8</v>
      </c>
      <c r="J17" s="572">
        <v>100</v>
      </c>
      <c r="K17" s="572">
        <v>99.3</v>
      </c>
      <c r="L17" s="572">
        <v>24.5</v>
      </c>
      <c r="M17" s="572">
        <v>99.4</v>
      </c>
      <c r="N17" s="572">
        <v>98.6</v>
      </c>
      <c r="O17" s="280">
        <v>98.1</v>
      </c>
      <c r="P17" s="571">
        <v>100.3</v>
      </c>
      <c r="Q17" s="572">
        <v>98.5</v>
      </c>
      <c r="R17" s="572">
        <v>100.9</v>
      </c>
      <c r="S17" s="572">
        <v>21.6</v>
      </c>
      <c r="T17" s="572">
        <v>100.4</v>
      </c>
      <c r="U17" s="572">
        <v>98.3</v>
      </c>
      <c r="V17" s="255">
        <v>100.1</v>
      </c>
      <c r="W17" s="383">
        <f t="shared" ref="W17:W23" ca="1" si="0">SUM(B17:W17)</f>
        <v>1857.5999999999997</v>
      </c>
      <c r="Y17" s="327"/>
      <c r="Z17" s="326"/>
      <c r="AA17" s="502"/>
      <c r="AB17" s="11"/>
    </row>
    <row r="18" spans="1:31" ht="39.950000000000003" customHeight="1" x14ac:dyDescent="0.25">
      <c r="A18" s="148" t="s">
        <v>19</v>
      </c>
      <c r="B18" s="571">
        <v>98.5</v>
      </c>
      <c r="C18" s="572">
        <v>100.6</v>
      </c>
      <c r="D18" s="572">
        <v>100.6</v>
      </c>
      <c r="E18" s="572">
        <v>21.3</v>
      </c>
      <c r="F18" s="572">
        <v>99.2</v>
      </c>
      <c r="G18" s="572">
        <v>100.1</v>
      </c>
      <c r="H18" s="280">
        <v>99.5</v>
      </c>
      <c r="I18" s="571">
        <v>97.8</v>
      </c>
      <c r="J18" s="572">
        <v>100</v>
      </c>
      <c r="K18" s="572">
        <v>99.3</v>
      </c>
      <c r="L18" s="572">
        <v>24.5</v>
      </c>
      <c r="M18" s="572">
        <v>99.4</v>
      </c>
      <c r="N18" s="572">
        <v>98.6</v>
      </c>
      <c r="O18" s="280">
        <v>98.1</v>
      </c>
      <c r="P18" s="571">
        <v>100.3</v>
      </c>
      <c r="Q18" s="572">
        <v>98.5</v>
      </c>
      <c r="R18" s="572">
        <v>100.9</v>
      </c>
      <c r="S18" s="572">
        <v>21.6</v>
      </c>
      <c r="T18" s="572">
        <v>100.4</v>
      </c>
      <c r="U18" s="572">
        <v>98.3</v>
      </c>
      <c r="V18" s="255">
        <v>100.1</v>
      </c>
      <c r="W18" s="365">
        <f t="shared" ca="1" si="0"/>
        <v>1857.5999999999997</v>
      </c>
      <c r="Y18" s="356"/>
      <c r="Z18" s="326"/>
      <c r="AA18" s="502"/>
      <c r="AB18" s="11"/>
    </row>
    <row r="19" spans="1:31" ht="39.75" customHeight="1" x14ac:dyDescent="0.25">
      <c r="A19" s="148" t="s">
        <v>27</v>
      </c>
      <c r="B19" s="571">
        <v>98</v>
      </c>
      <c r="C19" s="572">
        <v>100.1</v>
      </c>
      <c r="D19" s="572">
        <v>100.3</v>
      </c>
      <c r="E19" s="572">
        <v>23.2</v>
      </c>
      <c r="F19" s="572">
        <v>98.6</v>
      </c>
      <c r="G19" s="572">
        <v>99.4</v>
      </c>
      <c r="H19" s="280">
        <v>98.7</v>
      </c>
      <c r="I19" s="571">
        <v>98.5</v>
      </c>
      <c r="J19" s="572">
        <v>99</v>
      </c>
      <c r="K19" s="572">
        <v>98.6</v>
      </c>
      <c r="L19" s="572">
        <v>23.5</v>
      </c>
      <c r="M19" s="572">
        <v>99.2</v>
      </c>
      <c r="N19" s="572">
        <v>99.5</v>
      </c>
      <c r="O19" s="280">
        <v>99.1</v>
      </c>
      <c r="P19" s="571">
        <v>99.8</v>
      </c>
      <c r="Q19" s="572">
        <v>98.2</v>
      </c>
      <c r="R19" s="572">
        <v>99.5</v>
      </c>
      <c r="S19" s="572">
        <v>23.4</v>
      </c>
      <c r="T19" s="572">
        <v>99.4</v>
      </c>
      <c r="U19" s="572">
        <v>99.4</v>
      </c>
      <c r="V19" s="255">
        <v>99.6</v>
      </c>
      <c r="W19" s="365">
        <f t="shared" ca="1" si="0"/>
        <v>1855</v>
      </c>
      <c r="Y19" s="356"/>
      <c r="Z19" s="326"/>
      <c r="AA19" s="502"/>
      <c r="AB19" s="11"/>
    </row>
    <row r="20" spans="1:31" ht="39.950000000000003" customHeight="1" x14ac:dyDescent="0.25">
      <c r="A20" s="147" t="s">
        <v>20</v>
      </c>
      <c r="B20" s="571">
        <v>98</v>
      </c>
      <c r="C20" s="572">
        <v>100.1</v>
      </c>
      <c r="D20" s="572">
        <v>100.3</v>
      </c>
      <c r="E20" s="572">
        <v>23.2</v>
      </c>
      <c r="F20" s="572">
        <v>98.6</v>
      </c>
      <c r="G20" s="572">
        <v>99.4</v>
      </c>
      <c r="H20" s="280">
        <v>98.7</v>
      </c>
      <c r="I20" s="571">
        <v>98.5</v>
      </c>
      <c r="J20" s="572">
        <v>99</v>
      </c>
      <c r="K20" s="572">
        <v>98.6</v>
      </c>
      <c r="L20" s="572">
        <v>23.5</v>
      </c>
      <c r="M20" s="572">
        <v>99.2</v>
      </c>
      <c r="N20" s="572">
        <v>99.5</v>
      </c>
      <c r="O20" s="280">
        <v>99</v>
      </c>
      <c r="P20" s="571">
        <v>99.8</v>
      </c>
      <c r="Q20" s="572">
        <v>98.2</v>
      </c>
      <c r="R20" s="572">
        <v>99.5</v>
      </c>
      <c r="S20" s="572">
        <v>23.5</v>
      </c>
      <c r="T20" s="572">
        <v>99.4</v>
      </c>
      <c r="U20" s="572">
        <v>99.4</v>
      </c>
      <c r="V20" s="255">
        <v>99.6</v>
      </c>
      <c r="W20" s="365">
        <f t="shared" ca="1" si="0"/>
        <v>1855</v>
      </c>
      <c r="Y20" s="356"/>
      <c r="Z20" s="326"/>
      <c r="AA20" s="502"/>
      <c r="AB20" s="11"/>
    </row>
    <row r="21" spans="1:31" ht="39.950000000000003" customHeight="1" x14ac:dyDescent="0.25">
      <c r="A21" s="147" t="s">
        <v>21</v>
      </c>
      <c r="B21" s="571">
        <v>98</v>
      </c>
      <c r="C21" s="572">
        <v>100.1</v>
      </c>
      <c r="D21" s="572">
        <v>100.3</v>
      </c>
      <c r="E21" s="572">
        <v>23.2</v>
      </c>
      <c r="F21" s="572">
        <v>98.6</v>
      </c>
      <c r="G21" s="572">
        <v>99.4</v>
      </c>
      <c r="H21" s="280">
        <v>98.7</v>
      </c>
      <c r="I21" s="571">
        <v>98.5</v>
      </c>
      <c r="J21" s="572">
        <v>98.9</v>
      </c>
      <c r="K21" s="572">
        <v>98.5</v>
      </c>
      <c r="L21" s="572">
        <v>23.5</v>
      </c>
      <c r="M21" s="572">
        <v>99.2</v>
      </c>
      <c r="N21" s="572">
        <v>99.5</v>
      </c>
      <c r="O21" s="280">
        <v>99</v>
      </c>
      <c r="P21" s="571">
        <v>99.7</v>
      </c>
      <c r="Q21" s="572">
        <v>98.2</v>
      </c>
      <c r="R21" s="572">
        <v>99.5</v>
      </c>
      <c r="S21" s="572">
        <v>23.5</v>
      </c>
      <c r="T21" s="572">
        <v>99.5</v>
      </c>
      <c r="U21" s="572">
        <v>99.4</v>
      </c>
      <c r="V21" s="255">
        <v>99.6</v>
      </c>
      <c r="W21" s="365">
        <f t="shared" ca="1" si="0"/>
        <v>1854.8</v>
      </c>
      <c r="Y21" s="356"/>
      <c r="Z21" s="326"/>
      <c r="AA21" s="502"/>
      <c r="AB21" s="11"/>
    </row>
    <row r="22" spans="1:31" ht="39.950000000000003" customHeight="1" x14ac:dyDescent="0.25">
      <c r="A22" s="148" t="s">
        <v>22</v>
      </c>
      <c r="B22" s="571">
        <v>98</v>
      </c>
      <c r="C22" s="572">
        <v>100.1</v>
      </c>
      <c r="D22" s="572">
        <v>100.3</v>
      </c>
      <c r="E22" s="572">
        <v>23.1</v>
      </c>
      <c r="F22" s="572">
        <v>98.6</v>
      </c>
      <c r="G22" s="572">
        <v>99.4</v>
      </c>
      <c r="H22" s="280">
        <v>98.7</v>
      </c>
      <c r="I22" s="571">
        <v>98.4</v>
      </c>
      <c r="J22" s="572">
        <v>98.9</v>
      </c>
      <c r="K22" s="572">
        <v>98.5</v>
      </c>
      <c r="L22" s="572">
        <v>23.4</v>
      </c>
      <c r="M22" s="572">
        <v>99.2</v>
      </c>
      <c r="N22" s="572">
        <v>99.5</v>
      </c>
      <c r="O22" s="280">
        <v>99</v>
      </c>
      <c r="P22" s="571">
        <v>99.7</v>
      </c>
      <c r="Q22" s="572">
        <v>98.2</v>
      </c>
      <c r="R22" s="572">
        <v>99.5</v>
      </c>
      <c r="S22" s="572">
        <v>23.5</v>
      </c>
      <c r="T22" s="572">
        <v>99.5</v>
      </c>
      <c r="U22" s="572">
        <v>99.4</v>
      </c>
      <c r="V22" s="255">
        <v>99.6</v>
      </c>
      <c r="W22" s="365">
        <f t="shared" ca="1" si="0"/>
        <v>1854.5</v>
      </c>
      <c r="Y22" s="356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71">
        <v>98</v>
      </c>
      <c r="C23" s="572">
        <v>100</v>
      </c>
      <c r="D23" s="572">
        <v>100.3</v>
      </c>
      <c r="E23" s="572">
        <v>23</v>
      </c>
      <c r="F23" s="572">
        <v>98.5</v>
      </c>
      <c r="G23" s="572">
        <v>99.2</v>
      </c>
      <c r="H23" s="280">
        <v>98.7</v>
      </c>
      <c r="I23" s="571">
        <v>98.4</v>
      </c>
      <c r="J23" s="572">
        <v>98.9</v>
      </c>
      <c r="K23" s="572">
        <v>98.5</v>
      </c>
      <c r="L23" s="572">
        <v>23.4</v>
      </c>
      <c r="M23" s="572">
        <v>99.1</v>
      </c>
      <c r="N23" s="572">
        <v>99.5</v>
      </c>
      <c r="O23" s="280">
        <v>99</v>
      </c>
      <c r="P23" s="571">
        <v>99.7</v>
      </c>
      <c r="Q23" s="572">
        <v>98.1</v>
      </c>
      <c r="R23" s="572">
        <v>99.5</v>
      </c>
      <c r="S23" s="572">
        <v>23.5</v>
      </c>
      <c r="T23" s="572">
        <v>99.5</v>
      </c>
      <c r="U23" s="572">
        <v>99.4</v>
      </c>
      <c r="V23" s="255">
        <v>99.5</v>
      </c>
      <c r="W23" s="577">
        <f t="shared" ca="1" si="0"/>
        <v>1853.7</v>
      </c>
      <c r="Y23" s="356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687</v>
      </c>
      <c r="C24" s="105">
        <f t="shared" si="1"/>
        <v>701.6</v>
      </c>
      <c r="D24" s="105">
        <f t="shared" si="1"/>
        <v>702.69999999999993</v>
      </c>
      <c r="E24" s="105">
        <f t="shared" si="1"/>
        <v>158.30000000000001</v>
      </c>
      <c r="F24" s="105">
        <f t="shared" si="1"/>
        <v>691.30000000000007</v>
      </c>
      <c r="G24" s="105">
        <f t="shared" si="1"/>
        <v>697</v>
      </c>
      <c r="H24" s="106">
        <f t="shared" si="1"/>
        <v>692.5</v>
      </c>
      <c r="I24" s="106">
        <f t="shared" si="1"/>
        <v>687.9</v>
      </c>
      <c r="J24" s="105">
        <f t="shared" si="1"/>
        <v>694.69999999999993</v>
      </c>
      <c r="K24" s="105">
        <f t="shared" si="1"/>
        <v>691.3</v>
      </c>
      <c r="L24" s="105">
        <f t="shared" ref="L24:V24" si="2">SUM(L17:L23)</f>
        <v>166.3</v>
      </c>
      <c r="M24" s="105">
        <f t="shared" si="2"/>
        <v>694.7</v>
      </c>
      <c r="N24" s="105">
        <f t="shared" si="2"/>
        <v>694.7</v>
      </c>
      <c r="O24" s="105">
        <f t="shared" si="2"/>
        <v>691.3</v>
      </c>
      <c r="P24" s="108">
        <f t="shared" si="2"/>
        <v>699.30000000000007</v>
      </c>
      <c r="Q24" s="105">
        <f t="shared" si="2"/>
        <v>687.9</v>
      </c>
      <c r="R24" s="105">
        <f t="shared" si="2"/>
        <v>699.3</v>
      </c>
      <c r="S24" s="105">
        <f t="shared" si="2"/>
        <v>160.6</v>
      </c>
      <c r="T24" s="105">
        <f t="shared" si="2"/>
        <v>698.1</v>
      </c>
      <c r="U24" s="105">
        <f t="shared" si="2"/>
        <v>693.59999999999991</v>
      </c>
      <c r="V24" s="106">
        <f t="shared" si="2"/>
        <v>698.1</v>
      </c>
      <c r="W24" s="389">
        <f>SUM(B24:V24)</f>
        <v>12988.199999999999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345">
        <v>162.70000000000002</v>
      </c>
      <c r="C25" s="345">
        <v>162.70000000000002</v>
      </c>
      <c r="D25" s="345">
        <v>162.70000000000002</v>
      </c>
      <c r="E25" s="345">
        <v>162.70000000000002</v>
      </c>
      <c r="F25" s="345">
        <v>162.70000000000002</v>
      </c>
      <c r="G25" s="345">
        <v>162.70000000000002</v>
      </c>
      <c r="H25" s="345">
        <v>162.70000000000002</v>
      </c>
      <c r="I25" s="345">
        <v>162.70000000000002</v>
      </c>
      <c r="J25" s="345">
        <v>162.70000000000002</v>
      </c>
      <c r="K25" s="345">
        <v>162.70000000000002</v>
      </c>
      <c r="L25" s="345">
        <v>162.70000000000002</v>
      </c>
      <c r="M25" s="345">
        <v>162.70000000000002</v>
      </c>
      <c r="N25" s="345">
        <v>162.70000000000002</v>
      </c>
      <c r="O25" s="345">
        <v>162.70000000000002</v>
      </c>
      <c r="P25" s="345">
        <v>162.70000000000002</v>
      </c>
      <c r="Q25" s="345">
        <v>162.70000000000002</v>
      </c>
      <c r="R25" s="345">
        <v>162.70000000000002</v>
      </c>
      <c r="S25" s="345">
        <v>162.70000000000002</v>
      </c>
      <c r="T25" s="345">
        <v>162.70000000000002</v>
      </c>
      <c r="U25" s="345">
        <v>162.70000000000002</v>
      </c>
      <c r="V25" s="345">
        <v>162.70000000000002</v>
      </c>
      <c r="W25" s="243">
        <f ca="1">((W24/W26)/7)*1000</f>
        <v>162.70230996642778</v>
      </c>
      <c r="Y25" s="36"/>
    </row>
    <row r="26" spans="1:31" s="2" customFormat="1" ht="33" customHeight="1" x14ac:dyDescent="0.25">
      <c r="A26" s="163" t="s">
        <v>11</v>
      </c>
      <c r="B26" s="18">
        <v>603</v>
      </c>
      <c r="C26" s="19">
        <v>616</v>
      </c>
      <c r="D26" s="19">
        <v>617</v>
      </c>
      <c r="E26" s="19">
        <v>139</v>
      </c>
      <c r="F26" s="19">
        <v>607</v>
      </c>
      <c r="G26" s="19">
        <v>612</v>
      </c>
      <c r="H26" s="20">
        <v>608</v>
      </c>
      <c r="I26" s="18">
        <v>604</v>
      </c>
      <c r="J26" s="19">
        <v>610</v>
      </c>
      <c r="K26" s="19">
        <v>607</v>
      </c>
      <c r="L26" s="19">
        <v>146</v>
      </c>
      <c r="M26" s="19">
        <v>610</v>
      </c>
      <c r="N26" s="19">
        <v>610</v>
      </c>
      <c r="O26" s="20">
        <v>607</v>
      </c>
      <c r="P26" s="18">
        <v>614</v>
      </c>
      <c r="Q26" s="19">
        <v>604</v>
      </c>
      <c r="R26" s="19">
        <v>614</v>
      </c>
      <c r="S26" s="19">
        <v>141</v>
      </c>
      <c r="T26" s="19">
        <v>613</v>
      </c>
      <c r="U26" s="19">
        <v>609</v>
      </c>
      <c r="V26" s="20">
        <v>613</v>
      </c>
      <c r="W26" s="244">
        <f ca="1">SUM(B26:W26)</f>
        <v>11404</v>
      </c>
    </row>
    <row r="27" spans="1:31" s="2" customFormat="1" ht="33" customHeight="1" x14ac:dyDescent="0.25">
      <c r="A27" s="164" t="s">
        <v>12</v>
      </c>
      <c r="B27" s="21">
        <f>((((((B25*7)*B26)/1000))-B17-B18)/5)</f>
        <v>97.951340000000002</v>
      </c>
      <c r="C27" s="21">
        <f t="shared" ref="C27:T27" si="3">((((((C25*7)*C26)/1000))-C17-C18)/5)</f>
        <v>100.07248</v>
      </c>
      <c r="D27" s="21">
        <f t="shared" si="3"/>
        <v>100.30026000000001</v>
      </c>
      <c r="E27" s="21">
        <f t="shared" si="3"/>
        <v>23.141420000000004</v>
      </c>
      <c r="F27" s="21">
        <f t="shared" si="3"/>
        <v>98.582459999999998</v>
      </c>
      <c r="G27" s="21">
        <f t="shared" si="3"/>
        <v>99.361359999999991</v>
      </c>
      <c r="H27" s="21">
        <f t="shared" si="3"/>
        <v>98.690240000000017</v>
      </c>
      <c r="I27" s="21">
        <f t="shared" si="3"/>
        <v>98.459120000000013</v>
      </c>
      <c r="J27" s="21">
        <f t="shared" si="3"/>
        <v>98.945800000000006</v>
      </c>
      <c r="K27" s="21">
        <f t="shared" si="3"/>
        <v>98.54246000000002</v>
      </c>
      <c r="L27" s="21">
        <f t="shared" si="3"/>
        <v>23.455880000000001</v>
      </c>
      <c r="M27" s="21">
        <f t="shared" si="3"/>
        <v>99.185800000000015</v>
      </c>
      <c r="N27" s="21">
        <f t="shared" si="3"/>
        <v>99.505799999999994</v>
      </c>
      <c r="O27" s="21">
        <f t="shared" si="3"/>
        <v>99.022459999999995</v>
      </c>
      <c r="P27" s="21">
        <f t="shared" si="3"/>
        <v>99.736920000000026</v>
      </c>
      <c r="Q27" s="21">
        <f t="shared" si="3"/>
        <v>98.179120000000012</v>
      </c>
      <c r="R27" s="21">
        <f t="shared" si="3"/>
        <v>99.496920000000017</v>
      </c>
      <c r="S27" s="21">
        <f t="shared" si="3"/>
        <v>23.476980000000008</v>
      </c>
      <c r="T27" s="21">
        <f t="shared" si="3"/>
        <v>99.46914000000001</v>
      </c>
      <c r="U27" s="21">
        <f>((((((U25*7)*U26)/1000))-U17-U18)/5)</f>
        <v>99.398020000000031</v>
      </c>
      <c r="V27" s="21">
        <f>((((((V25*7)*V26)/1000))-V17-V18)/5)</f>
        <v>99.58914</v>
      </c>
      <c r="W27" s="425">
        <f ca="1">((W24*1000)/W26)/7</f>
        <v>162.70230996642778</v>
      </c>
      <c r="Y27" s="36"/>
    </row>
    <row r="28" spans="1:31" ht="33.75" customHeight="1" x14ac:dyDescent="0.25">
      <c r="A28" s="157" t="s">
        <v>13</v>
      </c>
      <c r="B28" s="329">
        <f>((B26*B25)*7)/1000</f>
        <v>686.75670000000002</v>
      </c>
      <c r="C28" s="330">
        <f>((C26*C25)*7)/1000</f>
        <v>701.56240000000014</v>
      </c>
      <c r="D28" s="330">
        <f t="shared" ref="D28:K28" si="4">((D26*D25)*7)/1000</f>
        <v>702.70130000000006</v>
      </c>
      <c r="E28" s="330">
        <f t="shared" si="4"/>
        <v>158.30710000000005</v>
      </c>
      <c r="F28" s="330">
        <f t="shared" si="4"/>
        <v>691.31230000000005</v>
      </c>
      <c r="G28" s="330">
        <f t="shared" si="4"/>
        <v>697.0068</v>
      </c>
      <c r="H28" s="331">
        <f t="shared" si="4"/>
        <v>692.45120000000009</v>
      </c>
      <c r="I28" s="329">
        <f>((I26*I25)*7)/1000</f>
        <v>687.89560000000006</v>
      </c>
      <c r="J28" s="330">
        <f t="shared" si="4"/>
        <v>694.72900000000016</v>
      </c>
      <c r="K28" s="330">
        <f t="shared" si="4"/>
        <v>691.31230000000005</v>
      </c>
      <c r="L28" s="330">
        <f t="shared" ref="L28:V28" si="5">((L26*L25)*7)/1000</f>
        <v>166.27939999999998</v>
      </c>
      <c r="M28" s="330">
        <f t="shared" si="5"/>
        <v>694.72900000000016</v>
      </c>
      <c r="N28" s="330">
        <f t="shared" si="5"/>
        <v>694.72900000000016</v>
      </c>
      <c r="O28" s="331">
        <f t="shared" si="5"/>
        <v>691.31230000000005</v>
      </c>
      <c r="P28" s="329">
        <f t="shared" si="5"/>
        <v>699.28460000000007</v>
      </c>
      <c r="Q28" s="330">
        <f t="shared" si="5"/>
        <v>687.89560000000006</v>
      </c>
      <c r="R28" s="330">
        <f t="shared" si="5"/>
        <v>699.28460000000007</v>
      </c>
      <c r="S28" s="330">
        <f t="shared" si="5"/>
        <v>160.5849</v>
      </c>
      <c r="T28" s="330">
        <f t="shared" si="5"/>
        <v>698.14570000000003</v>
      </c>
      <c r="U28" s="330">
        <f t="shared" si="5"/>
        <v>693.59010000000012</v>
      </c>
      <c r="V28" s="331">
        <f t="shared" si="5"/>
        <v>698.14570000000003</v>
      </c>
      <c r="W28" s="246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162.75764036958068</v>
      </c>
      <c r="C29" s="27">
        <f t="shared" si="6"/>
        <v>162.708719851577</v>
      </c>
      <c r="D29" s="27">
        <f t="shared" si="6"/>
        <v>162.69969900439915</v>
      </c>
      <c r="E29" s="27">
        <f t="shared" si="6"/>
        <v>162.69270298047277</v>
      </c>
      <c r="F29" s="27">
        <f t="shared" si="6"/>
        <v>162.69710520122382</v>
      </c>
      <c r="G29" s="27">
        <f t="shared" si="6"/>
        <v>162.69841269841271</v>
      </c>
      <c r="H29" s="28">
        <f t="shared" si="6"/>
        <v>162.71146616541353</v>
      </c>
      <c r="I29" s="26">
        <f t="shared" si="6"/>
        <v>162.70104068117311</v>
      </c>
      <c r="J29" s="27">
        <f t="shared" si="6"/>
        <v>162.69320843091333</v>
      </c>
      <c r="K29" s="27">
        <f t="shared" si="6"/>
        <v>162.69710520122379</v>
      </c>
      <c r="L29" s="27">
        <f t="shared" ref="L29:V29" si="7">+(L24/L26)/7*1000</f>
        <v>162.720156555773</v>
      </c>
      <c r="M29" s="27">
        <f t="shared" si="7"/>
        <v>162.69320843091336</v>
      </c>
      <c r="N29" s="27">
        <f t="shared" si="7"/>
        <v>162.69320843091336</v>
      </c>
      <c r="O29" s="28">
        <f t="shared" si="7"/>
        <v>162.69710520122379</v>
      </c>
      <c r="P29" s="26">
        <f t="shared" si="7"/>
        <v>162.70358306188925</v>
      </c>
      <c r="Q29" s="27">
        <f t="shared" si="7"/>
        <v>162.70104068117311</v>
      </c>
      <c r="R29" s="27">
        <f t="shared" si="7"/>
        <v>162.70358306188922</v>
      </c>
      <c r="S29" s="27">
        <f t="shared" si="7"/>
        <v>162.71529888551166</v>
      </c>
      <c r="T29" s="27">
        <f t="shared" si="7"/>
        <v>162.68934980191099</v>
      </c>
      <c r="U29" s="27">
        <f t="shared" si="7"/>
        <v>162.70232230823362</v>
      </c>
      <c r="V29" s="28">
        <f t="shared" si="7"/>
        <v>162.68934980191099</v>
      </c>
      <c r="W29" s="247"/>
      <c r="Y29" s="327"/>
      <c r="AA29" s="11"/>
      <c r="AB29" s="11"/>
    </row>
    <row r="30" spans="1:31" ht="33.75" customHeight="1" x14ac:dyDescent="0.25">
      <c r="A30" s="29"/>
      <c r="B30" s="30">
        <f>B24-B28</f>
        <v>0.24329999999997654</v>
      </c>
      <c r="C30" s="30">
        <f>C24-C28</f>
        <v>3.7599999999883948E-2</v>
      </c>
      <c r="D30" s="30">
        <f>D24-D28</f>
        <v>-1.3000000001284207E-3</v>
      </c>
      <c r="E30" s="30">
        <f t="shared" ref="E30:K30" si="8">E24-E28</f>
        <v>-7.1000000000367436E-3</v>
      </c>
      <c r="F30" s="30">
        <f t="shared" si="8"/>
        <v>-1.2299999999981992E-2</v>
      </c>
      <c r="G30" s="30">
        <f t="shared" si="8"/>
        <v>-6.7999999999983629E-3</v>
      </c>
      <c r="H30" s="30">
        <f t="shared" si="8"/>
        <v>4.8799999999914689E-2</v>
      </c>
      <c r="I30" s="30">
        <f t="shared" si="8"/>
        <v>4.3999999999186912E-3</v>
      </c>
      <c r="J30" s="30">
        <f t="shared" si="8"/>
        <v>-2.9000000000223736E-2</v>
      </c>
      <c r="K30" s="30">
        <f t="shared" si="8"/>
        <v>-1.2300000000095679E-2</v>
      </c>
      <c r="L30" s="30">
        <f t="shared" ref="L30:V30" si="9">L24-L28</f>
        <v>2.060000000003015E-2</v>
      </c>
      <c r="M30" s="30">
        <f t="shared" si="9"/>
        <v>-2.9000000000110049E-2</v>
      </c>
      <c r="N30" s="30">
        <f t="shared" si="9"/>
        <v>-2.9000000000110049E-2</v>
      </c>
      <c r="O30" s="30">
        <f t="shared" si="9"/>
        <v>-1.2300000000095679E-2</v>
      </c>
      <c r="P30" s="30">
        <f t="shared" si="9"/>
        <v>1.5399999999999636E-2</v>
      </c>
      <c r="Q30" s="30">
        <f t="shared" si="9"/>
        <v>4.3999999999186912E-3</v>
      </c>
      <c r="R30" s="30">
        <f t="shared" si="9"/>
        <v>1.5399999999885949E-2</v>
      </c>
      <c r="S30" s="30">
        <f t="shared" si="9"/>
        <v>1.5099999999989677E-2</v>
      </c>
      <c r="T30" s="30">
        <f t="shared" si="9"/>
        <v>-4.5700000000010732E-2</v>
      </c>
      <c r="U30" s="30">
        <f t="shared" si="9"/>
        <v>9.8999999997886334E-3</v>
      </c>
      <c r="V30" s="30">
        <f t="shared" si="9"/>
        <v>-4.5700000000010732E-2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5" t="s">
        <v>87</v>
      </c>
      <c r="O32" s="1154" t="s">
        <v>16</v>
      </c>
      <c r="P32" s="1151"/>
      <c r="Q32" s="1151"/>
      <c r="R32" s="1151"/>
      <c r="S32" s="1151"/>
      <c r="T32" s="1151"/>
      <c r="U32" s="1153"/>
      <c r="V32" s="584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4" t="s">
        <v>16</v>
      </c>
      <c r="C33" s="1095"/>
      <c r="D33" s="1095"/>
      <c r="E33" s="1095"/>
      <c r="F33" s="1095"/>
      <c r="G33" s="1145"/>
      <c r="H33" s="1147" t="s">
        <v>8</v>
      </c>
      <c r="M33" s="32"/>
      <c r="N33" s="1166"/>
      <c r="O33" s="1169"/>
      <c r="P33" s="1170"/>
      <c r="Q33" s="1170"/>
      <c r="R33" s="1170"/>
      <c r="S33" s="1170"/>
      <c r="T33" s="1170"/>
      <c r="U33" s="1171"/>
      <c r="V33" s="1157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586" t="s">
        <v>32</v>
      </c>
      <c r="O34" s="635">
        <v>4</v>
      </c>
      <c r="P34" s="636">
        <v>3</v>
      </c>
      <c r="Q34" s="637">
        <v>2</v>
      </c>
      <c r="R34" s="638">
        <v>1</v>
      </c>
      <c r="S34" s="638">
        <v>1</v>
      </c>
      <c r="T34" s="639">
        <v>2</v>
      </c>
      <c r="U34" s="1167" t="s">
        <v>67</v>
      </c>
      <c r="V34" s="1157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5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68"/>
      <c r="V35" s="1152"/>
      <c r="W35" s="326"/>
      <c r="X35" s="2"/>
      <c r="Y35" s="2"/>
      <c r="Z35" s="2"/>
    </row>
    <row r="36" spans="1:28" ht="33.75" customHeight="1" x14ac:dyDescent="0.25">
      <c r="A36" s="147" t="s">
        <v>23</v>
      </c>
      <c r="B36" s="470">
        <v>90.7</v>
      </c>
      <c r="C36" s="470">
        <v>91.5</v>
      </c>
      <c r="D36" s="471">
        <v>14.2</v>
      </c>
      <c r="E36" s="471">
        <v>93.3</v>
      </c>
      <c r="F36" s="471">
        <v>91.5</v>
      </c>
      <c r="G36" s="503">
        <v>92.5</v>
      </c>
      <c r="H36" s="478">
        <f t="shared" ref="H36:H41" si="10">SUM(B36:G36)</f>
        <v>473.7</v>
      </c>
      <c r="I36" s="37"/>
      <c r="J36" s="375"/>
      <c r="K36" s="326"/>
      <c r="L36" s="502"/>
      <c r="M36" s="2"/>
      <c r="N36" s="147" t="s">
        <v>23</v>
      </c>
      <c r="O36" s="470">
        <v>8.6999999999999993</v>
      </c>
      <c r="P36" s="471">
        <v>8.5</v>
      </c>
      <c r="Q36" s="471">
        <v>1.5</v>
      </c>
      <c r="R36" s="471">
        <v>8.4</v>
      </c>
      <c r="S36" s="471">
        <v>8.4</v>
      </c>
      <c r="T36" s="503">
        <v>8.1</v>
      </c>
      <c r="U36" s="580"/>
      <c r="V36" s="581">
        <f>SUM(O36:T36)</f>
        <v>43.6</v>
      </c>
      <c r="W36" s="502"/>
      <c r="X36" s="2"/>
      <c r="Z36" s="2"/>
    </row>
    <row r="37" spans="1:28" ht="33.75" customHeight="1" x14ac:dyDescent="0.25">
      <c r="A37" s="148" t="s">
        <v>19</v>
      </c>
      <c r="B37" s="329">
        <v>90.7</v>
      </c>
      <c r="C37" s="329">
        <v>91.5</v>
      </c>
      <c r="D37" s="330">
        <v>14.2</v>
      </c>
      <c r="E37" s="330">
        <v>93.3</v>
      </c>
      <c r="F37" s="330">
        <v>91.5</v>
      </c>
      <c r="G37" s="331">
        <v>92.5</v>
      </c>
      <c r="H37" s="242">
        <f t="shared" si="10"/>
        <v>473.7</v>
      </c>
      <c r="I37" s="37"/>
      <c r="J37" s="375"/>
      <c r="K37" s="326"/>
      <c r="L37" s="502"/>
      <c r="M37" s="2"/>
      <c r="N37" s="148" t="s">
        <v>19</v>
      </c>
      <c r="O37" s="329">
        <v>8</v>
      </c>
      <c r="P37" s="330">
        <v>8.1999999999999993</v>
      </c>
      <c r="Q37" s="330">
        <v>1.1000000000000001</v>
      </c>
      <c r="R37" s="330">
        <v>8.3000000000000007</v>
      </c>
      <c r="S37" s="330">
        <v>8.1</v>
      </c>
      <c r="T37" s="331">
        <v>8.1</v>
      </c>
      <c r="U37" s="537">
        <v>6</v>
      </c>
      <c r="V37" s="381">
        <f t="shared" ref="V37:V43" si="11">SUM(O37:U37)</f>
        <v>47.800000000000004</v>
      </c>
      <c r="W37" s="502"/>
      <c r="X37" s="2"/>
      <c r="Z37" s="2"/>
    </row>
    <row r="38" spans="1:28" ht="33.75" customHeight="1" x14ac:dyDescent="0.25">
      <c r="A38" s="148" t="s">
        <v>27</v>
      </c>
      <c r="B38" s="329">
        <v>88</v>
      </c>
      <c r="C38" s="329">
        <v>91.3</v>
      </c>
      <c r="D38" s="330">
        <v>13.1</v>
      </c>
      <c r="E38" s="330">
        <v>94.4</v>
      </c>
      <c r="F38" s="330">
        <v>92.4</v>
      </c>
      <c r="G38" s="331">
        <v>90.9</v>
      </c>
      <c r="H38" s="242">
        <f>SUM(B38:G38)</f>
        <v>470.1</v>
      </c>
      <c r="I38" s="37"/>
      <c r="J38" s="375"/>
      <c r="K38" s="326"/>
      <c r="L38" s="502"/>
      <c r="M38" s="2"/>
      <c r="N38" s="148" t="s">
        <v>27</v>
      </c>
      <c r="O38" s="329">
        <v>7</v>
      </c>
      <c r="P38" s="330">
        <v>7.2</v>
      </c>
      <c r="Q38" s="330">
        <v>1</v>
      </c>
      <c r="R38" s="330">
        <v>7.2</v>
      </c>
      <c r="S38" s="330">
        <v>7</v>
      </c>
      <c r="T38" s="331">
        <v>6.9</v>
      </c>
      <c r="U38" s="537">
        <v>6.6</v>
      </c>
      <c r="V38" s="381">
        <f t="shared" si="11"/>
        <v>42.9</v>
      </c>
      <c r="W38" s="502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88</v>
      </c>
      <c r="C39" s="329">
        <v>91.3</v>
      </c>
      <c r="D39" s="330">
        <v>13.1</v>
      </c>
      <c r="E39" s="330">
        <v>94.3</v>
      </c>
      <c r="F39" s="330">
        <v>92.4</v>
      </c>
      <c r="G39" s="331">
        <v>90.9</v>
      </c>
      <c r="H39" s="242">
        <f t="shared" si="10"/>
        <v>470</v>
      </c>
      <c r="I39" s="37"/>
      <c r="J39" s="375"/>
      <c r="K39" s="326"/>
      <c r="L39" s="502"/>
      <c r="M39" s="2"/>
      <c r="N39" s="147" t="s">
        <v>20</v>
      </c>
      <c r="O39" s="329">
        <v>6.9</v>
      </c>
      <c r="P39" s="330">
        <v>7.1</v>
      </c>
      <c r="Q39" s="330">
        <v>1</v>
      </c>
      <c r="R39" s="330">
        <v>7.1</v>
      </c>
      <c r="S39" s="330">
        <v>7</v>
      </c>
      <c r="T39" s="331">
        <v>6.9</v>
      </c>
      <c r="U39" s="537">
        <v>6.6</v>
      </c>
      <c r="V39" s="381">
        <f t="shared" si="11"/>
        <v>42.6</v>
      </c>
      <c r="W39" s="502"/>
      <c r="X39" s="2"/>
      <c r="AA39" s="11"/>
      <c r="AB39" s="11"/>
    </row>
    <row r="40" spans="1:28" ht="33.75" customHeight="1" x14ac:dyDescent="0.25">
      <c r="A40" s="147" t="s">
        <v>21</v>
      </c>
      <c r="B40" s="329">
        <v>88</v>
      </c>
      <c r="C40" s="329">
        <v>91.3</v>
      </c>
      <c r="D40" s="330">
        <v>13</v>
      </c>
      <c r="E40" s="330">
        <v>94.3</v>
      </c>
      <c r="F40" s="330">
        <v>92.4</v>
      </c>
      <c r="G40" s="331">
        <v>90.9</v>
      </c>
      <c r="H40" s="575">
        <f t="shared" si="10"/>
        <v>469.9</v>
      </c>
      <c r="I40" s="555"/>
      <c r="J40" s="556"/>
      <c r="K40" s="556"/>
      <c r="L40" s="556"/>
      <c r="M40" s="557"/>
      <c r="N40" s="147" t="s">
        <v>21</v>
      </c>
      <c r="O40" s="329">
        <v>6.9</v>
      </c>
      <c r="P40" s="330">
        <v>7.1</v>
      </c>
      <c r="Q40" s="330">
        <v>1</v>
      </c>
      <c r="R40" s="330">
        <v>7.1</v>
      </c>
      <c r="S40" s="330">
        <v>7</v>
      </c>
      <c r="T40" s="331">
        <v>6.9</v>
      </c>
      <c r="U40" s="537">
        <v>6.6</v>
      </c>
      <c r="V40" s="381">
        <f t="shared" si="11"/>
        <v>42.6</v>
      </c>
      <c r="W40" s="502"/>
      <c r="X40" s="2"/>
      <c r="AA40" s="11"/>
      <c r="AB40" s="11"/>
    </row>
    <row r="41" spans="1:28" ht="33.75" customHeight="1" x14ac:dyDescent="0.25">
      <c r="A41" s="148" t="s">
        <v>22</v>
      </c>
      <c r="B41" s="329">
        <v>88</v>
      </c>
      <c r="C41" s="329">
        <v>91.2</v>
      </c>
      <c r="D41" s="330">
        <v>13</v>
      </c>
      <c r="E41" s="330">
        <v>94.3</v>
      </c>
      <c r="F41" s="330">
        <v>92.3</v>
      </c>
      <c r="G41" s="331">
        <v>90.8</v>
      </c>
      <c r="H41" s="242">
        <f t="shared" si="10"/>
        <v>469.6</v>
      </c>
      <c r="I41" s="555"/>
      <c r="J41" s="556"/>
      <c r="K41" s="556"/>
      <c r="L41" s="556"/>
      <c r="M41" s="557"/>
      <c r="N41" s="148" t="s">
        <v>22</v>
      </c>
      <c r="O41" s="329">
        <v>6.9</v>
      </c>
      <c r="P41" s="330">
        <v>7.1</v>
      </c>
      <c r="Q41" s="330">
        <v>1</v>
      </c>
      <c r="R41" s="330">
        <v>7.1</v>
      </c>
      <c r="S41" s="330">
        <v>6.9</v>
      </c>
      <c r="T41" s="331">
        <v>6.9</v>
      </c>
      <c r="U41" s="537">
        <v>6.6</v>
      </c>
      <c r="V41" s="381">
        <f t="shared" si="11"/>
        <v>42.5</v>
      </c>
      <c r="W41" s="502"/>
      <c r="X41" s="2"/>
      <c r="AA41" s="11"/>
      <c r="AB41" s="11"/>
    </row>
    <row r="42" spans="1:28" ht="33.75" customHeight="1" thickBot="1" x14ac:dyDescent="0.3">
      <c r="A42" s="196" t="s">
        <v>30</v>
      </c>
      <c r="B42" s="329">
        <v>88</v>
      </c>
      <c r="C42" s="329">
        <v>91.2</v>
      </c>
      <c r="D42" s="330">
        <v>13</v>
      </c>
      <c r="E42" s="330">
        <v>94.3</v>
      </c>
      <c r="F42" s="330">
        <v>92.3</v>
      </c>
      <c r="G42" s="331">
        <v>90.8</v>
      </c>
      <c r="H42" s="381">
        <f>SUM(B42:G42)</f>
        <v>469.6</v>
      </c>
      <c r="I42" s="555"/>
      <c r="J42" s="556"/>
      <c r="K42" s="556"/>
      <c r="L42" s="556"/>
      <c r="M42" s="557"/>
      <c r="N42" s="196" t="s">
        <v>30</v>
      </c>
      <c r="O42" s="329">
        <v>6.9</v>
      </c>
      <c r="P42" s="330">
        <v>7.1</v>
      </c>
      <c r="Q42" s="330">
        <v>1</v>
      </c>
      <c r="R42" s="330">
        <v>7.1</v>
      </c>
      <c r="S42" s="330">
        <v>6.9</v>
      </c>
      <c r="T42" s="331">
        <v>6.8</v>
      </c>
      <c r="U42" s="537">
        <v>6.6</v>
      </c>
      <c r="V42" s="381">
        <f t="shared" si="11"/>
        <v>42.4</v>
      </c>
      <c r="W42" s="502"/>
      <c r="X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621.4</v>
      </c>
      <c r="C43" s="105">
        <f t="shared" si="12"/>
        <v>639.30000000000007</v>
      </c>
      <c r="D43" s="105">
        <f t="shared" si="12"/>
        <v>93.6</v>
      </c>
      <c r="E43" s="531">
        <f t="shared" si="12"/>
        <v>658.19999999999993</v>
      </c>
      <c r="F43" s="105">
        <f>SUM(F36:F42)</f>
        <v>644.79999999999984</v>
      </c>
      <c r="G43" s="106">
        <f t="shared" si="12"/>
        <v>639.29999999999984</v>
      </c>
      <c r="H43" s="389">
        <f>SUM(B43:G43)</f>
        <v>3296.5999999999995</v>
      </c>
      <c r="I43" s="37"/>
      <c r="J43" s="37"/>
      <c r="K43" s="37"/>
      <c r="L43" s="37"/>
      <c r="N43" s="302" t="s">
        <v>8</v>
      </c>
      <c r="O43" s="108">
        <f t="shared" ref="O43:U43" si="13">SUM(O36:O42)</f>
        <v>51.3</v>
      </c>
      <c r="P43" s="105">
        <f t="shared" si="13"/>
        <v>52.300000000000004</v>
      </c>
      <c r="Q43" s="105">
        <f t="shared" si="13"/>
        <v>7.6</v>
      </c>
      <c r="R43" s="105">
        <f t="shared" si="13"/>
        <v>52.300000000000004</v>
      </c>
      <c r="S43" s="105">
        <f t="shared" si="13"/>
        <v>51.3</v>
      </c>
      <c r="T43" s="106">
        <f t="shared" si="13"/>
        <v>50.599999999999994</v>
      </c>
      <c r="U43" s="106">
        <f t="shared" si="13"/>
        <v>39</v>
      </c>
      <c r="V43" s="389">
        <f t="shared" si="11"/>
        <v>304.39999999999998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345">
        <v>159.10000000000002</v>
      </c>
      <c r="C44" s="345">
        <v>159.10000000000002</v>
      </c>
      <c r="D44" s="345">
        <v>159.10000000000002</v>
      </c>
      <c r="E44" s="345">
        <v>159.10000000000002</v>
      </c>
      <c r="F44" s="345">
        <v>159.10000000000002</v>
      </c>
      <c r="G44" s="345">
        <v>159.10000000000002</v>
      </c>
      <c r="H44" s="113">
        <f>+((H43/H45)/7)*1000</f>
        <v>159.10231660231659</v>
      </c>
      <c r="I44" s="38"/>
      <c r="J44" s="38"/>
      <c r="K44" s="38"/>
      <c r="L44" s="37"/>
      <c r="N44" s="162" t="s">
        <v>10</v>
      </c>
      <c r="O44" s="15">
        <v>149.5</v>
      </c>
      <c r="P44" s="15">
        <v>149.5</v>
      </c>
      <c r="Q44" s="15">
        <v>149.5</v>
      </c>
      <c r="R44" s="16">
        <v>146.5</v>
      </c>
      <c r="S44" s="16">
        <v>146.5</v>
      </c>
      <c r="T44" s="17">
        <v>144.5</v>
      </c>
      <c r="U44" s="504">
        <v>150</v>
      </c>
      <c r="V44" s="113">
        <f>+((V43/V45)/7)*1000</f>
        <v>147.910592808552</v>
      </c>
      <c r="AA44" s="11"/>
      <c r="AB44" s="11"/>
    </row>
    <row r="45" spans="1:28" ht="33.75" customHeight="1" x14ac:dyDescent="0.25">
      <c r="A45" s="163" t="s">
        <v>11</v>
      </c>
      <c r="B45" s="18">
        <v>558</v>
      </c>
      <c r="C45" s="19">
        <v>574</v>
      </c>
      <c r="D45" s="19">
        <v>84</v>
      </c>
      <c r="E45" s="19">
        <v>591</v>
      </c>
      <c r="F45" s="19">
        <v>579</v>
      </c>
      <c r="G45" s="20">
        <v>574</v>
      </c>
      <c r="H45" s="114">
        <f>SUM(B45:G45)</f>
        <v>2960</v>
      </c>
      <c r="I45" s="166"/>
      <c r="J45" s="166"/>
      <c r="K45" s="166"/>
      <c r="L45" s="37"/>
      <c r="M45" s="39"/>
      <c r="N45" s="163" t="s">
        <v>11</v>
      </c>
      <c r="O45" s="18">
        <v>49</v>
      </c>
      <c r="P45" s="19">
        <v>50</v>
      </c>
      <c r="Q45" s="19">
        <v>7</v>
      </c>
      <c r="R45" s="19">
        <v>51</v>
      </c>
      <c r="S45" s="19">
        <v>50</v>
      </c>
      <c r="T45" s="20">
        <v>50</v>
      </c>
      <c r="U45" s="20">
        <v>37</v>
      </c>
      <c r="V45" s="114">
        <f>SUM(O45:U45)</f>
        <v>294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((((((B44*7)*B45)/1000))-B36-B37)/5)</f>
        <v>88.008920000000046</v>
      </c>
      <c r="C46" s="21">
        <f t="shared" si="14"/>
        <v>91.252760000000038</v>
      </c>
      <c r="D46" s="21">
        <f t="shared" si="14"/>
        <v>13.030160000000004</v>
      </c>
      <c r="E46" s="21">
        <f t="shared" si="14"/>
        <v>94.319340000000039</v>
      </c>
      <c r="F46" s="21">
        <f t="shared" si="14"/>
        <v>92.366460000000032</v>
      </c>
      <c r="G46" s="21">
        <f t="shared" si="14"/>
        <v>90.852760000000032</v>
      </c>
      <c r="H46" s="115">
        <f>((H43*1000)/H45)/7</f>
        <v>159.10231660231656</v>
      </c>
      <c r="I46" s="167"/>
      <c r="J46" s="167"/>
      <c r="K46" s="167"/>
      <c r="L46" s="37"/>
      <c r="N46" s="164" t="s">
        <v>12</v>
      </c>
      <c r="O46" s="21">
        <f>(((((O44*7)*O45)/1000))-O36-O37)/5</f>
        <v>6.9157000000000011</v>
      </c>
      <c r="P46" s="21">
        <f t="shared" ref="P46:U46" si="15">(((((P44*7)*P45)/1000))-P36-P37)/5</f>
        <v>7.125</v>
      </c>
      <c r="Q46" s="21">
        <f t="shared" si="15"/>
        <v>0.94510000000000005</v>
      </c>
      <c r="R46" s="21">
        <f t="shared" si="15"/>
        <v>7.120099999999999</v>
      </c>
      <c r="S46" s="21">
        <f t="shared" si="15"/>
        <v>6.9550000000000001</v>
      </c>
      <c r="T46" s="21">
        <f t="shared" si="15"/>
        <v>6.875</v>
      </c>
      <c r="U46" s="21">
        <f t="shared" si="15"/>
        <v>6.57</v>
      </c>
      <c r="V46" s="115">
        <f>((V43*1000)/V45)/7</f>
        <v>147.91059280855197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621.44460000000004</v>
      </c>
      <c r="C47" s="330">
        <f t="shared" si="16"/>
        <v>639.26380000000006</v>
      </c>
      <c r="D47" s="330">
        <f t="shared" si="16"/>
        <v>93.550800000000024</v>
      </c>
      <c r="E47" s="330">
        <f t="shared" si="16"/>
        <v>658.19670000000019</v>
      </c>
      <c r="F47" s="330">
        <f>((F45*F44)*7)/1000</f>
        <v>644.83230000000003</v>
      </c>
      <c r="G47" s="331">
        <f t="shared" si="16"/>
        <v>639.26380000000006</v>
      </c>
      <c r="H47" s="99"/>
      <c r="I47" s="29"/>
      <c r="J47" s="29"/>
      <c r="K47" s="29"/>
      <c r="L47" s="37"/>
      <c r="N47" s="157" t="s">
        <v>13</v>
      </c>
      <c r="O47" s="329">
        <f>((O45*O44)*7)/1000</f>
        <v>51.278500000000001</v>
      </c>
      <c r="P47" s="330">
        <f t="shared" ref="P47:U47" si="17">((P45*P44)*7)/1000</f>
        <v>52.325000000000003</v>
      </c>
      <c r="Q47" s="330">
        <f t="shared" si="17"/>
        <v>7.3254999999999999</v>
      </c>
      <c r="R47" s="330">
        <f t="shared" si="17"/>
        <v>52.3005</v>
      </c>
      <c r="S47" s="330">
        <f t="shared" si="17"/>
        <v>51.274999999999999</v>
      </c>
      <c r="T47" s="331">
        <f t="shared" si="17"/>
        <v>50.575000000000003</v>
      </c>
      <c r="U47" s="331">
        <f t="shared" si="17"/>
        <v>38.85</v>
      </c>
      <c r="V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159.08858166922684</v>
      </c>
      <c r="C48" s="27">
        <f t="shared" si="18"/>
        <v>159.10900945744152</v>
      </c>
      <c r="D48" s="27">
        <f t="shared" si="18"/>
        <v>159.18367346938774</v>
      </c>
      <c r="E48" s="27">
        <f t="shared" si="18"/>
        <v>159.10079767947786</v>
      </c>
      <c r="F48" s="27">
        <f>+(F43/F45)/7*1000</f>
        <v>159.09203059462124</v>
      </c>
      <c r="G48" s="28">
        <f t="shared" si="18"/>
        <v>159.10900945744146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U48" si="19">+(O43/O45)/7*1000</f>
        <v>149.56268221574342</v>
      </c>
      <c r="P48" s="27">
        <f t="shared" si="19"/>
        <v>149.42857142857144</v>
      </c>
      <c r="Q48" s="27">
        <f t="shared" si="19"/>
        <v>155.10204081632654</v>
      </c>
      <c r="R48" s="27">
        <f t="shared" si="19"/>
        <v>146.49859943977592</v>
      </c>
      <c r="S48" s="27">
        <f t="shared" si="19"/>
        <v>146.57142857142858</v>
      </c>
      <c r="T48" s="28">
        <f t="shared" si="19"/>
        <v>144.57142857142856</v>
      </c>
      <c r="U48" s="28">
        <f t="shared" si="19"/>
        <v>150.57915057915056</v>
      </c>
      <c r="V48" s="116"/>
      <c r="AA48" s="11"/>
      <c r="AB48" s="11"/>
    </row>
    <row r="49" spans="1:32" ht="33.75" customHeight="1" x14ac:dyDescent="0.25">
      <c r="A49" s="29"/>
      <c r="B49" s="30">
        <f t="shared" ref="B49:G49" si="20">B43-B47</f>
        <v>-4.4600000000059481E-2</v>
      </c>
      <c r="C49" s="30">
        <f t="shared" si="20"/>
        <v>3.6200000000008004E-2</v>
      </c>
      <c r="D49" s="30">
        <f>D43-D47</f>
        <v>4.9199999999970601E-2</v>
      </c>
      <c r="E49" s="30">
        <f t="shared" si="20"/>
        <v>3.2999999997400664E-3</v>
      </c>
      <c r="F49" s="30">
        <f t="shared" si="20"/>
        <v>-3.2300000000191176E-2</v>
      </c>
      <c r="G49" s="30">
        <f t="shared" si="20"/>
        <v>3.619999999978063E-2</v>
      </c>
      <c r="H49" s="29"/>
      <c r="I49" s="29"/>
      <c r="J49" s="29"/>
      <c r="K49" s="29"/>
      <c r="L49" s="30"/>
      <c r="N49" s="29"/>
      <c r="O49" s="30">
        <f t="shared" ref="O49:U49" si="21">O43-O47</f>
        <v>2.1499999999996078E-2</v>
      </c>
      <c r="P49" s="30">
        <f t="shared" si="21"/>
        <v>-2.4999999999998579E-2</v>
      </c>
      <c r="Q49" s="30">
        <f t="shared" si="21"/>
        <v>0.27449999999999974</v>
      </c>
      <c r="R49" s="30">
        <f t="shared" si="21"/>
        <v>-4.99999999995282E-4</v>
      </c>
      <c r="S49" s="30">
        <f t="shared" si="21"/>
        <v>2.4999999999998579E-2</v>
      </c>
      <c r="T49" s="30">
        <f t="shared" si="21"/>
        <v>2.4999999999991473E-2</v>
      </c>
      <c r="U49" s="30">
        <f t="shared" si="21"/>
        <v>0.14999999999999858</v>
      </c>
      <c r="V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16">
        <v>149</v>
      </c>
      <c r="Q51" s="16">
        <v>146</v>
      </c>
      <c r="R51" s="16">
        <v>145.5</v>
      </c>
      <c r="S51" s="16">
        <v>146.5</v>
      </c>
      <c r="T51" s="17">
        <v>144.5</v>
      </c>
      <c r="U51" s="504">
        <v>150</v>
      </c>
      <c r="V51" s="31"/>
      <c r="W51" s="2"/>
      <c r="X51" s="2"/>
      <c r="AA51" s="11"/>
      <c r="AB51" s="11"/>
      <c r="AD51" s="3"/>
    </row>
    <row r="52" spans="1:32" ht="33.75" customHeight="1" thickBot="1" x14ac:dyDescent="0.3">
      <c r="A52" s="299" t="s">
        <v>18</v>
      </c>
      <c r="B52" s="1103" t="s">
        <v>7</v>
      </c>
      <c r="C52" s="1104"/>
      <c r="D52" s="1104"/>
      <c r="E52" s="1104"/>
      <c r="F52" s="1104"/>
      <c r="G52" s="1104"/>
      <c r="H52" s="1105"/>
      <c r="I52" s="1142" t="s">
        <v>29</v>
      </c>
      <c r="J52" s="1143"/>
      <c r="K52" s="1143"/>
      <c r="L52" s="1143"/>
      <c r="M52" s="1143"/>
      <c r="N52" s="1143"/>
      <c r="O52" s="1144"/>
      <c r="P52" s="1103" t="s">
        <v>28</v>
      </c>
      <c r="Q52" s="1104"/>
      <c r="R52" s="1104"/>
      <c r="S52" s="1104"/>
      <c r="T52" s="1104"/>
      <c r="U52" s="1104"/>
      <c r="V52" s="1104"/>
      <c r="W52" s="1104"/>
      <c r="X52" s="1105"/>
      <c r="Y52" s="1156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77">
        <v>5</v>
      </c>
      <c r="U53" s="633" t="s">
        <v>116</v>
      </c>
      <c r="V53" s="632">
        <v>6</v>
      </c>
      <c r="W53" s="146">
        <v>7</v>
      </c>
      <c r="X53" s="633" t="s">
        <v>117</v>
      </c>
      <c r="Y53" s="1149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8.1</v>
      </c>
      <c r="C54" s="330">
        <v>8.3000000000000007</v>
      </c>
      <c r="D54" s="330">
        <v>8.1999999999999993</v>
      </c>
      <c r="E54" s="330">
        <v>2.1</v>
      </c>
      <c r="F54" s="330">
        <v>8.1999999999999993</v>
      </c>
      <c r="G54" s="330">
        <v>8</v>
      </c>
      <c r="H54" s="331">
        <v>8.1</v>
      </c>
      <c r="I54" s="329">
        <v>8.1999999999999993</v>
      </c>
      <c r="J54" s="330">
        <v>8.6</v>
      </c>
      <c r="K54" s="330">
        <v>8.5</v>
      </c>
      <c r="L54" s="330">
        <v>2.2999999999999998</v>
      </c>
      <c r="M54" s="330">
        <v>8.6999999999999993</v>
      </c>
      <c r="N54" s="25">
        <v>8.1</v>
      </c>
      <c r="O54" s="331">
        <v>8.6</v>
      </c>
      <c r="P54" s="329">
        <v>8.5</v>
      </c>
      <c r="Q54" s="330">
        <v>8.6999999999999993</v>
      </c>
      <c r="R54" s="330">
        <v>8.5</v>
      </c>
      <c r="S54" s="330">
        <v>2.5</v>
      </c>
      <c r="T54" s="344">
        <v>8.8000000000000007</v>
      </c>
      <c r="U54" s="603"/>
      <c r="V54" s="355">
        <v>8.6999999999999993</v>
      </c>
      <c r="W54" s="331">
        <v>8.6999999999999993</v>
      </c>
      <c r="X54" s="603">
        <v>8.1</v>
      </c>
      <c r="Y54" s="242">
        <f>SUM(B54:X54)</f>
        <v>166.49999999999997</v>
      </c>
      <c r="Z54" s="546">
        <f t="shared" ref="Z54:Z60" si="22">Y54-X54</f>
        <v>158.39999999999998</v>
      </c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2.1</v>
      </c>
      <c r="F55" s="330">
        <v>8.1999999999999993</v>
      </c>
      <c r="G55" s="330">
        <v>8</v>
      </c>
      <c r="H55" s="331">
        <v>8.1</v>
      </c>
      <c r="I55" s="329">
        <v>7.6</v>
      </c>
      <c r="J55" s="330">
        <v>7.8</v>
      </c>
      <c r="K55" s="330">
        <v>7.8</v>
      </c>
      <c r="L55" s="330">
        <v>1.5</v>
      </c>
      <c r="M55" s="330">
        <v>7.7</v>
      </c>
      <c r="N55" s="25">
        <v>7.5</v>
      </c>
      <c r="O55" s="331">
        <v>7.6</v>
      </c>
      <c r="P55" s="329">
        <v>8.3000000000000007</v>
      </c>
      <c r="Q55" s="330">
        <v>8.3000000000000007</v>
      </c>
      <c r="R55" s="330">
        <v>8.3000000000000007</v>
      </c>
      <c r="S55" s="330">
        <v>1.9</v>
      </c>
      <c r="T55" s="344">
        <v>8.3000000000000007</v>
      </c>
      <c r="U55" s="603">
        <v>7.3</v>
      </c>
      <c r="V55" s="355">
        <v>8.1999999999999993</v>
      </c>
      <c r="W55" s="331">
        <v>8.1</v>
      </c>
      <c r="X55" s="603">
        <v>6.7</v>
      </c>
      <c r="Y55" s="242">
        <f t="shared" ref="Y55:Y60" si="23">SUM(B55:X55)</f>
        <v>163.89999999999998</v>
      </c>
      <c r="Z55" s="546">
        <f t="shared" si="22"/>
        <v>157.19999999999999</v>
      </c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2.1</v>
      </c>
      <c r="F56" s="330">
        <v>8.1999999999999993</v>
      </c>
      <c r="G56" s="330">
        <v>8.1</v>
      </c>
      <c r="H56" s="331">
        <v>8.1</v>
      </c>
      <c r="I56" s="329">
        <v>7.6</v>
      </c>
      <c r="J56" s="330">
        <v>7.7</v>
      </c>
      <c r="K56" s="330">
        <v>7.6</v>
      </c>
      <c r="L56" s="330">
        <v>1.4</v>
      </c>
      <c r="M56" s="330">
        <v>7.6</v>
      </c>
      <c r="N56" s="25">
        <v>7.5</v>
      </c>
      <c r="O56" s="331">
        <v>7.5</v>
      </c>
      <c r="P56" s="329">
        <v>8.1999999999999993</v>
      </c>
      <c r="Q56" s="330">
        <v>8.1999999999999993</v>
      </c>
      <c r="R56" s="330">
        <v>8.1999999999999993</v>
      </c>
      <c r="S56" s="330">
        <v>1.9</v>
      </c>
      <c r="T56" s="344">
        <v>8.1</v>
      </c>
      <c r="U56" s="603">
        <v>8.8000000000000007</v>
      </c>
      <c r="V56" s="355">
        <v>7.8</v>
      </c>
      <c r="W56" s="331">
        <v>8</v>
      </c>
      <c r="X56" s="603">
        <v>6.7</v>
      </c>
      <c r="Y56" s="242">
        <f t="shared" si="23"/>
        <v>163.90000000000003</v>
      </c>
      <c r="Z56" s="546">
        <f t="shared" si="22"/>
        <v>157.20000000000005</v>
      </c>
      <c r="AA56" s="12" t="s">
        <v>115</v>
      </c>
      <c r="AB56" s="2"/>
      <c r="AC56" s="2"/>
      <c r="AD56" s="2"/>
    </row>
    <row r="57" spans="1:32" ht="33.75" customHeight="1" x14ac:dyDescent="0.25">
      <c r="A57" s="147" t="s">
        <v>20</v>
      </c>
      <c r="B57" s="329">
        <v>8.1</v>
      </c>
      <c r="C57" s="330">
        <v>8.1999999999999993</v>
      </c>
      <c r="D57" s="330">
        <v>8.1999999999999993</v>
      </c>
      <c r="E57" s="330">
        <v>2.1</v>
      </c>
      <c r="F57" s="330">
        <v>8.1999999999999993</v>
      </c>
      <c r="G57" s="330">
        <v>8</v>
      </c>
      <c r="H57" s="331">
        <v>8.1</v>
      </c>
      <c r="I57" s="329">
        <v>7.6</v>
      </c>
      <c r="J57" s="330">
        <v>7.7</v>
      </c>
      <c r="K57" s="330">
        <v>7.6</v>
      </c>
      <c r="L57" s="330">
        <v>1.4</v>
      </c>
      <c r="M57" s="330">
        <v>7.6</v>
      </c>
      <c r="N57" s="25">
        <v>7.4</v>
      </c>
      <c r="O57" s="331">
        <v>7.5</v>
      </c>
      <c r="P57" s="329">
        <v>8.1999999999999993</v>
      </c>
      <c r="Q57" s="330">
        <v>8.1999999999999993</v>
      </c>
      <c r="R57" s="330">
        <v>8.1</v>
      </c>
      <c r="S57" s="330">
        <v>1.9</v>
      </c>
      <c r="T57" s="344">
        <v>8.1</v>
      </c>
      <c r="U57" s="603">
        <v>8.8000000000000007</v>
      </c>
      <c r="V57" s="355">
        <v>7.8</v>
      </c>
      <c r="W57" s="331">
        <v>8</v>
      </c>
      <c r="X57" s="603">
        <v>6.7</v>
      </c>
      <c r="Y57" s="242">
        <f t="shared" si="23"/>
        <v>163.50000000000003</v>
      </c>
      <c r="Z57" s="546">
        <f t="shared" si="22"/>
        <v>156.80000000000004</v>
      </c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8.1</v>
      </c>
      <c r="C58" s="330">
        <v>8.1999999999999993</v>
      </c>
      <c r="D58" s="330">
        <v>8.1999999999999993</v>
      </c>
      <c r="E58" s="330">
        <v>2.1</v>
      </c>
      <c r="F58" s="330">
        <v>8.1999999999999993</v>
      </c>
      <c r="G58" s="330">
        <v>8</v>
      </c>
      <c r="H58" s="331">
        <v>8.1</v>
      </c>
      <c r="I58" s="329">
        <v>7.5</v>
      </c>
      <c r="J58" s="330">
        <v>7.6</v>
      </c>
      <c r="K58" s="330">
        <v>7.6</v>
      </c>
      <c r="L58" s="330">
        <v>1.3</v>
      </c>
      <c r="M58" s="330">
        <v>7.6</v>
      </c>
      <c r="N58" s="25">
        <v>7.4</v>
      </c>
      <c r="O58" s="331">
        <v>7.5</v>
      </c>
      <c r="P58" s="329">
        <v>8.1999999999999993</v>
      </c>
      <c r="Q58" s="330">
        <v>8.1</v>
      </c>
      <c r="R58" s="330">
        <v>8.1</v>
      </c>
      <c r="S58" s="330">
        <v>1.8</v>
      </c>
      <c r="T58" s="344">
        <v>8.1</v>
      </c>
      <c r="U58" s="603">
        <v>8.8000000000000007</v>
      </c>
      <c r="V58" s="355">
        <v>7.8</v>
      </c>
      <c r="W58" s="331">
        <v>8</v>
      </c>
      <c r="X58" s="603">
        <v>6.7</v>
      </c>
      <c r="Y58" s="242">
        <f t="shared" si="23"/>
        <v>163</v>
      </c>
      <c r="Z58" s="541">
        <f t="shared" si="22"/>
        <v>156.30000000000001</v>
      </c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8.1</v>
      </c>
      <c r="C59" s="330">
        <v>8.1999999999999993</v>
      </c>
      <c r="D59" s="330">
        <v>8.1999999999999993</v>
      </c>
      <c r="E59" s="330">
        <v>2.1</v>
      </c>
      <c r="F59" s="330">
        <v>8.1999999999999993</v>
      </c>
      <c r="G59" s="330">
        <v>8</v>
      </c>
      <c r="H59" s="331">
        <v>8.1</v>
      </c>
      <c r="I59" s="329">
        <v>7.5</v>
      </c>
      <c r="J59" s="330">
        <v>7.6</v>
      </c>
      <c r="K59" s="330">
        <v>7.6</v>
      </c>
      <c r="L59" s="330">
        <v>1.3</v>
      </c>
      <c r="M59" s="330">
        <v>7.5</v>
      </c>
      <c r="N59" s="25">
        <v>7.4</v>
      </c>
      <c r="O59" s="331">
        <v>7.5</v>
      </c>
      <c r="P59" s="329">
        <v>8.1999999999999993</v>
      </c>
      <c r="Q59" s="330">
        <v>8.1</v>
      </c>
      <c r="R59" s="330">
        <v>8.1</v>
      </c>
      <c r="S59" s="330">
        <v>1.8</v>
      </c>
      <c r="T59" s="344">
        <v>8</v>
      </c>
      <c r="U59" s="603">
        <v>8.6999999999999993</v>
      </c>
      <c r="V59" s="355">
        <v>7.9</v>
      </c>
      <c r="W59" s="331">
        <v>8</v>
      </c>
      <c r="X59" s="603">
        <v>6.7</v>
      </c>
      <c r="Y59" s="242">
        <f t="shared" si="23"/>
        <v>162.79999999999998</v>
      </c>
      <c r="Z59" s="541">
        <f t="shared" si="22"/>
        <v>156.1</v>
      </c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8.1</v>
      </c>
      <c r="C60" s="330">
        <v>8.1999999999999993</v>
      </c>
      <c r="D60" s="330">
        <v>8.1999999999999993</v>
      </c>
      <c r="E60" s="330">
        <v>2.1</v>
      </c>
      <c r="F60" s="330">
        <v>8.1999999999999993</v>
      </c>
      <c r="G60" s="330">
        <v>8</v>
      </c>
      <c r="H60" s="331">
        <v>8.1999999999999993</v>
      </c>
      <c r="I60" s="329">
        <v>7.5</v>
      </c>
      <c r="J60" s="330">
        <v>7.6</v>
      </c>
      <c r="K60" s="330">
        <v>7.5</v>
      </c>
      <c r="L60" s="330">
        <v>1.3</v>
      </c>
      <c r="M60" s="330">
        <v>7.5</v>
      </c>
      <c r="N60" s="25">
        <v>7.4</v>
      </c>
      <c r="O60" s="331">
        <v>7.5</v>
      </c>
      <c r="P60" s="329">
        <v>8.1</v>
      </c>
      <c r="Q60" s="330">
        <v>8.1</v>
      </c>
      <c r="R60" s="330">
        <v>8.1</v>
      </c>
      <c r="S60" s="330">
        <v>1.8</v>
      </c>
      <c r="T60" s="344">
        <v>8</v>
      </c>
      <c r="U60" s="603">
        <v>8.6999999999999993</v>
      </c>
      <c r="V60" s="355">
        <v>7.9</v>
      </c>
      <c r="W60" s="331">
        <v>8</v>
      </c>
      <c r="X60" s="603">
        <v>6.7</v>
      </c>
      <c r="Y60" s="381">
        <f t="shared" si="23"/>
        <v>162.69999999999996</v>
      </c>
      <c r="Z60" s="541">
        <f t="shared" si="22"/>
        <v>155.99999999999997</v>
      </c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56.7</v>
      </c>
      <c r="C61" s="105">
        <f t="shared" si="24"/>
        <v>57.7</v>
      </c>
      <c r="D61" s="105">
        <f t="shared" si="24"/>
        <v>57.400000000000006</v>
      </c>
      <c r="E61" s="105">
        <f t="shared" si="24"/>
        <v>14.7</v>
      </c>
      <c r="F61" s="105">
        <f t="shared" si="24"/>
        <v>57.400000000000006</v>
      </c>
      <c r="G61" s="105">
        <f t="shared" si="24"/>
        <v>56.1</v>
      </c>
      <c r="H61" s="106">
        <f t="shared" si="24"/>
        <v>56.8</v>
      </c>
      <c r="I61" s="108">
        <f t="shared" si="24"/>
        <v>53.5</v>
      </c>
      <c r="J61" s="105">
        <f t="shared" si="24"/>
        <v>54.6</v>
      </c>
      <c r="K61" s="105">
        <f t="shared" si="24"/>
        <v>54.2</v>
      </c>
      <c r="L61" s="105">
        <f>SUM(L54:L60)</f>
        <v>10.5</v>
      </c>
      <c r="M61" s="105">
        <f>SUM(M54:M60)</f>
        <v>54.2</v>
      </c>
      <c r="N61" s="105">
        <f>SUM(N54:N60)</f>
        <v>52.699999999999996</v>
      </c>
      <c r="O61" s="106">
        <f>SUM(O54:O60)</f>
        <v>53.7</v>
      </c>
      <c r="P61" s="108">
        <f t="shared" ref="P61:X61" si="25">SUM(P54:P60)</f>
        <v>57.70000000000001</v>
      </c>
      <c r="Q61" s="105">
        <f t="shared" si="25"/>
        <v>57.7</v>
      </c>
      <c r="R61" s="105">
        <f t="shared" si="25"/>
        <v>57.400000000000006</v>
      </c>
      <c r="S61" s="105">
        <f t="shared" si="25"/>
        <v>13.600000000000003</v>
      </c>
      <c r="T61" s="178">
        <f t="shared" si="25"/>
        <v>57.400000000000006</v>
      </c>
      <c r="U61" s="634">
        <f>SUM(U54:U60)</f>
        <v>51.100000000000009</v>
      </c>
      <c r="V61" s="104">
        <f t="shared" si="25"/>
        <v>56.099999999999994</v>
      </c>
      <c r="W61" s="106">
        <f t="shared" si="25"/>
        <v>56.8</v>
      </c>
      <c r="X61" s="634">
        <f t="shared" si="25"/>
        <v>48.300000000000004</v>
      </c>
      <c r="Y61" s="389">
        <f>SUM(B61:X61)</f>
        <v>1146.3000000000002</v>
      </c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150</v>
      </c>
      <c r="C62" s="16">
        <v>150</v>
      </c>
      <c r="D62" s="16">
        <v>149</v>
      </c>
      <c r="E62" s="16">
        <v>150</v>
      </c>
      <c r="F62" s="16">
        <v>149</v>
      </c>
      <c r="G62" s="16">
        <v>148.5</v>
      </c>
      <c r="H62" s="17">
        <v>147.5</v>
      </c>
      <c r="I62" s="15">
        <v>150</v>
      </c>
      <c r="J62" s="16">
        <v>150</v>
      </c>
      <c r="K62" s="16">
        <v>149</v>
      </c>
      <c r="L62" s="452">
        <v>150</v>
      </c>
      <c r="M62" s="452">
        <v>149</v>
      </c>
      <c r="N62" s="16">
        <v>147.5</v>
      </c>
      <c r="O62" s="17">
        <v>147.5</v>
      </c>
      <c r="P62" s="15">
        <v>150</v>
      </c>
      <c r="Q62" s="16">
        <v>150</v>
      </c>
      <c r="R62" s="16">
        <v>149</v>
      </c>
      <c r="S62" s="16">
        <v>150</v>
      </c>
      <c r="T62" s="186">
        <v>149</v>
      </c>
      <c r="U62" s="54">
        <v>149</v>
      </c>
      <c r="V62" s="48">
        <v>148.5</v>
      </c>
      <c r="W62" s="17">
        <v>147.5</v>
      </c>
      <c r="X62" s="640">
        <v>150</v>
      </c>
      <c r="Y62" s="243">
        <f>((Y61/Y63)/7)*1000</f>
        <v>149.0055894969453</v>
      </c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14</v>
      </c>
      <c r="F63" s="19">
        <v>55</v>
      </c>
      <c r="G63" s="19">
        <v>54</v>
      </c>
      <c r="H63" s="20">
        <v>55</v>
      </c>
      <c r="I63" s="18">
        <v>51</v>
      </c>
      <c r="J63" s="19">
        <v>52</v>
      </c>
      <c r="K63" s="19">
        <v>52</v>
      </c>
      <c r="L63" s="19">
        <v>10</v>
      </c>
      <c r="M63" s="19">
        <v>52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13</v>
      </c>
      <c r="T63" s="156">
        <v>55</v>
      </c>
      <c r="U63" s="611">
        <v>49</v>
      </c>
      <c r="V63" s="307">
        <v>54</v>
      </c>
      <c r="W63" s="20">
        <v>55</v>
      </c>
      <c r="X63" s="611">
        <v>46</v>
      </c>
      <c r="Y63" s="244">
        <f>SUM(B63:X63)</f>
        <v>1099</v>
      </c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8.1</v>
      </c>
      <c r="C64" s="21">
        <f t="shared" ref="C64:H64" si="26">((((C62*7)*C63)/1000))/7</f>
        <v>8.25</v>
      </c>
      <c r="D64" s="21">
        <f t="shared" si="26"/>
        <v>8.1950000000000003</v>
      </c>
      <c r="E64" s="21">
        <f t="shared" si="26"/>
        <v>2.1</v>
      </c>
      <c r="F64" s="21">
        <f t="shared" si="26"/>
        <v>8.1950000000000003</v>
      </c>
      <c r="G64" s="21">
        <f t="shared" si="26"/>
        <v>8.0190000000000001</v>
      </c>
      <c r="H64" s="21">
        <f t="shared" si="26"/>
        <v>8.1125000000000007</v>
      </c>
      <c r="I64" s="21">
        <f>(((((I62*7)*I63)/1000))-I54-I55)/5</f>
        <v>7.5499999999999989</v>
      </c>
      <c r="J64" s="21">
        <f t="shared" ref="J64:O64" si="27">(((((J62*7)*J63)/1000))-J54-J55)/5</f>
        <v>7.6400000000000006</v>
      </c>
      <c r="K64" s="21">
        <f t="shared" si="27"/>
        <v>7.5872000000000002</v>
      </c>
      <c r="L64" s="21">
        <f t="shared" si="27"/>
        <v>1.3399999999999999</v>
      </c>
      <c r="M64" s="21">
        <f t="shared" si="27"/>
        <v>7.5671999999999997</v>
      </c>
      <c r="N64" s="21">
        <f t="shared" si="27"/>
        <v>7.4114999999999993</v>
      </c>
      <c r="O64" s="21">
        <f t="shared" si="27"/>
        <v>7.4979999999999993</v>
      </c>
      <c r="P64" s="21">
        <f>(((((P62*7)*P63)/1000))-P54-P55)/5</f>
        <v>8.1900000000000013</v>
      </c>
      <c r="Q64" s="21">
        <f t="shared" ref="Q64:W64" si="28">(((((Q62*7)*Q63)/1000))-Q54-Q55)/5</f>
        <v>8.15</v>
      </c>
      <c r="R64" s="21">
        <f t="shared" si="28"/>
        <v>8.1129999999999995</v>
      </c>
      <c r="S64" s="21">
        <f t="shared" si="28"/>
        <v>1.85</v>
      </c>
      <c r="T64" s="489">
        <f t="shared" si="28"/>
        <v>8.0530000000000008</v>
      </c>
      <c r="U64" s="363">
        <f>(((((U62*7)*U63)/1000))-U54-U55)/5</f>
        <v>8.7614000000000001</v>
      </c>
      <c r="V64" s="49">
        <f t="shared" si="28"/>
        <v>7.8466000000000005</v>
      </c>
      <c r="W64" s="21">
        <f t="shared" si="28"/>
        <v>7.9975000000000005</v>
      </c>
      <c r="X64" s="363">
        <f>((((X62*7)*X63)/1000))/5</f>
        <v>9.66</v>
      </c>
      <c r="Y64" s="425">
        <f>((Y61*1000)/Y63)/7</f>
        <v>149.0055894969453</v>
      </c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9">((D63*D62)*7)/1000</f>
        <v>57.365000000000002</v>
      </c>
      <c r="E65" s="330">
        <f t="shared" si="29"/>
        <v>14.7</v>
      </c>
      <c r="F65" s="330">
        <f t="shared" si="29"/>
        <v>57.365000000000002</v>
      </c>
      <c r="G65" s="330">
        <f t="shared" si="29"/>
        <v>56.133000000000003</v>
      </c>
      <c r="H65" s="331">
        <f t="shared" si="29"/>
        <v>56.787500000000001</v>
      </c>
      <c r="I65" s="329">
        <f t="shared" si="29"/>
        <v>53.55</v>
      </c>
      <c r="J65" s="330">
        <f t="shared" si="29"/>
        <v>54.6</v>
      </c>
      <c r="K65" s="330">
        <f t="shared" si="29"/>
        <v>54.235999999999997</v>
      </c>
      <c r="L65" s="330">
        <f>((L63*L62)*7)/1000</f>
        <v>10.5</v>
      </c>
      <c r="M65" s="330">
        <f>((M63*M62)*7)/1000</f>
        <v>54.235999999999997</v>
      </c>
      <c r="N65" s="330">
        <f>((N63*N62)*7)/1000</f>
        <v>52.657499999999999</v>
      </c>
      <c r="O65" s="331">
        <f>((O63*O62)*7)/1000</f>
        <v>53.69</v>
      </c>
      <c r="P65" s="329">
        <f t="shared" ref="P65:X65" si="30">((P63*P62)*7)/1000</f>
        <v>57.75</v>
      </c>
      <c r="Q65" s="330">
        <f t="shared" si="30"/>
        <v>57.75</v>
      </c>
      <c r="R65" s="330">
        <f t="shared" si="30"/>
        <v>57.365000000000002</v>
      </c>
      <c r="S65" s="330">
        <f t="shared" si="30"/>
        <v>13.65</v>
      </c>
      <c r="T65" s="344">
        <f t="shared" si="30"/>
        <v>57.365000000000002</v>
      </c>
      <c r="U65" s="603">
        <f>((U63*U62)*7)/1000</f>
        <v>51.106999999999999</v>
      </c>
      <c r="V65" s="355">
        <f t="shared" si="30"/>
        <v>56.133000000000003</v>
      </c>
      <c r="W65" s="331">
        <f t="shared" si="30"/>
        <v>56.787500000000001</v>
      </c>
      <c r="X65" s="603">
        <f t="shared" si="30"/>
        <v>48.3</v>
      </c>
      <c r="Y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31">+(B61/B63)/7*1000</f>
        <v>150</v>
      </c>
      <c r="C66" s="27">
        <f t="shared" si="31"/>
        <v>149.87012987012989</v>
      </c>
      <c r="D66" s="27">
        <f t="shared" si="31"/>
        <v>149.09090909090909</v>
      </c>
      <c r="E66" s="27">
        <f t="shared" si="31"/>
        <v>150</v>
      </c>
      <c r="F66" s="27">
        <f t="shared" si="31"/>
        <v>149.09090909090909</v>
      </c>
      <c r="G66" s="27">
        <f t="shared" si="31"/>
        <v>148.4126984126984</v>
      </c>
      <c r="H66" s="28">
        <f t="shared" si="31"/>
        <v>147.53246753246754</v>
      </c>
      <c r="I66" s="26">
        <f t="shared" si="31"/>
        <v>149.85994397759103</v>
      </c>
      <c r="J66" s="27">
        <f t="shared" si="31"/>
        <v>150</v>
      </c>
      <c r="K66" s="27">
        <f t="shared" si="31"/>
        <v>148.90109890109889</v>
      </c>
      <c r="L66" s="27">
        <f>+(L61/L63)/7*1000</f>
        <v>150</v>
      </c>
      <c r="M66" s="27">
        <f>+(M61/M63)/7*1000</f>
        <v>148.90109890109889</v>
      </c>
      <c r="N66" s="27">
        <f>+(N61/N63)/7*1000</f>
        <v>147.61904761904759</v>
      </c>
      <c r="O66" s="28">
        <f>+(O61/O63)/7*1000</f>
        <v>147.52747252747253</v>
      </c>
      <c r="P66" s="26">
        <f t="shared" ref="P66:X66" si="32">+(P61/P63)/7*1000</f>
        <v>149.87012987012992</v>
      </c>
      <c r="Q66" s="27">
        <f t="shared" si="32"/>
        <v>149.87012987012989</v>
      </c>
      <c r="R66" s="27">
        <f t="shared" si="32"/>
        <v>149.09090909090909</v>
      </c>
      <c r="S66" s="27">
        <f t="shared" si="32"/>
        <v>149.45054945054952</v>
      </c>
      <c r="T66" s="180">
        <f t="shared" si="32"/>
        <v>149.09090909090909</v>
      </c>
      <c r="U66" s="208">
        <f>+(U61/U63)/7*1000</f>
        <v>148.9795918367347</v>
      </c>
      <c r="V66" s="51">
        <f t="shared" si="32"/>
        <v>148.41269841269838</v>
      </c>
      <c r="W66" s="28">
        <f t="shared" si="32"/>
        <v>147.53246753246754</v>
      </c>
      <c r="X66" s="208">
        <f t="shared" si="32"/>
        <v>150</v>
      </c>
      <c r="Y66" s="247"/>
      <c r="Z66" s="327"/>
      <c r="AA66" s="374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-4.9999999999997158E-2</v>
      </c>
      <c r="D67" s="30">
        <f t="shared" ref="D67:K67" si="33">D61-D65</f>
        <v>3.5000000000003695E-2</v>
      </c>
      <c r="E67" s="30">
        <f t="shared" si="33"/>
        <v>0</v>
      </c>
      <c r="F67" s="30">
        <f t="shared" si="33"/>
        <v>3.5000000000003695E-2</v>
      </c>
      <c r="G67" s="30">
        <f t="shared" si="33"/>
        <v>-3.3000000000001251E-2</v>
      </c>
      <c r="H67" s="30">
        <f t="shared" si="33"/>
        <v>1.2499999999995737E-2</v>
      </c>
      <c r="I67" s="30">
        <f t="shared" si="33"/>
        <v>-4.9999999999997158E-2</v>
      </c>
      <c r="J67" s="30">
        <f t="shared" si="33"/>
        <v>0</v>
      </c>
      <c r="K67" s="30">
        <f t="shared" si="33"/>
        <v>-3.5999999999994259E-2</v>
      </c>
      <c r="L67" s="30">
        <f>L61-L65</f>
        <v>0</v>
      </c>
      <c r="M67" s="30">
        <f>M61-M65</f>
        <v>-3.5999999999994259E-2</v>
      </c>
      <c r="N67" s="30">
        <f>N61-N65</f>
        <v>4.2499999999996874E-2</v>
      </c>
      <c r="O67" s="30">
        <f>O61-O65</f>
        <v>1.0000000000005116E-2</v>
      </c>
      <c r="P67" s="30">
        <f t="shared" ref="P67:X67" si="34">P61-P65</f>
        <v>-4.9999999999990052E-2</v>
      </c>
      <c r="Q67" s="30">
        <f t="shared" si="34"/>
        <v>-4.9999999999997158E-2</v>
      </c>
      <c r="R67" s="30">
        <f t="shared" si="34"/>
        <v>3.5000000000003695E-2</v>
      </c>
      <c r="S67" s="30">
        <f t="shared" si="34"/>
        <v>-4.9999999999997158E-2</v>
      </c>
      <c r="T67" s="30">
        <f t="shared" si="34"/>
        <v>3.5000000000003695E-2</v>
      </c>
      <c r="U67" s="30">
        <f t="shared" si="34"/>
        <v>-6.9999999999907914E-3</v>
      </c>
      <c r="V67" s="30">
        <f t="shared" si="34"/>
        <v>-3.3000000000008356E-2</v>
      </c>
      <c r="W67" s="30">
        <f t="shared" si="34"/>
        <v>1.2499999999995737E-2</v>
      </c>
      <c r="X67" s="30">
        <f t="shared" si="34"/>
        <v>0</v>
      </c>
      <c r="Z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109</v>
      </c>
      <c r="V68" s="30" t="s">
        <v>110</v>
      </c>
      <c r="W68" s="30" t="s">
        <v>110</v>
      </c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55</v>
      </c>
      <c r="V69" s="11">
        <v>54</v>
      </c>
      <c r="W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8">
      <selection activeCell="V36" sqref="V36:V42"/>
      <pageMargins left="0.7" right="0.7" top="0.75" bottom="0.75" header="0.3" footer="0.3"/>
      <pageSetup paperSize="9" orientation="portrait" r:id="rId1"/>
    </customSheetView>
  </customSheetViews>
  <mergeCells count="19">
    <mergeCell ref="A3:C3"/>
    <mergeCell ref="E9:G9"/>
    <mergeCell ref="T9:V9"/>
    <mergeCell ref="M11:N11"/>
    <mergeCell ref="B15:H15"/>
    <mergeCell ref="I15:O15"/>
    <mergeCell ref="B52:H52"/>
    <mergeCell ref="I52:O52"/>
    <mergeCell ref="Y52:Y53"/>
    <mergeCell ref="P52:X52"/>
    <mergeCell ref="W15:W16"/>
    <mergeCell ref="B33:G33"/>
    <mergeCell ref="H33:H35"/>
    <mergeCell ref="V33:V35"/>
    <mergeCell ref="L34:M34"/>
    <mergeCell ref="P15:V15"/>
    <mergeCell ref="N32:N33"/>
    <mergeCell ref="U34:U35"/>
    <mergeCell ref="O32:U33"/>
  </mergeCells>
  <pageMargins left="0.7" right="0.7" top="0.75" bottom="0.75" header="0.3" footer="0.3"/>
  <pageSetup paperSize="9" orientation="portrait"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9"/>
  <dimension ref="A1:AG235"/>
  <sheetViews>
    <sheetView topLeftCell="B18" zoomScale="40" zoomScaleNormal="40" workbookViewId="0">
      <selection activeCell="B63" sqref="B63:V63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098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114</v>
      </c>
      <c r="N11" s="1100"/>
      <c r="O11" s="6"/>
      <c r="P11" s="6"/>
      <c r="Q11" s="1"/>
      <c r="R11" s="1"/>
      <c r="S11" s="1" t="s">
        <v>5</v>
      </c>
      <c r="T11" s="69">
        <v>45694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5"/>
      <c r="I15" s="1142" t="s">
        <v>29</v>
      </c>
      <c r="J15" s="1143"/>
      <c r="K15" s="1143"/>
      <c r="L15" s="1143"/>
      <c r="M15" s="1143"/>
      <c r="N15" s="1143"/>
      <c r="O15" s="1144"/>
      <c r="P15" s="1103" t="s">
        <v>28</v>
      </c>
      <c r="Q15" s="1104"/>
      <c r="R15" s="1104"/>
      <c r="S15" s="1104"/>
      <c r="T15" s="1104"/>
      <c r="U15" s="1104"/>
      <c r="V15" s="1105"/>
      <c r="W15" s="1156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72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57"/>
      <c r="Y16" s="327"/>
      <c r="AA16" s="326"/>
      <c r="AB16" s="11"/>
    </row>
    <row r="17" spans="1:30" ht="39.950000000000003" customHeight="1" x14ac:dyDescent="0.25">
      <c r="A17" s="147" t="s">
        <v>23</v>
      </c>
      <c r="B17" s="571">
        <v>97.5</v>
      </c>
      <c r="C17" s="572">
        <v>99.6</v>
      </c>
      <c r="D17" s="572">
        <v>99.3</v>
      </c>
      <c r="E17" s="572">
        <v>22.6</v>
      </c>
      <c r="F17" s="572">
        <v>98.3</v>
      </c>
      <c r="G17" s="572">
        <v>99</v>
      </c>
      <c r="H17" s="280">
        <v>98.7</v>
      </c>
      <c r="I17" s="571">
        <v>98</v>
      </c>
      <c r="J17" s="572">
        <v>98.8</v>
      </c>
      <c r="K17" s="572">
        <v>98.3</v>
      </c>
      <c r="L17" s="572">
        <v>23.7</v>
      </c>
      <c r="M17" s="572">
        <v>98.5</v>
      </c>
      <c r="N17" s="572">
        <v>98.7</v>
      </c>
      <c r="O17" s="280">
        <v>98</v>
      </c>
      <c r="P17" s="571">
        <v>99.6</v>
      </c>
      <c r="Q17" s="572">
        <v>98</v>
      </c>
      <c r="R17" s="572">
        <v>99.5</v>
      </c>
      <c r="S17" s="572">
        <v>22.1</v>
      </c>
      <c r="T17" s="572">
        <v>99.5</v>
      </c>
      <c r="U17" s="572">
        <v>98.2</v>
      </c>
      <c r="V17" s="255">
        <v>99.5</v>
      </c>
      <c r="W17" s="578">
        <f t="shared" ref="W17:W23" ca="1" si="0">SUM(B17:W17)</f>
        <v>1857.5999999999997</v>
      </c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71">
        <v>97.5</v>
      </c>
      <c r="C18" s="572">
        <v>99.6</v>
      </c>
      <c r="D18" s="572">
        <v>99.3</v>
      </c>
      <c r="E18" s="572">
        <v>22.6</v>
      </c>
      <c r="F18" s="572">
        <v>98.3</v>
      </c>
      <c r="G18" s="572">
        <v>99</v>
      </c>
      <c r="H18" s="280">
        <v>98.6</v>
      </c>
      <c r="I18" s="571">
        <v>98</v>
      </c>
      <c r="J18" s="572">
        <v>98.8</v>
      </c>
      <c r="K18" s="572">
        <v>98.3</v>
      </c>
      <c r="L18" s="572">
        <v>23.7</v>
      </c>
      <c r="M18" s="572">
        <v>98.5</v>
      </c>
      <c r="N18" s="572">
        <v>98.6</v>
      </c>
      <c r="O18" s="280">
        <v>98</v>
      </c>
      <c r="P18" s="571">
        <v>99.6</v>
      </c>
      <c r="Q18" s="572">
        <v>98</v>
      </c>
      <c r="R18" s="572">
        <v>99.5</v>
      </c>
      <c r="S18" s="572">
        <v>21.9</v>
      </c>
      <c r="T18" s="572">
        <v>99.5</v>
      </c>
      <c r="U18" s="572">
        <v>98.2</v>
      </c>
      <c r="V18" s="255">
        <v>99.3</v>
      </c>
      <c r="W18" s="380">
        <f t="shared" ca="1" si="0"/>
        <v>1857.5999999999997</v>
      </c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571">
        <v>97.5</v>
      </c>
      <c r="C19" s="572">
        <v>99.6</v>
      </c>
      <c r="D19" s="572">
        <v>99.3</v>
      </c>
      <c r="E19" s="572">
        <v>22.1</v>
      </c>
      <c r="F19" s="572">
        <v>97.9</v>
      </c>
      <c r="G19" s="572">
        <v>99</v>
      </c>
      <c r="H19" s="280">
        <v>98.6</v>
      </c>
      <c r="I19" s="571">
        <v>97.8</v>
      </c>
      <c r="J19" s="572">
        <v>98.6</v>
      </c>
      <c r="K19" s="572">
        <v>97.9</v>
      </c>
      <c r="L19" s="572">
        <v>23.5</v>
      </c>
      <c r="M19" s="572">
        <v>98.5</v>
      </c>
      <c r="N19" s="572">
        <v>98.6</v>
      </c>
      <c r="O19" s="280">
        <v>97.8</v>
      </c>
      <c r="P19" s="571">
        <v>99.6</v>
      </c>
      <c r="Q19" s="572">
        <v>98</v>
      </c>
      <c r="R19" s="572">
        <v>99.4</v>
      </c>
      <c r="S19" s="572">
        <v>21.4</v>
      </c>
      <c r="T19" s="572">
        <v>99.4</v>
      </c>
      <c r="U19" s="572">
        <v>98.1</v>
      </c>
      <c r="V19" s="255">
        <v>99.3</v>
      </c>
      <c r="W19" s="365">
        <f t="shared" ca="1" si="0"/>
        <v>1855</v>
      </c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97.5</v>
      </c>
      <c r="C20" s="572">
        <v>99.6</v>
      </c>
      <c r="D20" s="572">
        <v>99.3</v>
      </c>
      <c r="E20" s="572">
        <v>21.8</v>
      </c>
      <c r="F20" s="572">
        <v>97.9</v>
      </c>
      <c r="G20" s="572">
        <v>98.9</v>
      </c>
      <c r="H20" s="280">
        <v>98.4</v>
      </c>
      <c r="I20" s="571">
        <v>97.7</v>
      </c>
      <c r="J20" s="572">
        <v>98.6</v>
      </c>
      <c r="K20" s="572">
        <v>97.9</v>
      </c>
      <c r="L20" s="572">
        <v>23.5</v>
      </c>
      <c r="M20" s="572">
        <v>98.5</v>
      </c>
      <c r="N20" s="572">
        <v>98.6</v>
      </c>
      <c r="O20" s="280">
        <v>97.7</v>
      </c>
      <c r="P20" s="571">
        <v>99.6</v>
      </c>
      <c r="Q20" s="572">
        <v>98</v>
      </c>
      <c r="R20" s="572">
        <v>99.2</v>
      </c>
      <c r="S20" s="572">
        <v>21.2</v>
      </c>
      <c r="T20" s="572">
        <v>99.4</v>
      </c>
      <c r="U20" s="572">
        <v>98.1</v>
      </c>
      <c r="V20" s="255">
        <v>99.2</v>
      </c>
      <c r="W20" s="365">
        <f t="shared" ca="1" si="0"/>
        <v>1855</v>
      </c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97.5</v>
      </c>
      <c r="C21" s="572">
        <v>99.6</v>
      </c>
      <c r="D21" s="572">
        <v>99.3</v>
      </c>
      <c r="E21" s="572">
        <v>21.8</v>
      </c>
      <c r="F21" s="572">
        <v>97.8</v>
      </c>
      <c r="G21" s="572">
        <v>98.9</v>
      </c>
      <c r="H21" s="280">
        <v>98.3</v>
      </c>
      <c r="I21" s="571">
        <v>97.7</v>
      </c>
      <c r="J21" s="572">
        <v>98.5</v>
      </c>
      <c r="K21" s="572">
        <v>97.8</v>
      </c>
      <c r="L21" s="572">
        <v>23.4</v>
      </c>
      <c r="M21" s="572">
        <v>98.4</v>
      </c>
      <c r="N21" s="572">
        <v>98.6</v>
      </c>
      <c r="O21" s="280">
        <v>97.7</v>
      </c>
      <c r="P21" s="571">
        <v>99.6</v>
      </c>
      <c r="Q21" s="572">
        <v>98</v>
      </c>
      <c r="R21" s="572">
        <v>99.1</v>
      </c>
      <c r="S21" s="572">
        <v>21.1</v>
      </c>
      <c r="T21" s="572">
        <v>99.4</v>
      </c>
      <c r="U21" s="572">
        <v>98.1</v>
      </c>
      <c r="V21" s="255">
        <v>99.2</v>
      </c>
      <c r="W21" s="365">
        <f t="shared" ca="1" si="0"/>
        <v>1854.8</v>
      </c>
      <c r="Y21" s="356"/>
      <c r="Z21" s="326"/>
      <c r="AA21" s="502"/>
      <c r="AB21" s="11"/>
    </row>
    <row r="22" spans="1:30" ht="39.950000000000003" customHeight="1" x14ac:dyDescent="0.25">
      <c r="A22" s="148" t="s">
        <v>22</v>
      </c>
      <c r="B22" s="609">
        <v>97.5</v>
      </c>
      <c r="C22" s="572">
        <v>99.6</v>
      </c>
      <c r="D22" s="572">
        <v>99.2</v>
      </c>
      <c r="E22" s="572">
        <v>21.8</v>
      </c>
      <c r="F22" s="572">
        <v>97.8</v>
      </c>
      <c r="G22" s="572">
        <v>98.9</v>
      </c>
      <c r="H22" s="280">
        <v>98.3</v>
      </c>
      <c r="I22" s="571">
        <v>97.7</v>
      </c>
      <c r="J22" s="572">
        <v>98.5</v>
      </c>
      <c r="K22" s="572">
        <v>97.8</v>
      </c>
      <c r="L22" s="572">
        <v>23.4</v>
      </c>
      <c r="M22" s="572">
        <v>98.4</v>
      </c>
      <c r="N22" s="572">
        <v>98.6</v>
      </c>
      <c r="O22" s="280">
        <v>97.7</v>
      </c>
      <c r="P22" s="571">
        <v>99.6</v>
      </c>
      <c r="Q22" s="572">
        <v>97.9</v>
      </c>
      <c r="R22" s="572">
        <v>99.1</v>
      </c>
      <c r="S22" s="572">
        <v>21.1</v>
      </c>
      <c r="T22" s="572">
        <v>99.4</v>
      </c>
      <c r="U22" s="572">
        <v>98.1</v>
      </c>
      <c r="V22" s="255">
        <v>99.2</v>
      </c>
      <c r="W22" s="365">
        <f t="shared" ca="1" si="0"/>
        <v>1854.5</v>
      </c>
      <c r="Y22" s="356"/>
      <c r="Z22" s="326"/>
      <c r="AA22" s="502"/>
      <c r="AB22" s="11"/>
    </row>
    <row r="23" spans="1:30" ht="39.950000000000003" customHeight="1" thickBot="1" x14ac:dyDescent="0.3">
      <c r="A23" s="196" t="s">
        <v>30</v>
      </c>
      <c r="B23" s="601">
        <v>97.4</v>
      </c>
      <c r="C23" s="612">
        <v>99.5</v>
      </c>
      <c r="D23" s="602">
        <v>99.2</v>
      </c>
      <c r="E23" s="572">
        <v>21.7</v>
      </c>
      <c r="F23" s="572">
        <v>97.8</v>
      </c>
      <c r="G23" s="602">
        <v>98.9</v>
      </c>
      <c r="H23" s="280">
        <v>98.3</v>
      </c>
      <c r="I23" s="571">
        <v>97.7</v>
      </c>
      <c r="J23" s="572">
        <v>98.5</v>
      </c>
      <c r="K23" s="572">
        <v>97.8</v>
      </c>
      <c r="L23" s="572">
        <v>23.4</v>
      </c>
      <c r="M23" s="610">
        <v>98.4</v>
      </c>
      <c r="N23" s="610">
        <v>98.6</v>
      </c>
      <c r="O23" s="280">
        <v>97.7</v>
      </c>
      <c r="P23" s="609">
        <v>99.5</v>
      </c>
      <c r="Q23" s="610">
        <v>97.9</v>
      </c>
      <c r="R23" s="572">
        <v>99.1</v>
      </c>
      <c r="S23" s="572">
        <v>21.1</v>
      </c>
      <c r="T23" s="610">
        <v>99.4</v>
      </c>
      <c r="U23" s="610">
        <v>98.1</v>
      </c>
      <c r="V23" s="256">
        <v>99.2</v>
      </c>
      <c r="W23" s="577">
        <f t="shared" ca="1" si="0"/>
        <v>1853.7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682.4</v>
      </c>
      <c r="C24" s="623">
        <f t="shared" si="1"/>
        <v>697.1</v>
      </c>
      <c r="D24" s="623">
        <f t="shared" si="1"/>
        <v>694.90000000000009</v>
      </c>
      <c r="E24" s="623">
        <f t="shared" si="1"/>
        <v>154.4</v>
      </c>
      <c r="F24" s="623">
        <f t="shared" si="1"/>
        <v>685.8</v>
      </c>
      <c r="G24" s="623">
        <f t="shared" si="1"/>
        <v>692.59999999999991</v>
      </c>
      <c r="H24" s="624">
        <f t="shared" si="1"/>
        <v>689.19999999999993</v>
      </c>
      <c r="I24" s="622">
        <f t="shared" si="1"/>
        <v>684.6</v>
      </c>
      <c r="J24" s="623">
        <f t="shared" si="1"/>
        <v>690.3</v>
      </c>
      <c r="K24" s="623">
        <f t="shared" si="1"/>
        <v>685.8</v>
      </c>
      <c r="L24" s="623">
        <f>SUM(L17:L23)</f>
        <v>164.60000000000002</v>
      </c>
      <c r="M24" s="623">
        <f>SUM(M17:M23)</f>
        <v>689.19999999999993</v>
      </c>
      <c r="N24" s="623">
        <f>SUM(N17:N23)</f>
        <v>690.30000000000007</v>
      </c>
      <c r="O24" s="624">
        <f>SUM(O17:O23)</f>
        <v>684.6</v>
      </c>
      <c r="P24" s="622">
        <f t="shared" ref="P24:V24" si="2">SUM(P17:P23)</f>
        <v>697.1</v>
      </c>
      <c r="Q24" s="623">
        <f t="shared" si="2"/>
        <v>685.8</v>
      </c>
      <c r="R24" s="623">
        <f t="shared" si="2"/>
        <v>694.9</v>
      </c>
      <c r="S24" s="623">
        <f t="shared" si="2"/>
        <v>149.9</v>
      </c>
      <c r="T24" s="623">
        <f t="shared" si="2"/>
        <v>695.99999999999989</v>
      </c>
      <c r="U24" s="623">
        <f t="shared" si="2"/>
        <v>686.90000000000009</v>
      </c>
      <c r="V24" s="624">
        <f t="shared" si="2"/>
        <v>694.90000000000009</v>
      </c>
      <c r="W24" s="625">
        <f>SUM(B24:V24)</f>
        <v>12891.3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162.20000000000002</v>
      </c>
      <c r="C25" s="614">
        <v>162.20000000000002</v>
      </c>
      <c r="D25" s="614">
        <v>162.20000000000002</v>
      </c>
      <c r="E25" s="614">
        <v>162.20000000000002</v>
      </c>
      <c r="F25" s="614">
        <v>162.20000000000002</v>
      </c>
      <c r="G25" s="614">
        <v>162.20000000000002</v>
      </c>
      <c r="H25" s="615">
        <v>162.20000000000002</v>
      </c>
      <c r="I25" s="613">
        <v>162.20000000000002</v>
      </c>
      <c r="J25" s="614">
        <v>162.20000000000002</v>
      </c>
      <c r="K25" s="614">
        <v>162.20000000000002</v>
      </c>
      <c r="L25" s="614">
        <v>162.20000000000002</v>
      </c>
      <c r="M25" s="614">
        <v>162.20000000000002</v>
      </c>
      <c r="N25" s="614">
        <v>162.20000000000002</v>
      </c>
      <c r="O25" s="615">
        <v>162.20000000000002</v>
      </c>
      <c r="P25" s="613">
        <v>162.20000000000002</v>
      </c>
      <c r="Q25" s="614">
        <v>162.20000000000002</v>
      </c>
      <c r="R25" s="614">
        <v>162.20000000000002</v>
      </c>
      <c r="S25" s="614">
        <v>162.20000000000002</v>
      </c>
      <c r="T25" s="614">
        <v>162.20000000000002</v>
      </c>
      <c r="U25" s="614">
        <v>162.20000000000002</v>
      </c>
      <c r="V25" s="615">
        <v>162.20000000000002</v>
      </c>
      <c r="W25" s="616">
        <f>((W24/W26)/7)*1000</f>
        <v>162.65803618744792</v>
      </c>
      <c r="Y25" s="36"/>
    </row>
    <row r="26" spans="1:30" s="2" customFormat="1" ht="33" customHeight="1" x14ac:dyDescent="0.25">
      <c r="A26" s="163" t="s">
        <v>11</v>
      </c>
      <c r="B26" s="18">
        <v>601</v>
      </c>
      <c r="C26" s="19">
        <v>613</v>
      </c>
      <c r="D26" s="19">
        <v>612</v>
      </c>
      <c r="E26" s="19">
        <v>132</v>
      </c>
      <c r="F26" s="19">
        <v>604</v>
      </c>
      <c r="G26" s="19">
        <v>609</v>
      </c>
      <c r="H26" s="20">
        <v>606</v>
      </c>
      <c r="I26" s="18">
        <v>598</v>
      </c>
      <c r="J26" s="19">
        <v>607</v>
      </c>
      <c r="K26" s="19">
        <v>604</v>
      </c>
      <c r="L26" s="19">
        <v>142</v>
      </c>
      <c r="M26" s="19">
        <v>607</v>
      </c>
      <c r="N26" s="19">
        <v>606</v>
      </c>
      <c r="O26" s="20">
        <v>599</v>
      </c>
      <c r="P26" s="18">
        <v>614</v>
      </c>
      <c r="Q26" s="19">
        <v>603</v>
      </c>
      <c r="R26" s="19">
        <v>610</v>
      </c>
      <c r="S26" s="19">
        <v>126</v>
      </c>
      <c r="T26" s="19">
        <v>613</v>
      </c>
      <c r="U26" s="19">
        <v>605</v>
      </c>
      <c r="V26" s="20">
        <v>611</v>
      </c>
      <c r="W26" s="244">
        <f>+SUM(B26:V26)</f>
        <v>11322</v>
      </c>
    </row>
    <row r="27" spans="1:30" s="2" customFormat="1" ht="33" customHeight="1" x14ac:dyDescent="0.25">
      <c r="A27" s="164" t="s">
        <v>12</v>
      </c>
      <c r="B27" s="21">
        <f>((((((B25*7)*B26)/1000))/7))</f>
        <v>97.482200000000006</v>
      </c>
      <c r="C27" s="22">
        <f t="shared" ref="C27:V27" si="3">((((((C25*7)*C26)/1000))/7))</f>
        <v>99.428600000000003</v>
      </c>
      <c r="D27" s="22">
        <f t="shared" si="3"/>
        <v>99.266400000000004</v>
      </c>
      <c r="E27" s="22">
        <f t="shared" si="3"/>
        <v>21.410400000000003</v>
      </c>
      <c r="F27" s="22">
        <f t="shared" si="3"/>
        <v>97.968800000000016</v>
      </c>
      <c r="G27" s="22">
        <f t="shared" si="3"/>
        <v>98.779800000000009</v>
      </c>
      <c r="H27" s="23">
        <f t="shared" si="3"/>
        <v>98.293199999999999</v>
      </c>
      <c r="I27" s="21">
        <f t="shared" si="3"/>
        <v>96.99560000000001</v>
      </c>
      <c r="J27" s="22">
        <f t="shared" si="3"/>
        <v>98.455400000000012</v>
      </c>
      <c r="K27" s="22">
        <f t="shared" si="3"/>
        <v>97.968800000000016</v>
      </c>
      <c r="L27" s="22">
        <f t="shared" si="3"/>
        <v>23.032400000000003</v>
      </c>
      <c r="M27" s="22">
        <f t="shared" si="3"/>
        <v>98.455400000000012</v>
      </c>
      <c r="N27" s="22">
        <f t="shared" si="3"/>
        <v>98.293199999999999</v>
      </c>
      <c r="O27" s="23">
        <f t="shared" si="3"/>
        <v>97.157800000000023</v>
      </c>
      <c r="P27" s="21">
        <f t="shared" si="3"/>
        <v>99.590800000000016</v>
      </c>
      <c r="Q27" s="22">
        <f t="shared" si="3"/>
        <v>97.806600000000003</v>
      </c>
      <c r="R27" s="22">
        <f t="shared" si="3"/>
        <v>98.942000000000007</v>
      </c>
      <c r="S27" s="22">
        <f t="shared" si="3"/>
        <v>20.437200000000001</v>
      </c>
      <c r="T27" s="22">
        <f t="shared" si="3"/>
        <v>99.428600000000003</v>
      </c>
      <c r="U27" s="22">
        <f t="shared" si="3"/>
        <v>98.131</v>
      </c>
      <c r="V27" s="23">
        <f t="shared" si="3"/>
        <v>99.104200000000006</v>
      </c>
      <c r="W27" s="425">
        <f>((W24*1000)/W26)/7</f>
        <v>162.65803618744798</v>
      </c>
      <c r="Y27" s="36"/>
    </row>
    <row r="28" spans="1:30" ht="33.75" customHeight="1" x14ac:dyDescent="0.25">
      <c r="A28" s="157" t="s">
        <v>13</v>
      </c>
      <c r="B28" s="329">
        <f>((B26*B25)*7)/1000</f>
        <v>682.37540000000013</v>
      </c>
      <c r="C28" s="330">
        <f>((C26*C25)*7)/1000</f>
        <v>696.00020000000006</v>
      </c>
      <c r="D28" s="330">
        <f t="shared" ref="D28:K28" si="4">((D26*D25)*7)/1000</f>
        <v>694.86480000000006</v>
      </c>
      <c r="E28" s="330">
        <f t="shared" si="4"/>
        <v>149.87280000000001</v>
      </c>
      <c r="F28" s="330">
        <f t="shared" si="4"/>
        <v>685.78160000000014</v>
      </c>
      <c r="G28" s="330">
        <f t="shared" si="4"/>
        <v>691.45860000000005</v>
      </c>
      <c r="H28" s="331">
        <f t="shared" si="4"/>
        <v>688.05240000000015</v>
      </c>
      <c r="I28" s="329">
        <f>((I26*I25)*7)/1000</f>
        <v>678.96920000000011</v>
      </c>
      <c r="J28" s="330">
        <f t="shared" si="4"/>
        <v>689.18780000000004</v>
      </c>
      <c r="K28" s="330">
        <f t="shared" si="4"/>
        <v>685.78160000000014</v>
      </c>
      <c r="L28" s="330">
        <f>((L26*L25)*7)/1000</f>
        <v>161.22680000000003</v>
      </c>
      <c r="M28" s="330">
        <f>((M26*M25)*7)/1000</f>
        <v>689.18780000000004</v>
      </c>
      <c r="N28" s="330">
        <f>((N26*N25)*7)/1000</f>
        <v>688.05240000000015</v>
      </c>
      <c r="O28" s="331">
        <f>((O26*O25)*7)/1000</f>
        <v>680.10460000000012</v>
      </c>
      <c r="P28" s="329">
        <f t="shared" ref="P28:V28" si="5">((P26*P25)*7)/1000</f>
        <v>697.13560000000007</v>
      </c>
      <c r="Q28" s="330">
        <f t="shared" si="5"/>
        <v>684.64620000000002</v>
      </c>
      <c r="R28" s="330">
        <f t="shared" si="5"/>
        <v>692.59400000000016</v>
      </c>
      <c r="S28" s="330">
        <f t="shared" si="5"/>
        <v>143.06039999999999</v>
      </c>
      <c r="T28" s="330">
        <f t="shared" si="5"/>
        <v>696.00020000000006</v>
      </c>
      <c r="U28" s="330">
        <f t="shared" si="5"/>
        <v>686.91700000000014</v>
      </c>
      <c r="V28" s="331">
        <f t="shared" si="5"/>
        <v>693.72940000000017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162.20584739719516</v>
      </c>
      <c r="C29" s="27">
        <f t="shared" si="6"/>
        <v>162.45630389186672</v>
      </c>
      <c r="D29" s="27">
        <f t="shared" si="6"/>
        <v>162.20821661998136</v>
      </c>
      <c r="E29" s="27">
        <f t="shared" si="6"/>
        <v>167.09956709956711</v>
      </c>
      <c r="F29" s="27">
        <f t="shared" si="6"/>
        <v>162.2043519394513</v>
      </c>
      <c r="G29" s="27">
        <f t="shared" si="6"/>
        <v>162.4677457189772</v>
      </c>
      <c r="H29" s="28">
        <f t="shared" si="6"/>
        <v>162.47053276756245</v>
      </c>
      <c r="I29" s="26">
        <f t="shared" si="6"/>
        <v>163.54515050167225</v>
      </c>
      <c r="J29" s="27">
        <f t="shared" si="6"/>
        <v>162.46175570722522</v>
      </c>
      <c r="K29" s="27">
        <f t="shared" si="6"/>
        <v>162.2043519394513</v>
      </c>
      <c r="L29" s="27">
        <f>+(L24/L26)/7*1000</f>
        <v>165.59356136820929</v>
      </c>
      <c r="M29" s="27">
        <f>+(M24/M26)/7*1000</f>
        <v>162.20287126382675</v>
      </c>
      <c r="N29" s="27">
        <f>+(N24/N26)/7*1000</f>
        <v>162.72984441301276</v>
      </c>
      <c r="O29" s="28">
        <f>+(O24/O26)/7*1000</f>
        <v>163.27212020033392</v>
      </c>
      <c r="P29" s="26">
        <f t="shared" ref="P29:V29" si="7">+(P24/P26)/7*1000</f>
        <v>162.19171707771056</v>
      </c>
      <c r="Q29" s="27">
        <f t="shared" si="7"/>
        <v>162.47334754797441</v>
      </c>
      <c r="R29" s="27">
        <f t="shared" si="7"/>
        <v>162.74004683840749</v>
      </c>
      <c r="S29" s="27">
        <f t="shared" si="7"/>
        <v>169.95464852607708</v>
      </c>
      <c r="T29" s="27">
        <f t="shared" si="7"/>
        <v>162.19995339081797</v>
      </c>
      <c r="U29" s="27">
        <f t="shared" si="7"/>
        <v>162.19598583234949</v>
      </c>
      <c r="V29" s="28">
        <f t="shared" si="7"/>
        <v>162.4736965162497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2.4599999999850297E-2</v>
      </c>
      <c r="C30" s="30">
        <f>C24-C28</f>
        <v>1.0997999999999593</v>
      </c>
      <c r="D30" s="30">
        <f>D24-D28</f>
        <v>3.520000000003165E-2</v>
      </c>
      <c r="E30" s="30">
        <f t="shared" ref="E30:K30" si="8">E24-E28</f>
        <v>4.5271999999999935</v>
      </c>
      <c r="F30" s="30">
        <f t="shared" si="8"/>
        <v>1.8399999999815009E-2</v>
      </c>
      <c r="G30" s="30">
        <f t="shared" si="8"/>
        <v>1.1413999999998623</v>
      </c>
      <c r="H30" s="30">
        <f t="shared" si="8"/>
        <v>1.1475999999997839</v>
      </c>
      <c r="I30" s="30">
        <f t="shared" si="8"/>
        <v>5.6307999999999083</v>
      </c>
      <c r="J30" s="30">
        <f t="shared" si="8"/>
        <v>1.1121999999999161</v>
      </c>
      <c r="K30" s="30">
        <f t="shared" si="8"/>
        <v>1.8399999999815009E-2</v>
      </c>
      <c r="L30" s="30">
        <f>L24-L28</f>
        <v>3.3731999999999971</v>
      </c>
      <c r="M30" s="30">
        <f>M24-M28</f>
        <v>1.2199999999893407E-2</v>
      </c>
      <c r="N30" s="30">
        <f>N24-N28</f>
        <v>2.2475999999999203</v>
      </c>
      <c r="O30" s="30">
        <f>O24-O28</f>
        <v>4.4953999999999041</v>
      </c>
      <c r="P30" s="30">
        <f t="shared" ref="P30:V30" si="9">P24-P28</f>
        <v>-3.5600000000044929E-2</v>
      </c>
      <c r="Q30" s="30">
        <f t="shared" si="9"/>
        <v>1.1537999999999329</v>
      </c>
      <c r="R30" s="30">
        <f t="shared" si="9"/>
        <v>2.3059999999998126</v>
      </c>
      <c r="S30" s="30">
        <f t="shared" si="9"/>
        <v>6.8396000000000186</v>
      </c>
      <c r="T30" s="30">
        <f t="shared" si="9"/>
        <v>-2.0000000017716957E-4</v>
      </c>
      <c r="U30" s="30">
        <f t="shared" si="9"/>
        <v>-1.7000000000052751E-2</v>
      </c>
      <c r="V30" s="30">
        <f t="shared" si="9"/>
        <v>1.1705999999999221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5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4" t="s">
        <v>16</v>
      </c>
      <c r="C33" s="1095"/>
      <c r="D33" s="1095"/>
      <c r="E33" s="1095"/>
      <c r="F33" s="1095"/>
      <c r="G33" s="1145"/>
      <c r="H33" s="1147" t="s">
        <v>8</v>
      </c>
      <c r="M33" s="32"/>
      <c r="N33" s="1166"/>
      <c r="O33" s="1169" t="s">
        <v>16</v>
      </c>
      <c r="P33" s="1170"/>
      <c r="Q33" s="1170"/>
      <c r="R33" s="1170"/>
      <c r="S33" s="1170"/>
      <c r="T33" s="1170"/>
      <c r="U33" s="1155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5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50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474">
        <v>88.3</v>
      </c>
      <c r="C36" s="475">
        <v>91.1</v>
      </c>
      <c r="D36" s="475">
        <v>12.8</v>
      </c>
      <c r="E36" s="475">
        <v>93.2</v>
      </c>
      <c r="F36" s="475">
        <v>91.5</v>
      </c>
      <c r="G36" s="477">
        <v>91.3</v>
      </c>
      <c r="H36" s="496">
        <f t="shared" ref="H36:H41" si="10">SUM(B36:G36)</f>
        <v>468.2</v>
      </c>
      <c r="I36" s="37"/>
      <c r="J36" s="375"/>
      <c r="K36" s="326"/>
      <c r="L36" s="502"/>
      <c r="M36" s="2"/>
      <c r="N36" s="147" t="s">
        <v>23</v>
      </c>
      <c r="O36" s="470">
        <v>8.6999999999999993</v>
      </c>
      <c r="P36" s="471">
        <v>8.5</v>
      </c>
      <c r="Q36" s="471">
        <v>1.5</v>
      </c>
      <c r="R36" s="471">
        <v>8.4</v>
      </c>
      <c r="S36" s="471">
        <v>8.4</v>
      </c>
      <c r="T36" s="473">
        <v>8.1</v>
      </c>
      <c r="U36" s="651">
        <f t="shared" ref="U36:U43" si="11">SUM(O36:T36)</f>
        <v>43.6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88.3</v>
      </c>
      <c r="C37" s="330">
        <v>90.8</v>
      </c>
      <c r="D37" s="330">
        <v>12.2</v>
      </c>
      <c r="E37" s="330">
        <v>93</v>
      </c>
      <c r="F37" s="330">
        <v>91.5</v>
      </c>
      <c r="G37" s="331">
        <v>91.3</v>
      </c>
      <c r="H37" s="337">
        <f t="shared" si="10"/>
        <v>467.09999999999997</v>
      </c>
      <c r="I37" s="37"/>
      <c r="J37" s="375"/>
      <c r="K37" s="326"/>
      <c r="L37" s="502"/>
      <c r="M37" s="2"/>
      <c r="N37" s="148" t="s">
        <v>19</v>
      </c>
      <c r="O37" s="329">
        <v>8</v>
      </c>
      <c r="P37" s="330">
        <v>8.1999999999999993</v>
      </c>
      <c r="Q37" s="330">
        <v>1.1000000000000001</v>
      </c>
      <c r="R37" s="330">
        <v>8.3000000000000007</v>
      </c>
      <c r="S37" s="330">
        <v>8.1</v>
      </c>
      <c r="T37" s="344">
        <v>8.1</v>
      </c>
      <c r="U37" s="382">
        <f t="shared" si="11"/>
        <v>41.800000000000004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88.3</v>
      </c>
      <c r="C38" s="330">
        <v>90.8</v>
      </c>
      <c r="D38" s="330">
        <v>11.7</v>
      </c>
      <c r="E38" s="330">
        <v>93</v>
      </c>
      <c r="F38" s="330">
        <v>91.4</v>
      </c>
      <c r="G38" s="331">
        <v>91.3</v>
      </c>
      <c r="H38" s="242">
        <f>SUM(B38:G38)</f>
        <v>466.49999999999994</v>
      </c>
      <c r="I38" s="37"/>
      <c r="J38" s="375"/>
      <c r="K38" s="326"/>
      <c r="L38" s="502"/>
      <c r="M38" s="2"/>
      <c r="N38" s="148" t="s">
        <v>27</v>
      </c>
      <c r="O38" s="329">
        <v>7</v>
      </c>
      <c r="P38" s="330">
        <v>7.2</v>
      </c>
      <c r="Q38" s="330">
        <v>1</v>
      </c>
      <c r="R38" s="330">
        <v>7</v>
      </c>
      <c r="S38" s="330">
        <v>7</v>
      </c>
      <c r="T38" s="344">
        <v>6.9</v>
      </c>
      <c r="U38" s="382">
        <f t="shared" si="11"/>
        <v>36.1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87.4</v>
      </c>
      <c r="C39" s="330">
        <v>90.7</v>
      </c>
      <c r="D39" s="330">
        <v>11.5</v>
      </c>
      <c r="E39" s="330">
        <v>92.5</v>
      </c>
      <c r="F39" s="330">
        <v>91.2</v>
      </c>
      <c r="G39" s="331">
        <v>91</v>
      </c>
      <c r="H39" s="242">
        <f t="shared" si="10"/>
        <v>464.3</v>
      </c>
      <c r="I39" s="37"/>
      <c r="J39" s="375"/>
      <c r="K39" s="326"/>
      <c r="L39" s="502"/>
      <c r="M39" s="2"/>
      <c r="N39" s="147" t="s">
        <v>20</v>
      </c>
      <c r="O39" s="329">
        <v>6.9</v>
      </c>
      <c r="P39" s="330">
        <v>7.1</v>
      </c>
      <c r="Q39" s="330">
        <v>1</v>
      </c>
      <c r="R39" s="330">
        <v>6.9</v>
      </c>
      <c r="S39" s="330">
        <v>7</v>
      </c>
      <c r="T39" s="344">
        <v>6.9</v>
      </c>
      <c r="U39" s="382">
        <f t="shared" si="11"/>
        <v>35.799999999999997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87.4</v>
      </c>
      <c r="C40" s="330">
        <v>90.7</v>
      </c>
      <c r="D40" s="330">
        <v>11.4</v>
      </c>
      <c r="E40" s="330">
        <v>92.4</v>
      </c>
      <c r="F40" s="330">
        <v>91.1</v>
      </c>
      <c r="G40" s="331">
        <v>91</v>
      </c>
      <c r="H40" s="575">
        <f t="shared" si="10"/>
        <v>464</v>
      </c>
      <c r="I40" s="555"/>
      <c r="J40" s="556"/>
      <c r="K40" s="556"/>
      <c r="L40" s="556"/>
      <c r="M40" s="557"/>
      <c r="N40" s="147" t="s">
        <v>21</v>
      </c>
      <c r="O40" s="329">
        <v>6.9</v>
      </c>
      <c r="P40" s="330">
        <v>7.1</v>
      </c>
      <c r="Q40" s="330">
        <v>1</v>
      </c>
      <c r="R40" s="330">
        <v>6.9</v>
      </c>
      <c r="S40" s="330">
        <v>7</v>
      </c>
      <c r="T40" s="344">
        <v>6.9</v>
      </c>
      <c r="U40" s="382">
        <f t="shared" si="11"/>
        <v>35.799999999999997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86</v>
      </c>
      <c r="C41" s="330">
        <v>89.6</v>
      </c>
      <c r="D41" s="330">
        <v>7.8</v>
      </c>
      <c r="E41" s="330">
        <v>90.2</v>
      </c>
      <c r="F41" s="330">
        <v>89.7</v>
      </c>
      <c r="G41" s="331">
        <v>89.5</v>
      </c>
      <c r="H41" s="242">
        <f t="shared" si="10"/>
        <v>452.8</v>
      </c>
      <c r="I41" s="555"/>
      <c r="J41" s="556"/>
      <c r="K41" s="556"/>
      <c r="L41" s="556"/>
      <c r="M41" s="557"/>
      <c r="N41" s="148" t="s">
        <v>22</v>
      </c>
      <c r="O41" s="329">
        <v>6.9</v>
      </c>
      <c r="P41" s="330">
        <v>7.1</v>
      </c>
      <c r="Q41" s="330">
        <v>1</v>
      </c>
      <c r="R41" s="330">
        <v>6.9</v>
      </c>
      <c r="S41" s="330">
        <v>6.9</v>
      </c>
      <c r="T41" s="344">
        <v>6.9</v>
      </c>
      <c r="U41" s="382">
        <f t="shared" si="11"/>
        <v>35.699999999999996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88.7</v>
      </c>
      <c r="C42" s="27">
        <v>91.8</v>
      </c>
      <c r="D42" s="330">
        <v>15</v>
      </c>
      <c r="E42" s="330">
        <v>94.6</v>
      </c>
      <c r="F42" s="330">
        <v>92.5</v>
      </c>
      <c r="G42" s="331">
        <v>92.3</v>
      </c>
      <c r="H42" s="381">
        <f>SUM(B42:G42)</f>
        <v>474.90000000000003</v>
      </c>
      <c r="I42" s="555"/>
      <c r="J42" s="556"/>
      <c r="K42" s="556"/>
      <c r="L42" s="556"/>
      <c r="M42" s="557"/>
      <c r="N42" s="196" t="s">
        <v>30</v>
      </c>
      <c r="O42" s="591">
        <v>6.9</v>
      </c>
      <c r="P42" s="592">
        <v>7.1</v>
      </c>
      <c r="Q42" s="592">
        <v>1</v>
      </c>
      <c r="R42" s="330">
        <v>6.9</v>
      </c>
      <c r="S42" s="592">
        <v>6.9</v>
      </c>
      <c r="T42" s="647">
        <v>6.8</v>
      </c>
      <c r="U42" s="382">
        <f t="shared" si="11"/>
        <v>35.599999999999994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614.4</v>
      </c>
      <c r="C43" s="628">
        <f t="shared" si="12"/>
        <v>635.49999999999989</v>
      </c>
      <c r="D43" s="628">
        <f t="shared" si="12"/>
        <v>82.4</v>
      </c>
      <c r="E43" s="531">
        <f t="shared" si="12"/>
        <v>648.90000000000009</v>
      </c>
      <c r="F43" s="628">
        <f>SUM(F36:F42)</f>
        <v>638.9</v>
      </c>
      <c r="G43" s="629">
        <f t="shared" si="12"/>
        <v>637.69999999999993</v>
      </c>
      <c r="H43" s="626">
        <f>SUM(B43:G43)</f>
        <v>3257.7999999999997</v>
      </c>
      <c r="I43" s="37"/>
      <c r="J43" s="37"/>
      <c r="K43" s="37"/>
      <c r="L43" s="37"/>
      <c r="N43" s="302" t="s">
        <v>8</v>
      </c>
      <c r="O43" s="622">
        <f t="shared" ref="O43:T43" si="13">SUM(O36:O42)</f>
        <v>51.3</v>
      </c>
      <c r="P43" s="623">
        <f t="shared" si="13"/>
        <v>52.300000000000004</v>
      </c>
      <c r="Q43" s="623">
        <f t="shared" si="13"/>
        <v>7.6</v>
      </c>
      <c r="R43" s="623">
        <f t="shared" si="13"/>
        <v>51.3</v>
      </c>
      <c r="S43" s="623">
        <f t="shared" si="13"/>
        <v>51.3</v>
      </c>
      <c r="T43" s="648">
        <f t="shared" si="13"/>
        <v>50.599999999999994</v>
      </c>
      <c r="U43" s="626">
        <f t="shared" si="11"/>
        <v>264.39999999999998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159.00000000000006</v>
      </c>
      <c r="C44" s="614">
        <v>159.00000000000006</v>
      </c>
      <c r="D44" s="614">
        <v>159.00000000000006</v>
      </c>
      <c r="E44" s="614">
        <v>159.00000000000006</v>
      </c>
      <c r="F44" s="614">
        <v>159.00000000000006</v>
      </c>
      <c r="G44" s="615">
        <v>159.00000000000006</v>
      </c>
      <c r="H44" s="620">
        <f>+((H43/H45)/7)*1000</f>
        <v>160.2617079889807</v>
      </c>
      <c r="I44" s="38"/>
      <c r="J44" s="38"/>
      <c r="K44" s="38"/>
      <c r="L44" s="37"/>
      <c r="N44" s="162" t="s">
        <v>10</v>
      </c>
      <c r="O44" s="617">
        <v>149.5</v>
      </c>
      <c r="P44" s="618">
        <v>149.5</v>
      </c>
      <c r="Q44" s="618">
        <v>149.5</v>
      </c>
      <c r="R44" s="618">
        <v>146.5</v>
      </c>
      <c r="S44" s="618">
        <v>146.5</v>
      </c>
      <c r="T44" s="649">
        <v>144.5</v>
      </c>
      <c r="U44" s="620">
        <f>+((U43/U45)/7)*1000</f>
        <v>148.1232492997199</v>
      </c>
      <c r="AA44" s="11"/>
      <c r="AB44" s="11"/>
    </row>
    <row r="45" spans="1:28" ht="33.75" customHeight="1" x14ac:dyDescent="0.25">
      <c r="A45" s="163" t="s">
        <v>11</v>
      </c>
      <c r="B45" s="18">
        <v>550</v>
      </c>
      <c r="C45" s="19">
        <v>569</v>
      </c>
      <c r="D45" s="19">
        <v>65</v>
      </c>
      <c r="E45" s="19">
        <v>579</v>
      </c>
      <c r="F45" s="19">
        <v>571</v>
      </c>
      <c r="G45" s="20">
        <v>570</v>
      </c>
      <c r="H45" s="384">
        <f>SUM(B45:G45)</f>
        <v>2904</v>
      </c>
      <c r="I45" s="166"/>
      <c r="J45" s="166"/>
      <c r="K45" s="166"/>
      <c r="L45" s="37"/>
      <c r="M45" s="39"/>
      <c r="N45" s="163" t="s">
        <v>11</v>
      </c>
      <c r="O45" s="18">
        <v>49</v>
      </c>
      <c r="P45" s="19">
        <v>50</v>
      </c>
      <c r="Q45" s="19">
        <v>6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87.450000000000031</v>
      </c>
      <c r="C46" s="22">
        <f t="shared" si="14"/>
        <v>90.471000000000032</v>
      </c>
      <c r="D46" s="22">
        <f t="shared" si="14"/>
        <v>10.335000000000004</v>
      </c>
      <c r="E46" s="22">
        <f t="shared" si="14"/>
        <v>92.061000000000035</v>
      </c>
      <c r="F46" s="22">
        <f t="shared" si="14"/>
        <v>90.78900000000003</v>
      </c>
      <c r="G46" s="23">
        <f t="shared" si="14"/>
        <v>90.630000000000024</v>
      </c>
      <c r="H46" s="368">
        <f>((H43*1000)/H45)/7</f>
        <v>160.2617079889807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6.9157000000000011</v>
      </c>
      <c r="P46" s="22">
        <f t="shared" si="15"/>
        <v>7.125</v>
      </c>
      <c r="Q46" s="22">
        <f t="shared" si="15"/>
        <v>0.73580000000000001</v>
      </c>
      <c r="R46" s="22">
        <f t="shared" si="15"/>
        <v>6.9150000000000009</v>
      </c>
      <c r="S46" s="22">
        <f t="shared" si="15"/>
        <v>6.9550000000000001</v>
      </c>
      <c r="T46" s="135">
        <f t="shared" si="15"/>
        <v>6.875</v>
      </c>
      <c r="U46" s="368">
        <f>((U43*1000)/U45)/7</f>
        <v>148.12324929971987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612.1500000000002</v>
      </c>
      <c r="C47" s="330">
        <f t="shared" si="16"/>
        <v>633.29700000000025</v>
      </c>
      <c r="D47" s="330">
        <f t="shared" si="16"/>
        <v>72.345000000000027</v>
      </c>
      <c r="E47" s="330">
        <f t="shared" si="16"/>
        <v>644.42700000000025</v>
      </c>
      <c r="F47" s="330">
        <f>((F45*F44)*7)/1000</f>
        <v>635.52300000000025</v>
      </c>
      <c r="G47" s="331">
        <f t="shared" si="16"/>
        <v>634.4100000000002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51.278500000000001</v>
      </c>
      <c r="P47" s="330">
        <f t="shared" si="17"/>
        <v>52.325000000000003</v>
      </c>
      <c r="Q47" s="330">
        <f t="shared" si="17"/>
        <v>6.2789999999999999</v>
      </c>
      <c r="R47" s="330">
        <f t="shared" si="17"/>
        <v>51.274999999999999</v>
      </c>
      <c r="S47" s="330">
        <f t="shared" si="17"/>
        <v>51.274999999999999</v>
      </c>
      <c r="T47" s="344">
        <f t="shared" si="17"/>
        <v>50.575000000000003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159.58441558441558</v>
      </c>
      <c r="C48" s="27">
        <f t="shared" si="18"/>
        <v>159.55310067788099</v>
      </c>
      <c r="D48" s="27">
        <f t="shared" si="18"/>
        <v>181.09890109890108</v>
      </c>
      <c r="E48" s="27">
        <f t="shared" si="18"/>
        <v>160.1036269430052</v>
      </c>
      <c r="F48" s="27">
        <f>+(F43/F45)/7*1000</f>
        <v>159.84488366274704</v>
      </c>
      <c r="G48" s="28">
        <f t="shared" si="18"/>
        <v>159.82456140350877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149.56268221574342</v>
      </c>
      <c r="P48" s="27">
        <f t="shared" si="19"/>
        <v>149.42857142857144</v>
      </c>
      <c r="Q48" s="27">
        <f t="shared" si="19"/>
        <v>180.95238095238093</v>
      </c>
      <c r="R48" s="27">
        <f t="shared" si="19"/>
        <v>146.57142857142858</v>
      </c>
      <c r="S48" s="27">
        <f t="shared" si="19"/>
        <v>146.57142857142858</v>
      </c>
      <c r="T48" s="180">
        <f t="shared" si="19"/>
        <v>144.57142857142856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2.2499999999997726</v>
      </c>
      <c r="C49" s="30">
        <f t="shared" si="20"/>
        <v>2.2029999999996335</v>
      </c>
      <c r="D49" s="30">
        <f>D43-D47</f>
        <v>10.054999999999978</v>
      </c>
      <c r="E49" s="30">
        <f t="shared" si="20"/>
        <v>4.4729999999998427</v>
      </c>
      <c r="F49" s="30">
        <f t="shared" si="20"/>
        <v>3.3769999999997253</v>
      </c>
      <c r="G49" s="30">
        <f t="shared" si="20"/>
        <v>3.2899999999997362</v>
      </c>
      <c r="H49" s="29"/>
      <c r="I49" s="29"/>
      <c r="J49" s="29"/>
      <c r="K49" s="29"/>
      <c r="L49" s="30"/>
      <c r="N49" s="29"/>
      <c r="O49" s="30">
        <f t="shared" ref="O49:T49" si="21">O43-O47</f>
        <v>2.1499999999996078E-2</v>
      </c>
      <c r="P49" s="30">
        <f t="shared" si="21"/>
        <v>-2.4999999999998579E-2</v>
      </c>
      <c r="Q49" s="30">
        <f t="shared" si="21"/>
        <v>1.3209999999999997</v>
      </c>
      <c r="R49" s="30">
        <f t="shared" si="21"/>
        <v>2.4999999999998579E-2</v>
      </c>
      <c r="S49" s="30">
        <f t="shared" si="21"/>
        <v>2.4999999999998579E-2</v>
      </c>
      <c r="T49" s="30">
        <f t="shared" si="21"/>
        <v>2.4999999999991473E-2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03" t="s">
        <v>7</v>
      </c>
      <c r="C52" s="1104"/>
      <c r="D52" s="1104"/>
      <c r="E52" s="1104"/>
      <c r="F52" s="1104"/>
      <c r="G52" s="1104"/>
      <c r="H52" s="1105"/>
      <c r="I52" s="1142" t="s">
        <v>29</v>
      </c>
      <c r="J52" s="1143"/>
      <c r="K52" s="1143"/>
      <c r="L52" s="1143"/>
      <c r="M52" s="1143"/>
      <c r="N52" s="1143"/>
      <c r="O52" s="1144"/>
      <c r="P52" s="645" t="s">
        <v>28</v>
      </c>
      <c r="Q52" s="646"/>
      <c r="R52" s="646"/>
      <c r="S52" s="646"/>
      <c r="T52" s="646"/>
      <c r="U52" s="646"/>
      <c r="V52" s="646"/>
      <c r="W52" s="1147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8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8.1</v>
      </c>
      <c r="C54" s="330">
        <v>8.3000000000000007</v>
      </c>
      <c r="D54" s="330">
        <v>8.1999999999999993</v>
      </c>
      <c r="E54" s="330">
        <v>2.1</v>
      </c>
      <c r="F54" s="330">
        <v>8.1999999999999993</v>
      </c>
      <c r="G54" s="330">
        <v>8</v>
      </c>
      <c r="H54" s="331">
        <v>8.1</v>
      </c>
      <c r="I54" s="329">
        <v>8.1999999999999993</v>
      </c>
      <c r="J54" s="330">
        <v>8.6</v>
      </c>
      <c r="K54" s="330">
        <v>8.5</v>
      </c>
      <c r="L54" s="330">
        <v>2.2999999999999998</v>
      </c>
      <c r="M54" s="330">
        <v>8.6999999999999993</v>
      </c>
      <c r="N54" s="25">
        <v>8.1</v>
      </c>
      <c r="O54" s="331">
        <v>8.6</v>
      </c>
      <c r="P54" s="329">
        <v>8.5</v>
      </c>
      <c r="Q54" s="330">
        <v>8.6999999999999993</v>
      </c>
      <c r="R54" s="330">
        <v>8.5</v>
      </c>
      <c r="S54" s="330">
        <v>2.5</v>
      </c>
      <c r="T54" s="330">
        <v>8.8000000000000007</v>
      </c>
      <c r="U54" s="330">
        <v>8.6999999999999993</v>
      </c>
      <c r="V54" s="331">
        <v>8.6999999999999993</v>
      </c>
      <c r="W54" s="365">
        <f t="shared" ref="W54:W61" si="22">SUM(B54:V54)</f>
        <v>158.39999999999998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2.1</v>
      </c>
      <c r="F55" s="330">
        <v>8.1999999999999993</v>
      </c>
      <c r="G55" s="330">
        <v>8</v>
      </c>
      <c r="H55" s="331">
        <v>8.1</v>
      </c>
      <c r="I55" s="329">
        <v>7.6</v>
      </c>
      <c r="J55" s="330">
        <v>7.8</v>
      </c>
      <c r="K55" s="330">
        <v>7.8</v>
      </c>
      <c r="L55" s="330">
        <v>1.5</v>
      </c>
      <c r="M55" s="330">
        <v>7.7</v>
      </c>
      <c r="N55" s="25">
        <v>7.5</v>
      </c>
      <c r="O55" s="331">
        <v>7.6</v>
      </c>
      <c r="P55" s="329">
        <v>8.3000000000000007</v>
      </c>
      <c r="Q55" s="330">
        <v>8.3000000000000007</v>
      </c>
      <c r="R55" s="330">
        <v>8.3000000000000007</v>
      </c>
      <c r="S55" s="330">
        <v>1.9</v>
      </c>
      <c r="T55" s="330">
        <v>8.3000000000000007</v>
      </c>
      <c r="U55" s="330">
        <v>8.1999999999999993</v>
      </c>
      <c r="V55" s="331">
        <v>8.1</v>
      </c>
      <c r="W55" s="365">
        <f t="shared" si="22"/>
        <v>149.89999999999998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2.1</v>
      </c>
      <c r="F56" s="330">
        <v>8.1999999999999993</v>
      </c>
      <c r="G56" s="330">
        <v>8.1</v>
      </c>
      <c r="H56" s="331">
        <v>8.1</v>
      </c>
      <c r="I56" s="329">
        <v>7.6</v>
      </c>
      <c r="J56" s="330">
        <v>7.7</v>
      </c>
      <c r="K56" s="330">
        <v>7.6</v>
      </c>
      <c r="L56" s="330">
        <v>1.4</v>
      </c>
      <c r="M56" s="330">
        <v>7.6</v>
      </c>
      <c r="N56" s="25">
        <v>7.5</v>
      </c>
      <c r="O56" s="331">
        <v>7.5</v>
      </c>
      <c r="P56" s="329">
        <v>8.1999999999999993</v>
      </c>
      <c r="Q56" s="330">
        <v>8.1999999999999993</v>
      </c>
      <c r="R56" s="330">
        <v>8.1999999999999993</v>
      </c>
      <c r="S56" s="330">
        <v>1.9</v>
      </c>
      <c r="T56" s="330">
        <v>8.1</v>
      </c>
      <c r="U56" s="330">
        <v>8.1</v>
      </c>
      <c r="V56" s="331">
        <v>8</v>
      </c>
      <c r="W56" s="365">
        <f t="shared" si="22"/>
        <v>148.70000000000002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8.1999999999999993</v>
      </c>
      <c r="D57" s="330">
        <v>8.1999999999999993</v>
      </c>
      <c r="E57" s="330">
        <v>2.1</v>
      </c>
      <c r="F57" s="330">
        <v>8.1999999999999993</v>
      </c>
      <c r="G57" s="330">
        <v>8</v>
      </c>
      <c r="H57" s="331">
        <v>8.1</v>
      </c>
      <c r="I57" s="329">
        <v>7.6</v>
      </c>
      <c r="J57" s="330">
        <v>7.7</v>
      </c>
      <c r="K57" s="330">
        <v>7.6</v>
      </c>
      <c r="L57" s="330">
        <v>1.4</v>
      </c>
      <c r="M57" s="330">
        <v>7.6</v>
      </c>
      <c r="N57" s="25">
        <v>7.4</v>
      </c>
      <c r="O57" s="331">
        <v>7.5</v>
      </c>
      <c r="P57" s="329">
        <v>8.1999999999999993</v>
      </c>
      <c r="Q57" s="330">
        <v>8.1999999999999993</v>
      </c>
      <c r="R57" s="330">
        <v>8.1</v>
      </c>
      <c r="S57" s="330">
        <v>1.9</v>
      </c>
      <c r="T57" s="330">
        <v>8.1</v>
      </c>
      <c r="U57" s="330">
        <v>8.1</v>
      </c>
      <c r="V57" s="331">
        <v>8</v>
      </c>
      <c r="W57" s="365">
        <f t="shared" si="22"/>
        <v>148.30000000000001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8.1999999999999993</v>
      </c>
      <c r="D58" s="330">
        <v>8.1999999999999993</v>
      </c>
      <c r="E58" s="330">
        <v>2.1</v>
      </c>
      <c r="F58" s="330">
        <v>8.1999999999999993</v>
      </c>
      <c r="G58" s="330">
        <v>8</v>
      </c>
      <c r="H58" s="331">
        <v>8.1</v>
      </c>
      <c r="I58" s="329">
        <v>7.5</v>
      </c>
      <c r="J58" s="330">
        <v>7.6</v>
      </c>
      <c r="K58" s="330">
        <v>7.6</v>
      </c>
      <c r="L58" s="330">
        <v>1.3</v>
      </c>
      <c r="M58" s="330">
        <v>7.6</v>
      </c>
      <c r="N58" s="25">
        <v>7.4</v>
      </c>
      <c r="O58" s="331">
        <v>7.5</v>
      </c>
      <c r="P58" s="329">
        <v>8.1999999999999993</v>
      </c>
      <c r="Q58" s="330">
        <v>8.1</v>
      </c>
      <c r="R58" s="330">
        <v>8.1</v>
      </c>
      <c r="S58" s="330">
        <v>1.8</v>
      </c>
      <c r="T58" s="330">
        <v>8.1</v>
      </c>
      <c r="U58" s="330">
        <v>8.1</v>
      </c>
      <c r="V58" s="331">
        <v>8</v>
      </c>
      <c r="W58" s="365">
        <f t="shared" si="22"/>
        <v>147.79999999999998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</v>
      </c>
      <c r="C59" s="330">
        <v>8.1999999999999993</v>
      </c>
      <c r="D59" s="330">
        <v>8.1999999999999993</v>
      </c>
      <c r="E59" s="330">
        <v>2.1</v>
      </c>
      <c r="F59" s="330">
        <v>8.1999999999999993</v>
      </c>
      <c r="G59" s="330">
        <v>8</v>
      </c>
      <c r="H59" s="331">
        <v>8.1</v>
      </c>
      <c r="I59" s="329">
        <v>7.5</v>
      </c>
      <c r="J59" s="330">
        <v>7.6</v>
      </c>
      <c r="K59" s="330">
        <v>7.6</v>
      </c>
      <c r="L59" s="330">
        <v>1.3</v>
      </c>
      <c r="M59" s="330">
        <v>7.5</v>
      </c>
      <c r="N59" s="25">
        <v>7.4</v>
      </c>
      <c r="O59" s="331">
        <v>7.5</v>
      </c>
      <c r="P59" s="329">
        <v>8.1999999999999993</v>
      </c>
      <c r="Q59" s="330">
        <v>8.1</v>
      </c>
      <c r="R59" s="330">
        <v>8.1</v>
      </c>
      <c r="S59" s="330">
        <v>1.8</v>
      </c>
      <c r="T59" s="330">
        <v>8</v>
      </c>
      <c r="U59" s="330">
        <v>8</v>
      </c>
      <c r="V59" s="331">
        <v>8</v>
      </c>
      <c r="W59" s="365">
        <f t="shared" si="22"/>
        <v>147.5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591">
        <v>8.1</v>
      </c>
      <c r="C60" s="592">
        <v>8.1999999999999993</v>
      </c>
      <c r="D60" s="592">
        <v>8.1999999999999993</v>
      </c>
      <c r="E60" s="592">
        <v>2.1</v>
      </c>
      <c r="F60" s="592">
        <v>8.1999999999999993</v>
      </c>
      <c r="G60" s="592">
        <v>8</v>
      </c>
      <c r="H60" s="593">
        <v>8.1999999999999993</v>
      </c>
      <c r="I60" s="591">
        <v>7.5</v>
      </c>
      <c r="J60" s="592">
        <v>7.6</v>
      </c>
      <c r="K60" s="592">
        <v>7.5</v>
      </c>
      <c r="L60" s="592">
        <v>1.3</v>
      </c>
      <c r="M60" s="592">
        <v>7.5</v>
      </c>
      <c r="N60" s="608">
        <v>7.4</v>
      </c>
      <c r="O60" s="593">
        <v>7.5</v>
      </c>
      <c r="P60" s="591">
        <v>8.1</v>
      </c>
      <c r="Q60" s="592">
        <v>8.1</v>
      </c>
      <c r="R60" s="592">
        <v>8.1</v>
      </c>
      <c r="S60" s="592">
        <v>1.8</v>
      </c>
      <c r="T60" s="592">
        <v>8</v>
      </c>
      <c r="U60" s="330">
        <v>8</v>
      </c>
      <c r="V60" s="593">
        <v>8</v>
      </c>
      <c r="W60" s="382">
        <f t="shared" si="22"/>
        <v>147.39999999999998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56.7</v>
      </c>
      <c r="C61" s="623">
        <f t="shared" si="23"/>
        <v>57.7</v>
      </c>
      <c r="D61" s="623">
        <f t="shared" si="23"/>
        <v>57.400000000000006</v>
      </c>
      <c r="E61" s="623">
        <f t="shared" si="23"/>
        <v>14.7</v>
      </c>
      <c r="F61" s="623">
        <f t="shared" si="23"/>
        <v>57.400000000000006</v>
      </c>
      <c r="G61" s="623">
        <f t="shared" si="23"/>
        <v>56.1</v>
      </c>
      <c r="H61" s="624">
        <f t="shared" si="23"/>
        <v>56.8</v>
      </c>
      <c r="I61" s="622">
        <f t="shared" si="23"/>
        <v>53.5</v>
      </c>
      <c r="J61" s="623">
        <f t="shared" si="23"/>
        <v>54.6</v>
      </c>
      <c r="K61" s="623">
        <f t="shared" si="23"/>
        <v>54.2</v>
      </c>
      <c r="L61" s="623">
        <f>SUM(L54:L60)</f>
        <v>10.5</v>
      </c>
      <c r="M61" s="623">
        <f>SUM(M54:M60)</f>
        <v>54.2</v>
      </c>
      <c r="N61" s="623">
        <f>SUM(N54:N60)</f>
        <v>52.699999999999996</v>
      </c>
      <c r="O61" s="624">
        <f>SUM(O54:O60)</f>
        <v>53.7</v>
      </c>
      <c r="P61" s="622">
        <f t="shared" ref="P61:V61" si="24">SUM(P54:P60)</f>
        <v>57.70000000000001</v>
      </c>
      <c r="Q61" s="623">
        <f t="shared" si="24"/>
        <v>57.7</v>
      </c>
      <c r="R61" s="623">
        <f t="shared" si="24"/>
        <v>57.400000000000006</v>
      </c>
      <c r="S61" s="623">
        <f t="shared" si="24"/>
        <v>13.600000000000003</v>
      </c>
      <c r="T61" s="623">
        <f t="shared" si="24"/>
        <v>57.400000000000006</v>
      </c>
      <c r="U61" s="623">
        <f t="shared" si="24"/>
        <v>57.2</v>
      </c>
      <c r="V61" s="624">
        <f t="shared" si="24"/>
        <v>56.8</v>
      </c>
      <c r="W61" s="625">
        <f t="shared" si="22"/>
        <v>1048.0000000000002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</v>
      </c>
      <c r="C62" s="618">
        <v>150</v>
      </c>
      <c r="D62" s="618">
        <v>149</v>
      </c>
      <c r="E62" s="618">
        <v>150</v>
      </c>
      <c r="F62" s="618">
        <v>149</v>
      </c>
      <c r="G62" s="618">
        <v>148.5</v>
      </c>
      <c r="H62" s="619">
        <v>147.5</v>
      </c>
      <c r="I62" s="617">
        <v>150</v>
      </c>
      <c r="J62" s="618">
        <v>150</v>
      </c>
      <c r="K62" s="618">
        <v>149</v>
      </c>
      <c r="L62" s="621">
        <v>150</v>
      </c>
      <c r="M62" s="621">
        <v>149</v>
      </c>
      <c r="N62" s="618">
        <v>147.5</v>
      </c>
      <c r="O62" s="619">
        <v>147.5</v>
      </c>
      <c r="P62" s="617">
        <v>150</v>
      </c>
      <c r="Q62" s="618">
        <v>150</v>
      </c>
      <c r="R62" s="618">
        <v>149</v>
      </c>
      <c r="S62" s="618">
        <v>150</v>
      </c>
      <c r="T62" s="618">
        <v>149</v>
      </c>
      <c r="U62" s="618">
        <v>148.5</v>
      </c>
      <c r="V62" s="619">
        <v>147.5</v>
      </c>
      <c r="W62" s="616">
        <f>((W61/W63)/7)*1000</f>
        <v>149.71428571428575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13</v>
      </c>
      <c r="F63" s="19">
        <v>55</v>
      </c>
      <c r="G63" s="19">
        <v>54</v>
      </c>
      <c r="H63" s="20">
        <v>55</v>
      </c>
      <c r="I63" s="18">
        <v>51</v>
      </c>
      <c r="J63" s="19">
        <v>52</v>
      </c>
      <c r="K63" s="19">
        <v>52</v>
      </c>
      <c r="L63" s="19">
        <v>10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12</v>
      </c>
      <c r="T63" s="19">
        <v>54</v>
      </c>
      <c r="U63" s="19">
        <v>54</v>
      </c>
      <c r="V63" s="20">
        <v>55</v>
      </c>
      <c r="W63" s="244">
        <f>+SUM(B63:V63)</f>
        <v>1000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</v>
      </c>
      <c r="C64" s="22">
        <f t="shared" ref="C64:H64" si="25">((((C62*7)*C63)/1000))/7</f>
        <v>8.25</v>
      </c>
      <c r="D64" s="22">
        <f t="shared" si="25"/>
        <v>8.1950000000000003</v>
      </c>
      <c r="E64" s="22">
        <f t="shared" si="25"/>
        <v>1.95</v>
      </c>
      <c r="F64" s="22">
        <f t="shared" si="25"/>
        <v>8.1950000000000003</v>
      </c>
      <c r="G64" s="22">
        <f t="shared" si="25"/>
        <v>8.0190000000000001</v>
      </c>
      <c r="H64" s="23">
        <f t="shared" si="25"/>
        <v>8.1125000000000007</v>
      </c>
      <c r="I64" s="21">
        <f>(((((I62*7)*I63)/1000))-I54-I55)/5</f>
        <v>7.5499999999999989</v>
      </c>
      <c r="J64" s="22">
        <f t="shared" ref="J64:O64" si="26">(((((J62*7)*J63)/1000))-J54-J55)/5</f>
        <v>7.6400000000000006</v>
      </c>
      <c r="K64" s="22">
        <f t="shared" si="26"/>
        <v>7.5872000000000002</v>
      </c>
      <c r="L64" s="22">
        <f t="shared" si="26"/>
        <v>1.3399999999999999</v>
      </c>
      <c r="M64" s="22">
        <f t="shared" si="26"/>
        <v>7.3585999999999983</v>
      </c>
      <c r="N64" s="22">
        <f t="shared" si="26"/>
        <v>7.4114999999999993</v>
      </c>
      <c r="O64" s="23">
        <f t="shared" si="26"/>
        <v>7.4979999999999993</v>
      </c>
      <c r="P64" s="21">
        <f>(((((P62*7)*P63)/1000))-P54-P55)/5</f>
        <v>8.1900000000000013</v>
      </c>
      <c r="Q64" s="22">
        <f t="shared" ref="Q64:V64" si="27">(((((Q62*7)*Q63)/1000))-Q54-Q55)/5</f>
        <v>8.15</v>
      </c>
      <c r="R64" s="22">
        <f t="shared" si="27"/>
        <v>8.1129999999999995</v>
      </c>
      <c r="S64" s="22">
        <f t="shared" si="27"/>
        <v>1.64</v>
      </c>
      <c r="T64" s="22">
        <f t="shared" si="27"/>
        <v>7.844400000000002</v>
      </c>
      <c r="U64" s="22">
        <f t="shared" si="27"/>
        <v>7.8466000000000005</v>
      </c>
      <c r="V64" s="23">
        <f t="shared" si="27"/>
        <v>7.9975000000000005</v>
      </c>
      <c r="W64" s="425">
        <f>((W61*1000)/W63)/7</f>
        <v>149.71428571428575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8">((D63*D62)*7)/1000</f>
        <v>57.365000000000002</v>
      </c>
      <c r="E65" s="330">
        <f t="shared" si="28"/>
        <v>13.65</v>
      </c>
      <c r="F65" s="330">
        <f t="shared" si="28"/>
        <v>57.365000000000002</v>
      </c>
      <c r="G65" s="330">
        <f t="shared" si="28"/>
        <v>56.133000000000003</v>
      </c>
      <c r="H65" s="331">
        <f t="shared" si="28"/>
        <v>56.787500000000001</v>
      </c>
      <c r="I65" s="329">
        <f t="shared" si="28"/>
        <v>53.55</v>
      </c>
      <c r="J65" s="330">
        <f t="shared" si="28"/>
        <v>54.6</v>
      </c>
      <c r="K65" s="330">
        <f t="shared" si="28"/>
        <v>54.235999999999997</v>
      </c>
      <c r="L65" s="330">
        <f>((L63*L62)*7)/1000</f>
        <v>10.5</v>
      </c>
      <c r="M65" s="330">
        <f>((M63*M62)*7)/1000</f>
        <v>53.192999999999998</v>
      </c>
      <c r="N65" s="330">
        <f>((N63*N62)*7)/1000</f>
        <v>52.657499999999999</v>
      </c>
      <c r="O65" s="331">
        <f>((O63*O62)*7)/1000</f>
        <v>53.69</v>
      </c>
      <c r="P65" s="329">
        <f t="shared" ref="P65:V65" si="29">((P63*P62)*7)/1000</f>
        <v>57.75</v>
      </c>
      <c r="Q65" s="330">
        <f t="shared" si="29"/>
        <v>57.75</v>
      </c>
      <c r="R65" s="330">
        <f t="shared" si="29"/>
        <v>57.365000000000002</v>
      </c>
      <c r="S65" s="330">
        <f t="shared" si="29"/>
        <v>12.6</v>
      </c>
      <c r="T65" s="330">
        <f t="shared" si="29"/>
        <v>56.322000000000003</v>
      </c>
      <c r="U65" s="330">
        <f t="shared" si="29"/>
        <v>56.133000000000003</v>
      </c>
      <c r="V65" s="331">
        <f t="shared" si="29"/>
        <v>56.787500000000001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</v>
      </c>
      <c r="C66" s="27">
        <f t="shared" si="30"/>
        <v>149.87012987012989</v>
      </c>
      <c r="D66" s="27">
        <f t="shared" si="30"/>
        <v>149.09090909090909</v>
      </c>
      <c r="E66" s="27">
        <f t="shared" si="30"/>
        <v>161.53846153846155</v>
      </c>
      <c r="F66" s="27">
        <f t="shared" si="30"/>
        <v>149.09090909090909</v>
      </c>
      <c r="G66" s="27">
        <f t="shared" si="30"/>
        <v>148.4126984126984</v>
      </c>
      <c r="H66" s="28">
        <f t="shared" si="30"/>
        <v>147.53246753246754</v>
      </c>
      <c r="I66" s="26">
        <f t="shared" si="30"/>
        <v>149.85994397759103</v>
      </c>
      <c r="J66" s="27">
        <f t="shared" si="30"/>
        <v>150</v>
      </c>
      <c r="K66" s="27">
        <f t="shared" si="30"/>
        <v>148.90109890109889</v>
      </c>
      <c r="L66" s="27">
        <f>+(L61/L63)/7*1000</f>
        <v>150</v>
      </c>
      <c r="M66" s="27">
        <f>+(M61/M63)/7*1000</f>
        <v>151.82072829131653</v>
      </c>
      <c r="N66" s="27">
        <f>+(N61/N63)/7*1000</f>
        <v>147.61904761904759</v>
      </c>
      <c r="O66" s="28">
        <f>+(O61/O63)/7*1000</f>
        <v>147.52747252747253</v>
      </c>
      <c r="P66" s="26">
        <f t="shared" ref="P66:V66" si="31">+(P61/P63)/7*1000</f>
        <v>149.87012987012992</v>
      </c>
      <c r="Q66" s="27">
        <f t="shared" si="31"/>
        <v>149.87012987012989</v>
      </c>
      <c r="R66" s="27">
        <f t="shared" si="31"/>
        <v>149.09090909090909</v>
      </c>
      <c r="S66" s="27">
        <f t="shared" si="31"/>
        <v>161.90476190476193</v>
      </c>
      <c r="T66" s="27">
        <f t="shared" si="31"/>
        <v>151.85185185185188</v>
      </c>
      <c r="U66" s="27">
        <f t="shared" si="31"/>
        <v>151.32275132275134</v>
      </c>
      <c r="V66" s="28">
        <f t="shared" si="31"/>
        <v>147.53246753246754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-4.9999999999997158E-2</v>
      </c>
      <c r="D67" s="30">
        <f t="shared" ref="D67:K67" si="32">D61-D65</f>
        <v>3.5000000000003695E-2</v>
      </c>
      <c r="E67" s="30">
        <f t="shared" si="32"/>
        <v>1.0499999999999989</v>
      </c>
      <c r="F67" s="30">
        <f t="shared" si="32"/>
        <v>3.5000000000003695E-2</v>
      </c>
      <c r="G67" s="30">
        <f t="shared" si="32"/>
        <v>-3.3000000000001251E-2</v>
      </c>
      <c r="H67" s="30">
        <f t="shared" si="32"/>
        <v>1.2499999999995737E-2</v>
      </c>
      <c r="I67" s="30">
        <f t="shared" si="32"/>
        <v>-4.9999999999997158E-2</v>
      </c>
      <c r="J67" s="30">
        <f t="shared" si="32"/>
        <v>0</v>
      </c>
      <c r="K67" s="30">
        <f t="shared" si="32"/>
        <v>-3.5999999999994259E-2</v>
      </c>
      <c r="L67" s="30">
        <f>L61-L65</f>
        <v>0</v>
      </c>
      <c r="M67" s="30">
        <f>M61-M65</f>
        <v>1.007000000000005</v>
      </c>
      <c r="N67" s="30">
        <f>N61-N65</f>
        <v>4.2499999999996874E-2</v>
      </c>
      <c r="O67" s="30">
        <f>O61-O65</f>
        <v>1.0000000000005116E-2</v>
      </c>
      <c r="P67" s="30">
        <f t="shared" ref="P67:V67" si="33">P61-P65</f>
        <v>-4.9999999999990052E-2</v>
      </c>
      <c r="Q67" s="30">
        <f t="shared" si="33"/>
        <v>-4.9999999999997158E-2</v>
      </c>
      <c r="R67" s="30">
        <f t="shared" si="33"/>
        <v>3.5000000000003695E-2</v>
      </c>
      <c r="S67" s="30">
        <f t="shared" si="33"/>
        <v>1.0000000000000036</v>
      </c>
      <c r="T67" s="30">
        <f t="shared" si="33"/>
        <v>1.078000000000003</v>
      </c>
      <c r="U67" s="30">
        <f t="shared" si="33"/>
        <v>1.0670000000000002</v>
      </c>
      <c r="V67" s="30">
        <f t="shared" si="33"/>
        <v>1.2499999999995737E-2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40" topLeftCell="B18">
      <selection activeCell="B63" sqref="B63:V63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0"/>
  <dimension ref="A1:AG235"/>
  <sheetViews>
    <sheetView topLeftCell="L26" zoomScale="60" zoomScaleNormal="60" workbookViewId="0">
      <selection activeCell="P39" sqref="P39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098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114</v>
      </c>
      <c r="N11" s="1100"/>
      <c r="O11" s="6"/>
      <c r="P11" s="6"/>
      <c r="Q11" s="1"/>
      <c r="R11" s="1"/>
      <c r="S11" s="1" t="s">
        <v>5</v>
      </c>
      <c r="T11" s="69">
        <v>45694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5"/>
      <c r="I15" s="1142" t="s">
        <v>29</v>
      </c>
      <c r="J15" s="1143"/>
      <c r="K15" s="1143"/>
      <c r="L15" s="1143"/>
      <c r="M15" s="1143"/>
      <c r="N15" s="1143"/>
      <c r="O15" s="1144"/>
      <c r="P15" s="1103" t="s">
        <v>28</v>
      </c>
      <c r="Q15" s="1104"/>
      <c r="R15" s="1104"/>
      <c r="S15" s="1104"/>
      <c r="T15" s="1104"/>
      <c r="U15" s="1104"/>
      <c r="V15" s="1105"/>
      <c r="W15" s="1156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72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57"/>
      <c r="Y16" s="327"/>
      <c r="AA16" s="326"/>
      <c r="AB16" s="11"/>
    </row>
    <row r="17" spans="1:30" ht="39.950000000000003" customHeight="1" x14ac:dyDescent="0.25">
      <c r="A17" s="147" t="s">
        <v>23</v>
      </c>
      <c r="B17" s="571">
        <v>97.5</v>
      </c>
      <c r="C17" s="572">
        <v>99.6</v>
      </c>
      <c r="D17" s="572">
        <v>99.3</v>
      </c>
      <c r="E17" s="572">
        <v>22.6</v>
      </c>
      <c r="F17" s="572">
        <v>98.3</v>
      </c>
      <c r="G17" s="572">
        <v>99</v>
      </c>
      <c r="H17" s="280">
        <v>98.7</v>
      </c>
      <c r="I17" s="571">
        <v>98</v>
      </c>
      <c r="J17" s="572">
        <v>98.8</v>
      </c>
      <c r="K17" s="572">
        <v>98.3</v>
      </c>
      <c r="L17" s="572">
        <v>23.7</v>
      </c>
      <c r="M17" s="572">
        <v>98.5</v>
      </c>
      <c r="N17" s="572">
        <v>98.7</v>
      </c>
      <c r="O17" s="280">
        <v>98</v>
      </c>
      <c r="P17" s="571">
        <v>99.6</v>
      </c>
      <c r="Q17" s="572">
        <v>98</v>
      </c>
      <c r="R17" s="572">
        <v>99.5</v>
      </c>
      <c r="S17" s="572">
        <v>22.1</v>
      </c>
      <c r="T17" s="572">
        <v>99.5</v>
      </c>
      <c r="U17" s="572">
        <v>98.2</v>
      </c>
      <c r="V17" s="255">
        <v>99.5</v>
      </c>
      <c r="W17" s="578">
        <f t="shared" ref="W17:W23" ca="1" si="0">SUM(B17:W17)</f>
        <v>1857.5999999999997</v>
      </c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71">
        <v>97.5</v>
      </c>
      <c r="C18" s="572">
        <v>99.6</v>
      </c>
      <c r="D18" s="572">
        <v>99.3</v>
      </c>
      <c r="E18" s="572">
        <v>22.6</v>
      </c>
      <c r="F18" s="572">
        <v>98.3</v>
      </c>
      <c r="G18" s="572">
        <v>99</v>
      </c>
      <c r="H18" s="280">
        <v>98.6</v>
      </c>
      <c r="I18" s="571">
        <v>98</v>
      </c>
      <c r="J18" s="572">
        <v>98.8</v>
      </c>
      <c r="K18" s="572">
        <v>98.3</v>
      </c>
      <c r="L18" s="572">
        <v>23.7</v>
      </c>
      <c r="M18" s="572">
        <v>98.5</v>
      </c>
      <c r="N18" s="572">
        <v>98.6</v>
      </c>
      <c r="O18" s="280">
        <v>98</v>
      </c>
      <c r="P18" s="571">
        <v>99.6</v>
      </c>
      <c r="Q18" s="572">
        <v>98</v>
      </c>
      <c r="R18" s="572">
        <v>99.5</v>
      </c>
      <c r="S18" s="572">
        <v>21.9</v>
      </c>
      <c r="T18" s="572">
        <v>99.5</v>
      </c>
      <c r="U18" s="572">
        <v>98.2</v>
      </c>
      <c r="V18" s="255">
        <v>99.3</v>
      </c>
      <c r="W18" s="380">
        <f t="shared" ca="1" si="0"/>
        <v>1857.5999999999997</v>
      </c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571">
        <v>97.5</v>
      </c>
      <c r="C19" s="572">
        <v>99.6</v>
      </c>
      <c r="D19" s="572">
        <v>99.3</v>
      </c>
      <c r="E19" s="572">
        <v>22.1</v>
      </c>
      <c r="F19" s="572">
        <v>97.9</v>
      </c>
      <c r="G19" s="572">
        <v>99</v>
      </c>
      <c r="H19" s="280">
        <v>98.6</v>
      </c>
      <c r="I19" s="571">
        <v>97.8</v>
      </c>
      <c r="J19" s="572">
        <v>98.6</v>
      </c>
      <c r="K19" s="572">
        <v>97.9</v>
      </c>
      <c r="L19" s="572">
        <v>23.5</v>
      </c>
      <c r="M19" s="572">
        <v>98.5</v>
      </c>
      <c r="N19" s="572">
        <v>98.6</v>
      </c>
      <c r="O19" s="280">
        <v>97.8</v>
      </c>
      <c r="P19" s="571">
        <v>99.6</v>
      </c>
      <c r="Q19" s="572">
        <v>98</v>
      </c>
      <c r="R19" s="572">
        <v>99.4</v>
      </c>
      <c r="S19" s="572">
        <v>21.4</v>
      </c>
      <c r="T19" s="572">
        <v>99.4</v>
      </c>
      <c r="U19" s="572">
        <v>98.1</v>
      </c>
      <c r="V19" s="255">
        <v>99.3</v>
      </c>
      <c r="W19" s="365">
        <f t="shared" ca="1" si="0"/>
        <v>1855</v>
      </c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97.5</v>
      </c>
      <c r="C20" s="572">
        <v>99.6</v>
      </c>
      <c r="D20" s="572">
        <v>99.3</v>
      </c>
      <c r="E20" s="572">
        <v>21.8</v>
      </c>
      <c r="F20" s="572">
        <v>97.9</v>
      </c>
      <c r="G20" s="572">
        <v>98.9</v>
      </c>
      <c r="H20" s="280">
        <v>98.4</v>
      </c>
      <c r="I20" s="571">
        <v>97.7</v>
      </c>
      <c r="J20" s="572">
        <v>98.6</v>
      </c>
      <c r="K20" s="572">
        <v>97.9</v>
      </c>
      <c r="L20" s="572">
        <v>23.5</v>
      </c>
      <c r="M20" s="572">
        <v>98.5</v>
      </c>
      <c r="N20" s="572">
        <v>98.6</v>
      </c>
      <c r="O20" s="280">
        <v>97.7</v>
      </c>
      <c r="P20" s="571">
        <v>99.6</v>
      </c>
      <c r="Q20" s="572">
        <v>98</v>
      </c>
      <c r="R20" s="572">
        <v>99.2</v>
      </c>
      <c r="S20" s="572">
        <v>21.2</v>
      </c>
      <c r="T20" s="572">
        <v>99.4</v>
      </c>
      <c r="U20" s="572">
        <v>98.1</v>
      </c>
      <c r="V20" s="255">
        <v>99.2</v>
      </c>
      <c r="W20" s="365">
        <f t="shared" ca="1" si="0"/>
        <v>1855</v>
      </c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97.5</v>
      </c>
      <c r="C21" s="572">
        <v>99.6</v>
      </c>
      <c r="D21" s="572">
        <v>99.3</v>
      </c>
      <c r="E21" s="572">
        <v>21.8</v>
      </c>
      <c r="F21" s="572">
        <v>97.8</v>
      </c>
      <c r="G21" s="572">
        <v>98.9</v>
      </c>
      <c r="H21" s="280">
        <v>98.3</v>
      </c>
      <c r="I21" s="571">
        <v>97.7</v>
      </c>
      <c r="J21" s="572">
        <v>98.5</v>
      </c>
      <c r="K21" s="572">
        <v>97.8</v>
      </c>
      <c r="L21" s="572">
        <v>23.4</v>
      </c>
      <c r="M21" s="572">
        <v>98.4</v>
      </c>
      <c r="N21" s="572">
        <v>98.6</v>
      </c>
      <c r="O21" s="280">
        <v>97.7</v>
      </c>
      <c r="P21" s="571">
        <v>99.6</v>
      </c>
      <c r="Q21" s="572">
        <v>98</v>
      </c>
      <c r="R21" s="572">
        <v>99.1</v>
      </c>
      <c r="S21" s="572">
        <v>21.1</v>
      </c>
      <c r="T21" s="572">
        <v>99.4</v>
      </c>
      <c r="U21" s="572">
        <v>98.1</v>
      </c>
      <c r="V21" s="255">
        <v>99.2</v>
      </c>
      <c r="W21" s="365">
        <f t="shared" ca="1" si="0"/>
        <v>1854.8</v>
      </c>
      <c r="Y21" s="356"/>
      <c r="Z21" s="326"/>
      <c r="AA21" s="502"/>
      <c r="AB21" s="11"/>
    </row>
    <row r="22" spans="1:30" ht="39.950000000000003" customHeight="1" x14ac:dyDescent="0.25">
      <c r="A22" s="148" t="s">
        <v>22</v>
      </c>
      <c r="B22" s="609">
        <v>97.5</v>
      </c>
      <c r="C22" s="572">
        <v>99.6</v>
      </c>
      <c r="D22" s="572">
        <v>99.2</v>
      </c>
      <c r="E22" s="572">
        <v>21.8</v>
      </c>
      <c r="F22" s="572">
        <v>97.8</v>
      </c>
      <c r="G22" s="572">
        <v>98.9</v>
      </c>
      <c r="H22" s="280">
        <v>98.3</v>
      </c>
      <c r="I22" s="571">
        <v>97.7</v>
      </c>
      <c r="J22" s="572">
        <v>98.5</v>
      </c>
      <c r="K22" s="572">
        <v>97.8</v>
      </c>
      <c r="L22" s="572">
        <v>23.4</v>
      </c>
      <c r="M22" s="572">
        <v>98.4</v>
      </c>
      <c r="N22" s="572">
        <v>98.6</v>
      </c>
      <c r="O22" s="280">
        <v>97.7</v>
      </c>
      <c r="P22" s="571">
        <v>99.6</v>
      </c>
      <c r="Q22" s="572">
        <v>97.9</v>
      </c>
      <c r="R22" s="572">
        <v>99.1</v>
      </c>
      <c r="S22" s="572">
        <v>21.1</v>
      </c>
      <c r="T22" s="572">
        <v>99.4</v>
      </c>
      <c r="U22" s="572">
        <v>98.1</v>
      </c>
      <c r="V22" s="255">
        <v>99.2</v>
      </c>
      <c r="W22" s="365">
        <f t="shared" ca="1" si="0"/>
        <v>1854.5</v>
      </c>
      <c r="Y22" s="356"/>
      <c r="Z22" s="326"/>
      <c r="AA22" s="502"/>
      <c r="AB22" s="11"/>
    </row>
    <row r="23" spans="1:30" ht="39.950000000000003" customHeight="1" thickBot="1" x14ac:dyDescent="0.3">
      <c r="A23" s="196" t="s">
        <v>30</v>
      </c>
      <c r="B23" s="601">
        <v>97.4</v>
      </c>
      <c r="C23" s="612">
        <v>99.5</v>
      </c>
      <c r="D23" s="602">
        <v>99.2</v>
      </c>
      <c r="E23" s="572">
        <v>21.7</v>
      </c>
      <c r="F23" s="572">
        <v>97.8</v>
      </c>
      <c r="G23" s="602">
        <v>98.9</v>
      </c>
      <c r="H23" s="280">
        <v>98.3</v>
      </c>
      <c r="I23" s="571">
        <v>97.7</v>
      </c>
      <c r="J23" s="572">
        <v>98.5</v>
      </c>
      <c r="K23" s="572">
        <v>97.8</v>
      </c>
      <c r="L23" s="572">
        <v>23.4</v>
      </c>
      <c r="M23" s="610">
        <v>98.4</v>
      </c>
      <c r="N23" s="610">
        <v>98.6</v>
      </c>
      <c r="O23" s="280">
        <v>97.7</v>
      </c>
      <c r="P23" s="609">
        <v>99.5</v>
      </c>
      <c r="Q23" s="610">
        <v>97.9</v>
      </c>
      <c r="R23" s="572">
        <v>99.1</v>
      </c>
      <c r="S23" s="572">
        <v>21.1</v>
      </c>
      <c r="T23" s="610">
        <v>99.4</v>
      </c>
      <c r="U23" s="610">
        <v>98.1</v>
      </c>
      <c r="V23" s="256">
        <v>99.2</v>
      </c>
      <c r="W23" s="577">
        <f t="shared" ca="1" si="0"/>
        <v>1853.7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682.4</v>
      </c>
      <c r="C24" s="623">
        <f t="shared" si="1"/>
        <v>697.1</v>
      </c>
      <c r="D24" s="623">
        <f t="shared" si="1"/>
        <v>694.90000000000009</v>
      </c>
      <c r="E24" s="623">
        <f t="shared" si="1"/>
        <v>154.4</v>
      </c>
      <c r="F24" s="623">
        <f t="shared" si="1"/>
        <v>685.8</v>
      </c>
      <c r="G24" s="623">
        <f t="shared" si="1"/>
        <v>692.59999999999991</v>
      </c>
      <c r="H24" s="624">
        <f t="shared" si="1"/>
        <v>689.19999999999993</v>
      </c>
      <c r="I24" s="622">
        <f t="shared" si="1"/>
        <v>684.6</v>
      </c>
      <c r="J24" s="623">
        <f t="shared" si="1"/>
        <v>690.3</v>
      </c>
      <c r="K24" s="623">
        <f t="shared" si="1"/>
        <v>685.8</v>
      </c>
      <c r="L24" s="623">
        <f>SUM(L17:L23)</f>
        <v>164.60000000000002</v>
      </c>
      <c r="M24" s="623">
        <f>SUM(M17:M23)</f>
        <v>689.19999999999993</v>
      </c>
      <c r="N24" s="623">
        <f>SUM(N17:N23)</f>
        <v>690.30000000000007</v>
      </c>
      <c r="O24" s="624">
        <f>SUM(O17:O23)</f>
        <v>684.6</v>
      </c>
      <c r="P24" s="622">
        <f t="shared" ref="P24:V24" si="2">SUM(P17:P23)</f>
        <v>697.1</v>
      </c>
      <c r="Q24" s="623">
        <f t="shared" si="2"/>
        <v>685.8</v>
      </c>
      <c r="R24" s="623">
        <f t="shared" si="2"/>
        <v>694.9</v>
      </c>
      <c r="S24" s="623">
        <f t="shared" si="2"/>
        <v>149.9</v>
      </c>
      <c r="T24" s="623">
        <f t="shared" si="2"/>
        <v>695.99999999999989</v>
      </c>
      <c r="U24" s="623">
        <f t="shared" si="2"/>
        <v>686.90000000000009</v>
      </c>
      <c r="V24" s="624">
        <f t="shared" si="2"/>
        <v>694.90000000000009</v>
      </c>
      <c r="W24" s="625">
        <f>SUM(B24:V24)</f>
        <v>12891.3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162.20000000000002</v>
      </c>
      <c r="C25" s="614">
        <v>162.20000000000002</v>
      </c>
      <c r="D25" s="614">
        <v>162.20000000000002</v>
      </c>
      <c r="E25" s="614">
        <v>162.20000000000002</v>
      </c>
      <c r="F25" s="614">
        <v>162.20000000000002</v>
      </c>
      <c r="G25" s="614">
        <v>162.20000000000002</v>
      </c>
      <c r="H25" s="615">
        <v>162.20000000000002</v>
      </c>
      <c r="I25" s="613">
        <v>162.20000000000002</v>
      </c>
      <c r="J25" s="614">
        <v>162.20000000000002</v>
      </c>
      <c r="K25" s="614">
        <v>162.20000000000002</v>
      </c>
      <c r="L25" s="614">
        <v>162.20000000000002</v>
      </c>
      <c r="M25" s="614">
        <v>162.20000000000002</v>
      </c>
      <c r="N25" s="614">
        <v>162.20000000000002</v>
      </c>
      <c r="O25" s="615">
        <v>162.20000000000002</v>
      </c>
      <c r="P25" s="613">
        <v>162.20000000000002</v>
      </c>
      <c r="Q25" s="614">
        <v>162.20000000000002</v>
      </c>
      <c r="R25" s="614">
        <v>162.20000000000002</v>
      </c>
      <c r="S25" s="614">
        <v>162.20000000000002</v>
      </c>
      <c r="T25" s="614">
        <v>162.20000000000002</v>
      </c>
      <c r="U25" s="614">
        <v>162.20000000000002</v>
      </c>
      <c r="V25" s="615">
        <v>162.20000000000002</v>
      </c>
      <c r="W25" s="616">
        <f>((W24/W26)/7)*1000</f>
        <v>162.7730498244905</v>
      </c>
      <c r="Y25" s="36"/>
    </row>
    <row r="26" spans="1:30" s="2" customFormat="1" ht="33" customHeight="1" x14ac:dyDescent="0.25">
      <c r="A26" s="163" t="s">
        <v>11</v>
      </c>
      <c r="B26" s="18">
        <v>600</v>
      </c>
      <c r="C26" s="19">
        <v>612</v>
      </c>
      <c r="D26" s="19">
        <v>611</v>
      </c>
      <c r="E26" s="19">
        <v>132</v>
      </c>
      <c r="F26" s="19">
        <v>604</v>
      </c>
      <c r="G26" s="19">
        <v>608</v>
      </c>
      <c r="H26" s="20">
        <v>605</v>
      </c>
      <c r="I26" s="18">
        <v>597</v>
      </c>
      <c r="J26" s="19">
        <v>607</v>
      </c>
      <c r="K26" s="19">
        <v>604</v>
      </c>
      <c r="L26" s="19">
        <v>142</v>
      </c>
      <c r="M26" s="19">
        <v>607</v>
      </c>
      <c r="N26" s="19">
        <v>606</v>
      </c>
      <c r="O26" s="20">
        <v>599</v>
      </c>
      <c r="P26" s="18">
        <v>612</v>
      </c>
      <c r="Q26" s="19">
        <v>603</v>
      </c>
      <c r="R26" s="19">
        <v>610</v>
      </c>
      <c r="S26" s="19">
        <v>126</v>
      </c>
      <c r="T26" s="19">
        <v>613</v>
      </c>
      <c r="U26" s="19">
        <v>605</v>
      </c>
      <c r="V26" s="20">
        <v>611</v>
      </c>
      <c r="W26" s="244">
        <f>+SUM(B26:V26)</f>
        <v>11314</v>
      </c>
    </row>
    <row r="27" spans="1:30" s="2" customFormat="1" ht="33" customHeight="1" x14ac:dyDescent="0.25">
      <c r="A27" s="164" t="s">
        <v>12</v>
      </c>
      <c r="B27" s="21">
        <f>((((((B25*7)*B26)/1000))/7))</f>
        <v>97.320000000000007</v>
      </c>
      <c r="C27" s="22">
        <f t="shared" ref="C27:V27" si="3">((((((C25*7)*C26)/1000))/7))</f>
        <v>99.266400000000004</v>
      </c>
      <c r="D27" s="22">
        <f t="shared" si="3"/>
        <v>99.104200000000006</v>
      </c>
      <c r="E27" s="22">
        <f t="shared" si="3"/>
        <v>21.410400000000003</v>
      </c>
      <c r="F27" s="22">
        <f t="shared" si="3"/>
        <v>97.968800000000016</v>
      </c>
      <c r="G27" s="22">
        <f t="shared" si="3"/>
        <v>98.61760000000001</v>
      </c>
      <c r="H27" s="23">
        <f t="shared" si="3"/>
        <v>98.131</v>
      </c>
      <c r="I27" s="21">
        <f t="shared" si="3"/>
        <v>96.833399999999997</v>
      </c>
      <c r="J27" s="22">
        <f t="shared" si="3"/>
        <v>98.455400000000012</v>
      </c>
      <c r="K27" s="22">
        <f t="shared" si="3"/>
        <v>97.968800000000016</v>
      </c>
      <c r="L27" s="22">
        <f t="shared" si="3"/>
        <v>23.032400000000003</v>
      </c>
      <c r="M27" s="22">
        <f t="shared" si="3"/>
        <v>98.455400000000012</v>
      </c>
      <c r="N27" s="22">
        <f t="shared" si="3"/>
        <v>98.293199999999999</v>
      </c>
      <c r="O27" s="23">
        <f t="shared" si="3"/>
        <v>97.157800000000023</v>
      </c>
      <c r="P27" s="21">
        <f t="shared" si="3"/>
        <v>99.266400000000004</v>
      </c>
      <c r="Q27" s="22">
        <f t="shared" si="3"/>
        <v>97.806600000000003</v>
      </c>
      <c r="R27" s="22">
        <f t="shared" si="3"/>
        <v>98.942000000000007</v>
      </c>
      <c r="S27" s="22">
        <f t="shared" si="3"/>
        <v>20.437200000000001</v>
      </c>
      <c r="T27" s="22">
        <f t="shared" si="3"/>
        <v>99.428600000000003</v>
      </c>
      <c r="U27" s="22">
        <f t="shared" si="3"/>
        <v>98.131</v>
      </c>
      <c r="V27" s="23">
        <f t="shared" si="3"/>
        <v>99.104200000000006</v>
      </c>
      <c r="W27" s="425">
        <f>((W24*1000)/W26)/7</f>
        <v>162.77304982449053</v>
      </c>
      <c r="Y27" s="36"/>
    </row>
    <row r="28" spans="1:30" ht="33.75" customHeight="1" x14ac:dyDescent="0.25">
      <c r="A28" s="157" t="s">
        <v>13</v>
      </c>
      <c r="B28" s="329">
        <f>((B26*B25)*7)/1000</f>
        <v>681.24000000000012</v>
      </c>
      <c r="C28" s="330">
        <f>((C26*C25)*7)/1000</f>
        <v>694.86480000000006</v>
      </c>
      <c r="D28" s="330">
        <f t="shared" ref="D28:K28" si="4">((D26*D25)*7)/1000</f>
        <v>693.72940000000017</v>
      </c>
      <c r="E28" s="330">
        <f t="shared" si="4"/>
        <v>149.87280000000001</v>
      </c>
      <c r="F28" s="330">
        <f t="shared" si="4"/>
        <v>685.78160000000014</v>
      </c>
      <c r="G28" s="330">
        <f t="shared" si="4"/>
        <v>690.32320000000004</v>
      </c>
      <c r="H28" s="331">
        <f t="shared" si="4"/>
        <v>686.91700000000014</v>
      </c>
      <c r="I28" s="329">
        <f>((I26*I25)*7)/1000</f>
        <v>677.8338</v>
      </c>
      <c r="J28" s="330">
        <f t="shared" si="4"/>
        <v>689.18780000000004</v>
      </c>
      <c r="K28" s="330">
        <f t="shared" si="4"/>
        <v>685.78160000000014</v>
      </c>
      <c r="L28" s="330">
        <f>((L26*L25)*7)/1000</f>
        <v>161.22680000000003</v>
      </c>
      <c r="M28" s="330">
        <f>((M26*M25)*7)/1000</f>
        <v>689.18780000000004</v>
      </c>
      <c r="N28" s="330">
        <f>((N26*N25)*7)/1000</f>
        <v>688.05240000000015</v>
      </c>
      <c r="O28" s="331">
        <f>((O26*O25)*7)/1000</f>
        <v>680.10460000000012</v>
      </c>
      <c r="P28" s="329">
        <f t="shared" ref="P28:V28" si="5">((P26*P25)*7)/1000</f>
        <v>694.86480000000006</v>
      </c>
      <c r="Q28" s="330">
        <f t="shared" si="5"/>
        <v>684.64620000000002</v>
      </c>
      <c r="R28" s="330">
        <f t="shared" si="5"/>
        <v>692.59400000000016</v>
      </c>
      <c r="S28" s="330">
        <f t="shared" si="5"/>
        <v>143.06039999999999</v>
      </c>
      <c r="T28" s="330">
        <f t="shared" si="5"/>
        <v>696.00020000000006</v>
      </c>
      <c r="U28" s="330">
        <f t="shared" si="5"/>
        <v>686.91700000000014</v>
      </c>
      <c r="V28" s="331">
        <f t="shared" si="5"/>
        <v>693.72940000000017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162.47619047619048</v>
      </c>
      <c r="C29" s="27">
        <f t="shared" si="6"/>
        <v>162.7217553688142</v>
      </c>
      <c r="D29" s="27">
        <f t="shared" si="6"/>
        <v>162.4736965162497</v>
      </c>
      <c r="E29" s="27">
        <f t="shared" si="6"/>
        <v>167.09956709956711</v>
      </c>
      <c r="F29" s="27">
        <f t="shared" si="6"/>
        <v>162.2043519394513</v>
      </c>
      <c r="G29" s="27">
        <f t="shared" si="6"/>
        <v>162.734962406015</v>
      </c>
      <c r="H29" s="28">
        <f t="shared" si="6"/>
        <v>162.73907910271546</v>
      </c>
      <c r="I29" s="26">
        <f t="shared" si="6"/>
        <v>163.81909547738695</v>
      </c>
      <c r="J29" s="27">
        <f t="shared" si="6"/>
        <v>162.46175570722522</v>
      </c>
      <c r="K29" s="27">
        <f t="shared" si="6"/>
        <v>162.2043519394513</v>
      </c>
      <c r="L29" s="27">
        <f>+(L24/L26)/7*1000</f>
        <v>165.59356136820929</v>
      </c>
      <c r="M29" s="27">
        <f>+(M24/M26)/7*1000</f>
        <v>162.20287126382675</v>
      </c>
      <c r="N29" s="27">
        <f>+(N24/N26)/7*1000</f>
        <v>162.72984441301276</v>
      </c>
      <c r="O29" s="28">
        <f>+(O24/O26)/7*1000</f>
        <v>163.27212020033392</v>
      </c>
      <c r="P29" s="26">
        <f t="shared" ref="P29:V29" si="7">+(P24/P26)/7*1000</f>
        <v>162.7217553688142</v>
      </c>
      <c r="Q29" s="27">
        <f t="shared" si="7"/>
        <v>162.47334754797441</v>
      </c>
      <c r="R29" s="27">
        <f t="shared" si="7"/>
        <v>162.74004683840749</v>
      </c>
      <c r="S29" s="27">
        <f t="shared" si="7"/>
        <v>169.95464852607708</v>
      </c>
      <c r="T29" s="27">
        <f t="shared" si="7"/>
        <v>162.19995339081797</v>
      </c>
      <c r="U29" s="27">
        <f t="shared" si="7"/>
        <v>162.19598583234949</v>
      </c>
      <c r="V29" s="28">
        <f t="shared" si="7"/>
        <v>162.4736965162497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1.1599999999998545</v>
      </c>
      <c r="C30" s="30">
        <f>C24-C28</f>
        <v>2.2351999999999634</v>
      </c>
      <c r="D30" s="30">
        <f>D24-D28</f>
        <v>1.1705999999999221</v>
      </c>
      <c r="E30" s="30">
        <f t="shared" ref="E30:K30" si="8">E24-E28</f>
        <v>4.5271999999999935</v>
      </c>
      <c r="F30" s="30">
        <f t="shared" si="8"/>
        <v>1.8399999999815009E-2</v>
      </c>
      <c r="G30" s="30">
        <f t="shared" si="8"/>
        <v>2.2767999999998665</v>
      </c>
      <c r="H30" s="30">
        <f t="shared" si="8"/>
        <v>2.2829999999997881</v>
      </c>
      <c r="I30" s="30">
        <f t="shared" si="8"/>
        <v>6.7662000000000262</v>
      </c>
      <c r="J30" s="30">
        <f t="shared" si="8"/>
        <v>1.1121999999999161</v>
      </c>
      <c r="K30" s="30">
        <f t="shared" si="8"/>
        <v>1.8399999999815009E-2</v>
      </c>
      <c r="L30" s="30">
        <f>L24-L28</f>
        <v>3.3731999999999971</v>
      </c>
      <c r="M30" s="30">
        <f>M24-M28</f>
        <v>1.2199999999893407E-2</v>
      </c>
      <c r="N30" s="30">
        <f>N24-N28</f>
        <v>2.2475999999999203</v>
      </c>
      <c r="O30" s="30">
        <f>O24-O28</f>
        <v>4.4953999999999041</v>
      </c>
      <c r="P30" s="30">
        <f t="shared" ref="P30:V30" si="9">P24-P28</f>
        <v>2.2351999999999634</v>
      </c>
      <c r="Q30" s="30">
        <f t="shared" si="9"/>
        <v>1.1537999999999329</v>
      </c>
      <c r="R30" s="30">
        <f t="shared" si="9"/>
        <v>2.3059999999998126</v>
      </c>
      <c r="S30" s="30">
        <f t="shared" si="9"/>
        <v>6.8396000000000186</v>
      </c>
      <c r="T30" s="30">
        <f t="shared" si="9"/>
        <v>-2.0000000017716957E-4</v>
      </c>
      <c r="U30" s="30">
        <f t="shared" si="9"/>
        <v>-1.7000000000052751E-2</v>
      </c>
      <c r="V30" s="30">
        <f t="shared" si="9"/>
        <v>1.1705999999999221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5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4" t="s">
        <v>16</v>
      </c>
      <c r="C33" s="1095"/>
      <c r="D33" s="1095"/>
      <c r="E33" s="1095"/>
      <c r="F33" s="1095"/>
      <c r="G33" s="1145"/>
      <c r="H33" s="1147" t="s">
        <v>8</v>
      </c>
      <c r="M33" s="32"/>
      <c r="N33" s="1166"/>
      <c r="O33" s="1169" t="s">
        <v>16</v>
      </c>
      <c r="P33" s="1170"/>
      <c r="Q33" s="1170"/>
      <c r="R33" s="1170"/>
      <c r="S33" s="1170"/>
      <c r="T33" s="1170"/>
      <c r="U33" s="1155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5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50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474">
        <v>88.3</v>
      </c>
      <c r="C36" s="475">
        <v>91.1</v>
      </c>
      <c r="D36" s="475">
        <v>12.8</v>
      </c>
      <c r="E36" s="475">
        <v>93.2</v>
      </c>
      <c r="F36" s="475">
        <v>91.5</v>
      </c>
      <c r="G36" s="477">
        <v>91.3</v>
      </c>
      <c r="H36" s="496">
        <f t="shared" ref="H36:H41" si="10">SUM(B36:G36)</f>
        <v>468.2</v>
      </c>
      <c r="I36" s="37"/>
      <c r="J36" s="375"/>
      <c r="K36" s="326"/>
      <c r="L36" s="502"/>
      <c r="M36" s="2"/>
      <c r="N36" s="147" t="s">
        <v>23</v>
      </c>
      <c r="O36" s="470">
        <v>8.6999999999999993</v>
      </c>
      <c r="P36" s="471">
        <v>8.5</v>
      </c>
      <c r="Q36" s="471">
        <v>1.5</v>
      </c>
      <c r="R36" s="471">
        <v>8.4</v>
      </c>
      <c r="S36" s="471">
        <v>8.4</v>
      </c>
      <c r="T36" s="473">
        <v>8.1</v>
      </c>
      <c r="U36" s="651">
        <f t="shared" ref="U36:U43" si="11">SUM(O36:T36)</f>
        <v>43.6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88.3</v>
      </c>
      <c r="C37" s="330">
        <v>90.8</v>
      </c>
      <c r="D37" s="330">
        <v>12.2</v>
      </c>
      <c r="E37" s="330">
        <v>93</v>
      </c>
      <c r="F37" s="330">
        <v>91.5</v>
      </c>
      <c r="G37" s="331">
        <v>91.3</v>
      </c>
      <c r="H37" s="337">
        <f t="shared" si="10"/>
        <v>467.09999999999997</v>
      </c>
      <c r="I37" s="37"/>
      <c r="J37" s="375"/>
      <c r="K37" s="326"/>
      <c r="L37" s="502"/>
      <c r="M37" s="2"/>
      <c r="N37" s="148" t="s">
        <v>19</v>
      </c>
      <c r="O37" s="329">
        <v>8</v>
      </c>
      <c r="P37" s="330">
        <v>8.1999999999999993</v>
      </c>
      <c r="Q37" s="330">
        <v>1.1000000000000001</v>
      </c>
      <c r="R37" s="330">
        <v>8.3000000000000007</v>
      </c>
      <c r="S37" s="330">
        <v>8.1</v>
      </c>
      <c r="T37" s="344">
        <v>8.1</v>
      </c>
      <c r="U37" s="382">
        <f t="shared" si="11"/>
        <v>41.800000000000004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88.3</v>
      </c>
      <c r="C38" s="330">
        <v>90.8</v>
      </c>
      <c r="D38" s="330">
        <v>11.7</v>
      </c>
      <c r="E38" s="330">
        <v>93</v>
      </c>
      <c r="F38" s="330">
        <v>91.4</v>
      </c>
      <c r="G38" s="331">
        <v>91.3</v>
      </c>
      <c r="H38" s="242">
        <f>SUM(B38:G38)</f>
        <v>466.49999999999994</v>
      </c>
      <c r="I38" s="37"/>
      <c r="J38" s="375"/>
      <c r="K38" s="326"/>
      <c r="L38" s="502"/>
      <c r="M38" s="2"/>
      <c r="N38" s="148" t="s">
        <v>27</v>
      </c>
      <c r="O38" s="329">
        <v>7</v>
      </c>
      <c r="P38" s="330">
        <v>7.2</v>
      </c>
      <c r="Q38" s="330">
        <v>1</v>
      </c>
      <c r="R38" s="330">
        <v>7</v>
      </c>
      <c r="S38" s="330">
        <v>7</v>
      </c>
      <c r="T38" s="344">
        <v>6.9</v>
      </c>
      <c r="U38" s="382">
        <f t="shared" si="11"/>
        <v>36.1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87.4</v>
      </c>
      <c r="C39" s="330">
        <v>90.7</v>
      </c>
      <c r="D39" s="330">
        <v>11.5</v>
      </c>
      <c r="E39" s="330">
        <v>92.5</v>
      </c>
      <c r="F39" s="330">
        <v>91.2</v>
      </c>
      <c r="G39" s="331">
        <v>91</v>
      </c>
      <c r="H39" s="242">
        <f t="shared" si="10"/>
        <v>464.3</v>
      </c>
      <c r="I39" s="37"/>
      <c r="J39" s="375"/>
      <c r="K39" s="326"/>
      <c r="L39" s="502"/>
      <c r="M39" s="2"/>
      <c r="N39" s="147" t="s">
        <v>20</v>
      </c>
      <c r="O39" s="329">
        <v>6.9</v>
      </c>
      <c r="P39" s="330">
        <v>7.1</v>
      </c>
      <c r="Q39" s="330">
        <v>1</v>
      </c>
      <c r="R39" s="330">
        <v>6.9</v>
      </c>
      <c r="S39" s="330">
        <v>7</v>
      </c>
      <c r="T39" s="344">
        <v>6.9</v>
      </c>
      <c r="U39" s="382">
        <f t="shared" si="11"/>
        <v>35.799999999999997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87.4</v>
      </c>
      <c r="C40" s="330">
        <v>90.7</v>
      </c>
      <c r="D40" s="330">
        <v>11.4</v>
      </c>
      <c r="E40" s="330">
        <v>92.4</v>
      </c>
      <c r="F40" s="330">
        <v>91.1</v>
      </c>
      <c r="G40" s="331">
        <v>91</v>
      </c>
      <c r="H40" s="575">
        <f t="shared" si="10"/>
        <v>464</v>
      </c>
      <c r="I40" s="555"/>
      <c r="J40" s="556"/>
      <c r="K40" s="556"/>
      <c r="L40" s="556"/>
      <c r="M40" s="557"/>
      <c r="N40" s="147" t="s">
        <v>21</v>
      </c>
      <c r="O40" s="329">
        <v>6.9</v>
      </c>
      <c r="P40" s="330">
        <v>7.1</v>
      </c>
      <c r="Q40" s="330">
        <v>1</v>
      </c>
      <c r="R40" s="330">
        <v>6.9</v>
      </c>
      <c r="S40" s="330">
        <v>7</v>
      </c>
      <c r="T40" s="344">
        <v>6.9</v>
      </c>
      <c r="U40" s="382">
        <f t="shared" si="11"/>
        <v>35.799999999999997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86</v>
      </c>
      <c r="C41" s="330">
        <v>89.6</v>
      </c>
      <c r="D41" s="330">
        <v>7.8</v>
      </c>
      <c r="E41" s="330">
        <v>90.2</v>
      </c>
      <c r="F41" s="330">
        <v>89.7</v>
      </c>
      <c r="G41" s="331">
        <v>89.5</v>
      </c>
      <c r="H41" s="242">
        <f t="shared" si="10"/>
        <v>452.8</v>
      </c>
      <c r="I41" s="555"/>
      <c r="J41" s="556"/>
      <c r="K41" s="556"/>
      <c r="L41" s="556"/>
      <c r="M41" s="557"/>
      <c r="N41" s="148" t="s">
        <v>22</v>
      </c>
      <c r="O41" s="329">
        <v>6.9</v>
      </c>
      <c r="P41" s="330">
        <v>7.1</v>
      </c>
      <c r="Q41" s="330">
        <v>1</v>
      </c>
      <c r="R41" s="330">
        <v>6.9</v>
      </c>
      <c r="S41" s="330">
        <v>6.9</v>
      </c>
      <c r="T41" s="344">
        <v>6.9</v>
      </c>
      <c r="U41" s="382">
        <f t="shared" si="11"/>
        <v>35.699999999999996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88.7</v>
      </c>
      <c r="C42" s="27">
        <v>91.8</v>
      </c>
      <c r="D42" s="330">
        <v>15</v>
      </c>
      <c r="E42" s="330">
        <v>94.6</v>
      </c>
      <c r="F42" s="330">
        <v>92.5</v>
      </c>
      <c r="G42" s="331">
        <v>92.3</v>
      </c>
      <c r="H42" s="381">
        <f>SUM(B42:G42)</f>
        <v>474.90000000000003</v>
      </c>
      <c r="I42" s="555"/>
      <c r="J42" s="556"/>
      <c r="K42" s="556"/>
      <c r="L42" s="556"/>
      <c r="M42" s="557"/>
      <c r="N42" s="196" t="s">
        <v>30</v>
      </c>
      <c r="O42" s="591">
        <v>6.9</v>
      </c>
      <c r="P42" s="592">
        <v>7.1</v>
      </c>
      <c r="Q42" s="592">
        <v>1</v>
      </c>
      <c r="R42" s="330">
        <v>6.9</v>
      </c>
      <c r="S42" s="592">
        <v>6.9</v>
      </c>
      <c r="T42" s="647">
        <v>6.8</v>
      </c>
      <c r="U42" s="382">
        <f t="shared" si="11"/>
        <v>35.599999999999994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614.4</v>
      </c>
      <c r="C43" s="628">
        <f t="shared" si="12"/>
        <v>635.49999999999989</v>
      </c>
      <c r="D43" s="628">
        <f t="shared" si="12"/>
        <v>82.4</v>
      </c>
      <c r="E43" s="531">
        <f t="shared" si="12"/>
        <v>648.90000000000009</v>
      </c>
      <c r="F43" s="628">
        <f>SUM(F36:F42)</f>
        <v>638.9</v>
      </c>
      <c r="G43" s="629">
        <f t="shared" si="12"/>
        <v>637.69999999999993</v>
      </c>
      <c r="H43" s="626">
        <f>SUM(B43:G43)</f>
        <v>3257.7999999999997</v>
      </c>
      <c r="I43" s="37"/>
      <c r="J43" s="37"/>
      <c r="K43" s="37"/>
      <c r="L43" s="37"/>
      <c r="N43" s="302" t="s">
        <v>8</v>
      </c>
      <c r="O43" s="622">
        <f t="shared" ref="O43:T43" si="13">SUM(O36:O42)</f>
        <v>51.3</v>
      </c>
      <c r="P43" s="623">
        <f t="shared" si="13"/>
        <v>52.300000000000004</v>
      </c>
      <c r="Q43" s="623">
        <f t="shared" si="13"/>
        <v>7.6</v>
      </c>
      <c r="R43" s="623">
        <f t="shared" si="13"/>
        <v>51.3</v>
      </c>
      <c r="S43" s="623">
        <f t="shared" si="13"/>
        <v>51.3</v>
      </c>
      <c r="T43" s="648">
        <f t="shared" si="13"/>
        <v>50.599999999999994</v>
      </c>
      <c r="U43" s="626">
        <f t="shared" si="11"/>
        <v>264.39999999999998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159.00000000000006</v>
      </c>
      <c r="C44" s="614">
        <v>159.00000000000006</v>
      </c>
      <c r="D44" s="614">
        <v>159.00000000000006</v>
      </c>
      <c r="E44" s="614">
        <v>159.00000000000006</v>
      </c>
      <c r="F44" s="614">
        <v>159.00000000000006</v>
      </c>
      <c r="G44" s="615">
        <v>159.00000000000006</v>
      </c>
      <c r="H44" s="620">
        <f>+((H43/H45)/7)*1000</f>
        <v>160.31691353771959</v>
      </c>
      <c r="I44" s="38"/>
      <c r="J44" s="38"/>
      <c r="K44" s="38"/>
      <c r="L44" s="37"/>
      <c r="N44" s="162" t="s">
        <v>10</v>
      </c>
      <c r="O44" s="617">
        <v>149.5</v>
      </c>
      <c r="P44" s="618">
        <v>149.5</v>
      </c>
      <c r="Q44" s="618">
        <v>149.5</v>
      </c>
      <c r="R44" s="618">
        <v>146.5</v>
      </c>
      <c r="S44" s="618">
        <v>146.5</v>
      </c>
      <c r="T44" s="649">
        <v>144.5</v>
      </c>
      <c r="U44" s="620">
        <f>+((U43/U45)/7)*1000</f>
        <v>148.1232492997199</v>
      </c>
      <c r="AA44" s="11"/>
      <c r="AB44" s="11"/>
    </row>
    <row r="45" spans="1:28" ht="33.75" customHeight="1" x14ac:dyDescent="0.25">
      <c r="A45" s="163" t="s">
        <v>11</v>
      </c>
      <c r="B45" s="18">
        <v>550</v>
      </c>
      <c r="C45" s="19">
        <v>569</v>
      </c>
      <c r="D45" s="19">
        <v>65</v>
      </c>
      <c r="E45" s="19">
        <v>579</v>
      </c>
      <c r="F45" s="19">
        <v>571</v>
      </c>
      <c r="G45" s="20">
        <v>569</v>
      </c>
      <c r="H45" s="384">
        <f>SUM(B45:G45)</f>
        <v>2903</v>
      </c>
      <c r="I45" s="166"/>
      <c r="J45" s="166"/>
      <c r="K45" s="166"/>
      <c r="L45" s="37"/>
      <c r="M45" s="39"/>
      <c r="N45" s="163" t="s">
        <v>11</v>
      </c>
      <c r="O45" s="18">
        <v>49</v>
      </c>
      <c r="P45" s="19">
        <v>50</v>
      </c>
      <c r="Q45" s="19">
        <v>6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87.450000000000031</v>
      </c>
      <c r="C46" s="22">
        <f t="shared" si="14"/>
        <v>90.471000000000032</v>
      </c>
      <c r="D46" s="22">
        <f t="shared" si="14"/>
        <v>10.335000000000004</v>
      </c>
      <c r="E46" s="22">
        <f t="shared" si="14"/>
        <v>92.061000000000035</v>
      </c>
      <c r="F46" s="22">
        <f t="shared" si="14"/>
        <v>90.78900000000003</v>
      </c>
      <c r="G46" s="23">
        <f t="shared" si="14"/>
        <v>90.471000000000032</v>
      </c>
      <c r="H46" s="368">
        <f>((H43*1000)/H45)/7</f>
        <v>160.31691353771956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6.9157000000000011</v>
      </c>
      <c r="P46" s="22">
        <f t="shared" si="15"/>
        <v>7.125</v>
      </c>
      <c r="Q46" s="22">
        <f t="shared" si="15"/>
        <v>0.73580000000000001</v>
      </c>
      <c r="R46" s="22">
        <f t="shared" si="15"/>
        <v>6.9150000000000009</v>
      </c>
      <c r="S46" s="22">
        <f t="shared" si="15"/>
        <v>6.9550000000000001</v>
      </c>
      <c r="T46" s="135">
        <f t="shared" si="15"/>
        <v>6.875</v>
      </c>
      <c r="U46" s="368">
        <f>((U43*1000)/U45)/7</f>
        <v>148.12324929971987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612.1500000000002</v>
      </c>
      <c r="C47" s="330">
        <f t="shared" si="16"/>
        <v>633.29700000000025</v>
      </c>
      <c r="D47" s="330">
        <f t="shared" si="16"/>
        <v>72.345000000000027</v>
      </c>
      <c r="E47" s="330">
        <f t="shared" si="16"/>
        <v>644.42700000000025</v>
      </c>
      <c r="F47" s="330">
        <f>((F45*F44)*7)/1000</f>
        <v>635.52300000000025</v>
      </c>
      <c r="G47" s="331">
        <f t="shared" si="16"/>
        <v>633.29700000000025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51.278500000000001</v>
      </c>
      <c r="P47" s="330">
        <f t="shared" si="17"/>
        <v>52.325000000000003</v>
      </c>
      <c r="Q47" s="330">
        <f t="shared" si="17"/>
        <v>6.2789999999999999</v>
      </c>
      <c r="R47" s="330">
        <f t="shared" si="17"/>
        <v>51.274999999999999</v>
      </c>
      <c r="S47" s="330">
        <f t="shared" si="17"/>
        <v>51.274999999999999</v>
      </c>
      <c r="T47" s="344">
        <f t="shared" si="17"/>
        <v>50.575000000000003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159.58441558441558</v>
      </c>
      <c r="C48" s="27">
        <f t="shared" si="18"/>
        <v>159.55310067788099</v>
      </c>
      <c r="D48" s="27">
        <f t="shared" si="18"/>
        <v>181.09890109890108</v>
      </c>
      <c r="E48" s="27">
        <f t="shared" si="18"/>
        <v>160.1036269430052</v>
      </c>
      <c r="F48" s="27">
        <f>+(F43/F45)/7*1000</f>
        <v>159.84488366274704</v>
      </c>
      <c r="G48" s="28">
        <f t="shared" si="18"/>
        <v>160.10544815465727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149.56268221574342</v>
      </c>
      <c r="P48" s="27">
        <f t="shared" si="19"/>
        <v>149.42857142857144</v>
      </c>
      <c r="Q48" s="27">
        <f t="shared" si="19"/>
        <v>180.95238095238093</v>
      </c>
      <c r="R48" s="27">
        <f t="shared" si="19"/>
        <v>146.57142857142858</v>
      </c>
      <c r="S48" s="27">
        <f t="shared" si="19"/>
        <v>146.57142857142858</v>
      </c>
      <c r="T48" s="180">
        <f t="shared" si="19"/>
        <v>144.57142857142856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2.2499999999997726</v>
      </c>
      <c r="C49" s="30">
        <f t="shared" si="20"/>
        <v>2.2029999999996335</v>
      </c>
      <c r="D49" s="30">
        <f>D43-D47</f>
        <v>10.054999999999978</v>
      </c>
      <c r="E49" s="30">
        <f t="shared" si="20"/>
        <v>4.4729999999998427</v>
      </c>
      <c r="F49" s="30">
        <f t="shared" si="20"/>
        <v>3.3769999999997253</v>
      </c>
      <c r="G49" s="30">
        <f t="shared" si="20"/>
        <v>4.4029999999996789</v>
      </c>
      <c r="H49" s="29"/>
      <c r="I49" s="29"/>
      <c r="J49" s="29"/>
      <c r="K49" s="29"/>
      <c r="L49" s="30"/>
      <c r="N49" s="29"/>
      <c r="O49" s="30">
        <f t="shared" ref="O49:T49" si="21">O43-O47</f>
        <v>2.1499999999996078E-2</v>
      </c>
      <c r="P49" s="30">
        <f t="shared" si="21"/>
        <v>-2.4999999999998579E-2</v>
      </c>
      <c r="Q49" s="30">
        <f t="shared" si="21"/>
        <v>1.3209999999999997</v>
      </c>
      <c r="R49" s="30">
        <f t="shared" si="21"/>
        <v>2.4999999999998579E-2</v>
      </c>
      <c r="S49" s="30">
        <f t="shared" si="21"/>
        <v>2.4999999999998579E-2</v>
      </c>
      <c r="T49" s="30">
        <f t="shared" si="21"/>
        <v>2.4999999999991473E-2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03" t="s">
        <v>7</v>
      </c>
      <c r="C52" s="1104"/>
      <c r="D52" s="1104"/>
      <c r="E52" s="1104"/>
      <c r="F52" s="1104"/>
      <c r="G52" s="1104"/>
      <c r="H52" s="1105"/>
      <c r="I52" s="1142" t="s">
        <v>29</v>
      </c>
      <c r="J52" s="1143"/>
      <c r="K52" s="1143"/>
      <c r="L52" s="1143"/>
      <c r="M52" s="1143"/>
      <c r="N52" s="1143"/>
      <c r="O52" s="1144"/>
      <c r="P52" s="645" t="s">
        <v>28</v>
      </c>
      <c r="Q52" s="646"/>
      <c r="R52" s="646"/>
      <c r="S52" s="646"/>
      <c r="T52" s="646"/>
      <c r="U52" s="646"/>
      <c r="V52" s="646"/>
      <c r="W52" s="1147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8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8.1</v>
      </c>
      <c r="C54" s="330">
        <v>8.3000000000000007</v>
      </c>
      <c r="D54" s="330">
        <v>8.1999999999999993</v>
      </c>
      <c r="E54" s="330">
        <v>2.1</v>
      </c>
      <c r="F54" s="330">
        <v>8.1999999999999993</v>
      </c>
      <c r="G54" s="330">
        <v>8</v>
      </c>
      <c r="H54" s="331">
        <v>8.1</v>
      </c>
      <c r="I54" s="329">
        <v>8.1999999999999993</v>
      </c>
      <c r="J54" s="330">
        <v>8.6</v>
      </c>
      <c r="K54" s="330">
        <v>8.5</v>
      </c>
      <c r="L54" s="330">
        <v>2.2999999999999998</v>
      </c>
      <c r="M54" s="330">
        <v>8.6999999999999993</v>
      </c>
      <c r="N54" s="25">
        <v>8.1</v>
      </c>
      <c r="O54" s="331">
        <v>8.6</v>
      </c>
      <c r="P54" s="329">
        <v>8.5</v>
      </c>
      <c r="Q54" s="330">
        <v>8.6999999999999993</v>
      </c>
      <c r="R54" s="330">
        <v>8.5</v>
      </c>
      <c r="S54" s="330">
        <v>2.5</v>
      </c>
      <c r="T54" s="330">
        <v>8.8000000000000007</v>
      </c>
      <c r="U54" s="330">
        <v>8.6999999999999993</v>
      </c>
      <c r="V54" s="331">
        <v>8.6999999999999993</v>
      </c>
      <c r="W54" s="365">
        <f t="shared" ref="W54:W61" si="22">SUM(B54:V54)</f>
        <v>158.39999999999998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2.1</v>
      </c>
      <c r="F55" s="330">
        <v>8.1999999999999993</v>
      </c>
      <c r="G55" s="330">
        <v>8</v>
      </c>
      <c r="H55" s="331">
        <v>8.1</v>
      </c>
      <c r="I55" s="329">
        <v>7.6</v>
      </c>
      <c r="J55" s="330">
        <v>7.8</v>
      </c>
      <c r="K55" s="330">
        <v>7.8</v>
      </c>
      <c r="L55" s="330">
        <v>1.5</v>
      </c>
      <c r="M55" s="330">
        <v>7.7</v>
      </c>
      <c r="N55" s="25">
        <v>7.5</v>
      </c>
      <c r="O55" s="331">
        <v>7.6</v>
      </c>
      <c r="P55" s="329">
        <v>8.3000000000000007</v>
      </c>
      <c r="Q55" s="330">
        <v>8.3000000000000007</v>
      </c>
      <c r="R55" s="330">
        <v>8.3000000000000007</v>
      </c>
      <c r="S55" s="330">
        <v>1.9</v>
      </c>
      <c r="T55" s="330">
        <v>8.3000000000000007</v>
      </c>
      <c r="U55" s="330">
        <v>8.1999999999999993</v>
      </c>
      <c r="V55" s="331">
        <v>8.1</v>
      </c>
      <c r="W55" s="365">
        <f t="shared" si="22"/>
        <v>149.89999999999998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2.1</v>
      </c>
      <c r="F56" s="330">
        <v>8.1999999999999993</v>
      </c>
      <c r="G56" s="330">
        <v>8.1</v>
      </c>
      <c r="H56" s="331">
        <v>8.1</v>
      </c>
      <c r="I56" s="329">
        <v>7.6</v>
      </c>
      <c r="J56" s="330">
        <v>7.7</v>
      </c>
      <c r="K56" s="330">
        <v>7.6</v>
      </c>
      <c r="L56" s="330">
        <v>1.4</v>
      </c>
      <c r="M56" s="330">
        <v>7.6</v>
      </c>
      <c r="N56" s="25">
        <v>7.5</v>
      </c>
      <c r="O56" s="331">
        <v>7.5</v>
      </c>
      <c r="P56" s="329">
        <v>8.1999999999999993</v>
      </c>
      <c r="Q56" s="330">
        <v>8.1999999999999993</v>
      </c>
      <c r="R56" s="330">
        <v>8.1999999999999993</v>
      </c>
      <c r="S56" s="330">
        <v>1.9</v>
      </c>
      <c r="T56" s="330">
        <v>8.1</v>
      </c>
      <c r="U56" s="330">
        <v>8.1</v>
      </c>
      <c r="V56" s="331">
        <v>8</v>
      </c>
      <c r="W56" s="365">
        <f t="shared" si="22"/>
        <v>148.70000000000002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8.1999999999999993</v>
      </c>
      <c r="D57" s="330">
        <v>8.1999999999999993</v>
      </c>
      <c r="E57" s="330">
        <v>2.1</v>
      </c>
      <c r="F57" s="330">
        <v>8.1999999999999993</v>
      </c>
      <c r="G57" s="330">
        <v>8</v>
      </c>
      <c r="H57" s="331">
        <v>8.1</v>
      </c>
      <c r="I57" s="329">
        <v>7.6</v>
      </c>
      <c r="J57" s="330">
        <v>7.7</v>
      </c>
      <c r="K57" s="330">
        <v>7.6</v>
      </c>
      <c r="L57" s="330">
        <v>1.4</v>
      </c>
      <c r="M57" s="330">
        <v>7.6</v>
      </c>
      <c r="N57" s="25">
        <v>7.4</v>
      </c>
      <c r="O57" s="331">
        <v>7.5</v>
      </c>
      <c r="P57" s="329">
        <v>8.1999999999999993</v>
      </c>
      <c r="Q57" s="330">
        <v>8.1999999999999993</v>
      </c>
      <c r="R57" s="330">
        <v>8.1</v>
      </c>
      <c r="S57" s="330">
        <v>1.9</v>
      </c>
      <c r="T57" s="330">
        <v>8.1</v>
      </c>
      <c r="U57" s="330">
        <v>8.1</v>
      </c>
      <c r="V57" s="331">
        <v>8</v>
      </c>
      <c r="W57" s="365">
        <f t="shared" si="22"/>
        <v>148.30000000000001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8.1999999999999993</v>
      </c>
      <c r="D58" s="330">
        <v>8.1999999999999993</v>
      </c>
      <c r="E58" s="330">
        <v>2.1</v>
      </c>
      <c r="F58" s="330">
        <v>8.1999999999999993</v>
      </c>
      <c r="G58" s="330">
        <v>8</v>
      </c>
      <c r="H58" s="331">
        <v>8.1</v>
      </c>
      <c r="I58" s="329">
        <v>7.5</v>
      </c>
      <c r="J58" s="330">
        <v>7.6</v>
      </c>
      <c r="K58" s="330">
        <v>7.6</v>
      </c>
      <c r="L58" s="330">
        <v>1.3</v>
      </c>
      <c r="M58" s="330">
        <v>7.6</v>
      </c>
      <c r="N58" s="25">
        <v>7.4</v>
      </c>
      <c r="O58" s="331">
        <v>7.5</v>
      </c>
      <c r="P58" s="329">
        <v>8.1999999999999993</v>
      </c>
      <c r="Q58" s="330">
        <v>8.1</v>
      </c>
      <c r="R58" s="330">
        <v>8.1</v>
      </c>
      <c r="S58" s="330">
        <v>1.8</v>
      </c>
      <c r="T58" s="330">
        <v>8.1</v>
      </c>
      <c r="U58" s="330">
        <v>8.1</v>
      </c>
      <c r="V58" s="331">
        <v>8</v>
      </c>
      <c r="W58" s="365">
        <f t="shared" si="22"/>
        <v>147.79999999999998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</v>
      </c>
      <c r="C59" s="330">
        <v>8.1999999999999993</v>
      </c>
      <c r="D59" s="330">
        <v>8.1999999999999993</v>
      </c>
      <c r="E59" s="330">
        <v>2.1</v>
      </c>
      <c r="F59" s="330">
        <v>8.1999999999999993</v>
      </c>
      <c r="G59" s="330">
        <v>8</v>
      </c>
      <c r="H59" s="331">
        <v>8.1</v>
      </c>
      <c r="I59" s="329">
        <v>7.5</v>
      </c>
      <c r="J59" s="330">
        <v>7.6</v>
      </c>
      <c r="K59" s="330">
        <v>7.6</v>
      </c>
      <c r="L59" s="330">
        <v>1.3</v>
      </c>
      <c r="M59" s="330">
        <v>7.5</v>
      </c>
      <c r="N59" s="25">
        <v>7.4</v>
      </c>
      <c r="O59" s="331">
        <v>7.5</v>
      </c>
      <c r="P59" s="329">
        <v>8.1999999999999993</v>
      </c>
      <c r="Q59" s="330">
        <v>8.1</v>
      </c>
      <c r="R59" s="330">
        <v>8.1</v>
      </c>
      <c r="S59" s="330">
        <v>1.8</v>
      </c>
      <c r="T59" s="330">
        <v>8</v>
      </c>
      <c r="U59" s="330">
        <v>8</v>
      </c>
      <c r="V59" s="331">
        <v>8</v>
      </c>
      <c r="W59" s="365">
        <f t="shared" si="22"/>
        <v>147.5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591">
        <v>8.1</v>
      </c>
      <c r="C60" s="592">
        <v>8.1999999999999993</v>
      </c>
      <c r="D60" s="592">
        <v>8.1999999999999993</v>
      </c>
      <c r="E60" s="592">
        <v>2.1</v>
      </c>
      <c r="F60" s="592">
        <v>8.1999999999999993</v>
      </c>
      <c r="G60" s="592">
        <v>8</v>
      </c>
      <c r="H60" s="593">
        <v>8.1999999999999993</v>
      </c>
      <c r="I60" s="591">
        <v>7.5</v>
      </c>
      <c r="J60" s="592">
        <v>7.6</v>
      </c>
      <c r="K60" s="592">
        <v>7.5</v>
      </c>
      <c r="L60" s="592">
        <v>1.3</v>
      </c>
      <c r="M60" s="592">
        <v>7.5</v>
      </c>
      <c r="N60" s="608">
        <v>7.4</v>
      </c>
      <c r="O60" s="593">
        <v>7.5</v>
      </c>
      <c r="P60" s="591">
        <v>8.1</v>
      </c>
      <c r="Q60" s="592">
        <v>8.1</v>
      </c>
      <c r="R60" s="592">
        <v>8.1</v>
      </c>
      <c r="S60" s="592">
        <v>1.8</v>
      </c>
      <c r="T60" s="592">
        <v>8</v>
      </c>
      <c r="U60" s="330">
        <v>8</v>
      </c>
      <c r="V60" s="593">
        <v>8</v>
      </c>
      <c r="W60" s="382">
        <f t="shared" si="22"/>
        <v>147.39999999999998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56.7</v>
      </c>
      <c r="C61" s="623">
        <f t="shared" si="23"/>
        <v>57.7</v>
      </c>
      <c r="D61" s="623">
        <f t="shared" si="23"/>
        <v>57.400000000000006</v>
      </c>
      <c r="E61" s="623">
        <f t="shared" si="23"/>
        <v>14.7</v>
      </c>
      <c r="F61" s="623">
        <f t="shared" si="23"/>
        <v>57.400000000000006</v>
      </c>
      <c r="G61" s="623">
        <f t="shared" si="23"/>
        <v>56.1</v>
      </c>
      <c r="H61" s="624">
        <f t="shared" si="23"/>
        <v>56.8</v>
      </c>
      <c r="I61" s="622">
        <f t="shared" si="23"/>
        <v>53.5</v>
      </c>
      <c r="J61" s="623">
        <f t="shared" si="23"/>
        <v>54.6</v>
      </c>
      <c r="K61" s="623">
        <f t="shared" si="23"/>
        <v>54.2</v>
      </c>
      <c r="L61" s="623">
        <f>SUM(L54:L60)</f>
        <v>10.5</v>
      </c>
      <c r="M61" s="623">
        <f>SUM(M54:M60)</f>
        <v>54.2</v>
      </c>
      <c r="N61" s="623">
        <f>SUM(N54:N60)</f>
        <v>52.699999999999996</v>
      </c>
      <c r="O61" s="624">
        <f>SUM(O54:O60)</f>
        <v>53.7</v>
      </c>
      <c r="P61" s="622">
        <f t="shared" ref="P61:V61" si="24">SUM(P54:P60)</f>
        <v>57.70000000000001</v>
      </c>
      <c r="Q61" s="623">
        <f t="shared" si="24"/>
        <v>57.7</v>
      </c>
      <c r="R61" s="623">
        <f t="shared" si="24"/>
        <v>57.400000000000006</v>
      </c>
      <c r="S61" s="623">
        <f t="shared" si="24"/>
        <v>13.600000000000003</v>
      </c>
      <c r="T61" s="623">
        <f t="shared" si="24"/>
        <v>57.400000000000006</v>
      </c>
      <c r="U61" s="623">
        <f t="shared" si="24"/>
        <v>57.2</v>
      </c>
      <c r="V61" s="624">
        <f t="shared" si="24"/>
        <v>56.8</v>
      </c>
      <c r="W61" s="625">
        <f t="shared" si="22"/>
        <v>1048.0000000000002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</v>
      </c>
      <c r="C62" s="618">
        <v>150</v>
      </c>
      <c r="D62" s="618">
        <v>149</v>
      </c>
      <c r="E62" s="618">
        <v>150</v>
      </c>
      <c r="F62" s="618">
        <v>149</v>
      </c>
      <c r="G62" s="618">
        <v>148.5</v>
      </c>
      <c r="H62" s="619">
        <v>147.5</v>
      </c>
      <c r="I62" s="617">
        <v>150</v>
      </c>
      <c r="J62" s="618">
        <v>150</v>
      </c>
      <c r="K62" s="618">
        <v>149</v>
      </c>
      <c r="L62" s="621">
        <v>150</v>
      </c>
      <c r="M62" s="621">
        <v>149</v>
      </c>
      <c r="N62" s="618">
        <v>147.5</v>
      </c>
      <c r="O62" s="619">
        <v>147.5</v>
      </c>
      <c r="P62" s="617">
        <v>150</v>
      </c>
      <c r="Q62" s="618">
        <v>150</v>
      </c>
      <c r="R62" s="618">
        <v>149</v>
      </c>
      <c r="S62" s="618">
        <v>150</v>
      </c>
      <c r="T62" s="618">
        <v>149</v>
      </c>
      <c r="U62" s="618">
        <v>148.5</v>
      </c>
      <c r="V62" s="619">
        <v>147.5</v>
      </c>
      <c r="W62" s="616">
        <f>((W61/W63)/7)*1000</f>
        <v>149.71428571428575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13</v>
      </c>
      <c r="F63" s="19">
        <v>55</v>
      </c>
      <c r="G63" s="19">
        <v>54</v>
      </c>
      <c r="H63" s="20">
        <v>55</v>
      </c>
      <c r="I63" s="18">
        <v>51</v>
      </c>
      <c r="J63" s="19">
        <v>52</v>
      </c>
      <c r="K63" s="19">
        <v>52</v>
      </c>
      <c r="L63" s="19">
        <v>10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12</v>
      </c>
      <c r="T63" s="19">
        <v>54</v>
      </c>
      <c r="U63" s="19">
        <v>54</v>
      </c>
      <c r="V63" s="20">
        <v>55</v>
      </c>
      <c r="W63" s="244">
        <f>+SUM(B63:V63)</f>
        <v>1000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</v>
      </c>
      <c r="C64" s="22">
        <f t="shared" ref="C64:H64" si="25">((((C62*7)*C63)/1000))/7</f>
        <v>8.25</v>
      </c>
      <c r="D64" s="22">
        <f t="shared" si="25"/>
        <v>8.1950000000000003</v>
      </c>
      <c r="E64" s="22">
        <f t="shared" si="25"/>
        <v>1.95</v>
      </c>
      <c r="F64" s="22">
        <f t="shared" si="25"/>
        <v>8.1950000000000003</v>
      </c>
      <c r="G64" s="22">
        <f t="shared" si="25"/>
        <v>8.0190000000000001</v>
      </c>
      <c r="H64" s="23">
        <f t="shared" si="25"/>
        <v>8.1125000000000007</v>
      </c>
      <c r="I64" s="21">
        <f>(((((I62*7)*I63)/1000))-I54-I55)/5</f>
        <v>7.5499999999999989</v>
      </c>
      <c r="J64" s="22">
        <f t="shared" ref="J64:O64" si="26">(((((J62*7)*J63)/1000))-J54-J55)/5</f>
        <v>7.6400000000000006</v>
      </c>
      <c r="K64" s="22">
        <f t="shared" si="26"/>
        <v>7.5872000000000002</v>
      </c>
      <c r="L64" s="22">
        <f t="shared" si="26"/>
        <v>1.3399999999999999</v>
      </c>
      <c r="M64" s="22">
        <f t="shared" si="26"/>
        <v>7.3585999999999983</v>
      </c>
      <c r="N64" s="22">
        <f t="shared" si="26"/>
        <v>7.4114999999999993</v>
      </c>
      <c r="O64" s="23">
        <f t="shared" si="26"/>
        <v>7.4979999999999993</v>
      </c>
      <c r="P64" s="21">
        <f>(((((P62*7)*P63)/1000))-P54-P55)/5</f>
        <v>8.1900000000000013</v>
      </c>
      <c r="Q64" s="22">
        <f t="shared" ref="Q64:V64" si="27">(((((Q62*7)*Q63)/1000))-Q54-Q55)/5</f>
        <v>8.15</v>
      </c>
      <c r="R64" s="22">
        <f t="shared" si="27"/>
        <v>8.1129999999999995</v>
      </c>
      <c r="S64" s="22">
        <f t="shared" si="27"/>
        <v>1.64</v>
      </c>
      <c r="T64" s="22">
        <f t="shared" si="27"/>
        <v>7.844400000000002</v>
      </c>
      <c r="U64" s="22">
        <f t="shared" si="27"/>
        <v>7.8466000000000005</v>
      </c>
      <c r="V64" s="23">
        <f t="shared" si="27"/>
        <v>7.9975000000000005</v>
      </c>
      <c r="W64" s="425">
        <f>((W61*1000)/W63)/7</f>
        <v>149.71428571428575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8">((D63*D62)*7)/1000</f>
        <v>57.365000000000002</v>
      </c>
      <c r="E65" s="330">
        <f t="shared" si="28"/>
        <v>13.65</v>
      </c>
      <c r="F65" s="330">
        <f t="shared" si="28"/>
        <v>57.365000000000002</v>
      </c>
      <c r="G65" s="330">
        <f t="shared" si="28"/>
        <v>56.133000000000003</v>
      </c>
      <c r="H65" s="331">
        <f t="shared" si="28"/>
        <v>56.787500000000001</v>
      </c>
      <c r="I65" s="329">
        <f t="shared" si="28"/>
        <v>53.55</v>
      </c>
      <c r="J65" s="330">
        <f t="shared" si="28"/>
        <v>54.6</v>
      </c>
      <c r="K65" s="330">
        <f t="shared" si="28"/>
        <v>54.235999999999997</v>
      </c>
      <c r="L65" s="330">
        <f>((L63*L62)*7)/1000</f>
        <v>10.5</v>
      </c>
      <c r="M65" s="330">
        <f>((M63*M62)*7)/1000</f>
        <v>53.192999999999998</v>
      </c>
      <c r="N65" s="330">
        <f>((N63*N62)*7)/1000</f>
        <v>52.657499999999999</v>
      </c>
      <c r="O65" s="331">
        <f>((O63*O62)*7)/1000</f>
        <v>53.69</v>
      </c>
      <c r="P65" s="329">
        <f t="shared" ref="P65:V65" si="29">((P63*P62)*7)/1000</f>
        <v>57.75</v>
      </c>
      <c r="Q65" s="330">
        <f t="shared" si="29"/>
        <v>57.75</v>
      </c>
      <c r="R65" s="330">
        <f t="shared" si="29"/>
        <v>57.365000000000002</v>
      </c>
      <c r="S65" s="330">
        <f t="shared" si="29"/>
        <v>12.6</v>
      </c>
      <c r="T65" s="330">
        <f t="shared" si="29"/>
        <v>56.322000000000003</v>
      </c>
      <c r="U65" s="330">
        <f t="shared" si="29"/>
        <v>56.133000000000003</v>
      </c>
      <c r="V65" s="331">
        <f t="shared" si="29"/>
        <v>56.787500000000001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</v>
      </c>
      <c r="C66" s="27">
        <f t="shared" si="30"/>
        <v>149.87012987012989</v>
      </c>
      <c r="D66" s="27">
        <f t="shared" si="30"/>
        <v>149.09090909090909</v>
      </c>
      <c r="E66" s="27">
        <f t="shared" si="30"/>
        <v>161.53846153846155</v>
      </c>
      <c r="F66" s="27">
        <f t="shared" si="30"/>
        <v>149.09090909090909</v>
      </c>
      <c r="G66" s="27">
        <f t="shared" si="30"/>
        <v>148.4126984126984</v>
      </c>
      <c r="H66" s="28">
        <f t="shared" si="30"/>
        <v>147.53246753246754</v>
      </c>
      <c r="I66" s="26">
        <f t="shared" si="30"/>
        <v>149.85994397759103</v>
      </c>
      <c r="J66" s="27">
        <f t="shared" si="30"/>
        <v>150</v>
      </c>
      <c r="K66" s="27">
        <f t="shared" si="30"/>
        <v>148.90109890109889</v>
      </c>
      <c r="L66" s="27">
        <f>+(L61/L63)/7*1000</f>
        <v>150</v>
      </c>
      <c r="M66" s="27">
        <f>+(M61/M63)/7*1000</f>
        <v>151.82072829131653</v>
      </c>
      <c r="N66" s="27">
        <f>+(N61/N63)/7*1000</f>
        <v>147.61904761904759</v>
      </c>
      <c r="O66" s="28">
        <f>+(O61/O63)/7*1000</f>
        <v>147.52747252747253</v>
      </c>
      <c r="P66" s="26">
        <f t="shared" ref="P66:V66" si="31">+(P61/P63)/7*1000</f>
        <v>149.87012987012992</v>
      </c>
      <c r="Q66" s="27">
        <f t="shared" si="31"/>
        <v>149.87012987012989</v>
      </c>
      <c r="R66" s="27">
        <f t="shared" si="31"/>
        <v>149.09090909090909</v>
      </c>
      <c r="S66" s="27">
        <f t="shared" si="31"/>
        <v>161.90476190476193</v>
      </c>
      <c r="T66" s="27">
        <f t="shared" si="31"/>
        <v>151.85185185185188</v>
      </c>
      <c r="U66" s="27">
        <f t="shared" si="31"/>
        <v>151.32275132275134</v>
      </c>
      <c r="V66" s="28">
        <f t="shared" si="31"/>
        <v>147.53246753246754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-4.9999999999997158E-2</v>
      </c>
      <c r="D67" s="30">
        <f t="shared" ref="D67:K67" si="32">D61-D65</f>
        <v>3.5000000000003695E-2</v>
      </c>
      <c r="E67" s="30">
        <f t="shared" si="32"/>
        <v>1.0499999999999989</v>
      </c>
      <c r="F67" s="30">
        <f t="shared" si="32"/>
        <v>3.5000000000003695E-2</v>
      </c>
      <c r="G67" s="30">
        <f t="shared" si="32"/>
        <v>-3.3000000000001251E-2</v>
      </c>
      <c r="H67" s="30">
        <f t="shared" si="32"/>
        <v>1.2499999999995737E-2</v>
      </c>
      <c r="I67" s="30">
        <f t="shared" si="32"/>
        <v>-4.9999999999997158E-2</v>
      </c>
      <c r="J67" s="30">
        <f t="shared" si="32"/>
        <v>0</v>
      </c>
      <c r="K67" s="30">
        <f t="shared" si="32"/>
        <v>-3.5999999999994259E-2</v>
      </c>
      <c r="L67" s="30">
        <f>L61-L65</f>
        <v>0</v>
      </c>
      <c r="M67" s="30">
        <f>M61-M65</f>
        <v>1.007000000000005</v>
      </c>
      <c r="N67" s="30">
        <f>N61-N65</f>
        <v>4.2499999999996874E-2</v>
      </c>
      <c r="O67" s="30">
        <f>O61-O65</f>
        <v>1.0000000000005116E-2</v>
      </c>
      <c r="P67" s="30">
        <f t="shared" ref="P67:V67" si="33">P61-P65</f>
        <v>-4.9999999999990052E-2</v>
      </c>
      <c r="Q67" s="30">
        <f t="shared" si="33"/>
        <v>-4.9999999999997158E-2</v>
      </c>
      <c r="R67" s="30">
        <f t="shared" si="33"/>
        <v>3.5000000000003695E-2</v>
      </c>
      <c r="S67" s="30">
        <f t="shared" si="33"/>
        <v>1.0000000000000036</v>
      </c>
      <c r="T67" s="30">
        <f t="shared" si="33"/>
        <v>1.078000000000003</v>
      </c>
      <c r="U67" s="30">
        <f t="shared" si="33"/>
        <v>1.0670000000000002</v>
      </c>
      <c r="V67" s="30">
        <f t="shared" si="33"/>
        <v>1.2499999999995737E-2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60" topLeftCell="L26">
      <selection activeCell="P39" sqref="P39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1"/>
  <dimension ref="A1:AG235"/>
  <sheetViews>
    <sheetView topLeftCell="J11" zoomScale="50" zoomScaleNormal="50" workbookViewId="0">
      <selection activeCell="W17" sqref="W17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098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114</v>
      </c>
      <c r="N11" s="1100"/>
      <c r="O11" s="6"/>
      <c r="P11" s="6"/>
      <c r="Q11" s="1"/>
      <c r="R11" s="1"/>
      <c r="S11" s="1" t="s">
        <v>5</v>
      </c>
      <c r="T11" s="69">
        <v>45699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5"/>
      <c r="I15" s="1142" t="s">
        <v>29</v>
      </c>
      <c r="J15" s="1143"/>
      <c r="K15" s="1143"/>
      <c r="L15" s="1143"/>
      <c r="M15" s="1143"/>
      <c r="N15" s="1143"/>
      <c r="O15" s="1144"/>
      <c r="P15" s="1103" t="s">
        <v>28</v>
      </c>
      <c r="Q15" s="1104"/>
      <c r="R15" s="1104"/>
      <c r="S15" s="1104"/>
      <c r="T15" s="1104"/>
      <c r="U15" s="1104"/>
      <c r="V15" s="1105"/>
      <c r="W15" s="1156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72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57"/>
      <c r="Y16" s="327"/>
      <c r="AA16" s="326"/>
      <c r="AB16" s="11"/>
    </row>
    <row r="17" spans="1:30" ht="39.950000000000003" customHeight="1" thickBot="1" x14ac:dyDescent="0.3">
      <c r="A17" s="147" t="s">
        <v>23</v>
      </c>
      <c r="B17" s="601">
        <v>97.4</v>
      </c>
      <c r="C17" s="612">
        <v>99.5</v>
      </c>
      <c r="D17" s="602">
        <v>99.2</v>
      </c>
      <c r="E17" s="572">
        <v>21.7</v>
      </c>
      <c r="F17" s="572">
        <v>97.8</v>
      </c>
      <c r="G17" s="602">
        <v>98.9</v>
      </c>
      <c r="H17" s="280">
        <v>98.3</v>
      </c>
      <c r="I17" s="571">
        <v>97.7</v>
      </c>
      <c r="J17" s="572">
        <v>98.5</v>
      </c>
      <c r="K17" s="572">
        <v>97.8</v>
      </c>
      <c r="L17" s="572">
        <v>23.4</v>
      </c>
      <c r="M17" s="610">
        <v>98.4</v>
      </c>
      <c r="N17" s="610">
        <v>98.6</v>
      </c>
      <c r="O17" s="280">
        <v>97.7</v>
      </c>
      <c r="P17" s="609">
        <v>99.5</v>
      </c>
      <c r="Q17" s="610">
        <v>97.9</v>
      </c>
      <c r="R17" s="572">
        <v>99.1</v>
      </c>
      <c r="S17" s="572">
        <v>21.1</v>
      </c>
      <c r="T17" s="610">
        <v>99.4</v>
      </c>
      <c r="U17" s="610">
        <v>98.1</v>
      </c>
      <c r="V17" s="256">
        <v>99.2</v>
      </c>
      <c r="W17" s="578">
        <f t="shared" ref="W17:W24" si="0">SUM(B17:V17)</f>
        <v>1839.1999999999998</v>
      </c>
      <c r="X17" s="462"/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68">
        <v>96.5</v>
      </c>
      <c r="C18" s="569">
        <v>98.4</v>
      </c>
      <c r="D18" s="569">
        <v>98.3</v>
      </c>
      <c r="E18" s="569">
        <v>21.2</v>
      </c>
      <c r="F18" s="569">
        <v>97.2</v>
      </c>
      <c r="G18" s="569">
        <v>97.8</v>
      </c>
      <c r="H18" s="570">
        <v>97.3</v>
      </c>
      <c r="I18" s="568">
        <v>95.9</v>
      </c>
      <c r="J18" s="569">
        <v>97.6</v>
      </c>
      <c r="K18" s="569">
        <v>97.2</v>
      </c>
      <c r="L18" s="569">
        <v>22.8</v>
      </c>
      <c r="M18" s="569">
        <v>97.6</v>
      </c>
      <c r="N18" s="569">
        <v>97.4</v>
      </c>
      <c r="O18" s="570">
        <v>96.4</v>
      </c>
      <c r="P18" s="568">
        <v>98.4</v>
      </c>
      <c r="Q18" s="569">
        <v>97</v>
      </c>
      <c r="R18" s="569">
        <v>98.1</v>
      </c>
      <c r="S18" s="569">
        <v>20.2</v>
      </c>
      <c r="T18" s="569">
        <v>98.6</v>
      </c>
      <c r="U18" s="569">
        <v>97.2</v>
      </c>
      <c r="V18" s="652">
        <v>98.1</v>
      </c>
      <c r="W18" s="380">
        <f t="shared" si="0"/>
        <v>1819.2</v>
      </c>
      <c r="X18" s="462"/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571">
        <v>96.5</v>
      </c>
      <c r="C19" s="572">
        <v>98.4</v>
      </c>
      <c r="D19" s="572">
        <v>98.3</v>
      </c>
      <c r="E19" s="572">
        <v>21.2</v>
      </c>
      <c r="F19" s="572">
        <v>97.2</v>
      </c>
      <c r="G19" s="572">
        <v>97.5</v>
      </c>
      <c r="H19" s="280">
        <v>96.6</v>
      </c>
      <c r="I19" s="571">
        <v>95.7</v>
      </c>
      <c r="J19" s="572">
        <v>97.6</v>
      </c>
      <c r="K19" s="572">
        <v>97.2</v>
      </c>
      <c r="L19" s="572">
        <v>22.8</v>
      </c>
      <c r="M19" s="572">
        <v>97.6</v>
      </c>
      <c r="N19" s="572">
        <v>97.2</v>
      </c>
      <c r="O19" s="280">
        <v>96.2</v>
      </c>
      <c r="P19" s="571">
        <v>98</v>
      </c>
      <c r="Q19" s="572">
        <v>97</v>
      </c>
      <c r="R19" s="572">
        <v>98.1</v>
      </c>
      <c r="S19" s="572">
        <v>19.100000000000001</v>
      </c>
      <c r="T19" s="572">
        <v>98.6</v>
      </c>
      <c r="U19" s="572">
        <v>97.2</v>
      </c>
      <c r="V19" s="255">
        <v>98.1</v>
      </c>
      <c r="W19" s="365">
        <f t="shared" si="0"/>
        <v>1816.0999999999997</v>
      </c>
      <c r="X19" s="462"/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96.5</v>
      </c>
      <c r="C20" s="572">
        <v>98.4</v>
      </c>
      <c r="D20" s="572">
        <v>98.2</v>
      </c>
      <c r="E20" s="572">
        <v>21.2</v>
      </c>
      <c r="F20" s="572">
        <v>97.2</v>
      </c>
      <c r="G20" s="572">
        <v>97.5</v>
      </c>
      <c r="H20" s="280">
        <v>96.6</v>
      </c>
      <c r="I20" s="571">
        <v>95.6</v>
      </c>
      <c r="J20" s="572">
        <v>97.6</v>
      </c>
      <c r="K20" s="572">
        <v>97.2</v>
      </c>
      <c r="L20" s="572">
        <v>22.8</v>
      </c>
      <c r="M20" s="572">
        <v>97.6</v>
      </c>
      <c r="N20" s="572">
        <v>97.2</v>
      </c>
      <c r="O20" s="280">
        <v>96.2</v>
      </c>
      <c r="P20" s="571">
        <v>97.9</v>
      </c>
      <c r="Q20" s="572">
        <v>97</v>
      </c>
      <c r="R20" s="572">
        <v>98.1</v>
      </c>
      <c r="S20" s="572">
        <v>19</v>
      </c>
      <c r="T20" s="572">
        <v>98.6</v>
      </c>
      <c r="U20" s="572">
        <v>97.2</v>
      </c>
      <c r="V20" s="255">
        <v>98.1</v>
      </c>
      <c r="W20" s="365">
        <f t="shared" si="0"/>
        <v>1815.7</v>
      </c>
      <c r="X20" s="462"/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96.1</v>
      </c>
      <c r="C21" s="572">
        <v>98.4</v>
      </c>
      <c r="D21" s="572">
        <v>98.2</v>
      </c>
      <c r="E21" s="572">
        <v>20.9</v>
      </c>
      <c r="F21" s="572">
        <v>97.1</v>
      </c>
      <c r="G21" s="572">
        <v>97.5</v>
      </c>
      <c r="H21" s="280">
        <v>96.6</v>
      </c>
      <c r="I21" s="571">
        <v>94.9</v>
      </c>
      <c r="J21" s="572">
        <v>97.3</v>
      </c>
      <c r="K21" s="572">
        <v>97.1</v>
      </c>
      <c r="L21" s="572">
        <v>21.3</v>
      </c>
      <c r="M21" s="572">
        <v>97.3</v>
      </c>
      <c r="N21" s="572">
        <v>97.2</v>
      </c>
      <c r="O21" s="280">
        <v>96.2</v>
      </c>
      <c r="P21" s="571">
        <v>97.5</v>
      </c>
      <c r="Q21" s="572">
        <v>96.9</v>
      </c>
      <c r="R21" s="572">
        <v>97.7</v>
      </c>
      <c r="S21" s="572">
        <v>17.5</v>
      </c>
      <c r="T21" s="572">
        <v>98.6</v>
      </c>
      <c r="U21" s="572">
        <v>97.3</v>
      </c>
      <c r="V21" s="255">
        <v>98.3</v>
      </c>
      <c r="W21" s="365">
        <f t="shared" si="0"/>
        <v>1809.8999999999999</v>
      </c>
      <c r="X21" s="462"/>
      <c r="Y21" s="356"/>
      <c r="Z21" s="326"/>
      <c r="AA21" s="502"/>
      <c r="AB21" s="11"/>
    </row>
    <row r="22" spans="1:30" ht="39.950000000000003" customHeight="1" x14ac:dyDescent="0.25">
      <c r="A22" s="148" t="s">
        <v>22</v>
      </c>
      <c r="B22" s="571">
        <v>96.1</v>
      </c>
      <c r="C22" s="572">
        <v>98.3</v>
      </c>
      <c r="D22" s="572">
        <v>98.2</v>
      </c>
      <c r="E22" s="572">
        <v>20.7</v>
      </c>
      <c r="F22" s="572">
        <v>97.1</v>
      </c>
      <c r="G22" s="572">
        <v>97.5</v>
      </c>
      <c r="H22" s="280">
        <v>96.6</v>
      </c>
      <c r="I22" s="571">
        <v>94.8</v>
      </c>
      <c r="J22" s="572">
        <v>97.2</v>
      </c>
      <c r="K22" s="572">
        <v>97.1</v>
      </c>
      <c r="L22" s="572">
        <v>21.2</v>
      </c>
      <c r="M22" s="572">
        <v>97.3</v>
      </c>
      <c r="N22" s="572">
        <v>97.1</v>
      </c>
      <c r="O22" s="280">
        <v>96.2</v>
      </c>
      <c r="P22" s="571">
        <v>97.5</v>
      </c>
      <c r="Q22" s="572">
        <v>96.9</v>
      </c>
      <c r="R22" s="572">
        <v>97.6</v>
      </c>
      <c r="S22" s="572">
        <v>17.5</v>
      </c>
      <c r="T22" s="572">
        <v>98.6</v>
      </c>
      <c r="U22" s="572">
        <v>97.4</v>
      </c>
      <c r="V22" s="255">
        <v>98.4</v>
      </c>
      <c r="W22" s="365">
        <f t="shared" si="0"/>
        <v>1809.3000000000002</v>
      </c>
      <c r="X22" s="462"/>
      <c r="Y22" s="356"/>
      <c r="Z22" s="326"/>
      <c r="AA22" s="502"/>
      <c r="AB22" s="11"/>
    </row>
    <row r="23" spans="1:30" ht="39.950000000000003" customHeight="1" thickBot="1" x14ac:dyDescent="0.3">
      <c r="A23" s="196" t="s">
        <v>30</v>
      </c>
      <c r="B23" s="571">
        <v>94</v>
      </c>
      <c r="C23" s="572">
        <v>98.3</v>
      </c>
      <c r="D23" s="572">
        <v>98.2</v>
      </c>
      <c r="E23" s="572">
        <v>20.7</v>
      </c>
      <c r="F23" s="572">
        <v>97.1</v>
      </c>
      <c r="G23" s="572">
        <v>96.3</v>
      </c>
      <c r="H23" s="280">
        <v>96.5</v>
      </c>
      <c r="I23" s="571">
        <v>94.8</v>
      </c>
      <c r="J23" s="572">
        <v>97.2</v>
      </c>
      <c r="K23" s="572">
        <v>97.1</v>
      </c>
      <c r="L23" s="572">
        <v>20.100000000000001</v>
      </c>
      <c r="M23" s="572">
        <v>96</v>
      </c>
      <c r="N23" s="572">
        <v>97.1</v>
      </c>
      <c r="O23" s="280">
        <v>96.2</v>
      </c>
      <c r="P23" s="571">
        <v>97.5</v>
      </c>
      <c r="Q23" s="572">
        <v>96.9</v>
      </c>
      <c r="R23" s="572">
        <v>97.6</v>
      </c>
      <c r="S23" s="572">
        <v>16.3</v>
      </c>
      <c r="T23" s="572">
        <v>97.3</v>
      </c>
      <c r="U23" s="572">
        <v>96.3</v>
      </c>
      <c r="V23" s="255">
        <v>98.4</v>
      </c>
      <c r="W23" s="577">
        <f t="shared" si="0"/>
        <v>1799.8999999999999</v>
      </c>
      <c r="X23" s="462"/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673.1</v>
      </c>
      <c r="C24" s="623">
        <f t="shared" si="1"/>
        <v>689.69999999999993</v>
      </c>
      <c r="D24" s="623">
        <f t="shared" si="1"/>
        <v>688.6</v>
      </c>
      <c r="E24" s="623">
        <f t="shared" si="1"/>
        <v>147.6</v>
      </c>
      <c r="F24" s="623">
        <f t="shared" si="1"/>
        <v>680.7</v>
      </c>
      <c r="G24" s="623">
        <f t="shared" si="1"/>
        <v>683</v>
      </c>
      <c r="H24" s="624">
        <f t="shared" si="1"/>
        <v>678.5</v>
      </c>
      <c r="I24" s="622">
        <f t="shared" si="1"/>
        <v>669.39999999999986</v>
      </c>
      <c r="J24" s="623">
        <f t="shared" si="1"/>
        <v>683</v>
      </c>
      <c r="K24" s="623">
        <f t="shared" si="1"/>
        <v>680.7</v>
      </c>
      <c r="L24" s="623">
        <f>SUM(L17:L23)</f>
        <v>154.39999999999998</v>
      </c>
      <c r="M24" s="623">
        <f>SUM(M17:M23)</f>
        <v>681.80000000000007</v>
      </c>
      <c r="N24" s="623">
        <f>SUM(N17:N23)</f>
        <v>681.8</v>
      </c>
      <c r="O24" s="624">
        <f>SUM(O17:O23)</f>
        <v>675.1</v>
      </c>
      <c r="P24" s="622">
        <f t="shared" ref="P24:V24" si="2">SUM(P17:P23)</f>
        <v>686.3</v>
      </c>
      <c r="Q24" s="623">
        <f t="shared" si="2"/>
        <v>679.59999999999991</v>
      </c>
      <c r="R24" s="623">
        <f t="shared" si="2"/>
        <v>686.3</v>
      </c>
      <c r="S24" s="623">
        <f t="shared" si="2"/>
        <v>130.70000000000002</v>
      </c>
      <c r="T24" s="623">
        <f t="shared" si="2"/>
        <v>689.7</v>
      </c>
      <c r="U24" s="623">
        <f t="shared" si="2"/>
        <v>680.69999999999993</v>
      </c>
      <c r="V24" s="624">
        <f t="shared" si="2"/>
        <v>688.6</v>
      </c>
      <c r="W24" s="625">
        <f t="shared" si="0"/>
        <v>12709.300000000001</v>
      </c>
      <c r="X24" s="462"/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161.00000000000003</v>
      </c>
      <c r="C25" s="613">
        <v>161.00000000000003</v>
      </c>
      <c r="D25" s="613">
        <v>161.00000000000003</v>
      </c>
      <c r="E25" s="613">
        <v>161.00000000000003</v>
      </c>
      <c r="F25" s="613">
        <v>161.00000000000003</v>
      </c>
      <c r="G25" s="613">
        <v>161.00000000000003</v>
      </c>
      <c r="H25" s="613">
        <v>161.00000000000003</v>
      </c>
      <c r="I25" s="613">
        <v>161.00000000000003</v>
      </c>
      <c r="J25" s="613">
        <v>161.00000000000003</v>
      </c>
      <c r="K25" s="613">
        <v>161.00000000000003</v>
      </c>
      <c r="L25" s="613">
        <v>161.00000000000003</v>
      </c>
      <c r="M25" s="613">
        <v>161.00000000000003</v>
      </c>
      <c r="N25" s="613">
        <v>161.00000000000003</v>
      </c>
      <c r="O25" s="613">
        <v>161.00000000000003</v>
      </c>
      <c r="P25" s="613">
        <v>161.00000000000003</v>
      </c>
      <c r="Q25" s="613">
        <v>161.00000000000003</v>
      </c>
      <c r="R25" s="613">
        <v>161.00000000000003</v>
      </c>
      <c r="S25" s="613">
        <v>161.00000000000003</v>
      </c>
      <c r="T25" s="613">
        <v>161.00000000000003</v>
      </c>
      <c r="U25" s="613">
        <v>161.00000000000003</v>
      </c>
      <c r="V25" s="613">
        <v>161.00000000000003</v>
      </c>
      <c r="W25" s="616">
        <f>((W24/W26)/7)*1000</f>
        <v>161.11582977320842</v>
      </c>
      <c r="Y25" s="36"/>
    </row>
    <row r="26" spans="1:30" s="2" customFormat="1" ht="33" customHeight="1" x14ac:dyDescent="0.25">
      <c r="A26" s="163" t="s">
        <v>11</v>
      </c>
      <c r="B26" s="18">
        <v>596</v>
      </c>
      <c r="C26" s="19">
        <v>612</v>
      </c>
      <c r="D26" s="19">
        <v>611</v>
      </c>
      <c r="E26" s="19">
        <v>131</v>
      </c>
      <c r="F26" s="19">
        <v>603</v>
      </c>
      <c r="G26" s="19">
        <v>606</v>
      </c>
      <c r="H26" s="20">
        <v>601</v>
      </c>
      <c r="I26" s="18">
        <v>593</v>
      </c>
      <c r="J26" s="19">
        <v>605</v>
      </c>
      <c r="K26" s="19">
        <v>604</v>
      </c>
      <c r="L26" s="19">
        <v>137</v>
      </c>
      <c r="M26" s="19">
        <v>605</v>
      </c>
      <c r="N26" s="19">
        <v>605</v>
      </c>
      <c r="O26" s="20">
        <v>598</v>
      </c>
      <c r="P26" s="18">
        <v>609</v>
      </c>
      <c r="Q26" s="19">
        <v>603</v>
      </c>
      <c r="R26" s="19">
        <v>609</v>
      </c>
      <c r="S26" s="19">
        <v>115</v>
      </c>
      <c r="T26" s="19">
        <v>612</v>
      </c>
      <c r="U26" s="19">
        <v>604</v>
      </c>
      <c r="V26" s="20">
        <v>610</v>
      </c>
      <c r="W26" s="244">
        <f>+SUM(B26:V26)</f>
        <v>11269</v>
      </c>
    </row>
    <row r="27" spans="1:30" s="2" customFormat="1" ht="33" customHeight="1" x14ac:dyDescent="0.25">
      <c r="A27" s="164" t="s">
        <v>12</v>
      </c>
      <c r="B27" s="21">
        <f>((((((B25*7)*B26)/1000))/7))</f>
        <v>95.956000000000017</v>
      </c>
      <c r="C27" s="22">
        <f t="shared" ref="C27:V27" si="3">((((((C25*7)*C26)/1000))/7))</f>
        <v>98.532000000000025</v>
      </c>
      <c r="D27" s="22">
        <f t="shared" si="3"/>
        <v>98.371000000000009</v>
      </c>
      <c r="E27" s="22">
        <f t="shared" si="3"/>
        <v>21.091000000000005</v>
      </c>
      <c r="F27" s="22">
        <f t="shared" si="3"/>
        <v>97.083000000000013</v>
      </c>
      <c r="G27" s="22">
        <f t="shared" si="3"/>
        <v>97.566000000000017</v>
      </c>
      <c r="H27" s="23">
        <f t="shared" si="3"/>
        <v>96.76100000000001</v>
      </c>
      <c r="I27" s="21">
        <f t="shared" si="3"/>
        <v>95.473000000000027</v>
      </c>
      <c r="J27" s="22">
        <f t="shared" si="3"/>
        <v>97.405000000000015</v>
      </c>
      <c r="K27" s="22">
        <f t="shared" si="3"/>
        <v>97.244000000000014</v>
      </c>
      <c r="L27" s="22">
        <f t="shared" si="3"/>
        <v>22.057000000000006</v>
      </c>
      <c r="M27" s="22">
        <f t="shared" si="3"/>
        <v>97.405000000000015</v>
      </c>
      <c r="N27" s="22">
        <f t="shared" si="3"/>
        <v>97.405000000000015</v>
      </c>
      <c r="O27" s="23">
        <f t="shared" si="3"/>
        <v>96.27800000000002</v>
      </c>
      <c r="P27" s="21">
        <f t="shared" si="3"/>
        <v>98.049000000000007</v>
      </c>
      <c r="Q27" s="22">
        <f t="shared" si="3"/>
        <v>97.083000000000013</v>
      </c>
      <c r="R27" s="22">
        <f t="shared" si="3"/>
        <v>98.049000000000007</v>
      </c>
      <c r="S27" s="22">
        <f t="shared" si="3"/>
        <v>18.515000000000004</v>
      </c>
      <c r="T27" s="22">
        <f t="shared" si="3"/>
        <v>98.532000000000025</v>
      </c>
      <c r="U27" s="22">
        <f t="shared" si="3"/>
        <v>97.244000000000014</v>
      </c>
      <c r="V27" s="23">
        <f t="shared" si="3"/>
        <v>98.210000000000022</v>
      </c>
      <c r="W27" s="425">
        <f>((W24*1000)/W26)/7</f>
        <v>161.11582977320845</v>
      </c>
      <c r="Y27" s="36"/>
    </row>
    <row r="28" spans="1:30" ht="33.75" customHeight="1" x14ac:dyDescent="0.25">
      <c r="A28" s="157" t="s">
        <v>13</v>
      </c>
      <c r="B28" s="329">
        <f>((B26*B25)*7)/1000</f>
        <v>671.69200000000012</v>
      </c>
      <c r="C28" s="330">
        <f>((C26*C25)*7)/1000</f>
        <v>689.72400000000016</v>
      </c>
      <c r="D28" s="330">
        <f t="shared" ref="D28:K28" si="4">((D26*D25)*7)/1000</f>
        <v>688.59700000000009</v>
      </c>
      <c r="E28" s="330">
        <f t="shared" si="4"/>
        <v>147.63700000000003</v>
      </c>
      <c r="F28" s="330">
        <f t="shared" si="4"/>
        <v>679.58100000000013</v>
      </c>
      <c r="G28" s="330">
        <f t="shared" si="4"/>
        <v>682.9620000000001</v>
      </c>
      <c r="H28" s="331">
        <f t="shared" si="4"/>
        <v>677.32700000000011</v>
      </c>
      <c r="I28" s="329">
        <f>((I26*I25)*7)/1000</f>
        <v>668.31100000000015</v>
      </c>
      <c r="J28" s="330">
        <f t="shared" si="4"/>
        <v>681.83500000000015</v>
      </c>
      <c r="K28" s="330">
        <f t="shared" si="4"/>
        <v>680.70800000000008</v>
      </c>
      <c r="L28" s="330">
        <f>((L26*L25)*7)/1000</f>
        <v>154.39900000000003</v>
      </c>
      <c r="M28" s="330">
        <f>((M26*M25)*7)/1000</f>
        <v>681.83500000000015</v>
      </c>
      <c r="N28" s="330">
        <f>((N26*N25)*7)/1000</f>
        <v>681.83500000000015</v>
      </c>
      <c r="O28" s="331">
        <f>((O26*O25)*7)/1000</f>
        <v>673.94600000000014</v>
      </c>
      <c r="P28" s="329">
        <f t="shared" ref="P28:V28" si="5">((P26*P25)*7)/1000</f>
        <v>686.34300000000007</v>
      </c>
      <c r="Q28" s="330">
        <f t="shared" si="5"/>
        <v>679.58100000000013</v>
      </c>
      <c r="R28" s="330">
        <f t="shared" si="5"/>
        <v>686.34300000000007</v>
      </c>
      <c r="S28" s="330">
        <f t="shared" si="5"/>
        <v>129.60500000000002</v>
      </c>
      <c r="T28" s="330">
        <f t="shared" si="5"/>
        <v>689.72400000000016</v>
      </c>
      <c r="U28" s="330">
        <f t="shared" si="5"/>
        <v>680.70800000000008</v>
      </c>
      <c r="V28" s="331">
        <f t="shared" si="5"/>
        <v>687.47000000000014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161.33748801534037</v>
      </c>
      <c r="C29" s="27">
        <f t="shared" si="6"/>
        <v>160.99439775910366</v>
      </c>
      <c r="D29" s="27">
        <f t="shared" si="6"/>
        <v>161.00070142623335</v>
      </c>
      <c r="E29" s="27">
        <f t="shared" si="6"/>
        <v>160.95965103598692</v>
      </c>
      <c r="F29" s="27">
        <f t="shared" si="6"/>
        <v>161.26510305614784</v>
      </c>
      <c r="G29" s="27">
        <f t="shared" si="6"/>
        <v>161.00895803866104</v>
      </c>
      <c r="H29" s="28">
        <f t="shared" si="6"/>
        <v>161.27882101259809</v>
      </c>
      <c r="I29" s="26">
        <f t="shared" si="6"/>
        <v>161.26234642254875</v>
      </c>
      <c r="J29" s="27">
        <f t="shared" si="6"/>
        <v>161.27508854781584</v>
      </c>
      <c r="K29" s="27">
        <f t="shared" si="6"/>
        <v>160.99810785241252</v>
      </c>
      <c r="L29" s="27">
        <f>+(L24/L26)/7*1000</f>
        <v>161.00104275286756</v>
      </c>
      <c r="M29" s="27">
        <f>+(M24/M26)/7*1000</f>
        <v>160.9917355371901</v>
      </c>
      <c r="N29" s="27">
        <f>+(N24/N26)/7*1000</f>
        <v>160.9917355371901</v>
      </c>
      <c r="O29" s="28">
        <f>+(O24/O26)/7*1000</f>
        <v>161.27568084089822</v>
      </c>
      <c r="P29" s="26">
        <f t="shared" ref="P29:V29" si="7">+(P24/P26)/7*1000</f>
        <v>160.98991320666195</v>
      </c>
      <c r="Q29" s="27">
        <f t="shared" si="7"/>
        <v>161.00450130300874</v>
      </c>
      <c r="R29" s="27">
        <f t="shared" si="7"/>
        <v>160.98991320666195</v>
      </c>
      <c r="S29" s="27">
        <f t="shared" si="7"/>
        <v>162.36024844720501</v>
      </c>
      <c r="T29" s="27">
        <f t="shared" si="7"/>
        <v>160.99439775910366</v>
      </c>
      <c r="U29" s="27">
        <f t="shared" si="7"/>
        <v>160.99810785241249</v>
      </c>
      <c r="V29" s="28">
        <f t="shared" si="7"/>
        <v>161.26463700234191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1.4079999999999018</v>
      </c>
      <c r="C30" s="30">
        <f>C24-C28</f>
        <v>-2.4000000000228283E-2</v>
      </c>
      <c r="D30" s="30">
        <f>D24-D28</f>
        <v>2.9999999999290594E-3</v>
      </c>
      <c r="E30" s="30">
        <f t="shared" ref="E30:K30" si="8">E24-E28</f>
        <v>-3.7000000000034561E-2</v>
      </c>
      <c r="F30" s="30">
        <f t="shared" si="8"/>
        <v>1.1189999999999145</v>
      </c>
      <c r="G30" s="30">
        <f t="shared" si="8"/>
        <v>3.7999999999897227E-2</v>
      </c>
      <c r="H30" s="30">
        <f t="shared" si="8"/>
        <v>1.1729999999998881</v>
      </c>
      <c r="I30" s="30">
        <f t="shared" si="8"/>
        <v>1.0889999999997144</v>
      </c>
      <c r="J30" s="30">
        <f t="shared" si="8"/>
        <v>1.1649999999998499</v>
      </c>
      <c r="K30" s="30">
        <f t="shared" si="8"/>
        <v>-8.0000000000381988E-3</v>
      </c>
      <c r="L30" s="30">
        <f>L24-L28</f>
        <v>9.9999999994793143E-4</v>
      </c>
      <c r="M30" s="30">
        <f>M24-M28</f>
        <v>-3.5000000000081855E-2</v>
      </c>
      <c r="N30" s="30">
        <f>N24-N28</f>
        <v>-3.5000000000195541E-2</v>
      </c>
      <c r="O30" s="30">
        <f>O24-O28</f>
        <v>1.1539999999998827</v>
      </c>
      <c r="P30" s="30">
        <f t="shared" ref="P30:V30" si="9">P24-P28</f>
        <v>-4.3000000000120053E-2</v>
      </c>
      <c r="Q30" s="30">
        <f t="shared" si="9"/>
        <v>1.8999999999778083E-2</v>
      </c>
      <c r="R30" s="30">
        <f t="shared" si="9"/>
        <v>-4.3000000000120053E-2</v>
      </c>
      <c r="S30" s="30">
        <f t="shared" si="9"/>
        <v>1.0949999999999989</v>
      </c>
      <c r="T30" s="30">
        <f t="shared" si="9"/>
        <v>-2.4000000000114596E-2</v>
      </c>
      <c r="U30" s="30">
        <f t="shared" si="9"/>
        <v>-8.0000000001518856E-3</v>
      </c>
      <c r="V30" s="30">
        <f t="shared" si="9"/>
        <v>1.1299999999998818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5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4" t="s">
        <v>16</v>
      </c>
      <c r="C33" s="1095"/>
      <c r="D33" s="1095"/>
      <c r="E33" s="1095"/>
      <c r="F33" s="1095"/>
      <c r="G33" s="1145"/>
      <c r="H33" s="1147" t="s">
        <v>8</v>
      </c>
      <c r="M33" s="32"/>
      <c r="N33" s="1166"/>
      <c r="O33" s="1169" t="s">
        <v>16</v>
      </c>
      <c r="P33" s="1170"/>
      <c r="Q33" s="1170"/>
      <c r="R33" s="1170"/>
      <c r="S33" s="1170"/>
      <c r="T33" s="1170"/>
      <c r="U33" s="1155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5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50"/>
      <c r="V35" s="326"/>
      <c r="W35" s="2"/>
      <c r="X35" s="2"/>
      <c r="Y35" s="2"/>
      <c r="Z35" s="327"/>
      <c r="AA35" s="374"/>
      <c r="AB35" s="11"/>
    </row>
    <row r="36" spans="1:28" ht="33.75" customHeight="1" thickBot="1" x14ac:dyDescent="0.3">
      <c r="A36" s="147" t="s">
        <v>23</v>
      </c>
      <c r="B36" s="329">
        <v>88.7</v>
      </c>
      <c r="C36" s="27">
        <v>91.8</v>
      </c>
      <c r="D36" s="330">
        <v>15</v>
      </c>
      <c r="E36" s="330">
        <v>94.6</v>
      </c>
      <c r="F36" s="330">
        <v>92.5</v>
      </c>
      <c r="G36" s="331">
        <v>92.3</v>
      </c>
      <c r="H36" s="496">
        <f t="shared" ref="H36:H41" si="10">SUM(B36:G36)</f>
        <v>474.90000000000003</v>
      </c>
      <c r="I36" s="37"/>
      <c r="J36" s="375"/>
      <c r="K36" s="326"/>
      <c r="L36" s="502"/>
      <c r="M36" s="2"/>
      <c r="N36" s="147" t="s">
        <v>23</v>
      </c>
      <c r="O36" s="591">
        <v>6.9</v>
      </c>
      <c r="P36" s="592">
        <v>7.1</v>
      </c>
      <c r="Q36" s="592">
        <v>1</v>
      </c>
      <c r="R36" s="330">
        <v>6.9</v>
      </c>
      <c r="S36" s="592">
        <v>6.9</v>
      </c>
      <c r="T36" s="647">
        <v>6.8</v>
      </c>
      <c r="U36" s="651">
        <f t="shared" ref="U36:U43" si="11">SUM(O36:T36)</f>
        <v>35.599999999999994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33">
        <v>86.9</v>
      </c>
      <c r="C37" s="334">
        <v>89.9</v>
      </c>
      <c r="D37" s="334">
        <v>9.6</v>
      </c>
      <c r="E37" s="334">
        <v>91.3</v>
      </c>
      <c r="F37" s="334">
        <v>90.1</v>
      </c>
      <c r="G37" s="336">
        <v>89.8</v>
      </c>
      <c r="H37" s="337">
        <f t="shared" si="10"/>
        <v>457.59999999999997</v>
      </c>
      <c r="I37" s="37"/>
      <c r="J37" s="375"/>
      <c r="K37" s="326"/>
      <c r="L37" s="502"/>
      <c r="M37" s="2"/>
      <c r="N37" s="148" t="s">
        <v>19</v>
      </c>
      <c r="O37" s="333">
        <v>7.4</v>
      </c>
      <c r="P37" s="334">
        <v>7.6</v>
      </c>
      <c r="Q37" s="334">
        <v>1.1000000000000001</v>
      </c>
      <c r="R37" s="334">
        <v>7.4</v>
      </c>
      <c r="S37" s="334">
        <v>7.4</v>
      </c>
      <c r="T37" s="335">
        <v>7.3</v>
      </c>
      <c r="U37" s="382">
        <f t="shared" si="11"/>
        <v>38.199999999999996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86.9</v>
      </c>
      <c r="C38" s="330">
        <v>89.7</v>
      </c>
      <c r="D38" s="330">
        <v>9.3000000000000007</v>
      </c>
      <c r="E38" s="330">
        <v>91.3</v>
      </c>
      <c r="F38" s="330">
        <v>89.7</v>
      </c>
      <c r="G38" s="331">
        <v>89.8</v>
      </c>
      <c r="H38" s="242">
        <f>SUM(B38:G38)</f>
        <v>456.70000000000005</v>
      </c>
      <c r="I38" s="37"/>
      <c r="J38" s="375"/>
      <c r="K38" s="326"/>
      <c r="L38" s="502"/>
      <c r="M38" s="2"/>
      <c r="N38" s="148" t="s">
        <v>27</v>
      </c>
      <c r="O38" s="329">
        <v>7.4</v>
      </c>
      <c r="P38" s="330">
        <v>7.6</v>
      </c>
      <c r="Q38" s="330">
        <v>1.1000000000000001</v>
      </c>
      <c r="R38" s="330">
        <v>7.5</v>
      </c>
      <c r="S38" s="330">
        <v>7.5</v>
      </c>
      <c r="T38" s="344">
        <v>7.4</v>
      </c>
      <c r="U38" s="382">
        <f t="shared" si="11"/>
        <v>38.5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86.9</v>
      </c>
      <c r="C39" s="330">
        <v>89.6</v>
      </c>
      <c r="D39" s="330">
        <v>9.3000000000000007</v>
      </c>
      <c r="E39" s="330">
        <v>91.2</v>
      </c>
      <c r="F39" s="330">
        <v>89.7</v>
      </c>
      <c r="G39" s="331">
        <v>89.8</v>
      </c>
      <c r="H39" s="242">
        <f t="shared" si="10"/>
        <v>456.5</v>
      </c>
      <c r="I39" s="37"/>
      <c r="J39" s="375"/>
      <c r="K39" s="326"/>
      <c r="L39" s="502"/>
      <c r="M39" s="2"/>
      <c r="N39" s="147" t="s">
        <v>20</v>
      </c>
      <c r="O39" s="329">
        <v>7.4</v>
      </c>
      <c r="P39" s="330">
        <v>7.6</v>
      </c>
      <c r="Q39" s="330">
        <v>1.1000000000000001</v>
      </c>
      <c r="R39" s="330">
        <v>7.5</v>
      </c>
      <c r="S39" s="330">
        <v>7.5</v>
      </c>
      <c r="T39" s="344">
        <v>7.4</v>
      </c>
      <c r="U39" s="382">
        <f t="shared" si="11"/>
        <v>38.5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86.5</v>
      </c>
      <c r="C40" s="330">
        <v>88.9</v>
      </c>
      <c r="D40" s="330">
        <v>7.8</v>
      </c>
      <c r="E40" s="330">
        <v>90.5</v>
      </c>
      <c r="F40" s="330">
        <v>88.9</v>
      </c>
      <c r="G40" s="331">
        <v>89.8</v>
      </c>
      <c r="H40" s="575">
        <f t="shared" si="10"/>
        <v>452.40000000000003</v>
      </c>
      <c r="I40" s="555"/>
      <c r="J40" s="556"/>
      <c r="K40" s="556"/>
      <c r="L40" s="556"/>
      <c r="M40" s="557"/>
      <c r="N40" s="147" t="s">
        <v>21</v>
      </c>
      <c r="O40" s="329">
        <v>7.4</v>
      </c>
      <c r="P40" s="330">
        <v>7.6</v>
      </c>
      <c r="Q40" s="330">
        <v>1.1000000000000001</v>
      </c>
      <c r="R40" s="330">
        <v>7.4</v>
      </c>
      <c r="S40" s="330">
        <v>7.4</v>
      </c>
      <c r="T40" s="344">
        <v>7.3</v>
      </c>
      <c r="U40" s="382">
        <f t="shared" si="11"/>
        <v>38.199999999999996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86.4</v>
      </c>
      <c r="C41" s="330">
        <v>88.9</v>
      </c>
      <c r="D41" s="330">
        <v>7.8</v>
      </c>
      <c r="E41" s="330">
        <v>90.5</v>
      </c>
      <c r="F41" s="330">
        <v>88.9</v>
      </c>
      <c r="G41" s="331">
        <v>89.7</v>
      </c>
      <c r="H41" s="242">
        <f t="shared" si="10"/>
        <v>452.2</v>
      </c>
      <c r="I41" s="555"/>
      <c r="J41" s="556"/>
      <c r="K41" s="556"/>
      <c r="L41" s="556"/>
      <c r="M41" s="557"/>
      <c r="N41" s="148" t="s">
        <v>22</v>
      </c>
      <c r="O41" s="329">
        <v>7.5</v>
      </c>
      <c r="P41" s="330">
        <v>7.5</v>
      </c>
      <c r="Q41" s="330">
        <v>1.1000000000000001</v>
      </c>
      <c r="R41" s="330">
        <v>7.4</v>
      </c>
      <c r="S41" s="330">
        <v>7.4</v>
      </c>
      <c r="T41" s="344">
        <v>7.3</v>
      </c>
      <c r="U41" s="382">
        <f t="shared" si="11"/>
        <v>38.199999999999996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86.4</v>
      </c>
      <c r="C42" s="330">
        <v>86.6</v>
      </c>
      <c r="D42" s="330">
        <v>6.6</v>
      </c>
      <c r="E42" s="330">
        <v>90.4</v>
      </c>
      <c r="F42" s="330">
        <v>88.9</v>
      </c>
      <c r="G42" s="331">
        <v>88.6</v>
      </c>
      <c r="H42" s="381">
        <f>SUM(B42:G42)</f>
        <v>447.5</v>
      </c>
      <c r="I42" s="555"/>
      <c r="J42" s="556"/>
      <c r="K42" s="556"/>
      <c r="L42" s="556"/>
      <c r="M42" s="557"/>
      <c r="N42" s="196" t="s">
        <v>30</v>
      </c>
      <c r="O42" s="329">
        <v>7.5</v>
      </c>
      <c r="P42" s="330">
        <v>7.5</v>
      </c>
      <c r="Q42" s="330">
        <v>1.1000000000000001</v>
      </c>
      <c r="R42" s="330">
        <v>7.4</v>
      </c>
      <c r="S42" s="330">
        <v>7.4</v>
      </c>
      <c r="T42" s="344">
        <v>7.3</v>
      </c>
      <c r="U42" s="382">
        <f t="shared" si="11"/>
        <v>38.199999999999996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608.69999999999993</v>
      </c>
      <c r="C43" s="628">
        <f t="shared" si="12"/>
        <v>625.4</v>
      </c>
      <c r="D43" s="628">
        <f t="shared" si="12"/>
        <v>65.399999999999991</v>
      </c>
      <c r="E43" s="531">
        <f t="shared" si="12"/>
        <v>639.79999999999995</v>
      </c>
      <c r="F43" s="628">
        <f>SUM(F36:F42)</f>
        <v>628.69999999999993</v>
      </c>
      <c r="G43" s="629">
        <f t="shared" si="12"/>
        <v>629.80000000000007</v>
      </c>
      <c r="H43" s="626">
        <f>SUM(B43:G43)</f>
        <v>3197.8</v>
      </c>
      <c r="I43" s="37"/>
      <c r="J43" s="37"/>
      <c r="K43" s="37"/>
      <c r="L43" s="37"/>
      <c r="N43" s="302" t="s">
        <v>8</v>
      </c>
      <c r="O43" s="622">
        <f t="shared" ref="O43:T43" si="13">SUM(O36:O42)</f>
        <v>51.5</v>
      </c>
      <c r="P43" s="623">
        <f t="shared" si="13"/>
        <v>52.5</v>
      </c>
      <c r="Q43" s="623">
        <f t="shared" si="13"/>
        <v>7.6</v>
      </c>
      <c r="R43" s="623">
        <f t="shared" si="13"/>
        <v>51.5</v>
      </c>
      <c r="S43" s="623">
        <f t="shared" si="13"/>
        <v>51.5</v>
      </c>
      <c r="T43" s="648">
        <f t="shared" si="13"/>
        <v>50.79999999999999</v>
      </c>
      <c r="U43" s="626">
        <f t="shared" si="11"/>
        <v>265.39999999999998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158.40000000000003</v>
      </c>
      <c r="C44" s="613">
        <v>158.40000000000003</v>
      </c>
      <c r="D44" s="613">
        <v>158.40000000000003</v>
      </c>
      <c r="E44" s="613">
        <v>158.40000000000003</v>
      </c>
      <c r="F44" s="613">
        <v>158.40000000000003</v>
      </c>
      <c r="G44" s="613">
        <v>158.40000000000003</v>
      </c>
      <c r="H44" s="620">
        <f>+((H43/H45)/7)*1000</f>
        <v>158.67612762367887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148.68347338935575</v>
      </c>
      <c r="AA44" s="11"/>
      <c r="AB44" s="11"/>
    </row>
    <row r="45" spans="1:28" ht="33.75" customHeight="1" x14ac:dyDescent="0.25">
      <c r="A45" s="163" t="s">
        <v>11</v>
      </c>
      <c r="B45" s="18">
        <v>547</v>
      </c>
      <c r="C45" s="19">
        <v>563</v>
      </c>
      <c r="D45" s="19">
        <v>58</v>
      </c>
      <c r="E45" s="19">
        <v>577</v>
      </c>
      <c r="F45" s="19">
        <v>566</v>
      </c>
      <c r="G45" s="20">
        <v>568</v>
      </c>
      <c r="H45" s="384">
        <f>SUM(B45:G45)</f>
        <v>2879</v>
      </c>
      <c r="I45" s="166"/>
      <c r="J45" s="166"/>
      <c r="K45" s="166"/>
      <c r="L45" s="37"/>
      <c r="M45" s="39"/>
      <c r="N45" s="163" t="s">
        <v>11</v>
      </c>
      <c r="O45" s="18">
        <v>49</v>
      </c>
      <c r="P45" s="19">
        <v>50</v>
      </c>
      <c r="Q45" s="19">
        <v>6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86.644800000000018</v>
      </c>
      <c r="C46" s="22">
        <f t="shared" si="14"/>
        <v>89.179200000000023</v>
      </c>
      <c r="D46" s="22">
        <f t="shared" si="14"/>
        <v>9.1872000000000025</v>
      </c>
      <c r="E46" s="22">
        <f t="shared" si="14"/>
        <v>91.396800000000013</v>
      </c>
      <c r="F46" s="22">
        <f t="shared" si="14"/>
        <v>89.65440000000001</v>
      </c>
      <c r="G46" s="23">
        <f t="shared" si="14"/>
        <v>89.971200000000024</v>
      </c>
      <c r="H46" s="368">
        <f>((H43*1000)/H45)/7</f>
        <v>158.67612762367887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7.4300000000000015</v>
      </c>
      <c r="P46" s="22">
        <f t="shared" si="15"/>
        <v>7.56</v>
      </c>
      <c r="Q46" s="22">
        <f t="shared" si="15"/>
        <v>0.83999999999999986</v>
      </c>
      <c r="R46" s="22">
        <f t="shared" si="15"/>
        <v>7.4300000000000015</v>
      </c>
      <c r="S46" s="22">
        <f t="shared" si="15"/>
        <v>7.4300000000000015</v>
      </c>
      <c r="T46" s="135">
        <f t="shared" si="15"/>
        <v>7.330000000000001</v>
      </c>
      <c r="U46" s="368">
        <f>((U43*1000)/U45)/7</f>
        <v>148.68347338935573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606.51360000000011</v>
      </c>
      <c r="C47" s="330">
        <f t="shared" si="16"/>
        <v>624.25440000000015</v>
      </c>
      <c r="D47" s="330">
        <f t="shared" si="16"/>
        <v>64.310400000000016</v>
      </c>
      <c r="E47" s="330">
        <f t="shared" si="16"/>
        <v>639.77760000000012</v>
      </c>
      <c r="F47" s="330">
        <f>((F45*F44)*7)/1000</f>
        <v>627.58080000000018</v>
      </c>
      <c r="G47" s="331">
        <f t="shared" si="16"/>
        <v>629.79840000000013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51.45</v>
      </c>
      <c r="P47" s="330">
        <f t="shared" si="17"/>
        <v>52.5</v>
      </c>
      <c r="Q47" s="330">
        <f t="shared" si="17"/>
        <v>6.3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158.97101070775659</v>
      </c>
      <c r="C48" s="27">
        <f t="shared" si="18"/>
        <v>158.6906876427303</v>
      </c>
      <c r="D48" s="27">
        <f t="shared" si="18"/>
        <v>161.08374384236453</v>
      </c>
      <c r="E48" s="27">
        <f t="shared" si="18"/>
        <v>158.40554592720972</v>
      </c>
      <c r="F48" s="27">
        <f>+(F43/F45)/7*1000</f>
        <v>158.68248359414434</v>
      </c>
      <c r="G48" s="28">
        <f t="shared" si="18"/>
        <v>158.40040241448693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150.14577259475217</v>
      </c>
      <c r="P48" s="27">
        <f t="shared" si="19"/>
        <v>150</v>
      </c>
      <c r="Q48" s="27">
        <f t="shared" si="19"/>
        <v>180.95238095238093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145.14285714285711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2.1863999999998214</v>
      </c>
      <c r="C49" s="30">
        <f t="shared" si="20"/>
        <v>1.1455999999998312</v>
      </c>
      <c r="D49" s="30">
        <f t="shared" si="20"/>
        <v>1.0895999999999759</v>
      </c>
      <c r="E49" s="30">
        <f t="shared" si="20"/>
        <v>2.2399999999834108E-2</v>
      </c>
      <c r="F49" s="30">
        <f t="shared" si="20"/>
        <v>1.1191999999997506</v>
      </c>
      <c r="G49" s="30">
        <f t="shared" si="20"/>
        <v>1.5999999999394277E-3</v>
      </c>
      <c r="H49" s="29"/>
      <c r="I49" s="29"/>
      <c r="J49" s="29"/>
      <c r="K49" s="29"/>
      <c r="L49" s="30"/>
      <c r="N49" s="29"/>
      <c r="O49" s="30">
        <f t="shared" ref="O49:T49" si="21">O43-O47</f>
        <v>4.9999999999997158E-2</v>
      </c>
      <c r="P49" s="30">
        <f t="shared" si="21"/>
        <v>0</v>
      </c>
      <c r="Q49" s="30">
        <f t="shared" si="21"/>
        <v>1.2999999999999998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4.9999999999990052E-2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03" t="s">
        <v>7</v>
      </c>
      <c r="C52" s="1104"/>
      <c r="D52" s="1104"/>
      <c r="E52" s="1104"/>
      <c r="F52" s="1104"/>
      <c r="G52" s="1104"/>
      <c r="H52" s="1105"/>
      <c r="I52" s="1142" t="s">
        <v>29</v>
      </c>
      <c r="J52" s="1143"/>
      <c r="K52" s="1143"/>
      <c r="L52" s="1143"/>
      <c r="M52" s="1143"/>
      <c r="N52" s="1143"/>
      <c r="O52" s="1144"/>
      <c r="P52" s="645" t="s">
        <v>28</v>
      </c>
      <c r="Q52" s="646"/>
      <c r="R52" s="646"/>
      <c r="S52" s="646"/>
      <c r="T52" s="646"/>
      <c r="U52" s="646"/>
      <c r="V52" s="646"/>
      <c r="W52" s="1147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8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591">
        <v>8.1</v>
      </c>
      <c r="C54" s="592">
        <v>8.1999999999999993</v>
      </c>
      <c r="D54" s="592">
        <v>8.1999999999999993</v>
      </c>
      <c r="E54" s="592">
        <v>2.1</v>
      </c>
      <c r="F54" s="592">
        <v>8.1999999999999993</v>
      </c>
      <c r="G54" s="592">
        <v>8</v>
      </c>
      <c r="H54" s="593">
        <v>8.1999999999999993</v>
      </c>
      <c r="I54" s="591">
        <v>7.5</v>
      </c>
      <c r="J54" s="592">
        <v>7.6</v>
      </c>
      <c r="K54" s="592">
        <v>7.5</v>
      </c>
      <c r="L54" s="592">
        <v>1.3</v>
      </c>
      <c r="M54" s="592">
        <v>7.5</v>
      </c>
      <c r="N54" s="608">
        <v>7.4</v>
      </c>
      <c r="O54" s="593">
        <v>7.5</v>
      </c>
      <c r="P54" s="591">
        <v>8.1</v>
      </c>
      <c r="Q54" s="592">
        <v>8.1</v>
      </c>
      <c r="R54" s="592">
        <v>8.1</v>
      </c>
      <c r="S54" s="592">
        <v>1.8</v>
      </c>
      <c r="T54" s="592">
        <v>8</v>
      </c>
      <c r="U54" s="330">
        <v>8</v>
      </c>
      <c r="V54" s="593">
        <v>8</v>
      </c>
      <c r="W54" s="365">
        <f t="shared" ref="W54:W61" si="22">SUM(B54:V54)</f>
        <v>147.39999999999998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33">
        <v>8.1</v>
      </c>
      <c r="C55" s="334">
        <v>8.3000000000000007</v>
      </c>
      <c r="D55" s="334">
        <v>8.1999999999999993</v>
      </c>
      <c r="E55" s="334">
        <v>2</v>
      </c>
      <c r="F55" s="334">
        <v>8.1999999999999993</v>
      </c>
      <c r="G55" s="334">
        <v>8.1</v>
      </c>
      <c r="H55" s="336">
        <v>8.1</v>
      </c>
      <c r="I55" s="333">
        <v>7.7</v>
      </c>
      <c r="J55" s="334">
        <v>7.9</v>
      </c>
      <c r="K55" s="334">
        <v>7.8</v>
      </c>
      <c r="L55" s="334">
        <v>1.6</v>
      </c>
      <c r="M55" s="334">
        <v>7.7</v>
      </c>
      <c r="N55" s="413">
        <v>7.6</v>
      </c>
      <c r="O55" s="336">
        <v>7.7</v>
      </c>
      <c r="P55" s="333">
        <v>8.3000000000000007</v>
      </c>
      <c r="Q55" s="334">
        <v>8.3000000000000007</v>
      </c>
      <c r="R55" s="334">
        <v>8.3000000000000007</v>
      </c>
      <c r="S55" s="334">
        <v>1.8</v>
      </c>
      <c r="T55" s="334">
        <v>8.1</v>
      </c>
      <c r="U55" s="334">
        <v>8.1</v>
      </c>
      <c r="V55" s="336">
        <v>8.1999999999999993</v>
      </c>
      <c r="W55" s="365">
        <f t="shared" si="22"/>
        <v>150.09999999999997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</v>
      </c>
      <c r="F56" s="330">
        <v>8.3000000000000007</v>
      </c>
      <c r="G56" s="330">
        <v>8.1</v>
      </c>
      <c r="H56" s="331">
        <v>8.3000000000000007</v>
      </c>
      <c r="I56" s="329">
        <v>7.7</v>
      </c>
      <c r="J56" s="330">
        <v>7.9</v>
      </c>
      <c r="K56" s="330">
        <v>7.8</v>
      </c>
      <c r="L56" s="330">
        <v>1.6</v>
      </c>
      <c r="M56" s="330">
        <v>7.7</v>
      </c>
      <c r="N56" s="25">
        <v>7.6</v>
      </c>
      <c r="O56" s="331">
        <v>7.8</v>
      </c>
      <c r="P56" s="329">
        <v>8.3000000000000007</v>
      </c>
      <c r="Q56" s="330">
        <v>8.3000000000000007</v>
      </c>
      <c r="R56" s="330">
        <v>8.1999999999999993</v>
      </c>
      <c r="S56" s="330">
        <v>1.8</v>
      </c>
      <c r="T56" s="330">
        <v>8.1</v>
      </c>
      <c r="U56" s="330">
        <v>8</v>
      </c>
      <c r="V56" s="331">
        <v>8.1999999999999993</v>
      </c>
      <c r="W56" s="365">
        <f t="shared" si="22"/>
        <v>150.29999999999998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8.3000000000000007</v>
      </c>
      <c r="E57" s="330">
        <v>1.9</v>
      </c>
      <c r="F57" s="330">
        <v>8.3000000000000007</v>
      </c>
      <c r="G57" s="330">
        <v>8.1</v>
      </c>
      <c r="H57" s="331">
        <v>8.1999999999999993</v>
      </c>
      <c r="I57" s="329">
        <v>7.7</v>
      </c>
      <c r="J57" s="330">
        <v>7.9</v>
      </c>
      <c r="K57" s="330">
        <v>7.8</v>
      </c>
      <c r="L57" s="330">
        <v>1.5</v>
      </c>
      <c r="M57" s="330">
        <v>7.7</v>
      </c>
      <c r="N57" s="25">
        <v>7.6</v>
      </c>
      <c r="O57" s="331">
        <v>7.8</v>
      </c>
      <c r="P57" s="329">
        <v>8.3000000000000007</v>
      </c>
      <c r="Q57" s="330">
        <v>8.3000000000000007</v>
      </c>
      <c r="R57" s="330">
        <v>8.1999999999999993</v>
      </c>
      <c r="S57" s="330">
        <v>1.8</v>
      </c>
      <c r="T57" s="330">
        <v>8.1</v>
      </c>
      <c r="U57" s="330">
        <v>8</v>
      </c>
      <c r="V57" s="331">
        <v>8.1999999999999993</v>
      </c>
      <c r="W57" s="365">
        <f t="shared" si="22"/>
        <v>150.1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8.3000000000000007</v>
      </c>
      <c r="E58" s="330">
        <v>1.9</v>
      </c>
      <c r="F58" s="330">
        <v>8.1999999999999993</v>
      </c>
      <c r="G58" s="330">
        <v>8</v>
      </c>
      <c r="H58" s="331">
        <v>8.1999999999999993</v>
      </c>
      <c r="I58" s="329">
        <v>7.7</v>
      </c>
      <c r="J58" s="330">
        <v>7.9</v>
      </c>
      <c r="K58" s="330">
        <v>7.8</v>
      </c>
      <c r="L58" s="330">
        <v>1.5</v>
      </c>
      <c r="M58" s="330">
        <v>7.6</v>
      </c>
      <c r="N58" s="25">
        <v>7.6</v>
      </c>
      <c r="O58" s="331">
        <v>7.7</v>
      </c>
      <c r="P58" s="329">
        <v>8.3000000000000007</v>
      </c>
      <c r="Q58" s="330">
        <v>8.3000000000000007</v>
      </c>
      <c r="R58" s="330">
        <v>8.1999999999999993</v>
      </c>
      <c r="S58" s="330">
        <v>1.8</v>
      </c>
      <c r="T58" s="330">
        <v>8.1</v>
      </c>
      <c r="U58" s="330">
        <v>8</v>
      </c>
      <c r="V58" s="331">
        <v>8.1999999999999993</v>
      </c>
      <c r="W58" s="365">
        <f t="shared" si="22"/>
        <v>149.69999999999999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8.3000000000000007</v>
      </c>
      <c r="D59" s="330">
        <v>8.3000000000000007</v>
      </c>
      <c r="E59" s="330">
        <v>1.9</v>
      </c>
      <c r="F59" s="330">
        <v>8.1999999999999993</v>
      </c>
      <c r="G59" s="330">
        <v>8</v>
      </c>
      <c r="H59" s="331">
        <v>8.1999999999999993</v>
      </c>
      <c r="I59" s="329">
        <v>7.7</v>
      </c>
      <c r="J59" s="330">
        <v>7.8</v>
      </c>
      <c r="K59" s="330">
        <v>7.8</v>
      </c>
      <c r="L59" s="330">
        <v>1.5</v>
      </c>
      <c r="M59" s="330">
        <v>7.6</v>
      </c>
      <c r="N59" s="25">
        <v>7.5</v>
      </c>
      <c r="O59" s="331">
        <v>7.7</v>
      </c>
      <c r="P59" s="329">
        <v>8.3000000000000007</v>
      </c>
      <c r="Q59" s="330">
        <v>8.3000000000000007</v>
      </c>
      <c r="R59" s="330">
        <v>8.3000000000000007</v>
      </c>
      <c r="S59" s="330">
        <v>1.8</v>
      </c>
      <c r="T59" s="330">
        <v>8.1</v>
      </c>
      <c r="U59" s="330">
        <v>8.1</v>
      </c>
      <c r="V59" s="331">
        <v>8.3000000000000007</v>
      </c>
      <c r="W59" s="365">
        <f t="shared" si="22"/>
        <v>149.89999999999998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8.1999999999999993</v>
      </c>
      <c r="D60" s="330">
        <v>8.3000000000000007</v>
      </c>
      <c r="E60" s="330">
        <v>1.9</v>
      </c>
      <c r="F60" s="330">
        <v>8.1999999999999993</v>
      </c>
      <c r="G60" s="330">
        <v>8</v>
      </c>
      <c r="H60" s="331">
        <v>8.1999999999999993</v>
      </c>
      <c r="I60" s="329">
        <v>7.7</v>
      </c>
      <c r="J60" s="330">
        <v>7.8</v>
      </c>
      <c r="K60" s="330">
        <v>7.9</v>
      </c>
      <c r="L60" s="330">
        <v>1.5</v>
      </c>
      <c r="M60" s="330">
        <v>7.6</v>
      </c>
      <c r="N60" s="25">
        <v>7.5</v>
      </c>
      <c r="O60" s="331">
        <v>7.7</v>
      </c>
      <c r="P60" s="329">
        <v>8.3000000000000007</v>
      </c>
      <c r="Q60" s="330">
        <v>8.3000000000000007</v>
      </c>
      <c r="R60" s="330">
        <v>8.3000000000000007</v>
      </c>
      <c r="S60" s="330">
        <v>1.8</v>
      </c>
      <c r="T60" s="330">
        <v>8</v>
      </c>
      <c r="U60" s="330">
        <v>8.1</v>
      </c>
      <c r="V60" s="331">
        <v>8.3000000000000007</v>
      </c>
      <c r="W60" s="382">
        <f t="shared" si="22"/>
        <v>149.79999999999998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57.900000000000006</v>
      </c>
      <c r="D61" s="623">
        <f t="shared" si="23"/>
        <v>57.8</v>
      </c>
      <c r="E61" s="623">
        <f t="shared" si="23"/>
        <v>13.700000000000001</v>
      </c>
      <c r="F61" s="623">
        <f t="shared" si="23"/>
        <v>57.600000000000009</v>
      </c>
      <c r="G61" s="623">
        <f t="shared" si="23"/>
        <v>56.300000000000004</v>
      </c>
      <c r="H61" s="624">
        <f t="shared" si="23"/>
        <v>57.400000000000006</v>
      </c>
      <c r="I61" s="622">
        <f t="shared" si="23"/>
        <v>53.7</v>
      </c>
      <c r="J61" s="623">
        <f t="shared" si="23"/>
        <v>54.79999999999999</v>
      </c>
      <c r="K61" s="623">
        <f t="shared" si="23"/>
        <v>54.4</v>
      </c>
      <c r="L61" s="623">
        <f>SUM(L54:L60)</f>
        <v>10.5</v>
      </c>
      <c r="M61" s="623">
        <f>SUM(M54:M60)</f>
        <v>53.4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57.899999999999991</v>
      </c>
      <c r="Q61" s="623">
        <f t="shared" si="24"/>
        <v>57.899999999999991</v>
      </c>
      <c r="R61" s="623">
        <f t="shared" si="24"/>
        <v>57.599999999999994</v>
      </c>
      <c r="S61" s="623">
        <f t="shared" si="24"/>
        <v>12.600000000000001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57.399999999999991</v>
      </c>
      <c r="W61" s="625">
        <f t="shared" si="22"/>
        <v>1047.3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150.21514629948365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50</v>
      </c>
      <c r="K63" s="19">
        <v>51</v>
      </c>
      <c r="L63" s="19">
        <v>10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12</v>
      </c>
      <c r="T63" s="19">
        <v>54</v>
      </c>
      <c r="U63" s="19">
        <v>54</v>
      </c>
      <c r="V63" s="20">
        <v>55</v>
      </c>
      <c r="W63" s="244">
        <f>+SUM(B63:V63)</f>
        <v>996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8.25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7.7056999999999984</v>
      </c>
      <c r="J64" s="22">
        <f t="shared" ref="J64:O64" si="26">(((((J62*7)*J63)/1000))-J54-J55)/5</f>
        <v>7.4349999999999996</v>
      </c>
      <c r="K64" s="22">
        <f t="shared" si="26"/>
        <v>7.6143000000000001</v>
      </c>
      <c r="L64" s="22">
        <f t="shared" si="26"/>
        <v>1.5269999999999999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7.7343999999999991</v>
      </c>
      <c r="P64" s="21">
        <f>(((((P62*7)*P63)/1000))-P54-P55)/5</f>
        <v>8.3085000000000004</v>
      </c>
      <c r="Q64" s="22">
        <f t="shared" ref="Q64:V64" si="27">(((((Q62*7)*Q63)/1000))-Q54-Q55)/5</f>
        <v>8.3085000000000004</v>
      </c>
      <c r="R64" s="22">
        <f t="shared" si="27"/>
        <v>8.2315000000000005</v>
      </c>
      <c r="S64" s="22">
        <f t="shared" si="27"/>
        <v>1.8083999999999996</v>
      </c>
      <c r="T64" s="22">
        <f t="shared" si="27"/>
        <v>8.0822000000000003</v>
      </c>
      <c r="U64" s="22">
        <f t="shared" si="27"/>
        <v>8.0443999999999996</v>
      </c>
      <c r="V64" s="23">
        <f t="shared" si="27"/>
        <v>8.2330000000000005</v>
      </c>
      <c r="W64" s="425">
        <f>((W61*1000)/W63)/7</f>
        <v>150.21514629948365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57.75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52.674999999999997</v>
      </c>
      <c r="K65" s="330">
        <f t="shared" si="28"/>
        <v>53.371499999999997</v>
      </c>
      <c r="L65" s="330">
        <f>((L63*L62)*7)/1000</f>
        <v>10.535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57.942500000000003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12.641999999999999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150.38961038961037</v>
      </c>
      <c r="D66" s="27">
        <f t="shared" si="30"/>
        <v>150.12987012987011</v>
      </c>
      <c r="E66" s="27">
        <f t="shared" si="30"/>
        <v>150.54945054945054</v>
      </c>
      <c r="F66" s="27">
        <f t="shared" si="30"/>
        <v>149.6103896103896</v>
      </c>
      <c r="G66" s="27">
        <f t="shared" si="30"/>
        <v>151.75202156334234</v>
      </c>
      <c r="H66" s="28">
        <f t="shared" si="30"/>
        <v>149.09090909090909</v>
      </c>
      <c r="I66" s="26">
        <f t="shared" si="30"/>
        <v>150.42016806722688</v>
      </c>
      <c r="J66" s="27">
        <f t="shared" si="30"/>
        <v>156.57142857142856</v>
      </c>
      <c r="K66" s="27">
        <f t="shared" si="30"/>
        <v>152.38095238095238</v>
      </c>
      <c r="L66" s="27">
        <f>+(L61/L63)/7*1000</f>
        <v>150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150.38961038961034</v>
      </c>
      <c r="Q66" s="27">
        <f t="shared" si="31"/>
        <v>150.38961038961034</v>
      </c>
      <c r="R66" s="27">
        <f t="shared" si="31"/>
        <v>149.61038961038957</v>
      </c>
      <c r="S66" s="27">
        <f t="shared" si="31"/>
        <v>150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-4.2499999999996874E-2</v>
      </c>
      <c r="D67" s="30">
        <f t="shared" ref="D67:K67" si="32">D61-D65</f>
        <v>4.9999999999997158E-2</v>
      </c>
      <c r="E67" s="30">
        <f t="shared" si="32"/>
        <v>4.5000000000019469E-3</v>
      </c>
      <c r="F67" s="30">
        <f t="shared" si="32"/>
        <v>4.2500000000011084E-2</v>
      </c>
      <c r="G67" s="30">
        <f t="shared" si="32"/>
        <v>1.0210000000000008</v>
      </c>
      <c r="H67" s="30">
        <f t="shared" si="32"/>
        <v>3.5000000000003695E-2</v>
      </c>
      <c r="I67" s="30">
        <f t="shared" si="32"/>
        <v>-2.8499999999993975E-2</v>
      </c>
      <c r="J67" s="30">
        <f t="shared" si="32"/>
        <v>2.1249999999999929</v>
      </c>
      <c r="K67" s="30">
        <f t="shared" si="32"/>
        <v>1.0285000000000011</v>
      </c>
      <c r="L67" s="30">
        <f>L61-L65</f>
        <v>-3.5000000000000142E-2</v>
      </c>
      <c r="M67" s="30">
        <f>M61-M65</f>
        <v>2.850000000000108E-2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-4.2500000000011084E-2</v>
      </c>
      <c r="Q67" s="30">
        <f t="shared" si="33"/>
        <v>-4.2500000000011084E-2</v>
      </c>
      <c r="R67" s="30">
        <f t="shared" si="33"/>
        <v>4.2499999999996874E-2</v>
      </c>
      <c r="S67" s="30">
        <f t="shared" si="33"/>
        <v>-4.1999999999998039E-2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3.4999999999989484E-2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50" topLeftCell="J11">
      <selection activeCell="W17" sqref="W17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2"/>
  <dimension ref="A1:AG235"/>
  <sheetViews>
    <sheetView zoomScale="35" zoomScaleNormal="35" workbookViewId="0">
      <selection activeCell="B17" sqref="B17:V17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098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118</v>
      </c>
      <c r="N11" s="1100"/>
      <c r="O11" s="6"/>
      <c r="P11" s="6"/>
      <c r="Q11" s="1"/>
      <c r="R11" s="1"/>
      <c r="S11" s="1" t="s">
        <v>5</v>
      </c>
      <c r="T11" s="69">
        <v>45704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3" t="s">
        <v>7</v>
      </c>
      <c r="C15" s="1104"/>
      <c r="D15" s="1104"/>
      <c r="E15" s="1104"/>
      <c r="F15" s="1104"/>
      <c r="G15" s="1104"/>
      <c r="H15" s="1105"/>
      <c r="I15" s="1142" t="s">
        <v>29</v>
      </c>
      <c r="J15" s="1143"/>
      <c r="K15" s="1143"/>
      <c r="L15" s="1143"/>
      <c r="M15" s="1143"/>
      <c r="N15" s="1143"/>
      <c r="O15" s="1144"/>
      <c r="P15" s="1103" t="s">
        <v>28</v>
      </c>
      <c r="Q15" s="1104"/>
      <c r="R15" s="1104"/>
      <c r="S15" s="1104"/>
      <c r="T15" s="1104"/>
      <c r="U15" s="1104"/>
      <c r="V15" s="1105"/>
      <c r="W15" s="1156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72">
        <v>7</v>
      </c>
      <c r="I16" s="158">
        <v>1</v>
      </c>
      <c r="J16" s="151">
        <v>2</v>
      </c>
      <c r="K16" s="151">
        <v>3</v>
      </c>
      <c r="L16" s="151">
        <v>4</v>
      </c>
      <c r="M16" s="151">
        <v>5</v>
      </c>
      <c r="N16" s="600">
        <v>6</v>
      </c>
      <c r="O16" s="272">
        <v>7</v>
      </c>
      <c r="P16" s="158">
        <v>1</v>
      </c>
      <c r="Q16" s="151">
        <v>2</v>
      </c>
      <c r="R16" s="151">
        <v>3</v>
      </c>
      <c r="S16" s="151">
        <v>4</v>
      </c>
      <c r="T16" s="151">
        <v>5</v>
      </c>
      <c r="U16" s="273">
        <v>6</v>
      </c>
      <c r="V16" s="272">
        <v>7</v>
      </c>
      <c r="W16" s="1157"/>
      <c r="Y16" s="327"/>
      <c r="AA16" s="326"/>
      <c r="AB16" s="11"/>
    </row>
    <row r="17" spans="1:30" ht="39.950000000000003" customHeight="1" thickBot="1" x14ac:dyDescent="0.3">
      <c r="A17" s="147" t="s">
        <v>23</v>
      </c>
      <c r="B17" s="664">
        <v>95.6</v>
      </c>
      <c r="C17" s="665">
        <v>98.2</v>
      </c>
      <c r="D17" s="665">
        <v>98</v>
      </c>
      <c r="E17" s="665">
        <v>21.1</v>
      </c>
      <c r="F17" s="665">
        <v>96.8</v>
      </c>
      <c r="G17" s="665">
        <v>97.2</v>
      </c>
      <c r="H17" s="665">
        <v>96.4</v>
      </c>
      <c r="I17" s="666">
        <v>95.2</v>
      </c>
      <c r="J17" s="666">
        <v>97.1</v>
      </c>
      <c r="K17" s="666">
        <v>96.9</v>
      </c>
      <c r="L17" s="666">
        <v>22</v>
      </c>
      <c r="M17" s="666">
        <v>97.1</v>
      </c>
      <c r="N17" s="666">
        <v>97.1</v>
      </c>
      <c r="O17" s="665">
        <v>96</v>
      </c>
      <c r="P17" s="665">
        <v>97.7</v>
      </c>
      <c r="Q17" s="665">
        <v>96.8</v>
      </c>
      <c r="R17" s="665">
        <v>97.7</v>
      </c>
      <c r="S17" s="666">
        <v>18.5</v>
      </c>
      <c r="T17" s="665">
        <v>98.2</v>
      </c>
      <c r="U17" s="665">
        <v>96.9</v>
      </c>
      <c r="V17" s="279">
        <v>97.9</v>
      </c>
      <c r="W17" s="662">
        <f t="shared" ref="W17:W23" ca="1" si="0">SUM(B17:W17)</f>
        <v>1857.5999999999997</v>
      </c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71">
        <v>95.5</v>
      </c>
      <c r="C18" s="572">
        <v>98</v>
      </c>
      <c r="D18" s="572">
        <v>97.9</v>
      </c>
      <c r="E18" s="572">
        <v>20.9</v>
      </c>
      <c r="F18" s="572">
        <v>96.7</v>
      </c>
      <c r="G18" s="572">
        <v>97.1</v>
      </c>
      <c r="H18" s="572">
        <v>96.4</v>
      </c>
      <c r="I18" s="572">
        <v>95.1</v>
      </c>
      <c r="J18" s="572">
        <v>97.1</v>
      </c>
      <c r="K18" s="572">
        <v>96.9</v>
      </c>
      <c r="L18" s="572">
        <v>22</v>
      </c>
      <c r="M18" s="572">
        <v>96.9</v>
      </c>
      <c r="N18" s="572">
        <v>97.1</v>
      </c>
      <c r="O18" s="572">
        <v>95.9</v>
      </c>
      <c r="P18" s="572">
        <v>97.7</v>
      </c>
      <c r="Q18" s="572">
        <v>96.7</v>
      </c>
      <c r="R18" s="572">
        <v>97.7</v>
      </c>
      <c r="S18" s="572">
        <v>18.100000000000001</v>
      </c>
      <c r="T18" s="572">
        <v>98.2</v>
      </c>
      <c r="U18" s="572">
        <v>96.9</v>
      </c>
      <c r="V18" s="279">
        <v>97.9</v>
      </c>
      <c r="W18" s="337">
        <f t="shared" ca="1" si="0"/>
        <v>1857.5999999999997</v>
      </c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571">
        <v>95.4</v>
      </c>
      <c r="C19" s="572">
        <v>98</v>
      </c>
      <c r="D19" s="572">
        <v>97.8</v>
      </c>
      <c r="E19" s="572">
        <v>20.8</v>
      </c>
      <c r="F19" s="572">
        <v>96.3</v>
      </c>
      <c r="G19" s="572">
        <v>96.6</v>
      </c>
      <c r="H19" s="572">
        <v>96.4</v>
      </c>
      <c r="I19" s="572">
        <v>94.9</v>
      </c>
      <c r="J19" s="572">
        <v>97.1</v>
      </c>
      <c r="K19" s="572">
        <v>96.9</v>
      </c>
      <c r="L19" s="667">
        <v>22</v>
      </c>
      <c r="M19" s="572">
        <v>96.9</v>
      </c>
      <c r="N19" s="572">
        <v>96.8</v>
      </c>
      <c r="O19" s="572">
        <v>95.9</v>
      </c>
      <c r="P19" s="572">
        <v>97.3</v>
      </c>
      <c r="Q19" s="572">
        <v>96.7</v>
      </c>
      <c r="R19" s="572">
        <v>97.7</v>
      </c>
      <c r="S19" s="572">
        <v>17.899999999999999</v>
      </c>
      <c r="T19" s="572">
        <v>98.2</v>
      </c>
      <c r="U19" s="572">
        <v>96.9</v>
      </c>
      <c r="V19" s="280">
        <v>97.6</v>
      </c>
      <c r="W19" s="242">
        <f t="shared" ca="1" si="0"/>
        <v>1855</v>
      </c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95.4</v>
      </c>
      <c r="C20" s="572">
        <v>98</v>
      </c>
      <c r="D20" s="572">
        <v>97.8</v>
      </c>
      <c r="E20" s="572">
        <v>20.8</v>
      </c>
      <c r="F20" s="572">
        <v>96.3</v>
      </c>
      <c r="G20" s="572">
        <v>96.6</v>
      </c>
      <c r="H20" s="572">
        <v>96.4</v>
      </c>
      <c r="I20" s="572">
        <v>94.9</v>
      </c>
      <c r="J20" s="572">
        <v>97</v>
      </c>
      <c r="K20" s="572">
        <v>96.9</v>
      </c>
      <c r="L20" s="572">
        <v>22</v>
      </c>
      <c r="M20" s="572">
        <v>96.6</v>
      </c>
      <c r="N20" s="572">
        <v>96.8</v>
      </c>
      <c r="O20" s="572">
        <v>95.9</v>
      </c>
      <c r="P20" s="572">
        <v>97.2</v>
      </c>
      <c r="Q20" s="572">
        <v>96.7</v>
      </c>
      <c r="R20" s="572">
        <v>97.7</v>
      </c>
      <c r="S20" s="572">
        <v>17.899999999999999</v>
      </c>
      <c r="T20" s="572">
        <v>98.2</v>
      </c>
      <c r="U20" s="572">
        <v>96.9</v>
      </c>
      <c r="V20" s="280">
        <v>97.6</v>
      </c>
      <c r="W20" s="242">
        <f t="shared" ca="1" si="0"/>
        <v>1855</v>
      </c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95.4</v>
      </c>
      <c r="C21" s="572">
        <v>98</v>
      </c>
      <c r="D21" s="572">
        <v>97.8</v>
      </c>
      <c r="E21" s="572">
        <v>20.8</v>
      </c>
      <c r="F21" s="572">
        <v>96.3</v>
      </c>
      <c r="G21" s="572">
        <v>96.5</v>
      </c>
      <c r="H21" s="572">
        <v>96.4</v>
      </c>
      <c r="I21" s="572">
        <v>94.9</v>
      </c>
      <c r="J21" s="572">
        <v>97</v>
      </c>
      <c r="K21" s="572">
        <v>96.9</v>
      </c>
      <c r="L21" s="572">
        <v>22</v>
      </c>
      <c r="M21" s="572">
        <v>96.5</v>
      </c>
      <c r="N21" s="572">
        <v>96.8</v>
      </c>
      <c r="O21" s="572">
        <v>95.9</v>
      </c>
      <c r="P21" s="572">
        <v>97.2</v>
      </c>
      <c r="Q21" s="572">
        <v>96.7</v>
      </c>
      <c r="R21" s="572">
        <v>97.7</v>
      </c>
      <c r="S21" s="572">
        <v>17.8</v>
      </c>
      <c r="T21" s="572">
        <v>98.2</v>
      </c>
      <c r="U21" s="572">
        <v>96.9</v>
      </c>
      <c r="V21" s="280">
        <v>97.6</v>
      </c>
      <c r="W21" s="242">
        <f t="shared" ca="1" si="0"/>
        <v>1854.8</v>
      </c>
      <c r="Y21" s="356"/>
      <c r="Z21" s="326"/>
      <c r="AA21" s="502"/>
      <c r="AB21" s="11"/>
    </row>
    <row r="22" spans="1:30" ht="39.950000000000003" customHeight="1" x14ac:dyDescent="0.25">
      <c r="A22" s="148" t="s">
        <v>22</v>
      </c>
      <c r="B22" s="571">
        <v>95.4</v>
      </c>
      <c r="C22" s="572">
        <v>97.9</v>
      </c>
      <c r="D22" s="572">
        <v>97.8</v>
      </c>
      <c r="E22" s="572">
        <v>20.8</v>
      </c>
      <c r="F22" s="572">
        <v>96.2</v>
      </c>
      <c r="G22" s="572">
        <v>96.5</v>
      </c>
      <c r="H22" s="572">
        <v>96.4</v>
      </c>
      <c r="I22" s="572">
        <v>94.9</v>
      </c>
      <c r="J22" s="572">
        <v>97</v>
      </c>
      <c r="K22" s="572">
        <v>96.9</v>
      </c>
      <c r="L22" s="572">
        <v>21.9</v>
      </c>
      <c r="M22" s="572">
        <v>96.5</v>
      </c>
      <c r="N22" s="572">
        <v>96.8</v>
      </c>
      <c r="O22" s="572">
        <v>95.9</v>
      </c>
      <c r="P22" s="572">
        <v>97.2</v>
      </c>
      <c r="Q22" s="572">
        <v>96.7</v>
      </c>
      <c r="R22" s="572">
        <v>97.7</v>
      </c>
      <c r="S22" s="572">
        <v>17.8</v>
      </c>
      <c r="T22" s="572">
        <v>98.1</v>
      </c>
      <c r="U22" s="572">
        <v>96.9</v>
      </c>
      <c r="V22" s="280">
        <v>97.6</v>
      </c>
      <c r="W22" s="242">
        <f t="shared" ca="1" si="0"/>
        <v>1854.5</v>
      </c>
      <c r="Y22" s="356"/>
      <c r="Z22" s="326"/>
      <c r="AA22" s="502"/>
      <c r="AB22" s="11"/>
    </row>
    <row r="23" spans="1:30" ht="39.950000000000003" customHeight="1" thickBot="1" x14ac:dyDescent="0.3">
      <c r="A23" s="196" t="s">
        <v>30</v>
      </c>
      <c r="B23" s="571">
        <v>95.4</v>
      </c>
      <c r="C23" s="572">
        <v>97.9</v>
      </c>
      <c r="D23" s="572">
        <v>97.8</v>
      </c>
      <c r="E23" s="572">
        <v>20.8</v>
      </c>
      <c r="F23" s="572">
        <v>96.2</v>
      </c>
      <c r="G23" s="572">
        <v>96.5</v>
      </c>
      <c r="H23" s="602">
        <v>96.4</v>
      </c>
      <c r="I23" s="572">
        <v>94.8</v>
      </c>
      <c r="J23" s="602">
        <v>97</v>
      </c>
      <c r="K23" s="602">
        <v>96.8</v>
      </c>
      <c r="L23" s="572">
        <v>21.9</v>
      </c>
      <c r="M23" s="572">
        <v>96.5</v>
      </c>
      <c r="N23" s="572">
        <v>96.8</v>
      </c>
      <c r="O23" s="602">
        <v>95.9</v>
      </c>
      <c r="P23" s="572">
        <v>97.2</v>
      </c>
      <c r="Q23" s="602">
        <v>96.7</v>
      </c>
      <c r="R23" s="602">
        <v>97.6</v>
      </c>
      <c r="S23" s="572">
        <v>17.8</v>
      </c>
      <c r="T23" s="602">
        <v>98.1</v>
      </c>
      <c r="U23" s="602">
        <v>96.8</v>
      </c>
      <c r="V23" s="280">
        <v>97.6</v>
      </c>
      <c r="W23" s="663">
        <f t="shared" ca="1" si="0"/>
        <v>1853.7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7">
        <f t="shared" ref="B24:K24" si="1">SUM(B17:B23)</f>
        <v>668.09999999999991</v>
      </c>
      <c r="C24" s="628">
        <f t="shared" si="1"/>
        <v>686</v>
      </c>
      <c r="D24" s="628">
        <f t="shared" si="1"/>
        <v>684.9</v>
      </c>
      <c r="E24" s="628">
        <f t="shared" si="1"/>
        <v>146</v>
      </c>
      <c r="F24" s="628">
        <f t="shared" si="1"/>
        <v>674.80000000000007</v>
      </c>
      <c r="G24" s="628">
        <f t="shared" si="1"/>
        <v>677</v>
      </c>
      <c r="H24" s="629">
        <f t="shared" si="1"/>
        <v>674.8</v>
      </c>
      <c r="I24" s="627">
        <f t="shared" si="1"/>
        <v>664.69999999999993</v>
      </c>
      <c r="J24" s="628">
        <f t="shared" si="1"/>
        <v>679.3</v>
      </c>
      <c r="K24" s="628">
        <f t="shared" si="1"/>
        <v>678.19999999999993</v>
      </c>
      <c r="L24" s="628">
        <f>SUM(L17:L23)</f>
        <v>153.80000000000001</v>
      </c>
      <c r="M24" s="628">
        <f>SUM(M17:M23)</f>
        <v>677</v>
      </c>
      <c r="N24" s="628">
        <f>SUM(N17:N23)</f>
        <v>678.19999999999993</v>
      </c>
      <c r="O24" s="629">
        <f>SUM(O17:O23)</f>
        <v>671.4</v>
      </c>
      <c r="P24" s="627">
        <f t="shared" ref="P24:V24" si="2">SUM(P17:P23)</f>
        <v>681.5</v>
      </c>
      <c r="Q24" s="628">
        <f t="shared" si="2"/>
        <v>677</v>
      </c>
      <c r="R24" s="628">
        <f t="shared" si="2"/>
        <v>683.80000000000007</v>
      </c>
      <c r="S24" s="628">
        <f t="shared" si="2"/>
        <v>125.8</v>
      </c>
      <c r="T24" s="628">
        <f t="shared" si="2"/>
        <v>687.2</v>
      </c>
      <c r="U24" s="628">
        <f t="shared" si="2"/>
        <v>678.19999999999993</v>
      </c>
      <c r="V24" s="629">
        <f t="shared" si="2"/>
        <v>683.80000000000007</v>
      </c>
      <c r="W24" s="625">
        <f>SUM(B24:V24)</f>
        <v>12631.5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160.40000000000003</v>
      </c>
      <c r="C25" s="613">
        <v>160.40000000000003</v>
      </c>
      <c r="D25" s="613">
        <v>160.40000000000003</v>
      </c>
      <c r="E25" s="613">
        <v>160.40000000000003</v>
      </c>
      <c r="F25" s="613">
        <v>160.40000000000003</v>
      </c>
      <c r="G25" s="613">
        <v>160.40000000000003</v>
      </c>
      <c r="H25" s="613">
        <v>160.40000000000003</v>
      </c>
      <c r="I25" s="613">
        <v>160.40000000000003</v>
      </c>
      <c r="J25" s="613">
        <v>160.40000000000003</v>
      </c>
      <c r="K25" s="613">
        <v>160.40000000000003</v>
      </c>
      <c r="L25" s="613">
        <v>160.40000000000003</v>
      </c>
      <c r="M25" s="613">
        <v>160.40000000000003</v>
      </c>
      <c r="N25" s="613">
        <v>160.40000000000003</v>
      </c>
      <c r="O25" s="613">
        <v>160.40000000000003</v>
      </c>
      <c r="P25" s="613">
        <v>160.40000000000003</v>
      </c>
      <c r="Q25" s="613">
        <v>160.40000000000003</v>
      </c>
      <c r="R25" s="613">
        <v>160.40000000000003</v>
      </c>
      <c r="S25" s="613">
        <v>160.40000000000003</v>
      </c>
      <c r="T25" s="613">
        <v>160.40000000000003</v>
      </c>
      <c r="U25" s="613">
        <v>160.40000000000003</v>
      </c>
      <c r="V25" s="613">
        <v>160.40000000000003</v>
      </c>
      <c r="W25" s="616">
        <f>((W24/W26)/7)*1000</f>
        <v>161.23123659756968</v>
      </c>
      <c r="Y25" s="36"/>
    </row>
    <row r="26" spans="1:30" s="2" customFormat="1" ht="33" customHeight="1" x14ac:dyDescent="0.25">
      <c r="A26" s="163" t="s">
        <v>11</v>
      </c>
      <c r="B26" s="18">
        <v>591</v>
      </c>
      <c r="C26" s="19">
        <v>602</v>
      </c>
      <c r="D26" s="19">
        <v>601</v>
      </c>
      <c r="E26" s="19">
        <v>160</v>
      </c>
      <c r="F26" s="19">
        <v>595</v>
      </c>
      <c r="G26" s="19">
        <v>596</v>
      </c>
      <c r="H26" s="20">
        <v>592</v>
      </c>
      <c r="I26" s="18">
        <v>588</v>
      </c>
      <c r="J26" s="19">
        <v>595</v>
      </c>
      <c r="K26" s="19">
        <v>595</v>
      </c>
      <c r="L26" s="19">
        <v>159</v>
      </c>
      <c r="M26" s="19">
        <v>600</v>
      </c>
      <c r="N26" s="19">
        <v>588</v>
      </c>
      <c r="O26" s="20">
        <v>592</v>
      </c>
      <c r="P26" s="18">
        <v>604</v>
      </c>
      <c r="Q26" s="19">
        <v>602</v>
      </c>
      <c r="R26" s="19">
        <v>608</v>
      </c>
      <c r="S26" s="19">
        <v>103</v>
      </c>
      <c r="T26" s="19">
        <v>612</v>
      </c>
      <c r="U26" s="19">
        <v>603</v>
      </c>
      <c r="V26" s="20">
        <v>606</v>
      </c>
      <c r="W26" s="244">
        <f>+SUM(B26:V26)</f>
        <v>11192</v>
      </c>
    </row>
    <row r="27" spans="1:30" s="2" customFormat="1" ht="33" customHeight="1" x14ac:dyDescent="0.25">
      <c r="A27" s="164" t="s">
        <v>12</v>
      </c>
      <c r="B27" s="21">
        <f>((((((B25*7)*B26)/1000))/7))</f>
        <v>94.796400000000034</v>
      </c>
      <c r="C27" s="22">
        <f t="shared" ref="C27:V27" si="3">((((((C25*7)*C26)/1000))/7))</f>
        <v>96.560800000000015</v>
      </c>
      <c r="D27" s="22">
        <f t="shared" si="3"/>
        <v>96.400400000000019</v>
      </c>
      <c r="E27" s="22">
        <f t="shared" si="3"/>
        <v>25.664000000000005</v>
      </c>
      <c r="F27" s="22">
        <f t="shared" si="3"/>
        <v>95.438000000000017</v>
      </c>
      <c r="G27" s="22">
        <f t="shared" si="3"/>
        <v>95.598400000000012</v>
      </c>
      <c r="H27" s="23">
        <f t="shared" si="3"/>
        <v>94.956800000000015</v>
      </c>
      <c r="I27" s="21">
        <f t="shared" si="3"/>
        <v>94.315200000000019</v>
      </c>
      <c r="J27" s="22">
        <f t="shared" si="3"/>
        <v>95.438000000000017</v>
      </c>
      <c r="K27" s="22">
        <f t="shared" si="3"/>
        <v>95.438000000000017</v>
      </c>
      <c r="L27" s="22">
        <f t="shared" si="3"/>
        <v>25.503600000000006</v>
      </c>
      <c r="M27" s="22">
        <f t="shared" si="3"/>
        <v>96.240000000000009</v>
      </c>
      <c r="N27" s="22">
        <f t="shared" si="3"/>
        <v>94.315200000000019</v>
      </c>
      <c r="O27" s="23">
        <f t="shared" si="3"/>
        <v>94.956800000000015</v>
      </c>
      <c r="P27" s="21">
        <f t="shared" si="3"/>
        <v>96.88160000000002</v>
      </c>
      <c r="Q27" s="22">
        <f t="shared" si="3"/>
        <v>96.560800000000015</v>
      </c>
      <c r="R27" s="22">
        <f t="shared" si="3"/>
        <v>97.523200000000017</v>
      </c>
      <c r="S27" s="22">
        <f t="shared" si="3"/>
        <v>16.521200000000004</v>
      </c>
      <c r="T27" s="22">
        <f t="shared" si="3"/>
        <v>98.164800000000014</v>
      </c>
      <c r="U27" s="22">
        <f t="shared" si="3"/>
        <v>96.721200000000024</v>
      </c>
      <c r="V27" s="23">
        <f t="shared" si="3"/>
        <v>97.202400000000026</v>
      </c>
      <c r="W27" s="425">
        <f>((W24*1000)/W26)/7</f>
        <v>161.2312365975697</v>
      </c>
      <c r="Y27" s="36"/>
    </row>
    <row r="28" spans="1:30" ht="33.75" customHeight="1" x14ac:dyDescent="0.25">
      <c r="A28" s="157" t="s">
        <v>13</v>
      </c>
      <c r="B28" s="329">
        <f>((B26*B25)*7)/1000</f>
        <v>663.57480000000021</v>
      </c>
      <c r="C28" s="330">
        <f>((C26*C25)*7)/1000</f>
        <v>675.92560000000014</v>
      </c>
      <c r="D28" s="330">
        <f t="shared" ref="D28:K28" si="4">((D26*D25)*7)/1000</f>
        <v>674.80280000000016</v>
      </c>
      <c r="E28" s="330">
        <f t="shared" si="4"/>
        <v>179.64800000000005</v>
      </c>
      <c r="F28" s="330">
        <f t="shared" si="4"/>
        <v>668.06600000000014</v>
      </c>
      <c r="G28" s="330">
        <f t="shared" si="4"/>
        <v>669.18880000000013</v>
      </c>
      <c r="H28" s="331">
        <f t="shared" si="4"/>
        <v>664.69760000000008</v>
      </c>
      <c r="I28" s="329">
        <f>((I26*I25)*7)/1000</f>
        <v>660.20640000000014</v>
      </c>
      <c r="J28" s="330">
        <f t="shared" si="4"/>
        <v>668.06600000000014</v>
      </c>
      <c r="K28" s="330">
        <f t="shared" si="4"/>
        <v>668.06600000000014</v>
      </c>
      <c r="L28" s="330">
        <f>((L26*L25)*7)/1000</f>
        <v>178.52520000000004</v>
      </c>
      <c r="M28" s="330">
        <f>((M26*M25)*7)/1000</f>
        <v>673.68000000000006</v>
      </c>
      <c r="N28" s="330">
        <f>((N26*N25)*7)/1000</f>
        <v>660.20640000000014</v>
      </c>
      <c r="O28" s="331">
        <f>((O26*O25)*7)/1000</f>
        <v>664.69760000000008</v>
      </c>
      <c r="P28" s="329">
        <f t="shared" ref="P28:V28" si="5">((P26*P25)*7)/1000</f>
        <v>678.17120000000023</v>
      </c>
      <c r="Q28" s="330">
        <f t="shared" si="5"/>
        <v>675.92560000000014</v>
      </c>
      <c r="R28" s="330">
        <f t="shared" si="5"/>
        <v>682.66240000000016</v>
      </c>
      <c r="S28" s="330">
        <f t="shared" si="5"/>
        <v>115.64840000000002</v>
      </c>
      <c r="T28" s="330">
        <f t="shared" si="5"/>
        <v>687.1536000000001</v>
      </c>
      <c r="U28" s="330">
        <f t="shared" si="5"/>
        <v>677.04840000000013</v>
      </c>
      <c r="V28" s="331">
        <f t="shared" si="5"/>
        <v>680.41680000000019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161.49383611312544</v>
      </c>
      <c r="C29" s="27">
        <f t="shared" si="6"/>
        <v>162.79069767441862</v>
      </c>
      <c r="D29" s="27">
        <f t="shared" si="6"/>
        <v>162.80009507962916</v>
      </c>
      <c r="E29" s="27">
        <f t="shared" si="6"/>
        <v>130.35714285714286</v>
      </c>
      <c r="F29" s="27">
        <f t="shared" si="6"/>
        <v>162.0168067226891</v>
      </c>
      <c r="G29" s="27">
        <f t="shared" si="6"/>
        <v>162.27229146692235</v>
      </c>
      <c r="H29" s="28">
        <f t="shared" si="6"/>
        <v>162.83783783783784</v>
      </c>
      <c r="I29" s="26">
        <f t="shared" si="6"/>
        <v>161.49173955296402</v>
      </c>
      <c r="J29" s="27">
        <f t="shared" si="6"/>
        <v>163.09723889555821</v>
      </c>
      <c r="K29" s="27">
        <f t="shared" si="6"/>
        <v>162.83313325330133</v>
      </c>
      <c r="L29" s="27">
        <f>+(L24/L26)/7*1000</f>
        <v>138.18508535489667</v>
      </c>
      <c r="M29" s="27">
        <f>+(M24/M26)/7*1000</f>
        <v>161.19047619047618</v>
      </c>
      <c r="N29" s="27">
        <f>+(N24/N26)/7*1000</f>
        <v>164.7716229348882</v>
      </c>
      <c r="O29" s="28">
        <f>+(O24/O26)/7*1000</f>
        <v>162.01737451737452</v>
      </c>
      <c r="P29" s="26">
        <f t="shared" ref="P29:V29" si="7">+(P24/P26)/7*1000</f>
        <v>161.18732261116367</v>
      </c>
      <c r="Q29" s="27">
        <f t="shared" si="7"/>
        <v>160.65495965828194</v>
      </c>
      <c r="R29" s="27">
        <f t="shared" si="7"/>
        <v>160.66729323308275</v>
      </c>
      <c r="S29" s="27">
        <f t="shared" si="7"/>
        <v>174.47988904299586</v>
      </c>
      <c r="T29" s="27">
        <f t="shared" si="7"/>
        <v>160.41083099906632</v>
      </c>
      <c r="U29" s="27">
        <f t="shared" si="7"/>
        <v>160.67282634446812</v>
      </c>
      <c r="V29" s="28">
        <f t="shared" si="7"/>
        <v>161.19754832626123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4.5251999999996997</v>
      </c>
      <c r="C30" s="30">
        <f>C24-C28</f>
        <v>10.074399999999855</v>
      </c>
      <c r="D30" s="30">
        <f>D24-D28</f>
        <v>10.097199999999816</v>
      </c>
      <c r="E30" s="30">
        <f t="shared" ref="E30:K30" si="8">E24-E28</f>
        <v>-33.648000000000053</v>
      </c>
      <c r="F30" s="30">
        <f t="shared" si="8"/>
        <v>6.7339999999999236</v>
      </c>
      <c r="G30" s="30">
        <f t="shared" si="8"/>
        <v>7.8111999999998716</v>
      </c>
      <c r="H30" s="30">
        <f t="shared" si="8"/>
        <v>10.102399999999875</v>
      </c>
      <c r="I30" s="30">
        <f t="shared" si="8"/>
        <v>4.4935999999997875</v>
      </c>
      <c r="J30" s="30">
        <f t="shared" si="8"/>
        <v>11.23399999999981</v>
      </c>
      <c r="K30" s="30">
        <f t="shared" si="8"/>
        <v>10.133999999999787</v>
      </c>
      <c r="L30" s="30">
        <f>L24-L28</f>
        <v>-24.725200000000029</v>
      </c>
      <c r="M30" s="30">
        <f>M24-M28</f>
        <v>3.3199999999999363</v>
      </c>
      <c r="N30" s="30">
        <f>N24-N28</f>
        <v>17.993599999999788</v>
      </c>
      <c r="O30" s="30">
        <f>O24-O28</f>
        <v>6.7023999999998978</v>
      </c>
      <c r="P30" s="30">
        <f t="shared" ref="P30:V30" si="9">P24-P28</f>
        <v>3.3287999999997737</v>
      </c>
      <c r="Q30" s="30">
        <f t="shared" si="9"/>
        <v>1.074399999999855</v>
      </c>
      <c r="R30" s="30">
        <f t="shared" si="9"/>
        <v>1.1375999999999067</v>
      </c>
      <c r="S30" s="30">
        <f t="shared" si="9"/>
        <v>10.151599999999974</v>
      </c>
      <c r="T30" s="30">
        <f t="shared" si="9"/>
        <v>4.6399999999948704E-2</v>
      </c>
      <c r="U30" s="30">
        <f t="shared" si="9"/>
        <v>1.151599999999803</v>
      </c>
      <c r="V30" s="30">
        <f t="shared" si="9"/>
        <v>3.3831999999998743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5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4" t="s">
        <v>16</v>
      </c>
      <c r="C33" s="1095"/>
      <c r="D33" s="1095"/>
      <c r="E33" s="1095"/>
      <c r="F33" s="1095"/>
      <c r="G33" s="1145"/>
      <c r="H33" s="1147" t="s">
        <v>8</v>
      </c>
      <c r="M33" s="32"/>
      <c r="N33" s="1166"/>
      <c r="O33" s="1169" t="s">
        <v>16</v>
      </c>
      <c r="P33" s="1170"/>
      <c r="Q33" s="1170"/>
      <c r="R33" s="1170"/>
      <c r="S33" s="1170"/>
      <c r="T33" s="1170"/>
      <c r="U33" s="1155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5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50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86.5</v>
      </c>
      <c r="C36" s="592">
        <v>89.1</v>
      </c>
      <c r="D36" s="330">
        <v>9.1999999999999993</v>
      </c>
      <c r="E36" s="330">
        <v>91.3</v>
      </c>
      <c r="F36" s="330">
        <v>89.5</v>
      </c>
      <c r="G36" s="331">
        <v>89.8</v>
      </c>
      <c r="H36" s="496">
        <f t="shared" ref="H36:H41" si="10">SUM(B36:G36)</f>
        <v>455.4</v>
      </c>
      <c r="I36" s="37"/>
      <c r="J36" s="375"/>
      <c r="K36" s="326"/>
      <c r="L36" s="502"/>
      <c r="M36" s="2"/>
      <c r="N36" s="147" t="s">
        <v>23</v>
      </c>
      <c r="O36" s="591">
        <v>6.9</v>
      </c>
      <c r="P36" s="592">
        <v>7.1</v>
      </c>
      <c r="Q36" s="592">
        <v>1</v>
      </c>
      <c r="R36" s="330">
        <v>6.9</v>
      </c>
      <c r="S36" s="592">
        <v>6.9</v>
      </c>
      <c r="T36" s="647">
        <v>6.8</v>
      </c>
      <c r="U36" s="651">
        <f t="shared" ref="U36:U43" si="11">SUM(O36:T36)</f>
        <v>35.599999999999994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86.5</v>
      </c>
      <c r="C37" s="330">
        <v>89</v>
      </c>
      <c r="D37" s="330">
        <v>9</v>
      </c>
      <c r="E37" s="330">
        <v>91</v>
      </c>
      <c r="F37" s="330">
        <v>89.5</v>
      </c>
      <c r="G37" s="331">
        <v>89.8</v>
      </c>
      <c r="H37" s="337">
        <f t="shared" si="10"/>
        <v>454.8</v>
      </c>
      <c r="I37" s="37"/>
      <c r="J37" s="375"/>
      <c r="K37" s="326"/>
      <c r="L37" s="502"/>
      <c r="M37" s="2"/>
      <c r="N37" s="148" t="s">
        <v>19</v>
      </c>
      <c r="O37" s="329">
        <v>7.4</v>
      </c>
      <c r="P37" s="330">
        <v>7.6</v>
      </c>
      <c r="Q37" s="330">
        <v>1.1000000000000001</v>
      </c>
      <c r="R37" s="330">
        <v>7.4</v>
      </c>
      <c r="S37" s="330">
        <v>7.4</v>
      </c>
      <c r="T37" s="344">
        <v>7.3</v>
      </c>
      <c r="U37" s="382">
        <f t="shared" si="11"/>
        <v>38.199999999999996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86.1</v>
      </c>
      <c r="C38" s="330">
        <v>89</v>
      </c>
      <c r="D38" s="330">
        <v>8.8000000000000007</v>
      </c>
      <c r="E38" s="330">
        <v>90.2</v>
      </c>
      <c r="F38" s="330">
        <v>88.9</v>
      </c>
      <c r="G38" s="331">
        <v>89.8</v>
      </c>
      <c r="H38" s="242">
        <f>SUM(B38:G38)</f>
        <v>452.8</v>
      </c>
      <c r="I38" s="37"/>
      <c r="J38" s="375"/>
      <c r="K38" s="326"/>
      <c r="L38" s="502"/>
      <c r="M38" s="2"/>
      <c r="N38" s="148" t="s">
        <v>27</v>
      </c>
      <c r="O38" s="329">
        <v>7.4</v>
      </c>
      <c r="P38" s="330">
        <v>7.6</v>
      </c>
      <c r="Q38" s="330">
        <v>1.1000000000000001</v>
      </c>
      <c r="R38" s="330">
        <v>7.5</v>
      </c>
      <c r="S38" s="330">
        <v>7.5</v>
      </c>
      <c r="T38" s="344">
        <v>7.4</v>
      </c>
      <c r="U38" s="382">
        <f t="shared" si="11"/>
        <v>38.5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86.1</v>
      </c>
      <c r="C39" s="330">
        <v>89</v>
      </c>
      <c r="D39" s="330">
        <v>8.8000000000000007</v>
      </c>
      <c r="E39" s="330">
        <v>90.2</v>
      </c>
      <c r="F39" s="330">
        <v>88.8</v>
      </c>
      <c r="G39" s="331">
        <v>89.8</v>
      </c>
      <c r="H39" s="242">
        <f t="shared" si="10"/>
        <v>452.70000000000005</v>
      </c>
      <c r="I39" s="37"/>
      <c r="J39" s="375"/>
      <c r="K39" s="326"/>
      <c r="L39" s="502"/>
      <c r="M39" s="2"/>
      <c r="N39" s="147" t="s">
        <v>20</v>
      </c>
      <c r="O39" s="329">
        <v>7.4</v>
      </c>
      <c r="P39" s="330">
        <v>7.6</v>
      </c>
      <c r="Q39" s="330">
        <v>1.1000000000000001</v>
      </c>
      <c r="R39" s="330">
        <v>7.5</v>
      </c>
      <c r="S39" s="330">
        <v>7.5</v>
      </c>
      <c r="T39" s="344">
        <v>7.4</v>
      </c>
      <c r="U39" s="382">
        <f t="shared" si="11"/>
        <v>38.5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86</v>
      </c>
      <c r="C40" s="330">
        <v>89</v>
      </c>
      <c r="D40" s="330">
        <v>8.8000000000000007</v>
      </c>
      <c r="E40" s="330">
        <v>90.1</v>
      </c>
      <c r="F40" s="330">
        <v>88.8</v>
      </c>
      <c r="G40" s="331">
        <v>89.8</v>
      </c>
      <c r="H40" s="575">
        <f t="shared" si="10"/>
        <v>452.5</v>
      </c>
      <c r="I40" s="555"/>
      <c r="J40" s="556"/>
      <c r="K40" s="556"/>
      <c r="L40" s="556"/>
      <c r="M40" s="557"/>
      <c r="N40" s="147" t="s">
        <v>21</v>
      </c>
      <c r="O40" s="329">
        <v>7.4</v>
      </c>
      <c r="P40" s="330">
        <v>7.6</v>
      </c>
      <c r="Q40" s="330">
        <v>1.1000000000000001</v>
      </c>
      <c r="R40" s="330">
        <v>7.4</v>
      </c>
      <c r="S40" s="330">
        <v>7.4</v>
      </c>
      <c r="T40" s="344">
        <v>7.3</v>
      </c>
      <c r="U40" s="382">
        <f t="shared" si="11"/>
        <v>38.199999999999996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86</v>
      </c>
      <c r="C41" s="330">
        <v>89</v>
      </c>
      <c r="D41" s="330">
        <v>8.6999999999999993</v>
      </c>
      <c r="E41" s="330">
        <v>90.1</v>
      </c>
      <c r="F41" s="330">
        <v>88.8</v>
      </c>
      <c r="G41" s="331">
        <v>89.8</v>
      </c>
      <c r="H41" s="242">
        <f t="shared" si="10"/>
        <v>452.4</v>
      </c>
      <c r="I41" s="555"/>
      <c r="J41" s="556"/>
      <c r="K41" s="556"/>
      <c r="L41" s="556"/>
      <c r="M41" s="557"/>
      <c r="N41" s="148" t="s">
        <v>22</v>
      </c>
      <c r="O41" s="329">
        <v>7.5</v>
      </c>
      <c r="P41" s="330">
        <v>7.5</v>
      </c>
      <c r="Q41" s="330">
        <v>1.1000000000000001</v>
      </c>
      <c r="R41" s="330">
        <v>7.4</v>
      </c>
      <c r="S41" s="330">
        <v>7.4</v>
      </c>
      <c r="T41" s="344">
        <v>7.3</v>
      </c>
      <c r="U41" s="382">
        <f t="shared" si="11"/>
        <v>38.199999999999996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86</v>
      </c>
      <c r="C42" s="330">
        <v>89</v>
      </c>
      <c r="D42" s="330">
        <v>8.6999999999999993</v>
      </c>
      <c r="E42" s="330">
        <v>90.1</v>
      </c>
      <c r="F42" s="330">
        <v>88.8</v>
      </c>
      <c r="G42" s="331">
        <v>89.8</v>
      </c>
      <c r="H42" s="381">
        <f>SUM(B42:G42)</f>
        <v>452.4</v>
      </c>
      <c r="I42" s="555"/>
      <c r="J42" s="556"/>
      <c r="K42" s="556"/>
      <c r="L42" s="556"/>
      <c r="M42" s="557"/>
      <c r="N42" s="196" t="s">
        <v>30</v>
      </c>
      <c r="O42" s="329">
        <v>7.5</v>
      </c>
      <c r="P42" s="330">
        <v>7.5</v>
      </c>
      <c r="Q42" s="330">
        <v>1.1000000000000001</v>
      </c>
      <c r="R42" s="330">
        <v>7.4</v>
      </c>
      <c r="S42" s="330">
        <v>7.4</v>
      </c>
      <c r="T42" s="344">
        <v>7.3</v>
      </c>
      <c r="U42" s="382">
        <f t="shared" si="11"/>
        <v>38.199999999999996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603.20000000000005</v>
      </c>
      <c r="C43" s="628">
        <f t="shared" si="12"/>
        <v>623.1</v>
      </c>
      <c r="D43" s="628">
        <f t="shared" si="12"/>
        <v>62</v>
      </c>
      <c r="E43" s="531">
        <f t="shared" si="12"/>
        <v>633</v>
      </c>
      <c r="F43" s="628">
        <f>SUM(F36:F42)</f>
        <v>623.09999999999991</v>
      </c>
      <c r="G43" s="629">
        <f t="shared" si="12"/>
        <v>628.59999999999991</v>
      </c>
      <c r="H43" s="626">
        <f>SUM(B43:G43)</f>
        <v>3173</v>
      </c>
      <c r="I43" s="37"/>
      <c r="J43" s="37"/>
      <c r="K43" s="37"/>
      <c r="L43" s="37"/>
      <c r="N43" s="302" t="s">
        <v>8</v>
      </c>
      <c r="O43" s="622">
        <f t="shared" ref="O43:T43" si="13">SUM(O36:O42)</f>
        <v>51.5</v>
      </c>
      <c r="P43" s="623">
        <f t="shared" si="13"/>
        <v>52.5</v>
      </c>
      <c r="Q43" s="623">
        <f t="shared" si="13"/>
        <v>7.6</v>
      </c>
      <c r="R43" s="623">
        <f t="shared" si="13"/>
        <v>51.5</v>
      </c>
      <c r="S43" s="623">
        <f t="shared" si="13"/>
        <v>51.5</v>
      </c>
      <c r="T43" s="648">
        <f t="shared" si="13"/>
        <v>50.79999999999999</v>
      </c>
      <c r="U43" s="626">
        <f t="shared" si="11"/>
        <v>265.39999999999998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158.10000000000002</v>
      </c>
      <c r="C44" s="613">
        <v>158.10000000000002</v>
      </c>
      <c r="D44" s="613">
        <v>158.10000000000002</v>
      </c>
      <c r="E44" s="613">
        <v>158.10000000000002</v>
      </c>
      <c r="F44" s="613">
        <v>158.10000000000002</v>
      </c>
      <c r="G44" s="613">
        <v>158.10000000000002</v>
      </c>
      <c r="H44" s="620">
        <f>+((H43/H45)/7)*1000</f>
        <v>160.45512010113779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148.68347338935575</v>
      </c>
      <c r="AA44" s="11"/>
      <c r="AB44" s="11"/>
    </row>
    <row r="45" spans="1:28" ht="33.75" customHeight="1" x14ac:dyDescent="0.25">
      <c r="A45" s="163" t="s">
        <v>11</v>
      </c>
      <c r="B45" s="18">
        <v>518</v>
      </c>
      <c r="C45" s="19">
        <v>537</v>
      </c>
      <c r="D45" s="19">
        <v>98</v>
      </c>
      <c r="E45" s="19">
        <v>562</v>
      </c>
      <c r="F45" s="19">
        <v>552</v>
      </c>
      <c r="G45" s="20">
        <v>558</v>
      </c>
      <c r="H45" s="384">
        <f>SUM(B45:G45)</f>
        <v>2825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81.895800000000008</v>
      </c>
      <c r="C46" s="22">
        <f t="shared" si="14"/>
        <v>84.899700000000024</v>
      </c>
      <c r="D46" s="22">
        <f t="shared" si="14"/>
        <v>15.493800000000004</v>
      </c>
      <c r="E46" s="22">
        <f t="shared" si="14"/>
        <v>88.852200000000025</v>
      </c>
      <c r="F46" s="22">
        <f t="shared" si="14"/>
        <v>87.271200000000022</v>
      </c>
      <c r="G46" s="23">
        <f t="shared" si="14"/>
        <v>88.219800000000035</v>
      </c>
      <c r="H46" s="368">
        <f>((H43*1000)/H45)/7</f>
        <v>160.45512010113779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7.0100000000000007</v>
      </c>
      <c r="P46" s="22">
        <f t="shared" si="15"/>
        <v>7.35</v>
      </c>
      <c r="Q46" s="22">
        <f t="shared" si="15"/>
        <v>1.47</v>
      </c>
      <c r="R46" s="22">
        <f t="shared" si="15"/>
        <v>7.4300000000000015</v>
      </c>
      <c r="S46" s="22">
        <f t="shared" si="15"/>
        <v>7.4300000000000015</v>
      </c>
      <c r="T46" s="135">
        <f t="shared" si="15"/>
        <v>7.330000000000001</v>
      </c>
      <c r="U46" s="368">
        <f>((U43*1000)/U45)/7</f>
        <v>148.68347338935573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573.27060000000006</v>
      </c>
      <c r="C47" s="330">
        <f t="shared" si="16"/>
        <v>594.29790000000014</v>
      </c>
      <c r="D47" s="330">
        <f t="shared" si="16"/>
        <v>108.45660000000002</v>
      </c>
      <c r="E47" s="330">
        <f t="shared" si="16"/>
        <v>621.96540000000016</v>
      </c>
      <c r="F47" s="330">
        <f>((F45*F44)*7)/1000</f>
        <v>610.89840000000015</v>
      </c>
      <c r="G47" s="331">
        <f t="shared" si="16"/>
        <v>617.53860000000009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49.35</v>
      </c>
      <c r="P47" s="330">
        <f t="shared" si="17"/>
        <v>51.45</v>
      </c>
      <c r="Q47" s="330">
        <f t="shared" si="17"/>
        <v>9.4499999999999993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166.35410921125211</v>
      </c>
      <c r="C48" s="27">
        <f t="shared" si="18"/>
        <v>165.76217079010377</v>
      </c>
      <c r="D48" s="27">
        <f t="shared" si="18"/>
        <v>90.379008746355694</v>
      </c>
      <c r="E48" s="27">
        <f t="shared" si="18"/>
        <v>160.90493136756481</v>
      </c>
      <c r="F48" s="27">
        <f>+(F43/F45)/7*1000</f>
        <v>161.25776397515526</v>
      </c>
      <c r="G48" s="28">
        <f t="shared" si="18"/>
        <v>160.93189964157702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156.53495440729483</v>
      </c>
      <c r="P48" s="27">
        <f t="shared" si="19"/>
        <v>153.06122448979593</v>
      </c>
      <c r="Q48" s="27">
        <f t="shared" si="19"/>
        <v>120.63492063492063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145.14285714285711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29.929399999999987</v>
      </c>
      <c r="C49" s="30">
        <f t="shared" si="20"/>
        <v>28.802099999999882</v>
      </c>
      <c r="D49" s="30">
        <f t="shared" si="20"/>
        <v>-46.456600000000023</v>
      </c>
      <c r="E49" s="30">
        <f t="shared" si="20"/>
        <v>11.034599999999841</v>
      </c>
      <c r="F49" s="30">
        <f t="shared" si="20"/>
        <v>12.201599999999758</v>
      </c>
      <c r="G49" s="30">
        <f t="shared" si="20"/>
        <v>11.061399999999821</v>
      </c>
      <c r="H49" s="29"/>
      <c r="I49" s="29"/>
      <c r="J49" s="29"/>
      <c r="K49" s="29"/>
      <c r="L49" s="30"/>
      <c r="N49" s="29"/>
      <c r="O49" s="30">
        <f t="shared" ref="O49:T49" si="21">O43-O47</f>
        <v>2.1499999999999986</v>
      </c>
      <c r="P49" s="30">
        <f t="shared" si="21"/>
        <v>1.0499999999999972</v>
      </c>
      <c r="Q49" s="30">
        <f t="shared" si="21"/>
        <v>-1.8499999999999996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4.9999999999990052E-2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03" t="s">
        <v>7</v>
      </c>
      <c r="C52" s="1104"/>
      <c r="D52" s="1104"/>
      <c r="E52" s="1104"/>
      <c r="F52" s="1104"/>
      <c r="G52" s="1104"/>
      <c r="H52" s="1105"/>
      <c r="I52" s="1142" t="s">
        <v>29</v>
      </c>
      <c r="J52" s="1143"/>
      <c r="K52" s="1143"/>
      <c r="L52" s="1143"/>
      <c r="M52" s="1143"/>
      <c r="N52" s="1143"/>
      <c r="O52" s="1144"/>
      <c r="P52" s="645" t="s">
        <v>28</v>
      </c>
      <c r="Q52" s="646"/>
      <c r="R52" s="646"/>
      <c r="S52" s="646"/>
      <c r="T52" s="646"/>
      <c r="U52" s="646"/>
      <c r="V52" s="646"/>
      <c r="W52" s="1147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8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591">
        <v>8.1</v>
      </c>
      <c r="C54" s="592">
        <v>8.1999999999999993</v>
      </c>
      <c r="D54" s="592">
        <v>8.1999999999999993</v>
      </c>
      <c r="E54" s="592">
        <v>2.1</v>
      </c>
      <c r="F54" s="592">
        <v>8.1999999999999993</v>
      </c>
      <c r="G54" s="592">
        <v>7.9</v>
      </c>
      <c r="H54" s="593">
        <v>8.1999999999999993</v>
      </c>
      <c r="I54" s="591">
        <v>7.5</v>
      </c>
      <c r="J54" s="592">
        <v>7.6</v>
      </c>
      <c r="K54" s="592">
        <v>7.7</v>
      </c>
      <c r="L54" s="592">
        <v>1.3</v>
      </c>
      <c r="M54" s="592">
        <v>7.5</v>
      </c>
      <c r="N54" s="608">
        <v>7.4</v>
      </c>
      <c r="O54" s="593">
        <v>7.5</v>
      </c>
      <c r="P54" s="591">
        <v>8.1</v>
      </c>
      <c r="Q54" s="592">
        <v>8.1</v>
      </c>
      <c r="R54" s="592">
        <v>8.1</v>
      </c>
      <c r="S54" s="592">
        <v>1.8</v>
      </c>
      <c r="T54" s="592">
        <v>8</v>
      </c>
      <c r="U54" s="330">
        <v>8</v>
      </c>
      <c r="V54" s="593">
        <v>8</v>
      </c>
      <c r="W54" s="365">
        <f t="shared" ref="W54:W61" si="22">SUM(B54:V54)</f>
        <v>147.49999999999997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</v>
      </c>
      <c r="F55" s="330">
        <v>8.1999999999999993</v>
      </c>
      <c r="G55" s="592">
        <v>7.9</v>
      </c>
      <c r="H55" s="331">
        <v>8.1</v>
      </c>
      <c r="I55" s="329">
        <v>7.7</v>
      </c>
      <c r="J55" s="592">
        <v>7.6</v>
      </c>
      <c r="K55" s="592">
        <v>7.5</v>
      </c>
      <c r="L55" s="330">
        <v>1.6</v>
      </c>
      <c r="M55" s="330">
        <v>7.7</v>
      </c>
      <c r="N55" s="25">
        <v>7.6</v>
      </c>
      <c r="O55" s="331">
        <v>7.7</v>
      </c>
      <c r="P55" s="329">
        <v>8.3000000000000007</v>
      </c>
      <c r="Q55" s="330">
        <v>8.3000000000000007</v>
      </c>
      <c r="R55" s="330">
        <v>8.3000000000000007</v>
      </c>
      <c r="S55" s="330">
        <v>1.8</v>
      </c>
      <c r="T55" s="330">
        <v>8.1</v>
      </c>
      <c r="U55" s="330">
        <v>8.1</v>
      </c>
      <c r="V55" s="331">
        <v>8.1999999999999993</v>
      </c>
      <c r="W55" s="365">
        <f t="shared" si="22"/>
        <v>149.29999999999995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</v>
      </c>
      <c r="F56" s="330">
        <v>8.3000000000000007</v>
      </c>
      <c r="G56" s="592">
        <v>7.9</v>
      </c>
      <c r="H56" s="331">
        <v>8.3000000000000007</v>
      </c>
      <c r="I56" s="329">
        <v>7.7</v>
      </c>
      <c r="J56" s="592">
        <v>7.5</v>
      </c>
      <c r="K56" s="592">
        <v>7.5</v>
      </c>
      <c r="L56" s="330">
        <v>1.6</v>
      </c>
      <c r="M56" s="330">
        <v>7.7</v>
      </c>
      <c r="N56" s="25">
        <v>7.6</v>
      </c>
      <c r="O56" s="331">
        <v>7.8</v>
      </c>
      <c r="P56" s="329">
        <v>8.3000000000000007</v>
      </c>
      <c r="Q56" s="330">
        <v>8.3000000000000007</v>
      </c>
      <c r="R56" s="330">
        <v>8.1999999999999993</v>
      </c>
      <c r="S56" s="330">
        <v>1.8</v>
      </c>
      <c r="T56" s="330">
        <v>8.1</v>
      </c>
      <c r="U56" s="330">
        <v>8</v>
      </c>
      <c r="V56" s="331">
        <v>8.1999999999999993</v>
      </c>
      <c r="W56" s="365">
        <f t="shared" si="22"/>
        <v>149.39999999999998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8.3000000000000007</v>
      </c>
      <c r="E57" s="330">
        <v>1.9</v>
      </c>
      <c r="F57" s="330">
        <v>8.3000000000000007</v>
      </c>
      <c r="G57" s="592">
        <v>7.9</v>
      </c>
      <c r="H57" s="331">
        <v>8.1999999999999993</v>
      </c>
      <c r="I57" s="329">
        <v>7.7</v>
      </c>
      <c r="J57" s="592">
        <v>7.5</v>
      </c>
      <c r="K57" s="592">
        <v>7.4</v>
      </c>
      <c r="L57" s="330">
        <v>1.5</v>
      </c>
      <c r="M57" s="330">
        <v>7.7</v>
      </c>
      <c r="N57" s="25">
        <v>7.6</v>
      </c>
      <c r="O57" s="331">
        <v>7.8</v>
      </c>
      <c r="P57" s="329">
        <v>8.3000000000000007</v>
      </c>
      <c r="Q57" s="330">
        <v>8.3000000000000007</v>
      </c>
      <c r="R57" s="330">
        <v>8.1999999999999993</v>
      </c>
      <c r="S57" s="330">
        <v>1.8</v>
      </c>
      <c r="T57" s="330">
        <v>8.1</v>
      </c>
      <c r="U57" s="330">
        <v>8</v>
      </c>
      <c r="V57" s="331">
        <v>8.1999999999999993</v>
      </c>
      <c r="W57" s="365">
        <f t="shared" si="22"/>
        <v>149.1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8.3000000000000007</v>
      </c>
      <c r="E58" s="330">
        <v>1.9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7.5</v>
      </c>
      <c r="K58" s="592">
        <v>7.4</v>
      </c>
      <c r="L58" s="330">
        <v>1.5</v>
      </c>
      <c r="M58" s="330">
        <v>7.6</v>
      </c>
      <c r="N58" s="25">
        <v>7.6</v>
      </c>
      <c r="O58" s="331">
        <v>7.7</v>
      </c>
      <c r="P58" s="329">
        <v>8.3000000000000007</v>
      </c>
      <c r="Q58" s="330">
        <v>8.3000000000000007</v>
      </c>
      <c r="R58" s="330">
        <v>8.1999999999999993</v>
      </c>
      <c r="S58" s="330">
        <v>1.8</v>
      </c>
      <c r="T58" s="330">
        <v>8.1</v>
      </c>
      <c r="U58" s="330">
        <v>8</v>
      </c>
      <c r="V58" s="331">
        <v>8.1999999999999993</v>
      </c>
      <c r="W58" s="365">
        <f t="shared" si="22"/>
        <v>148.79999999999998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8.3000000000000007</v>
      </c>
      <c r="D59" s="330">
        <v>8.3000000000000007</v>
      </c>
      <c r="E59" s="330">
        <v>1.9</v>
      </c>
      <c r="F59" s="330">
        <v>8.1999999999999993</v>
      </c>
      <c r="G59" s="592">
        <v>7.9</v>
      </c>
      <c r="H59" s="331">
        <v>8.1999999999999993</v>
      </c>
      <c r="I59" s="329">
        <v>7.7</v>
      </c>
      <c r="J59" s="592">
        <v>7.5</v>
      </c>
      <c r="K59" s="592">
        <v>7.4</v>
      </c>
      <c r="L59" s="330">
        <v>1.5</v>
      </c>
      <c r="M59" s="330">
        <v>7.6</v>
      </c>
      <c r="N59" s="25">
        <v>7.5</v>
      </c>
      <c r="O59" s="331">
        <v>7.7</v>
      </c>
      <c r="P59" s="329">
        <v>8.3000000000000007</v>
      </c>
      <c r="Q59" s="330">
        <v>8.3000000000000007</v>
      </c>
      <c r="R59" s="330">
        <v>8.3000000000000007</v>
      </c>
      <c r="S59" s="330">
        <v>1.8</v>
      </c>
      <c r="T59" s="330">
        <v>8.1</v>
      </c>
      <c r="U59" s="330">
        <v>8.1</v>
      </c>
      <c r="V59" s="331">
        <v>8.3000000000000007</v>
      </c>
      <c r="W59" s="365">
        <f t="shared" si="22"/>
        <v>149.1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8.1999999999999993</v>
      </c>
      <c r="D60" s="330">
        <v>8.3000000000000007</v>
      </c>
      <c r="E60" s="330">
        <v>1.9</v>
      </c>
      <c r="F60" s="330">
        <v>8.1999999999999993</v>
      </c>
      <c r="G60" s="592">
        <v>7.9</v>
      </c>
      <c r="H60" s="331">
        <v>8.1999999999999993</v>
      </c>
      <c r="I60" s="329">
        <v>7.7</v>
      </c>
      <c r="J60" s="592">
        <v>7.5</v>
      </c>
      <c r="K60" s="592">
        <v>7.4</v>
      </c>
      <c r="L60" s="330">
        <v>1.5</v>
      </c>
      <c r="M60" s="330">
        <v>7.6</v>
      </c>
      <c r="N60" s="25">
        <v>7.5</v>
      </c>
      <c r="O60" s="331">
        <v>7.7</v>
      </c>
      <c r="P60" s="329">
        <v>8.3000000000000007</v>
      </c>
      <c r="Q60" s="330">
        <v>8.3000000000000007</v>
      </c>
      <c r="R60" s="330">
        <v>8.3000000000000007</v>
      </c>
      <c r="S60" s="330">
        <v>1.8</v>
      </c>
      <c r="T60" s="330">
        <v>8</v>
      </c>
      <c r="U60" s="330">
        <v>8.1</v>
      </c>
      <c r="V60" s="331">
        <v>8.3000000000000007</v>
      </c>
      <c r="W60" s="382">
        <f t="shared" si="22"/>
        <v>148.9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57.900000000000006</v>
      </c>
      <c r="D61" s="623">
        <f t="shared" si="23"/>
        <v>57.8</v>
      </c>
      <c r="E61" s="623">
        <f t="shared" si="23"/>
        <v>13.700000000000001</v>
      </c>
      <c r="F61" s="623">
        <f t="shared" si="23"/>
        <v>57.600000000000009</v>
      </c>
      <c r="G61" s="623">
        <f t="shared" si="23"/>
        <v>55.3</v>
      </c>
      <c r="H61" s="624">
        <f t="shared" si="23"/>
        <v>57.400000000000006</v>
      </c>
      <c r="I61" s="622">
        <f t="shared" si="23"/>
        <v>53.7</v>
      </c>
      <c r="J61" s="623">
        <f t="shared" si="23"/>
        <v>52.7</v>
      </c>
      <c r="K61" s="623">
        <f t="shared" si="23"/>
        <v>52.3</v>
      </c>
      <c r="L61" s="623">
        <f>SUM(L54:L60)</f>
        <v>10.5</v>
      </c>
      <c r="M61" s="623">
        <f>SUM(M54:M60)</f>
        <v>53.4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57.899999999999991</v>
      </c>
      <c r="Q61" s="623">
        <f t="shared" si="24"/>
        <v>57.899999999999991</v>
      </c>
      <c r="R61" s="623">
        <f t="shared" si="24"/>
        <v>57.599999999999994</v>
      </c>
      <c r="S61" s="623">
        <f t="shared" si="24"/>
        <v>12.600000000000001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57.399999999999991</v>
      </c>
      <c r="W61" s="625">
        <f t="shared" si="22"/>
        <v>1042.0999999999999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150.37518037518035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8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990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8.1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7.7056999999999984</v>
      </c>
      <c r="J64" s="22">
        <f t="shared" ref="J64:O64" si="26">(((((J62*7)*J63)/1000))-J54-J55)/5</f>
        <v>7.2842999999999991</v>
      </c>
      <c r="K64" s="22">
        <f t="shared" si="26"/>
        <v>7.4249999999999998</v>
      </c>
      <c r="L64" s="22">
        <f t="shared" si="26"/>
        <v>1.1056000000000001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7.7343999999999991</v>
      </c>
      <c r="P64" s="21">
        <f>(((((P62*7)*P63)/1000))-P54-P55)/5</f>
        <v>8.3085000000000004</v>
      </c>
      <c r="Q64" s="22">
        <f t="shared" ref="Q64:V64" si="27">(((((Q62*7)*Q63)/1000))-Q54-Q55)/5</f>
        <v>8.3085000000000004</v>
      </c>
      <c r="R64" s="22">
        <f t="shared" si="27"/>
        <v>8.2315000000000005</v>
      </c>
      <c r="S64" s="22">
        <f t="shared" si="27"/>
        <v>1.5976999999999999</v>
      </c>
      <c r="T64" s="22">
        <f t="shared" si="27"/>
        <v>8.0822000000000003</v>
      </c>
      <c r="U64" s="22">
        <f t="shared" si="27"/>
        <v>8.0443999999999996</v>
      </c>
      <c r="V64" s="23">
        <f t="shared" si="27"/>
        <v>8.2330000000000005</v>
      </c>
      <c r="W64" s="425">
        <f>((W61*1000)/W63)/7</f>
        <v>150.37518037518038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56.7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51.621499999999997</v>
      </c>
      <c r="K65" s="330">
        <f t="shared" si="28"/>
        <v>52.325000000000003</v>
      </c>
      <c r="L65" s="330">
        <f>((L63*L62)*7)/1000</f>
        <v>8.4280000000000008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57.942500000000003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11.5885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150.38961038961037</v>
      </c>
      <c r="D66" s="27">
        <f t="shared" si="30"/>
        <v>152.91005291005291</v>
      </c>
      <c r="E66" s="27">
        <f t="shared" si="30"/>
        <v>150.54945054945054</v>
      </c>
      <c r="F66" s="27">
        <f t="shared" si="30"/>
        <v>149.6103896103896</v>
      </c>
      <c r="G66" s="27">
        <f t="shared" si="30"/>
        <v>149.0566037735849</v>
      </c>
      <c r="H66" s="28">
        <f t="shared" si="30"/>
        <v>149.09090909090909</v>
      </c>
      <c r="I66" s="26">
        <f t="shared" si="30"/>
        <v>150.42016806722688</v>
      </c>
      <c r="J66" s="27">
        <f t="shared" si="30"/>
        <v>153.64431486880468</v>
      </c>
      <c r="K66" s="27">
        <f t="shared" si="30"/>
        <v>149.42857142857144</v>
      </c>
      <c r="L66" s="27">
        <f>+(L61/L63)/7*1000</f>
        <v>187.5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150.38961038961034</v>
      </c>
      <c r="Q66" s="27">
        <f t="shared" si="31"/>
        <v>150.38961038961034</v>
      </c>
      <c r="R66" s="27">
        <f t="shared" si="31"/>
        <v>149.61038961038957</v>
      </c>
      <c r="S66" s="27">
        <f t="shared" si="31"/>
        <v>163.63636363636363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-4.2499999999996874E-2</v>
      </c>
      <c r="D67" s="30">
        <f t="shared" ref="D67:K67" si="32">D61-D65</f>
        <v>1.0999999999999943</v>
      </c>
      <c r="E67" s="30">
        <f t="shared" si="32"/>
        <v>4.5000000000019469E-3</v>
      </c>
      <c r="F67" s="30">
        <f t="shared" si="32"/>
        <v>4.2500000000011084E-2</v>
      </c>
      <c r="G67" s="30">
        <f t="shared" si="32"/>
        <v>2.099999999999369E-2</v>
      </c>
      <c r="H67" s="30">
        <f t="shared" si="32"/>
        <v>3.5000000000003695E-2</v>
      </c>
      <c r="I67" s="30">
        <f t="shared" si="32"/>
        <v>-2.8499999999993975E-2</v>
      </c>
      <c r="J67" s="30">
        <f t="shared" si="32"/>
        <v>1.0785000000000053</v>
      </c>
      <c r="K67" s="30">
        <f t="shared" si="32"/>
        <v>-2.5000000000005684E-2</v>
      </c>
      <c r="L67" s="30">
        <f>L61-L65</f>
        <v>2.0719999999999992</v>
      </c>
      <c r="M67" s="30">
        <f>M61-M65</f>
        <v>2.850000000000108E-2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-4.2500000000011084E-2</v>
      </c>
      <c r="Q67" s="30">
        <f t="shared" si="33"/>
        <v>-4.2500000000011084E-2</v>
      </c>
      <c r="R67" s="30">
        <f t="shared" si="33"/>
        <v>4.2499999999996874E-2</v>
      </c>
      <c r="S67" s="30">
        <f t="shared" si="33"/>
        <v>1.0115000000000016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3.4999999999989484E-2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5">
      <selection activeCell="B17" sqref="B17:V17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3"/>
  <dimension ref="A1:AG235"/>
  <sheetViews>
    <sheetView topLeftCell="A7" zoomScale="25" zoomScaleNormal="32" workbookViewId="0">
      <selection activeCell="O44" sqref="O44:T4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098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119</v>
      </c>
      <c r="N11" s="1100"/>
      <c r="O11" s="6"/>
      <c r="P11" s="6"/>
      <c r="Q11" s="1"/>
      <c r="R11" s="1"/>
      <c r="S11" s="1" t="s">
        <v>5</v>
      </c>
      <c r="T11" s="69">
        <v>45707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2" t="s">
        <v>7</v>
      </c>
      <c r="C15" s="1143"/>
      <c r="D15" s="1143"/>
      <c r="E15" s="1143"/>
      <c r="F15" s="1143"/>
      <c r="G15" s="1143"/>
      <c r="H15" s="1144"/>
      <c r="I15" s="1142" t="s">
        <v>29</v>
      </c>
      <c r="J15" s="1143"/>
      <c r="K15" s="1143"/>
      <c r="L15" s="1143"/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4"/>
      <c r="W15" s="1156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57"/>
      <c r="Y16" s="327"/>
      <c r="AA16" s="326"/>
      <c r="AB16" s="11"/>
    </row>
    <row r="17" spans="1:30" ht="39.950000000000003" customHeight="1" x14ac:dyDescent="0.25">
      <c r="A17" s="147" t="s">
        <v>23</v>
      </c>
      <c r="B17" s="571">
        <v>95.1</v>
      </c>
      <c r="C17" s="572">
        <v>97.7</v>
      </c>
      <c r="D17" s="572">
        <v>97.5</v>
      </c>
      <c r="E17" s="572">
        <v>20.7</v>
      </c>
      <c r="F17" s="572">
        <v>95.9</v>
      </c>
      <c r="G17" s="572">
        <v>96.4</v>
      </c>
      <c r="H17" s="280">
        <v>95.9</v>
      </c>
      <c r="I17" s="571">
        <v>94.5</v>
      </c>
      <c r="J17" s="572">
        <v>96.2</v>
      </c>
      <c r="K17" s="572">
        <v>96.1</v>
      </c>
      <c r="L17" s="572">
        <v>21.3</v>
      </c>
      <c r="M17" s="572">
        <v>96.4</v>
      </c>
      <c r="N17" s="572">
        <v>96.4</v>
      </c>
      <c r="O17" s="280">
        <v>95.4</v>
      </c>
      <c r="P17" s="571">
        <v>96.7</v>
      </c>
      <c r="Q17" s="572">
        <v>96.4</v>
      </c>
      <c r="R17" s="572">
        <v>97.4</v>
      </c>
      <c r="S17" s="572">
        <v>17.100000000000001</v>
      </c>
      <c r="T17" s="572">
        <v>97.8</v>
      </c>
      <c r="U17" s="572">
        <v>96.6</v>
      </c>
      <c r="V17" s="280">
        <v>97.4</v>
      </c>
      <c r="W17" s="668">
        <f>SUM(B17:V17)</f>
        <v>1794.9</v>
      </c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71">
        <v>95.1</v>
      </c>
      <c r="C18" s="572">
        <v>97.7</v>
      </c>
      <c r="D18" s="572">
        <v>97.5</v>
      </c>
      <c r="E18" s="572">
        <v>20.6</v>
      </c>
      <c r="F18" s="572">
        <v>95.9</v>
      </c>
      <c r="G18" s="572">
        <v>96.4</v>
      </c>
      <c r="H18" s="280">
        <v>95.9</v>
      </c>
      <c r="I18" s="571">
        <v>94.5</v>
      </c>
      <c r="J18" s="572">
        <v>96.2</v>
      </c>
      <c r="K18" s="572">
        <v>96.1</v>
      </c>
      <c r="L18" s="572">
        <v>21.3</v>
      </c>
      <c r="M18" s="572">
        <v>96.4</v>
      </c>
      <c r="N18" s="572">
        <v>96.4</v>
      </c>
      <c r="O18" s="280">
        <v>95.4</v>
      </c>
      <c r="P18" s="571">
        <v>96.7</v>
      </c>
      <c r="Q18" s="572">
        <v>96.4</v>
      </c>
      <c r="R18" s="572">
        <v>97.3</v>
      </c>
      <c r="S18" s="572">
        <v>17.100000000000001</v>
      </c>
      <c r="T18" s="572">
        <v>97.8</v>
      </c>
      <c r="U18" s="572">
        <v>96.5</v>
      </c>
      <c r="V18" s="280">
        <v>97.3</v>
      </c>
      <c r="W18" s="669">
        <f t="shared" ref="W18:W23" si="0">SUM(B18:V18)</f>
        <v>1794.5</v>
      </c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673">
        <v>95.1</v>
      </c>
      <c r="C19" s="667">
        <v>97.7</v>
      </c>
      <c r="D19" s="667">
        <v>97.5</v>
      </c>
      <c r="E19" s="667">
        <v>20.6</v>
      </c>
      <c r="F19" s="667">
        <v>95.9</v>
      </c>
      <c r="G19" s="667">
        <v>96.4</v>
      </c>
      <c r="H19" s="671">
        <v>95.9</v>
      </c>
      <c r="I19" s="673">
        <v>94.5</v>
      </c>
      <c r="J19" s="667">
        <v>96.2</v>
      </c>
      <c r="K19" s="667">
        <v>96.1</v>
      </c>
      <c r="L19" s="667">
        <v>21.3</v>
      </c>
      <c r="M19" s="667">
        <v>96.4</v>
      </c>
      <c r="N19" s="667">
        <v>96.4</v>
      </c>
      <c r="O19" s="671">
        <v>95.4</v>
      </c>
      <c r="P19" s="673">
        <v>96.7</v>
      </c>
      <c r="Q19" s="667">
        <v>96.4</v>
      </c>
      <c r="R19" s="667">
        <v>97.3</v>
      </c>
      <c r="S19" s="667">
        <v>17.100000000000001</v>
      </c>
      <c r="T19" s="667">
        <v>97.8</v>
      </c>
      <c r="U19" s="667">
        <v>96.5</v>
      </c>
      <c r="V19" s="671">
        <v>97.3</v>
      </c>
      <c r="W19" s="669">
        <f t="shared" si="0"/>
        <v>1794.5</v>
      </c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95.1</v>
      </c>
      <c r="C20" s="572">
        <v>97.6</v>
      </c>
      <c r="D20" s="572">
        <v>97.5</v>
      </c>
      <c r="E20" s="572">
        <v>20.6</v>
      </c>
      <c r="F20" s="572">
        <v>95.9</v>
      </c>
      <c r="G20" s="572">
        <v>96.4</v>
      </c>
      <c r="H20" s="280">
        <v>95.9</v>
      </c>
      <c r="I20" s="571">
        <v>94.4</v>
      </c>
      <c r="J20" s="572">
        <v>96.2</v>
      </c>
      <c r="K20" s="572">
        <v>96</v>
      </c>
      <c r="L20" s="572">
        <v>21.3</v>
      </c>
      <c r="M20" s="572">
        <v>96.4</v>
      </c>
      <c r="N20" s="572">
        <v>96.4</v>
      </c>
      <c r="O20" s="280">
        <v>95.4</v>
      </c>
      <c r="P20" s="571">
        <v>96.7</v>
      </c>
      <c r="Q20" s="572">
        <v>96.4</v>
      </c>
      <c r="R20" s="572">
        <v>97.3</v>
      </c>
      <c r="S20" s="572">
        <v>17.100000000000001</v>
      </c>
      <c r="T20" s="572">
        <v>97.8</v>
      </c>
      <c r="U20" s="572">
        <v>96.5</v>
      </c>
      <c r="V20" s="280">
        <v>97.3</v>
      </c>
      <c r="W20" s="669">
        <f t="shared" si="0"/>
        <v>1794.2</v>
      </c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95.1</v>
      </c>
      <c r="C21" s="572">
        <v>97.6</v>
      </c>
      <c r="D21" s="572">
        <v>97.5</v>
      </c>
      <c r="E21" s="572">
        <v>20.6</v>
      </c>
      <c r="F21" s="572">
        <v>95.9</v>
      </c>
      <c r="G21" s="572">
        <v>96.3</v>
      </c>
      <c r="H21" s="280">
        <v>95.9</v>
      </c>
      <c r="I21" s="571">
        <v>94.4</v>
      </c>
      <c r="J21" s="572">
        <v>96.2</v>
      </c>
      <c r="K21" s="572">
        <v>96</v>
      </c>
      <c r="L21" s="572">
        <v>21.2</v>
      </c>
      <c r="M21" s="572">
        <v>96.3</v>
      </c>
      <c r="N21" s="572">
        <v>96.3</v>
      </c>
      <c r="O21" s="280">
        <v>95.4</v>
      </c>
      <c r="P21" s="571">
        <v>96.7</v>
      </c>
      <c r="Q21" s="572">
        <v>96.3</v>
      </c>
      <c r="R21" s="572">
        <v>97.3</v>
      </c>
      <c r="S21" s="572">
        <v>17.100000000000001</v>
      </c>
      <c r="T21" s="572">
        <v>97.8</v>
      </c>
      <c r="U21" s="572">
        <v>96.5</v>
      </c>
      <c r="V21" s="280">
        <v>97.3</v>
      </c>
      <c r="W21" s="669">
        <f t="shared" si="0"/>
        <v>1793.7</v>
      </c>
      <c r="Y21" s="356"/>
      <c r="Z21" s="326"/>
      <c r="AA21" s="502"/>
      <c r="AB21" s="11"/>
    </row>
    <row r="22" spans="1:30" ht="39.950000000000003" customHeight="1" x14ac:dyDescent="0.25">
      <c r="A22" s="332" t="s">
        <v>22</v>
      </c>
      <c r="B22" s="568">
        <v>92.8</v>
      </c>
      <c r="C22" s="569">
        <v>92.6</v>
      </c>
      <c r="D22" s="569">
        <v>92.4</v>
      </c>
      <c r="E22" s="569">
        <v>39.1</v>
      </c>
      <c r="F22" s="569">
        <v>93</v>
      </c>
      <c r="G22" s="569">
        <v>92.4</v>
      </c>
      <c r="H22" s="570">
        <v>91.9</v>
      </c>
      <c r="I22" s="568">
        <v>93.3</v>
      </c>
      <c r="J22" s="569">
        <v>92.3</v>
      </c>
      <c r="K22" s="569">
        <v>92.6</v>
      </c>
      <c r="L22" s="569">
        <v>36.799999999999997</v>
      </c>
      <c r="M22" s="569">
        <v>94.6</v>
      </c>
      <c r="N22" s="569">
        <v>89</v>
      </c>
      <c r="O22" s="570">
        <v>92.6</v>
      </c>
      <c r="P22" s="568">
        <v>96</v>
      </c>
      <c r="Q22" s="569">
        <v>96.3</v>
      </c>
      <c r="R22" s="569">
        <v>96.7</v>
      </c>
      <c r="S22" s="569">
        <v>14.8</v>
      </c>
      <c r="T22" s="569">
        <v>97.8</v>
      </c>
      <c r="U22" s="569">
        <v>96.5</v>
      </c>
      <c r="V22" s="570">
        <v>96.2</v>
      </c>
      <c r="W22" s="669">
        <f t="shared" si="0"/>
        <v>1779.6999999999996</v>
      </c>
      <c r="Y22" s="356"/>
      <c r="Z22" s="326"/>
      <c r="AA22" s="502"/>
      <c r="AB22" s="11"/>
    </row>
    <row r="23" spans="1:30" ht="39.950000000000003" customHeight="1" thickBot="1" x14ac:dyDescent="0.3">
      <c r="A23" s="672" t="s">
        <v>30</v>
      </c>
      <c r="B23" s="674">
        <v>92.8</v>
      </c>
      <c r="C23" s="675">
        <v>92.5</v>
      </c>
      <c r="D23" s="675">
        <v>92.4</v>
      </c>
      <c r="E23" s="675">
        <v>39</v>
      </c>
      <c r="F23" s="675">
        <v>93.1</v>
      </c>
      <c r="G23" s="675">
        <v>92.4</v>
      </c>
      <c r="H23" s="676">
        <v>91.9</v>
      </c>
      <c r="I23" s="674">
        <v>93.3</v>
      </c>
      <c r="J23" s="675">
        <v>92.3</v>
      </c>
      <c r="K23" s="675">
        <v>92.7</v>
      </c>
      <c r="L23" s="675">
        <v>36.9</v>
      </c>
      <c r="M23" s="675">
        <v>94.7</v>
      </c>
      <c r="N23" s="675">
        <v>89.1</v>
      </c>
      <c r="O23" s="676">
        <v>92.6</v>
      </c>
      <c r="P23" s="674">
        <v>96.1</v>
      </c>
      <c r="Q23" s="675">
        <v>96.3</v>
      </c>
      <c r="R23" s="675">
        <v>96.8</v>
      </c>
      <c r="S23" s="675">
        <v>14.9</v>
      </c>
      <c r="T23" s="675">
        <v>97.8</v>
      </c>
      <c r="U23" s="675">
        <v>96.5</v>
      </c>
      <c r="V23" s="676">
        <v>96.2</v>
      </c>
      <c r="W23" s="670">
        <f t="shared" si="0"/>
        <v>1780.2999999999997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661.09999999999991</v>
      </c>
      <c r="C24" s="623">
        <f t="shared" si="1"/>
        <v>673.40000000000009</v>
      </c>
      <c r="D24" s="623">
        <f t="shared" si="1"/>
        <v>672.3</v>
      </c>
      <c r="E24" s="623">
        <f t="shared" si="1"/>
        <v>181.2</v>
      </c>
      <c r="F24" s="623">
        <f t="shared" si="1"/>
        <v>665.6</v>
      </c>
      <c r="G24" s="623">
        <f t="shared" si="1"/>
        <v>666.7</v>
      </c>
      <c r="H24" s="624">
        <f t="shared" si="1"/>
        <v>663.3</v>
      </c>
      <c r="I24" s="622">
        <f t="shared" si="1"/>
        <v>658.89999999999986</v>
      </c>
      <c r="J24" s="623">
        <f t="shared" si="1"/>
        <v>665.59999999999991</v>
      </c>
      <c r="K24" s="623">
        <f t="shared" si="1"/>
        <v>665.6</v>
      </c>
      <c r="L24" s="623">
        <f>SUM(L17:L23)</f>
        <v>180.1</v>
      </c>
      <c r="M24" s="623">
        <f>SUM(M17:M23)</f>
        <v>671.2</v>
      </c>
      <c r="N24" s="623">
        <f>SUM(N17:N23)</f>
        <v>660.00000000000011</v>
      </c>
      <c r="O24" s="624">
        <f>SUM(O17:O23)</f>
        <v>662.2</v>
      </c>
      <c r="P24" s="622">
        <f t="shared" ref="P24:V24" si="2">SUM(P17:P23)</f>
        <v>675.6</v>
      </c>
      <c r="Q24" s="623">
        <f t="shared" si="2"/>
        <v>674.5</v>
      </c>
      <c r="R24" s="623">
        <f t="shared" si="2"/>
        <v>680.1</v>
      </c>
      <c r="S24" s="623">
        <f t="shared" si="2"/>
        <v>115.2</v>
      </c>
      <c r="T24" s="623">
        <f t="shared" si="2"/>
        <v>684.59999999999991</v>
      </c>
      <c r="U24" s="623">
        <f t="shared" si="2"/>
        <v>675.6</v>
      </c>
      <c r="V24" s="624">
        <f t="shared" si="2"/>
        <v>679.00000000000011</v>
      </c>
      <c r="W24" s="625">
        <f>SUM(B24:V24)</f>
        <v>12531.800000000003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159.80000000000004</v>
      </c>
      <c r="C25" s="613">
        <v>159.80000000000004</v>
      </c>
      <c r="D25" s="613">
        <v>159.80000000000004</v>
      </c>
      <c r="E25" s="613">
        <v>159.80000000000004</v>
      </c>
      <c r="F25" s="613">
        <v>159.80000000000004</v>
      </c>
      <c r="G25" s="613">
        <v>159.80000000000004</v>
      </c>
      <c r="H25" s="613">
        <v>159.80000000000004</v>
      </c>
      <c r="I25" s="613">
        <v>159.80000000000004</v>
      </c>
      <c r="J25" s="613">
        <v>159.80000000000004</v>
      </c>
      <c r="K25" s="613">
        <v>159.80000000000004</v>
      </c>
      <c r="L25" s="613">
        <v>159.80000000000004</v>
      </c>
      <c r="M25" s="613">
        <v>159.80000000000004</v>
      </c>
      <c r="N25" s="613">
        <v>159.80000000000004</v>
      </c>
      <c r="O25" s="613">
        <v>159.80000000000004</v>
      </c>
      <c r="P25" s="613">
        <v>159.80000000000004</v>
      </c>
      <c r="Q25" s="613">
        <v>159.80000000000004</v>
      </c>
      <c r="R25" s="613">
        <v>159.80000000000004</v>
      </c>
      <c r="S25" s="613">
        <v>159.80000000000004</v>
      </c>
      <c r="T25" s="613">
        <v>159.80000000000004</v>
      </c>
      <c r="U25" s="613">
        <v>159.80000000000004</v>
      </c>
      <c r="V25" s="613">
        <v>159.80000000000004</v>
      </c>
      <c r="W25" s="616">
        <f>((W24/W26)/7)*1000</f>
        <v>159.80158375945223</v>
      </c>
      <c r="Y25" s="36"/>
    </row>
    <row r="26" spans="1:30" s="2" customFormat="1" ht="33" customHeight="1" x14ac:dyDescent="0.25">
      <c r="A26" s="163" t="s">
        <v>11</v>
      </c>
      <c r="B26" s="18">
        <v>591</v>
      </c>
      <c r="C26" s="19">
        <v>602</v>
      </c>
      <c r="D26" s="19">
        <v>601</v>
      </c>
      <c r="E26" s="19">
        <v>162</v>
      </c>
      <c r="F26" s="19">
        <v>595</v>
      </c>
      <c r="G26" s="19">
        <v>596</v>
      </c>
      <c r="H26" s="20">
        <v>593</v>
      </c>
      <c r="I26" s="18">
        <v>589</v>
      </c>
      <c r="J26" s="19">
        <v>595</v>
      </c>
      <c r="K26" s="19">
        <v>595</v>
      </c>
      <c r="L26" s="19">
        <v>161</v>
      </c>
      <c r="M26" s="19">
        <v>600</v>
      </c>
      <c r="N26" s="19">
        <v>590</v>
      </c>
      <c r="O26" s="20">
        <v>592</v>
      </c>
      <c r="P26" s="18">
        <v>604</v>
      </c>
      <c r="Q26" s="19">
        <v>603</v>
      </c>
      <c r="R26" s="19">
        <v>608</v>
      </c>
      <c r="S26" s="19">
        <v>103</v>
      </c>
      <c r="T26" s="19">
        <v>612</v>
      </c>
      <c r="U26" s="19">
        <v>604</v>
      </c>
      <c r="V26" s="20">
        <v>607</v>
      </c>
      <c r="W26" s="244">
        <f>+SUM(B26:V26)</f>
        <v>11203</v>
      </c>
    </row>
    <row r="27" spans="1:30" s="2" customFormat="1" ht="33" customHeight="1" x14ac:dyDescent="0.25">
      <c r="A27" s="164" t="s">
        <v>12</v>
      </c>
      <c r="B27" s="21">
        <f>((((((B25*7)*B26)/1000))/7))</f>
        <v>94.441800000000029</v>
      </c>
      <c r="C27" s="22">
        <f t="shared" ref="C27:V27" si="3">((((((C25*7)*C26)/1000))/7))</f>
        <v>96.199600000000032</v>
      </c>
      <c r="D27" s="22">
        <f t="shared" si="3"/>
        <v>96.039800000000028</v>
      </c>
      <c r="E27" s="22">
        <f t="shared" si="3"/>
        <v>25.88760000000001</v>
      </c>
      <c r="F27" s="22">
        <f t="shared" si="3"/>
        <v>95.081000000000031</v>
      </c>
      <c r="G27" s="22">
        <f t="shared" si="3"/>
        <v>95.240800000000036</v>
      </c>
      <c r="H27" s="23">
        <f t="shared" si="3"/>
        <v>94.761400000000023</v>
      </c>
      <c r="I27" s="21">
        <f t="shared" si="3"/>
        <v>94.122200000000035</v>
      </c>
      <c r="J27" s="22">
        <f t="shared" si="3"/>
        <v>95.081000000000031</v>
      </c>
      <c r="K27" s="22">
        <f t="shared" si="3"/>
        <v>95.081000000000031</v>
      </c>
      <c r="L27" s="22">
        <f t="shared" si="3"/>
        <v>25.727800000000009</v>
      </c>
      <c r="M27" s="22">
        <f t="shared" si="3"/>
        <v>95.880000000000024</v>
      </c>
      <c r="N27" s="22">
        <f t="shared" si="3"/>
        <v>94.282000000000039</v>
      </c>
      <c r="O27" s="23">
        <f t="shared" si="3"/>
        <v>94.601600000000033</v>
      </c>
      <c r="P27" s="21">
        <f t="shared" si="3"/>
        <v>96.519200000000041</v>
      </c>
      <c r="Q27" s="22">
        <f t="shared" si="3"/>
        <v>96.359400000000022</v>
      </c>
      <c r="R27" s="22">
        <f t="shared" si="3"/>
        <v>97.158400000000043</v>
      </c>
      <c r="S27" s="22">
        <f t="shared" si="3"/>
        <v>16.459400000000006</v>
      </c>
      <c r="T27" s="22">
        <f t="shared" si="3"/>
        <v>97.797600000000017</v>
      </c>
      <c r="U27" s="22">
        <f t="shared" si="3"/>
        <v>96.519200000000041</v>
      </c>
      <c r="V27" s="23">
        <f t="shared" si="3"/>
        <v>96.998600000000025</v>
      </c>
      <c r="W27" s="425">
        <f>((W24*1000)/W26)/7</f>
        <v>159.80158375945226</v>
      </c>
      <c r="Y27" s="36"/>
    </row>
    <row r="28" spans="1:30" ht="33.75" customHeight="1" x14ac:dyDescent="0.25">
      <c r="A28" s="157" t="s">
        <v>13</v>
      </c>
      <c r="B28" s="329">
        <f>((B26*B25)*7)/1000</f>
        <v>661.09260000000006</v>
      </c>
      <c r="C28" s="330">
        <f>((C26*C25)*7)/1000</f>
        <v>673.39720000000023</v>
      </c>
      <c r="D28" s="330">
        <f t="shared" ref="D28:K28" si="4">((D26*D25)*7)/1000</f>
        <v>672.2786000000001</v>
      </c>
      <c r="E28" s="330">
        <f t="shared" si="4"/>
        <v>181.21320000000003</v>
      </c>
      <c r="F28" s="330">
        <f t="shared" si="4"/>
        <v>665.56700000000023</v>
      </c>
      <c r="G28" s="330">
        <f t="shared" si="4"/>
        <v>666.68560000000014</v>
      </c>
      <c r="H28" s="331">
        <f t="shared" si="4"/>
        <v>663.3298000000002</v>
      </c>
      <c r="I28" s="329">
        <f>((I26*I25)*7)/1000</f>
        <v>658.85540000000015</v>
      </c>
      <c r="J28" s="330">
        <f t="shared" si="4"/>
        <v>665.56700000000023</v>
      </c>
      <c r="K28" s="330">
        <f t="shared" si="4"/>
        <v>665.56700000000023</v>
      </c>
      <c r="L28" s="330">
        <f>((L26*L25)*7)/1000</f>
        <v>180.09460000000004</v>
      </c>
      <c r="M28" s="330">
        <f>((M26*M25)*7)/1000</f>
        <v>671.1600000000002</v>
      </c>
      <c r="N28" s="330">
        <f>((N26*N25)*7)/1000</f>
        <v>659.97400000000027</v>
      </c>
      <c r="O28" s="331">
        <f>((O26*O25)*7)/1000</f>
        <v>662.21120000000019</v>
      </c>
      <c r="P28" s="329">
        <f t="shared" ref="P28:V28" si="5">((P26*P25)*7)/1000</f>
        <v>675.63440000000014</v>
      </c>
      <c r="Q28" s="330">
        <f t="shared" si="5"/>
        <v>674.51580000000013</v>
      </c>
      <c r="R28" s="330">
        <f t="shared" si="5"/>
        <v>680.1088000000002</v>
      </c>
      <c r="S28" s="330">
        <f t="shared" si="5"/>
        <v>115.21580000000003</v>
      </c>
      <c r="T28" s="330">
        <f t="shared" si="5"/>
        <v>684.58320000000015</v>
      </c>
      <c r="U28" s="330">
        <f t="shared" si="5"/>
        <v>675.63440000000014</v>
      </c>
      <c r="V28" s="331">
        <f t="shared" si="5"/>
        <v>678.99020000000019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159.80178873579885</v>
      </c>
      <c r="C29" s="27">
        <f t="shared" si="6"/>
        <v>159.80066445182729</v>
      </c>
      <c r="D29" s="27">
        <f t="shared" si="6"/>
        <v>159.80508676016163</v>
      </c>
      <c r="E29" s="27">
        <f t="shared" si="6"/>
        <v>159.7883597883598</v>
      </c>
      <c r="F29" s="27">
        <f t="shared" si="6"/>
        <v>159.8079231692677</v>
      </c>
      <c r="G29" s="27">
        <f t="shared" si="6"/>
        <v>159.80345158197508</v>
      </c>
      <c r="H29" s="28">
        <f t="shared" si="6"/>
        <v>159.79282100698629</v>
      </c>
      <c r="I29" s="26">
        <f t="shared" si="6"/>
        <v>159.81081736599558</v>
      </c>
      <c r="J29" s="27">
        <f t="shared" si="6"/>
        <v>159.8079231692677</v>
      </c>
      <c r="K29" s="27">
        <f t="shared" si="6"/>
        <v>159.8079231692677</v>
      </c>
      <c r="L29" s="27">
        <f>+(L24/L26)/7*1000</f>
        <v>159.80479148181013</v>
      </c>
      <c r="M29" s="27">
        <f>+(M24/M26)/7*1000</f>
        <v>159.80952380952382</v>
      </c>
      <c r="N29" s="27">
        <f>+(N24/N26)/7*1000</f>
        <v>159.80629539951576</v>
      </c>
      <c r="O29" s="28">
        <f>+(O24/O26)/7*1000</f>
        <v>159.79729729729732</v>
      </c>
      <c r="P29" s="26">
        <f t="shared" ref="P29:V29" si="7">+(P24/P26)/7*1000</f>
        <v>159.79186376537371</v>
      </c>
      <c r="Q29" s="27">
        <f t="shared" si="7"/>
        <v>159.79625681118216</v>
      </c>
      <c r="R29" s="27">
        <f t="shared" si="7"/>
        <v>159.79793233082708</v>
      </c>
      <c r="S29" s="27">
        <f t="shared" si="7"/>
        <v>159.77808599167824</v>
      </c>
      <c r="T29" s="27">
        <f t="shared" si="7"/>
        <v>159.8039215686274</v>
      </c>
      <c r="U29" s="27">
        <f t="shared" si="7"/>
        <v>159.79186376537371</v>
      </c>
      <c r="V29" s="28">
        <f t="shared" si="7"/>
        <v>159.80230642504119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7.3999999998477506E-3</v>
      </c>
      <c r="C30" s="30">
        <f>C24-C28</f>
        <v>2.7999999998655767E-3</v>
      </c>
      <c r="D30" s="30">
        <f>D24-D28</f>
        <v>2.1399999999857755E-2</v>
      </c>
      <c r="E30" s="30">
        <f t="shared" ref="E30:K30" si="8">E24-E28</f>
        <v>-1.3200000000040291E-2</v>
      </c>
      <c r="F30" s="30">
        <f t="shared" si="8"/>
        <v>3.2999999999788088E-2</v>
      </c>
      <c r="G30" s="30">
        <f t="shared" si="8"/>
        <v>1.4399999999909596E-2</v>
      </c>
      <c r="H30" s="30">
        <f t="shared" si="8"/>
        <v>-2.9800000000250293E-2</v>
      </c>
      <c r="I30" s="30">
        <f t="shared" si="8"/>
        <v>4.459999999971842E-2</v>
      </c>
      <c r="J30" s="30">
        <f t="shared" si="8"/>
        <v>3.2999999999674401E-2</v>
      </c>
      <c r="K30" s="30">
        <f t="shared" si="8"/>
        <v>3.2999999999788088E-2</v>
      </c>
      <c r="L30" s="30">
        <f>L24-L28</f>
        <v>5.3999999999518877E-3</v>
      </c>
      <c r="M30" s="30">
        <f>M24-M28</f>
        <v>3.9999999999849933E-2</v>
      </c>
      <c r="N30" s="30">
        <f>N24-N28</f>
        <v>2.5999999999839929E-2</v>
      </c>
      <c r="O30" s="30">
        <f>O24-O28</f>
        <v>-1.1200000000144428E-2</v>
      </c>
      <c r="P30" s="30">
        <f t="shared" ref="P30:V30" si="9">P24-P28</f>
        <v>-3.440000000011878E-2</v>
      </c>
      <c r="Q30" s="30">
        <f t="shared" si="9"/>
        <v>-1.5800000000126602E-2</v>
      </c>
      <c r="R30" s="30">
        <f t="shared" si="9"/>
        <v>-8.8000000001784429E-3</v>
      </c>
      <c r="S30" s="30">
        <f t="shared" si="9"/>
        <v>-1.5800000000027126E-2</v>
      </c>
      <c r="T30" s="30">
        <f t="shared" si="9"/>
        <v>1.6799999999761894E-2</v>
      </c>
      <c r="U30" s="30">
        <f t="shared" si="9"/>
        <v>-3.440000000011878E-2</v>
      </c>
      <c r="V30" s="30">
        <f t="shared" si="9"/>
        <v>9.7999999999274223E-3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5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4" t="s">
        <v>16</v>
      </c>
      <c r="C33" s="1095"/>
      <c r="D33" s="1095"/>
      <c r="E33" s="1095"/>
      <c r="F33" s="1095"/>
      <c r="G33" s="1145"/>
      <c r="H33" s="1147" t="s">
        <v>8</v>
      </c>
      <c r="M33" s="32"/>
      <c r="N33" s="1166"/>
      <c r="O33" s="1169" t="s">
        <v>16</v>
      </c>
      <c r="P33" s="1170"/>
      <c r="Q33" s="1170"/>
      <c r="R33" s="1170"/>
      <c r="S33" s="1170"/>
      <c r="T33" s="1170"/>
      <c r="U33" s="1155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5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50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84.9</v>
      </c>
      <c r="C36" s="592">
        <v>87.9</v>
      </c>
      <c r="D36" s="330">
        <v>9.1999999999999993</v>
      </c>
      <c r="E36" s="330">
        <v>90.1</v>
      </c>
      <c r="F36" s="330">
        <v>88.1</v>
      </c>
      <c r="G36" s="331">
        <v>89.5</v>
      </c>
      <c r="H36" s="496">
        <f t="shared" ref="H36:H41" si="10">SUM(B36:G36)</f>
        <v>449.70000000000005</v>
      </c>
      <c r="I36" s="37"/>
      <c r="J36" s="375"/>
      <c r="K36" s="326"/>
      <c r="L36" s="502"/>
      <c r="M36" s="2"/>
      <c r="N36" s="147" t="s">
        <v>23</v>
      </c>
      <c r="O36" s="591">
        <v>6.9</v>
      </c>
      <c r="P36" s="592">
        <v>7.1</v>
      </c>
      <c r="Q36" s="592">
        <v>1</v>
      </c>
      <c r="R36" s="330">
        <v>6.9</v>
      </c>
      <c r="S36" s="592">
        <v>6.9</v>
      </c>
      <c r="T36" s="647">
        <v>6.8</v>
      </c>
      <c r="U36" s="651">
        <f t="shared" ref="U36:U43" si="11">SUM(O36:T36)</f>
        <v>35.599999999999994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84.9</v>
      </c>
      <c r="C37" s="330">
        <v>87.9</v>
      </c>
      <c r="D37" s="330">
        <v>9.1999999999999993</v>
      </c>
      <c r="E37" s="330">
        <v>90.1</v>
      </c>
      <c r="F37" s="330">
        <v>88.1</v>
      </c>
      <c r="G37" s="331">
        <v>89.5</v>
      </c>
      <c r="H37" s="337">
        <f t="shared" si="10"/>
        <v>449.70000000000005</v>
      </c>
      <c r="I37" s="37"/>
      <c r="J37" s="375"/>
      <c r="K37" s="326"/>
      <c r="L37" s="502"/>
      <c r="M37" s="2"/>
      <c r="N37" s="148" t="s">
        <v>19</v>
      </c>
      <c r="O37" s="329">
        <v>7.4</v>
      </c>
      <c r="P37" s="330">
        <v>7.6</v>
      </c>
      <c r="Q37" s="330">
        <v>1.1000000000000001</v>
      </c>
      <c r="R37" s="330">
        <v>7.4</v>
      </c>
      <c r="S37" s="330">
        <v>7.4</v>
      </c>
      <c r="T37" s="344">
        <v>7.3</v>
      </c>
      <c r="U37" s="382">
        <f t="shared" si="11"/>
        <v>38.199999999999996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84.9</v>
      </c>
      <c r="C38" s="330">
        <v>87.9</v>
      </c>
      <c r="D38" s="330">
        <v>9.1999999999999993</v>
      </c>
      <c r="E38" s="330">
        <v>90.1</v>
      </c>
      <c r="F38" s="330">
        <v>88.1</v>
      </c>
      <c r="G38" s="331">
        <v>89.5</v>
      </c>
      <c r="H38" s="242">
        <f>SUM(B38:G38)</f>
        <v>449.70000000000005</v>
      </c>
      <c r="I38" s="37"/>
      <c r="J38" s="375"/>
      <c r="K38" s="326"/>
      <c r="L38" s="502"/>
      <c r="M38" s="2"/>
      <c r="N38" s="148" t="s">
        <v>27</v>
      </c>
      <c r="O38" s="329">
        <v>7.4</v>
      </c>
      <c r="P38" s="330">
        <v>7.6</v>
      </c>
      <c r="Q38" s="330">
        <v>1.1000000000000001</v>
      </c>
      <c r="R38" s="330">
        <v>7.5</v>
      </c>
      <c r="S38" s="330">
        <v>7.5</v>
      </c>
      <c r="T38" s="344">
        <v>7.4</v>
      </c>
      <c r="U38" s="382">
        <f t="shared" si="11"/>
        <v>38.5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84.9</v>
      </c>
      <c r="C39" s="330">
        <v>87.9</v>
      </c>
      <c r="D39" s="330">
        <v>9.1999999999999993</v>
      </c>
      <c r="E39" s="330">
        <v>90.1</v>
      </c>
      <c r="F39" s="330">
        <v>88.1</v>
      </c>
      <c r="G39" s="331">
        <v>89.5</v>
      </c>
      <c r="H39" s="242">
        <f t="shared" si="10"/>
        <v>449.70000000000005</v>
      </c>
      <c r="I39" s="37"/>
      <c r="J39" s="375"/>
      <c r="K39" s="326"/>
      <c r="L39" s="502"/>
      <c r="M39" s="2"/>
      <c r="N39" s="147" t="s">
        <v>20</v>
      </c>
      <c r="O39" s="329">
        <v>7.4</v>
      </c>
      <c r="P39" s="330">
        <v>7.6</v>
      </c>
      <c r="Q39" s="330">
        <v>1.1000000000000001</v>
      </c>
      <c r="R39" s="330">
        <v>7.5</v>
      </c>
      <c r="S39" s="330">
        <v>7.5</v>
      </c>
      <c r="T39" s="344">
        <v>7.4</v>
      </c>
      <c r="U39" s="382">
        <f t="shared" si="11"/>
        <v>38.5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84.9</v>
      </c>
      <c r="C40" s="330">
        <v>87.9</v>
      </c>
      <c r="D40" s="330">
        <v>9.1</v>
      </c>
      <c r="E40" s="330">
        <v>90.1</v>
      </c>
      <c r="F40" s="330">
        <v>88</v>
      </c>
      <c r="G40" s="331">
        <v>89.5</v>
      </c>
      <c r="H40" s="575">
        <f t="shared" si="10"/>
        <v>449.5</v>
      </c>
      <c r="I40" s="555"/>
      <c r="J40" s="556"/>
      <c r="K40" s="556"/>
      <c r="L40" s="556"/>
      <c r="M40" s="557"/>
      <c r="N40" s="147" t="s">
        <v>21</v>
      </c>
      <c r="O40" s="329">
        <v>7.4</v>
      </c>
      <c r="P40" s="330">
        <v>7.6</v>
      </c>
      <c r="Q40" s="330">
        <v>1.1000000000000001</v>
      </c>
      <c r="R40" s="330">
        <v>7.4</v>
      </c>
      <c r="S40" s="330">
        <v>7.4</v>
      </c>
      <c r="T40" s="344">
        <v>7.3</v>
      </c>
      <c r="U40" s="382">
        <f t="shared" si="11"/>
        <v>38.199999999999996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33">
        <v>74.400000000000006</v>
      </c>
      <c r="C41" s="334">
        <v>77.400000000000006</v>
      </c>
      <c r="D41" s="334">
        <v>32.799999999999997</v>
      </c>
      <c r="E41" s="334">
        <v>85.7</v>
      </c>
      <c r="F41" s="334">
        <v>84.6</v>
      </c>
      <c r="G41" s="336">
        <v>85</v>
      </c>
      <c r="H41" s="242">
        <f t="shared" si="10"/>
        <v>439.9</v>
      </c>
      <c r="I41" s="555"/>
      <c r="J41" s="556"/>
      <c r="K41" s="556"/>
      <c r="L41" s="556"/>
      <c r="M41" s="557"/>
      <c r="N41" s="148" t="s">
        <v>22</v>
      </c>
      <c r="O41" s="333">
        <v>6.4</v>
      </c>
      <c r="P41" s="334">
        <v>7</v>
      </c>
      <c r="Q41" s="334">
        <v>2</v>
      </c>
      <c r="R41" s="334">
        <v>7.4</v>
      </c>
      <c r="S41" s="334">
        <v>7.4</v>
      </c>
      <c r="T41" s="335">
        <v>7.3</v>
      </c>
      <c r="U41" s="382">
        <f t="shared" si="11"/>
        <v>37.5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33">
        <v>74.400000000000006</v>
      </c>
      <c r="C42" s="334">
        <v>77.400000000000006</v>
      </c>
      <c r="D42" s="334">
        <v>32.9</v>
      </c>
      <c r="E42" s="334">
        <v>85.7</v>
      </c>
      <c r="F42" s="334">
        <v>84.7</v>
      </c>
      <c r="G42" s="336">
        <v>85</v>
      </c>
      <c r="H42" s="381">
        <f>SUM(B42:G42)</f>
        <v>440.1</v>
      </c>
      <c r="I42" s="555"/>
      <c r="J42" s="556"/>
      <c r="K42" s="556"/>
      <c r="L42" s="556"/>
      <c r="M42" s="557"/>
      <c r="N42" s="196" t="s">
        <v>30</v>
      </c>
      <c r="O42" s="333">
        <v>6.5</v>
      </c>
      <c r="P42" s="334">
        <v>7</v>
      </c>
      <c r="Q42" s="334">
        <v>2</v>
      </c>
      <c r="R42" s="334">
        <v>7.4</v>
      </c>
      <c r="S42" s="334">
        <v>7.4</v>
      </c>
      <c r="T42" s="335">
        <v>7.3</v>
      </c>
      <c r="U42" s="382">
        <f t="shared" si="11"/>
        <v>37.599999999999994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573.29999999999995</v>
      </c>
      <c r="C43" s="628">
        <f t="shared" si="12"/>
        <v>594.29999999999995</v>
      </c>
      <c r="D43" s="628">
        <f t="shared" si="12"/>
        <v>111.6</v>
      </c>
      <c r="E43" s="531">
        <f t="shared" si="12"/>
        <v>621.90000000000009</v>
      </c>
      <c r="F43" s="628">
        <f>SUM(F36:F42)</f>
        <v>609.70000000000005</v>
      </c>
      <c r="G43" s="629">
        <f t="shared" si="12"/>
        <v>617.5</v>
      </c>
      <c r="H43" s="626">
        <f>SUM(B43:G43)</f>
        <v>3128.3</v>
      </c>
      <c r="I43" s="37"/>
      <c r="J43" s="37"/>
      <c r="K43" s="37"/>
      <c r="L43" s="37"/>
      <c r="N43" s="302" t="s">
        <v>8</v>
      </c>
      <c r="O43" s="622">
        <f t="shared" ref="O43:T43" si="13">SUM(O36:O42)</f>
        <v>49.4</v>
      </c>
      <c r="P43" s="623">
        <f t="shared" si="13"/>
        <v>51.5</v>
      </c>
      <c r="Q43" s="623">
        <f t="shared" si="13"/>
        <v>9.4</v>
      </c>
      <c r="R43" s="623">
        <f t="shared" si="13"/>
        <v>51.5</v>
      </c>
      <c r="S43" s="623">
        <f t="shared" si="13"/>
        <v>51.5</v>
      </c>
      <c r="T43" s="648">
        <f t="shared" si="13"/>
        <v>50.79999999999999</v>
      </c>
      <c r="U43" s="626">
        <f t="shared" si="11"/>
        <v>264.10000000000002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157.80000000000001</v>
      </c>
      <c r="C44" s="613">
        <v>157.80000000000001</v>
      </c>
      <c r="D44" s="613">
        <v>157.80000000000001</v>
      </c>
      <c r="E44" s="613">
        <v>157.80000000000001</v>
      </c>
      <c r="F44" s="613">
        <v>157.80000000000001</v>
      </c>
      <c r="G44" s="613">
        <v>157.80000000000001</v>
      </c>
      <c r="H44" s="620">
        <f>+((H43/H45)/7)*1000</f>
        <v>157.80367231638419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147.95518207282916</v>
      </c>
      <c r="AA44" s="11"/>
      <c r="AB44" s="11"/>
    </row>
    <row r="45" spans="1:28" ht="33.75" customHeight="1" x14ac:dyDescent="0.25">
      <c r="A45" s="163" t="s">
        <v>11</v>
      </c>
      <c r="B45" s="18">
        <v>519</v>
      </c>
      <c r="C45" s="19">
        <v>538</v>
      </c>
      <c r="D45" s="19">
        <v>101</v>
      </c>
      <c r="E45" s="19">
        <v>563</v>
      </c>
      <c r="F45" s="19">
        <v>552</v>
      </c>
      <c r="G45" s="20">
        <v>559</v>
      </c>
      <c r="H45" s="384">
        <f>SUM(B45:G45)</f>
        <v>2832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81.898200000000003</v>
      </c>
      <c r="C46" s="22">
        <f t="shared" si="14"/>
        <v>84.8964</v>
      </c>
      <c r="D46" s="22">
        <f t="shared" si="14"/>
        <v>15.937800000000005</v>
      </c>
      <c r="E46" s="22">
        <f t="shared" si="14"/>
        <v>88.841400000000007</v>
      </c>
      <c r="F46" s="22">
        <f t="shared" si="14"/>
        <v>87.10560000000001</v>
      </c>
      <c r="G46" s="23">
        <f t="shared" si="14"/>
        <v>88.2102</v>
      </c>
      <c r="H46" s="368">
        <f>((H43*1000)/H45)/7</f>
        <v>157.80367231638417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7.0100000000000007</v>
      </c>
      <c r="P46" s="22">
        <f t="shared" si="15"/>
        <v>7.35</v>
      </c>
      <c r="Q46" s="22">
        <f t="shared" si="15"/>
        <v>1.47</v>
      </c>
      <c r="R46" s="22">
        <f t="shared" si="15"/>
        <v>7.4300000000000015</v>
      </c>
      <c r="S46" s="22">
        <f t="shared" si="15"/>
        <v>7.4300000000000015</v>
      </c>
      <c r="T46" s="135">
        <f t="shared" si="15"/>
        <v>7.330000000000001</v>
      </c>
      <c r="U46" s="368">
        <f>((U43*1000)/U45)/7</f>
        <v>147.95518207282913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573.28740000000016</v>
      </c>
      <c r="C47" s="330">
        <f t="shared" si="16"/>
        <v>594.27480000000003</v>
      </c>
      <c r="D47" s="330">
        <f t="shared" si="16"/>
        <v>111.56460000000001</v>
      </c>
      <c r="E47" s="330">
        <f t="shared" si="16"/>
        <v>621.88980000000004</v>
      </c>
      <c r="F47" s="330">
        <f>((F45*F44)*7)/1000</f>
        <v>609.7392000000001</v>
      </c>
      <c r="G47" s="331">
        <f t="shared" si="16"/>
        <v>617.47140000000013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49.35</v>
      </c>
      <c r="P47" s="330">
        <f t="shared" si="17"/>
        <v>51.45</v>
      </c>
      <c r="Q47" s="330">
        <f t="shared" si="17"/>
        <v>9.4499999999999993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157.80346820809245</v>
      </c>
      <c r="C48" s="27">
        <f t="shared" si="18"/>
        <v>157.80669144981414</v>
      </c>
      <c r="D48" s="27">
        <f t="shared" si="18"/>
        <v>157.85007072135784</v>
      </c>
      <c r="E48" s="27">
        <f t="shared" si="18"/>
        <v>157.80258817558999</v>
      </c>
      <c r="F48" s="27">
        <f>+(F43/F45)/7*1000</f>
        <v>157.78985507246375</v>
      </c>
      <c r="G48" s="28">
        <f t="shared" si="18"/>
        <v>157.80730897009968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150.15197568389058</v>
      </c>
      <c r="P48" s="27">
        <f t="shared" si="19"/>
        <v>150.14577259475217</v>
      </c>
      <c r="Q48" s="27">
        <f t="shared" si="19"/>
        <v>149.20634920634922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145.14285714285711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1.2599999999792999E-2</v>
      </c>
      <c r="C49" s="30">
        <f t="shared" si="20"/>
        <v>2.5199999999927059E-2</v>
      </c>
      <c r="D49" s="30">
        <f t="shared" si="20"/>
        <v>3.5399999999981446E-2</v>
      </c>
      <c r="E49" s="30">
        <f t="shared" si="20"/>
        <v>1.0200000000054388E-2</v>
      </c>
      <c r="F49" s="30">
        <f t="shared" si="20"/>
        <v>-3.920000000005075E-2</v>
      </c>
      <c r="G49" s="30">
        <f t="shared" si="20"/>
        <v>2.8599999999869397E-2</v>
      </c>
      <c r="H49" s="29"/>
      <c r="I49" s="29"/>
      <c r="J49" s="29"/>
      <c r="K49" s="29"/>
      <c r="L49" s="30"/>
      <c r="N49" s="29"/>
      <c r="O49" s="30">
        <f t="shared" ref="O49:T49" si="21">O43-O47</f>
        <v>4.9999999999997158E-2</v>
      </c>
      <c r="P49" s="30">
        <f t="shared" si="21"/>
        <v>4.9999999999997158E-2</v>
      </c>
      <c r="Q49" s="30">
        <f t="shared" si="21"/>
        <v>-4.9999999999998934E-2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4.9999999999990052E-2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03" t="s">
        <v>7</v>
      </c>
      <c r="C52" s="1104"/>
      <c r="D52" s="1104"/>
      <c r="E52" s="1104"/>
      <c r="F52" s="1104"/>
      <c r="G52" s="1104"/>
      <c r="H52" s="1105"/>
      <c r="I52" s="1142" t="s">
        <v>29</v>
      </c>
      <c r="J52" s="1143"/>
      <c r="K52" s="1143"/>
      <c r="L52" s="1143"/>
      <c r="M52" s="1143"/>
      <c r="N52" s="1143"/>
      <c r="O52" s="1144"/>
      <c r="P52" s="645" t="s">
        <v>28</v>
      </c>
      <c r="Q52" s="646"/>
      <c r="R52" s="646"/>
      <c r="S52" s="646"/>
      <c r="T52" s="646"/>
      <c r="U52" s="646"/>
      <c r="V52" s="646"/>
      <c r="W52" s="1147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8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591">
        <v>8.1</v>
      </c>
      <c r="C54" s="592">
        <v>8.1999999999999993</v>
      </c>
      <c r="D54" s="592">
        <v>8.1999999999999993</v>
      </c>
      <c r="E54" s="592">
        <v>2.1</v>
      </c>
      <c r="F54" s="592">
        <v>8.1999999999999993</v>
      </c>
      <c r="G54" s="592">
        <v>7.9</v>
      </c>
      <c r="H54" s="593">
        <v>8.1999999999999993</v>
      </c>
      <c r="I54" s="591">
        <v>7.5</v>
      </c>
      <c r="J54" s="592">
        <v>7.6</v>
      </c>
      <c r="K54" s="592">
        <v>7.7</v>
      </c>
      <c r="L54" s="592">
        <v>1.3</v>
      </c>
      <c r="M54" s="592">
        <v>7.5</v>
      </c>
      <c r="N54" s="608">
        <v>7.4</v>
      </c>
      <c r="O54" s="593">
        <v>7.5</v>
      </c>
      <c r="P54" s="591">
        <v>8.1</v>
      </c>
      <c r="Q54" s="592">
        <v>8.1</v>
      </c>
      <c r="R54" s="592">
        <v>8.1</v>
      </c>
      <c r="S54" s="592">
        <v>1.8</v>
      </c>
      <c r="T54" s="592">
        <v>8</v>
      </c>
      <c r="U54" s="330">
        <v>8</v>
      </c>
      <c r="V54" s="593">
        <v>8</v>
      </c>
      <c r="W54" s="365">
        <f t="shared" ref="W54:W61" si="22">SUM(B54:V54)</f>
        <v>147.49999999999997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</v>
      </c>
      <c r="F55" s="330">
        <v>8.1999999999999993</v>
      </c>
      <c r="G55" s="592">
        <v>7.9</v>
      </c>
      <c r="H55" s="331">
        <v>8.1</v>
      </c>
      <c r="I55" s="329">
        <v>7.7</v>
      </c>
      <c r="J55" s="592">
        <v>7.6</v>
      </c>
      <c r="K55" s="592">
        <v>7.5</v>
      </c>
      <c r="L55" s="330">
        <v>1.6</v>
      </c>
      <c r="M55" s="330">
        <v>7.7</v>
      </c>
      <c r="N55" s="25">
        <v>7.6</v>
      </c>
      <c r="O55" s="331">
        <v>7.7</v>
      </c>
      <c r="P55" s="329">
        <v>8.3000000000000007</v>
      </c>
      <c r="Q55" s="330">
        <v>8.3000000000000007</v>
      </c>
      <c r="R55" s="330">
        <v>8.3000000000000007</v>
      </c>
      <c r="S55" s="330">
        <v>1.8</v>
      </c>
      <c r="T55" s="330">
        <v>8.1</v>
      </c>
      <c r="U55" s="330">
        <v>8.1</v>
      </c>
      <c r="V55" s="331">
        <v>8.1999999999999993</v>
      </c>
      <c r="W55" s="365">
        <f t="shared" si="22"/>
        <v>149.29999999999995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</v>
      </c>
      <c r="F56" s="330">
        <v>8.3000000000000007</v>
      </c>
      <c r="G56" s="592">
        <v>7.9</v>
      </c>
      <c r="H56" s="331">
        <v>8.3000000000000007</v>
      </c>
      <c r="I56" s="329">
        <v>7.7</v>
      </c>
      <c r="J56" s="592">
        <v>7.5</v>
      </c>
      <c r="K56" s="592">
        <v>7.5</v>
      </c>
      <c r="L56" s="330">
        <v>1.6</v>
      </c>
      <c r="M56" s="330">
        <v>7.7</v>
      </c>
      <c r="N56" s="25">
        <v>7.6</v>
      </c>
      <c r="O56" s="331">
        <v>7.8</v>
      </c>
      <c r="P56" s="329">
        <v>8.3000000000000007</v>
      </c>
      <c r="Q56" s="330">
        <v>8.3000000000000007</v>
      </c>
      <c r="R56" s="330">
        <v>8.1999999999999993</v>
      </c>
      <c r="S56" s="330">
        <v>1.8</v>
      </c>
      <c r="T56" s="330">
        <v>8.1</v>
      </c>
      <c r="U56" s="330">
        <v>8</v>
      </c>
      <c r="V56" s="331">
        <v>8.1999999999999993</v>
      </c>
      <c r="W56" s="365">
        <f t="shared" si="22"/>
        <v>149.39999999999998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8.3000000000000007</v>
      </c>
      <c r="E57" s="330">
        <v>1.9</v>
      </c>
      <c r="F57" s="330">
        <v>8.3000000000000007</v>
      </c>
      <c r="G57" s="592">
        <v>7.9</v>
      </c>
      <c r="H57" s="331">
        <v>8.1999999999999993</v>
      </c>
      <c r="I57" s="329">
        <v>7.7</v>
      </c>
      <c r="J57" s="592">
        <v>7.5</v>
      </c>
      <c r="K57" s="592">
        <v>7.4</v>
      </c>
      <c r="L57" s="330">
        <v>1.5</v>
      </c>
      <c r="M57" s="330">
        <v>7.7</v>
      </c>
      <c r="N57" s="25">
        <v>7.6</v>
      </c>
      <c r="O57" s="331">
        <v>7.8</v>
      </c>
      <c r="P57" s="329">
        <v>8.3000000000000007</v>
      </c>
      <c r="Q57" s="330">
        <v>8.3000000000000007</v>
      </c>
      <c r="R57" s="330">
        <v>8.1999999999999993</v>
      </c>
      <c r="S57" s="330">
        <v>1.8</v>
      </c>
      <c r="T57" s="330">
        <v>8.1</v>
      </c>
      <c r="U57" s="330">
        <v>8</v>
      </c>
      <c r="V57" s="331">
        <v>8.1999999999999993</v>
      </c>
      <c r="W57" s="365">
        <f t="shared" si="22"/>
        <v>149.1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8.3000000000000007</v>
      </c>
      <c r="E58" s="330">
        <v>1.9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7.5</v>
      </c>
      <c r="K58" s="592">
        <v>7.4</v>
      </c>
      <c r="L58" s="330">
        <v>1.5</v>
      </c>
      <c r="M58" s="330">
        <v>7.6</v>
      </c>
      <c r="N58" s="25">
        <v>7.6</v>
      </c>
      <c r="O58" s="331">
        <v>7.7</v>
      </c>
      <c r="P58" s="329">
        <v>8.3000000000000007</v>
      </c>
      <c r="Q58" s="330">
        <v>8.3000000000000007</v>
      </c>
      <c r="R58" s="330">
        <v>8.1999999999999993</v>
      </c>
      <c r="S58" s="330">
        <v>1.8</v>
      </c>
      <c r="T58" s="330">
        <v>8.1</v>
      </c>
      <c r="U58" s="330">
        <v>8</v>
      </c>
      <c r="V58" s="331">
        <v>8.1999999999999993</v>
      </c>
      <c r="W58" s="365">
        <f t="shared" si="22"/>
        <v>148.79999999999998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8.3000000000000007</v>
      </c>
      <c r="D59" s="330">
        <v>8.3000000000000007</v>
      </c>
      <c r="E59" s="330">
        <v>1.9</v>
      </c>
      <c r="F59" s="330">
        <v>8.1999999999999993</v>
      </c>
      <c r="G59" s="592">
        <v>7.9</v>
      </c>
      <c r="H59" s="331">
        <v>8.1999999999999993</v>
      </c>
      <c r="I59" s="329">
        <v>7.7</v>
      </c>
      <c r="J59" s="592">
        <v>7.5</v>
      </c>
      <c r="K59" s="592">
        <v>7.4</v>
      </c>
      <c r="L59" s="330">
        <v>1.5</v>
      </c>
      <c r="M59" s="330">
        <v>7.6</v>
      </c>
      <c r="N59" s="25">
        <v>7.5</v>
      </c>
      <c r="O59" s="331">
        <v>7.7</v>
      </c>
      <c r="P59" s="329">
        <v>8.3000000000000007</v>
      </c>
      <c r="Q59" s="330">
        <v>8.3000000000000007</v>
      </c>
      <c r="R59" s="330">
        <v>8.3000000000000007</v>
      </c>
      <c r="S59" s="330">
        <v>1.8</v>
      </c>
      <c r="T59" s="330">
        <v>8.1</v>
      </c>
      <c r="U59" s="330">
        <v>8.1</v>
      </c>
      <c r="V59" s="331">
        <v>8.3000000000000007</v>
      </c>
      <c r="W59" s="365">
        <f t="shared" si="22"/>
        <v>149.1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8.1999999999999993</v>
      </c>
      <c r="D60" s="330">
        <v>8.3000000000000007</v>
      </c>
      <c r="E60" s="330">
        <v>1.9</v>
      </c>
      <c r="F60" s="330">
        <v>8.1999999999999993</v>
      </c>
      <c r="G60" s="592">
        <v>7.9</v>
      </c>
      <c r="H60" s="331">
        <v>8.1999999999999993</v>
      </c>
      <c r="I60" s="329">
        <v>7.7</v>
      </c>
      <c r="J60" s="592">
        <v>7.5</v>
      </c>
      <c r="K60" s="592">
        <v>7.4</v>
      </c>
      <c r="L60" s="330">
        <v>1.5</v>
      </c>
      <c r="M60" s="330">
        <v>7.6</v>
      </c>
      <c r="N60" s="25">
        <v>7.5</v>
      </c>
      <c r="O60" s="331">
        <v>7.7</v>
      </c>
      <c r="P60" s="329">
        <v>8.3000000000000007</v>
      </c>
      <c r="Q60" s="330">
        <v>8.3000000000000007</v>
      </c>
      <c r="R60" s="330">
        <v>8.3000000000000007</v>
      </c>
      <c r="S60" s="330">
        <v>1.8</v>
      </c>
      <c r="T60" s="330">
        <v>8</v>
      </c>
      <c r="U60" s="330">
        <v>8.1</v>
      </c>
      <c r="V60" s="331">
        <v>8.3000000000000007</v>
      </c>
      <c r="W60" s="382">
        <f t="shared" si="22"/>
        <v>148.9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57.900000000000006</v>
      </c>
      <c r="D61" s="623">
        <f t="shared" si="23"/>
        <v>57.8</v>
      </c>
      <c r="E61" s="623">
        <f t="shared" si="23"/>
        <v>13.700000000000001</v>
      </c>
      <c r="F61" s="623">
        <f t="shared" si="23"/>
        <v>57.600000000000009</v>
      </c>
      <c r="G61" s="623">
        <f t="shared" si="23"/>
        <v>55.3</v>
      </c>
      <c r="H61" s="624">
        <f t="shared" si="23"/>
        <v>57.400000000000006</v>
      </c>
      <c r="I61" s="622">
        <f t="shared" si="23"/>
        <v>53.7</v>
      </c>
      <c r="J61" s="623">
        <f t="shared" si="23"/>
        <v>52.7</v>
      </c>
      <c r="K61" s="623">
        <f t="shared" si="23"/>
        <v>52.3</v>
      </c>
      <c r="L61" s="623">
        <f>SUM(L54:L60)</f>
        <v>10.5</v>
      </c>
      <c r="M61" s="623">
        <f>SUM(M54:M60)</f>
        <v>53.4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57.899999999999991</v>
      </c>
      <c r="Q61" s="623">
        <f t="shared" si="24"/>
        <v>57.899999999999991</v>
      </c>
      <c r="R61" s="623">
        <f t="shared" si="24"/>
        <v>57.599999999999994</v>
      </c>
      <c r="S61" s="623">
        <f t="shared" si="24"/>
        <v>12.600000000000001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57.399999999999991</v>
      </c>
      <c r="W61" s="625">
        <f t="shared" si="22"/>
        <v>1042.0999999999999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150.07200460829489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50</v>
      </c>
      <c r="K63" s="19">
        <v>50</v>
      </c>
      <c r="L63" s="19">
        <v>8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12</v>
      </c>
      <c r="T63" s="19">
        <v>54</v>
      </c>
      <c r="U63" s="19">
        <v>54</v>
      </c>
      <c r="V63" s="20">
        <v>55</v>
      </c>
      <c r="W63" s="244">
        <f>+SUM(B63:V63)</f>
        <v>992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8.1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7.7056999999999984</v>
      </c>
      <c r="J64" s="22">
        <f t="shared" ref="J64:O64" si="26">(((((J62*7)*J63)/1000))-J54-J55)/5</f>
        <v>7.4949999999999992</v>
      </c>
      <c r="K64" s="22">
        <f t="shared" si="26"/>
        <v>7.4249999999999998</v>
      </c>
      <c r="L64" s="22">
        <f t="shared" si="26"/>
        <v>1.1056000000000001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7.7343999999999991</v>
      </c>
      <c r="P64" s="21">
        <f>(((((P62*7)*P63)/1000))-P54-P55)/5</f>
        <v>8.3085000000000004</v>
      </c>
      <c r="Q64" s="22">
        <f t="shared" ref="Q64:V64" si="27">(((((Q62*7)*Q63)/1000))-Q54-Q55)/5</f>
        <v>8.3085000000000004</v>
      </c>
      <c r="R64" s="22">
        <f t="shared" si="27"/>
        <v>8.2315000000000005</v>
      </c>
      <c r="S64" s="22">
        <f t="shared" si="27"/>
        <v>1.8083999999999996</v>
      </c>
      <c r="T64" s="22">
        <f t="shared" si="27"/>
        <v>8.0822000000000003</v>
      </c>
      <c r="U64" s="22">
        <f t="shared" si="27"/>
        <v>8.0443999999999996</v>
      </c>
      <c r="V64" s="23">
        <f t="shared" si="27"/>
        <v>8.2330000000000005</v>
      </c>
      <c r="W64" s="425">
        <f>((W61*1000)/W63)/7</f>
        <v>150.07200460829492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56.7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52.674999999999997</v>
      </c>
      <c r="K65" s="330">
        <f t="shared" si="28"/>
        <v>52.325000000000003</v>
      </c>
      <c r="L65" s="330">
        <f>((L63*L62)*7)/1000</f>
        <v>8.4280000000000008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57.942500000000003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12.641999999999999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150.38961038961037</v>
      </c>
      <c r="D66" s="27">
        <f t="shared" si="30"/>
        <v>152.91005291005291</v>
      </c>
      <c r="E66" s="27">
        <f t="shared" si="30"/>
        <v>150.54945054945054</v>
      </c>
      <c r="F66" s="27">
        <f t="shared" si="30"/>
        <v>149.6103896103896</v>
      </c>
      <c r="G66" s="27">
        <f t="shared" si="30"/>
        <v>149.0566037735849</v>
      </c>
      <c r="H66" s="28">
        <f t="shared" si="30"/>
        <v>149.09090909090909</v>
      </c>
      <c r="I66" s="26">
        <f t="shared" si="30"/>
        <v>150.42016806722688</v>
      </c>
      <c r="J66" s="27">
        <f t="shared" si="30"/>
        <v>150.57142857142858</v>
      </c>
      <c r="K66" s="27">
        <f t="shared" si="30"/>
        <v>149.42857142857144</v>
      </c>
      <c r="L66" s="27">
        <f>+(L61/L63)/7*1000</f>
        <v>187.5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150.38961038961034</v>
      </c>
      <c r="Q66" s="27">
        <f t="shared" si="31"/>
        <v>150.38961038961034</v>
      </c>
      <c r="R66" s="27">
        <f t="shared" si="31"/>
        <v>149.61038961038957</v>
      </c>
      <c r="S66" s="27">
        <f t="shared" si="31"/>
        <v>150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-4.2499999999996874E-2</v>
      </c>
      <c r="D67" s="30">
        <f t="shared" ref="D67:K67" si="32">D61-D65</f>
        <v>1.0999999999999943</v>
      </c>
      <c r="E67" s="30">
        <f t="shared" si="32"/>
        <v>4.5000000000019469E-3</v>
      </c>
      <c r="F67" s="30">
        <f t="shared" si="32"/>
        <v>4.2500000000011084E-2</v>
      </c>
      <c r="G67" s="30">
        <f t="shared" si="32"/>
        <v>2.099999999999369E-2</v>
      </c>
      <c r="H67" s="30">
        <f t="shared" si="32"/>
        <v>3.5000000000003695E-2</v>
      </c>
      <c r="I67" s="30">
        <f t="shared" si="32"/>
        <v>-2.8499999999993975E-2</v>
      </c>
      <c r="J67" s="30">
        <f t="shared" si="32"/>
        <v>2.5000000000005684E-2</v>
      </c>
      <c r="K67" s="30">
        <f t="shared" si="32"/>
        <v>-2.5000000000005684E-2</v>
      </c>
      <c r="L67" s="30">
        <f>L61-L65</f>
        <v>2.0719999999999992</v>
      </c>
      <c r="M67" s="30">
        <f>M61-M65</f>
        <v>2.850000000000108E-2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-4.2500000000011084E-2</v>
      </c>
      <c r="Q67" s="30">
        <f t="shared" si="33"/>
        <v>-4.2500000000011084E-2</v>
      </c>
      <c r="R67" s="30">
        <f t="shared" si="33"/>
        <v>4.2499999999996874E-2</v>
      </c>
      <c r="S67" s="30">
        <f t="shared" si="33"/>
        <v>-4.1999999999998039E-2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3.4999999999989484E-2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7">
      <selection activeCell="O44" sqref="O44:T44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4"/>
  <dimension ref="A1:AG235"/>
  <sheetViews>
    <sheetView topLeftCell="A10" zoomScale="25" zoomScaleNormal="32" workbookViewId="0">
      <selection activeCell="O44" sqref="O44:T4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098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119</v>
      </c>
      <c r="N11" s="1100"/>
      <c r="O11" s="6"/>
      <c r="P11" s="6"/>
      <c r="Q11" s="1"/>
      <c r="R11" s="1"/>
      <c r="S11" s="1" t="s">
        <v>5</v>
      </c>
      <c r="T11" s="69">
        <v>45718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2" t="s">
        <v>7</v>
      </c>
      <c r="C15" s="1143"/>
      <c r="D15" s="1143"/>
      <c r="E15" s="1143"/>
      <c r="F15" s="1143"/>
      <c r="G15" s="1143"/>
      <c r="H15" s="1144"/>
      <c r="I15" s="1142" t="s">
        <v>29</v>
      </c>
      <c r="J15" s="1143"/>
      <c r="K15" s="1143"/>
      <c r="L15" s="1143"/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4"/>
      <c r="W15" s="1156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57"/>
      <c r="Y16" s="327"/>
      <c r="AA16" s="326"/>
      <c r="AB16" s="11"/>
    </row>
    <row r="17" spans="1:30" ht="39.950000000000003" customHeight="1" x14ac:dyDescent="0.45">
      <c r="A17" s="147" t="s">
        <v>23</v>
      </c>
      <c r="B17" s="571">
        <v>94.5</v>
      </c>
      <c r="C17" s="572">
        <v>96.2</v>
      </c>
      <c r="D17" s="572">
        <v>96.1</v>
      </c>
      <c r="E17" s="572">
        <v>25.9</v>
      </c>
      <c r="F17" s="572">
        <v>95.1</v>
      </c>
      <c r="G17" s="572">
        <v>95.3</v>
      </c>
      <c r="H17" s="280">
        <v>94.8</v>
      </c>
      <c r="I17" s="571">
        <v>94.2</v>
      </c>
      <c r="J17" s="572">
        <v>95.1</v>
      </c>
      <c r="K17" s="572">
        <v>95.1</v>
      </c>
      <c r="L17" s="572">
        <v>25.8</v>
      </c>
      <c r="M17" s="572">
        <v>95.9</v>
      </c>
      <c r="N17" s="572">
        <v>94.3</v>
      </c>
      <c r="O17" s="280">
        <v>94.6</v>
      </c>
      <c r="P17" s="571">
        <v>96.6</v>
      </c>
      <c r="Q17" s="572">
        <v>96.4</v>
      </c>
      <c r="R17" s="572">
        <v>97.2</v>
      </c>
      <c r="S17" s="572">
        <v>16.5</v>
      </c>
      <c r="T17" s="678">
        <v>97.8</v>
      </c>
      <c r="U17" s="572">
        <v>96.6</v>
      </c>
      <c r="V17" s="280">
        <v>97</v>
      </c>
      <c r="W17" s="662">
        <f>SUM(B17:V17)</f>
        <v>1790.9999999999998</v>
      </c>
      <c r="Y17" s="327"/>
      <c r="Z17" s="326"/>
      <c r="AA17" s="502"/>
      <c r="AB17" s="11"/>
    </row>
    <row r="18" spans="1:30" ht="39.950000000000003" customHeight="1" x14ac:dyDescent="0.45">
      <c r="A18" s="148" t="s">
        <v>19</v>
      </c>
      <c r="B18" s="571">
        <v>94.5</v>
      </c>
      <c r="C18" s="572">
        <v>96.1</v>
      </c>
      <c r="D18" s="572">
        <v>96.1</v>
      </c>
      <c r="E18" s="572">
        <v>25.2</v>
      </c>
      <c r="F18" s="572">
        <v>94.7</v>
      </c>
      <c r="G18" s="572">
        <v>95.1</v>
      </c>
      <c r="H18" s="280">
        <v>94.6</v>
      </c>
      <c r="I18" s="571">
        <v>94</v>
      </c>
      <c r="J18" s="572">
        <v>94.9</v>
      </c>
      <c r="K18" s="572">
        <v>95.1</v>
      </c>
      <c r="L18" s="572">
        <v>25.2</v>
      </c>
      <c r="M18" s="572">
        <v>95.9</v>
      </c>
      <c r="N18" s="572">
        <v>93.9</v>
      </c>
      <c r="O18" s="280">
        <v>94.6</v>
      </c>
      <c r="P18" s="571">
        <v>96.4</v>
      </c>
      <c r="Q18" s="572">
        <v>96.2</v>
      </c>
      <c r="R18" s="572">
        <v>97.2</v>
      </c>
      <c r="S18" s="572">
        <v>16.3</v>
      </c>
      <c r="T18" s="678">
        <v>97.8</v>
      </c>
      <c r="U18" s="572">
        <v>96.4</v>
      </c>
      <c r="V18" s="280">
        <v>96.9</v>
      </c>
      <c r="W18" s="337">
        <f t="shared" ref="W18:W23" si="0">SUM(B18:V18)</f>
        <v>1787.1000000000001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71">
        <v>94.5</v>
      </c>
      <c r="C19" s="572">
        <v>96</v>
      </c>
      <c r="D19" s="572">
        <v>96.1</v>
      </c>
      <c r="E19" s="572">
        <v>25.2</v>
      </c>
      <c r="F19" s="572">
        <v>94.7</v>
      </c>
      <c r="G19" s="572">
        <v>95.1</v>
      </c>
      <c r="H19" s="280">
        <v>94.6</v>
      </c>
      <c r="I19" s="571">
        <v>93.9</v>
      </c>
      <c r="J19" s="572">
        <v>94.9</v>
      </c>
      <c r="K19" s="572">
        <v>95.1</v>
      </c>
      <c r="L19" s="572">
        <v>25.2</v>
      </c>
      <c r="M19" s="572">
        <v>95.9</v>
      </c>
      <c r="N19" s="572">
        <v>93.9</v>
      </c>
      <c r="O19" s="280">
        <v>94.6</v>
      </c>
      <c r="P19" s="571">
        <v>96.3</v>
      </c>
      <c r="Q19" s="572">
        <v>96.2</v>
      </c>
      <c r="R19" s="572">
        <v>97.2</v>
      </c>
      <c r="S19" s="572">
        <v>16.3</v>
      </c>
      <c r="T19" s="678">
        <v>97.8</v>
      </c>
      <c r="U19" s="572">
        <v>96.3</v>
      </c>
      <c r="V19" s="280">
        <v>96.8</v>
      </c>
      <c r="W19" s="337">
        <f t="shared" si="0"/>
        <v>1786.6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94.4</v>
      </c>
      <c r="C20" s="572">
        <v>96</v>
      </c>
      <c r="D20" s="572">
        <v>96</v>
      </c>
      <c r="E20" s="572">
        <v>25.1</v>
      </c>
      <c r="F20" s="572">
        <v>94.7</v>
      </c>
      <c r="G20" s="572">
        <v>95.1</v>
      </c>
      <c r="H20" s="280">
        <v>94.6</v>
      </c>
      <c r="I20" s="571">
        <v>93.9</v>
      </c>
      <c r="J20" s="572">
        <v>94.9</v>
      </c>
      <c r="K20" s="572">
        <v>95.1</v>
      </c>
      <c r="L20" s="572">
        <v>25.2</v>
      </c>
      <c r="M20" s="572">
        <v>95.9</v>
      </c>
      <c r="N20" s="572">
        <v>93.9</v>
      </c>
      <c r="O20" s="280">
        <v>94.6</v>
      </c>
      <c r="P20" s="571">
        <v>96.3</v>
      </c>
      <c r="Q20" s="572">
        <v>96.2</v>
      </c>
      <c r="R20" s="572">
        <v>97.2</v>
      </c>
      <c r="S20" s="572">
        <v>16.3</v>
      </c>
      <c r="T20" s="678">
        <v>97.8</v>
      </c>
      <c r="U20" s="572">
        <v>96.3</v>
      </c>
      <c r="V20" s="280">
        <v>96.8</v>
      </c>
      <c r="W20" s="337">
        <f t="shared" si="0"/>
        <v>1786.2999999999997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94.4</v>
      </c>
      <c r="C21" s="572">
        <v>96</v>
      </c>
      <c r="D21" s="572">
        <v>96</v>
      </c>
      <c r="E21" s="572">
        <v>25.1</v>
      </c>
      <c r="F21" s="572">
        <v>94.7</v>
      </c>
      <c r="G21" s="572">
        <v>95</v>
      </c>
      <c r="H21" s="280">
        <v>94.6</v>
      </c>
      <c r="I21" s="571">
        <v>93.9</v>
      </c>
      <c r="J21" s="572">
        <v>94.9</v>
      </c>
      <c r="K21" s="572">
        <v>95.1</v>
      </c>
      <c r="L21" s="572">
        <v>25.1</v>
      </c>
      <c r="M21" s="572">
        <v>95.9</v>
      </c>
      <c r="N21" s="572">
        <v>93.9</v>
      </c>
      <c r="O21" s="280">
        <v>94.6</v>
      </c>
      <c r="P21" s="571">
        <v>96.3</v>
      </c>
      <c r="Q21" s="572">
        <v>96.2</v>
      </c>
      <c r="R21" s="572">
        <v>97.1</v>
      </c>
      <c r="S21" s="572">
        <v>16.3</v>
      </c>
      <c r="T21" s="678">
        <v>97.8</v>
      </c>
      <c r="U21" s="572">
        <v>96.3</v>
      </c>
      <c r="V21" s="280">
        <v>96.8</v>
      </c>
      <c r="W21" s="337">
        <f t="shared" si="0"/>
        <v>1785.9999999999995</v>
      </c>
      <c r="Y21" s="356"/>
      <c r="Z21" s="326"/>
      <c r="AA21" s="502"/>
      <c r="AB21" s="11"/>
    </row>
    <row r="22" spans="1:30" ht="39.950000000000003" customHeight="1" x14ac:dyDescent="0.45">
      <c r="A22" s="332" t="s">
        <v>22</v>
      </c>
      <c r="B22" s="571">
        <v>94.4</v>
      </c>
      <c r="C22" s="572">
        <v>95.5</v>
      </c>
      <c r="D22" s="572">
        <v>95.5</v>
      </c>
      <c r="E22" s="572">
        <v>22.9</v>
      </c>
      <c r="F22" s="572">
        <v>93.6</v>
      </c>
      <c r="G22" s="572">
        <v>95</v>
      </c>
      <c r="H22" s="280">
        <v>94.5</v>
      </c>
      <c r="I22" s="571">
        <v>92.8</v>
      </c>
      <c r="J22" s="572">
        <v>94.9</v>
      </c>
      <c r="K22" s="572">
        <v>95.1</v>
      </c>
      <c r="L22" s="572">
        <v>24.6</v>
      </c>
      <c r="M22" s="572">
        <v>95.9</v>
      </c>
      <c r="N22" s="572">
        <v>93.4</v>
      </c>
      <c r="O22" s="280">
        <v>94.6</v>
      </c>
      <c r="P22" s="571">
        <v>95.8</v>
      </c>
      <c r="Q22" s="572">
        <v>96.1</v>
      </c>
      <c r="R22" s="572">
        <v>96.6</v>
      </c>
      <c r="S22" s="572">
        <v>15.7</v>
      </c>
      <c r="T22" s="678">
        <v>97.8</v>
      </c>
      <c r="U22" s="572">
        <v>95.8</v>
      </c>
      <c r="V22" s="280">
        <v>96.8</v>
      </c>
      <c r="W22" s="337">
        <f t="shared" si="0"/>
        <v>1777.2999999999995</v>
      </c>
      <c r="Y22" s="356"/>
      <c r="Z22" s="326"/>
      <c r="AA22" s="502"/>
      <c r="AB22" s="11"/>
    </row>
    <row r="23" spans="1:30" ht="39.950000000000003" customHeight="1" thickBot="1" x14ac:dyDescent="0.5">
      <c r="A23" s="672" t="s">
        <v>30</v>
      </c>
      <c r="B23" s="571">
        <v>94.4</v>
      </c>
      <c r="C23" s="572">
        <v>95.4</v>
      </c>
      <c r="D23" s="572">
        <v>95.4</v>
      </c>
      <c r="E23" s="572">
        <v>22.9</v>
      </c>
      <c r="F23" s="572">
        <v>93.6</v>
      </c>
      <c r="G23" s="572">
        <v>95</v>
      </c>
      <c r="H23" s="280">
        <v>94.5</v>
      </c>
      <c r="I23" s="571">
        <v>92.8</v>
      </c>
      <c r="J23" s="572">
        <v>94.8</v>
      </c>
      <c r="K23" s="572">
        <v>95</v>
      </c>
      <c r="L23" s="572">
        <v>24.5</v>
      </c>
      <c r="M23" s="572">
        <v>95.8</v>
      </c>
      <c r="N23" s="572">
        <v>93.3</v>
      </c>
      <c r="O23" s="280">
        <v>94.6</v>
      </c>
      <c r="P23" s="571">
        <v>95.7</v>
      </c>
      <c r="Q23" s="572">
        <v>96.1</v>
      </c>
      <c r="R23" s="572">
        <v>96.5</v>
      </c>
      <c r="S23" s="572">
        <v>15.6</v>
      </c>
      <c r="T23" s="678">
        <v>97.8</v>
      </c>
      <c r="U23" s="572">
        <v>95.7</v>
      </c>
      <c r="V23" s="280">
        <v>96.8</v>
      </c>
      <c r="W23" s="700">
        <f t="shared" si="0"/>
        <v>1776.1999999999996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661.09999999999991</v>
      </c>
      <c r="C24" s="623">
        <f t="shared" si="1"/>
        <v>671.19999999999993</v>
      </c>
      <c r="D24" s="623">
        <f t="shared" si="1"/>
        <v>671.19999999999993</v>
      </c>
      <c r="E24" s="623">
        <f t="shared" si="1"/>
        <v>172.3</v>
      </c>
      <c r="F24" s="623">
        <f t="shared" si="1"/>
        <v>661.1</v>
      </c>
      <c r="G24" s="623">
        <f t="shared" si="1"/>
        <v>665.6</v>
      </c>
      <c r="H24" s="624">
        <f t="shared" si="1"/>
        <v>662.2</v>
      </c>
      <c r="I24" s="622">
        <f t="shared" si="1"/>
        <v>655.49999999999989</v>
      </c>
      <c r="J24" s="623">
        <f t="shared" si="1"/>
        <v>664.39999999999986</v>
      </c>
      <c r="K24" s="623">
        <f t="shared" si="1"/>
        <v>665.6</v>
      </c>
      <c r="L24" s="623">
        <f>SUM(L17:L23)</f>
        <v>175.6</v>
      </c>
      <c r="M24" s="623">
        <f>SUM(M17:M23)</f>
        <v>671.19999999999993</v>
      </c>
      <c r="N24" s="623">
        <f>SUM(N17:N23)</f>
        <v>656.59999999999991</v>
      </c>
      <c r="O24" s="624">
        <f>SUM(O17:O23)</f>
        <v>662.2</v>
      </c>
      <c r="P24" s="622">
        <f t="shared" ref="P24:V24" si="2">SUM(P17:P23)</f>
        <v>673.40000000000009</v>
      </c>
      <c r="Q24" s="623">
        <f t="shared" si="2"/>
        <v>673.4</v>
      </c>
      <c r="R24" s="623">
        <f t="shared" si="2"/>
        <v>679</v>
      </c>
      <c r="S24" s="623">
        <f t="shared" si="2"/>
        <v>112.99999999999999</v>
      </c>
      <c r="T24" s="623">
        <f t="shared" si="2"/>
        <v>684.59999999999991</v>
      </c>
      <c r="U24" s="623">
        <f t="shared" si="2"/>
        <v>673.40000000000009</v>
      </c>
      <c r="V24" s="624">
        <f t="shared" si="2"/>
        <v>677.9</v>
      </c>
      <c r="W24" s="625">
        <f>SUM(B24:V24)</f>
        <v>12490.5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159.80000000000004</v>
      </c>
      <c r="C25" s="613">
        <v>159.80000000000004</v>
      </c>
      <c r="D25" s="613">
        <v>159.80000000000004</v>
      </c>
      <c r="E25" s="613">
        <v>159.80000000000004</v>
      </c>
      <c r="F25" s="613">
        <v>159.80000000000004</v>
      </c>
      <c r="G25" s="613">
        <v>159.80000000000004</v>
      </c>
      <c r="H25" s="613">
        <v>159.80000000000004</v>
      </c>
      <c r="I25" s="613">
        <v>159.80000000000004</v>
      </c>
      <c r="J25" s="613">
        <v>159.80000000000004</v>
      </c>
      <c r="K25" s="613">
        <v>159.80000000000004</v>
      </c>
      <c r="L25" s="613">
        <v>159.80000000000004</v>
      </c>
      <c r="M25" s="613">
        <v>159.80000000000004</v>
      </c>
      <c r="N25" s="613">
        <v>159.80000000000004</v>
      </c>
      <c r="O25" s="613">
        <v>159.80000000000004</v>
      </c>
      <c r="P25" s="613">
        <v>159.80000000000004</v>
      </c>
      <c r="Q25" s="613">
        <v>159.80000000000004</v>
      </c>
      <c r="R25" s="613">
        <v>159.80000000000004</v>
      </c>
      <c r="S25" s="613">
        <v>159.80000000000004</v>
      </c>
      <c r="T25" s="613">
        <v>159.80000000000004</v>
      </c>
      <c r="U25" s="613">
        <v>159.80000000000004</v>
      </c>
      <c r="V25" s="613">
        <v>159.80000000000004</v>
      </c>
      <c r="W25" s="616">
        <f>((W24/W26)/7)*1000</f>
        <v>160.00333060053291</v>
      </c>
      <c r="Y25" s="36"/>
    </row>
    <row r="26" spans="1:30" s="2" customFormat="1" ht="33" customHeight="1" x14ac:dyDescent="0.25">
      <c r="A26" s="163" t="s">
        <v>11</v>
      </c>
      <c r="B26" s="18">
        <v>591</v>
      </c>
      <c r="C26" s="19">
        <v>600</v>
      </c>
      <c r="D26" s="19">
        <v>600</v>
      </c>
      <c r="E26" s="19">
        <v>149</v>
      </c>
      <c r="F26" s="19">
        <v>590</v>
      </c>
      <c r="G26" s="19">
        <v>595</v>
      </c>
      <c r="H26" s="20">
        <v>591</v>
      </c>
      <c r="I26" s="18">
        <v>585</v>
      </c>
      <c r="J26" s="19">
        <v>594</v>
      </c>
      <c r="K26" s="19">
        <v>594</v>
      </c>
      <c r="L26" s="19">
        <v>156</v>
      </c>
      <c r="M26" s="19">
        <v>600</v>
      </c>
      <c r="N26" s="19">
        <v>586</v>
      </c>
      <c r="O26" s="20">
        <v>591</v>
      </c>
      <c r="P26" s="18">
        <v>602</v>
      </c>
      <c r="Q26" s="19">
        <v>602</v>
      </c>
      <c r="R26" s="19">
        <v>607</v>
      </c>
      <c r="S26" s="19">
        <v>100</v>
      </c>
      <c r="T26" s="19">
        <v>611</v>
      </c>
      <c r="U26" s="19">
        <v>602</v>
      </c>
      <c r="V26" s="20">
        <v>606</v>
      </c>
      <c r="W26" s="244">
        <f>+SUM(B26:V26)</f>
        <v>11152</v>
      </c>
    </row>
    <row r="27" spans="1:30" s="2" customFormat="1" ht="33" customHeight="1" x14ac:dyDescent="0.25">
      <c r="A27" s="164" t="s">
        <v>12</v>
      </c>
      <c r="B27" s="21">
        <f>((((((B25*7)*B26)/1000))/7))</f>
        <v>94.441800000000029</v>
      </c>
      <c r="C27" s="22">
        <f t="shared" ref="C27:V27" si="3">((((((C25*7)*C26)/1000))/7))</f>
        <v>95.880000000000024</v>
      </c>
      <c r="D27" s="22">
        <f t="shared" si="3"/>
        <v>95.880000000000024</v>
      </c>
      <c r="E27" s="22">
        <f t="shared" si="3"/>
        <v>23.810200000000009</v>
      </c>
      <c r="F27" s="22">
        <f t="shared" si="3"/>
        <v>94.282000000000039</v>
      </c>
      <c r="G27" s="22">
        <f t="shared" si="3"/>
        <v>95.081000000000031</v>
      </c>
      <c r="H27" s="23">
        <f t="shared" si="3"/>
        <v>94.441800000000029</v>
      </c>
      <c r="I27" s="21">
        <f t="shared" si="3"/>
        <v>93.483000000000033</v>
      </c>
      <c r="J27" s="22">
        <f t="shared" si="3"/>
        <v>94.921200000000027</v>
      </c>
      <c r="K27" s="22">
        <f t="shared" si="3"/>
        <v>94.921200000000027</v>
      </c>
      <c r="L27" s="22">
        <f t="shared" si="3"/>
        <v>24.928800000000006</v>
      </c>
      <c r="M27" s="22">
        <f t="shared" si="3"/>
        <v>95.880000000000024</v>
      </c>
      <c r="N27" s="22">
        <f t="shared" si="3"/>
        <v>93.642800000000037</v>
      </c>
      <c r="O27" s="23">
        <f t="shared" si="3"/>
        <v>94.441800000000029</v>
      </c>
      <c r="P27" s="21">
        <f t="shared" si="3"/>
        <v>96.199600000000032</v>
      </c>
      <c r="Q27" s="22">
        <f t="shared" si="3"/>
        <v>96.199600000000032</v>
      </c>
      <c r="R27" s="22">
        <f t="shared" si="3"/>
        <v>96.998600000000025</v>
      </c>
      <c r="S27" s="22">
        <f t="shared" si="3"/>
        <v>15.980000000000004</v>
      </c>
      <c r="T27" s="22">
        <f t="shared" si="3"/>
        <v>97.637800000000041</v>
      </c>
      <c r="U27" s="22">
        <f t="shared" si="3"/>
        <v>96.199600000000032</v>
      </c>
      <c r="V27" s="23">
        <f t="shared" si="3"/>
        <v>96.83880000000002</v>
      </c>
      <c r="W27" s="425">
        <f>((W24*1000)/W26)/7</f>
        <v>160.00333060053291</v>
      </c>
      <c r="Y27" s="36"/>
    </row>
    <row r="28" spans="1:30" ht="33.75" customHeight="1" x14ac:dyDescent="0.25">
      <c r="A28" s="157" t="s">
        <v>13</v>
      </c>
      <c r="B28" s="329">
        <f>((B26*B25)*7)/1000</f>
        <v>661.09260000000006</v>
      </c>
      <c r="C28" s="330">
        <f>((C26*C25)*7)/1000</f>
        <v>671.1600000000002</v>
      </c>
      <c r="D28" s="330">
        <f t="shared" ref="D28:K28" si="4">((D26*D25)*7)/1000</f>
        <v>671.1600000000002</v>
      </c>
      <c r="E28" s="330">
        <f t="shared" si="4"/>
        <v>166.67140000000003</v>
      </c>
      <c r="F28" s="330">
        <f t="shared" si="4"/>
        <v>659.97400000000027</v>
      </c>
      <c r="G28" s="330">
        <f t="shared" si="4"/>
        <v>665.56700000000023</v>
      </c>
      <c r="H28" s="331">
        <f t="shared" si="4"/>
        <v>661.09260000000006</v>
      </c>
      <c r="I28" s="329">
        <f>((I26*I25)*7)/1000</f>
        <v>654.3810000000002</v>
      </c>
      <c r="J28" s="330">
        <f t="shared" si="4"/>
        <v>664.44840000000011</v>
      </c>
      <c r="K28" s="330">
        <f t="shared" si="4"/>
        <v>664.44840000000011</v>
      </c>
      <c r="L28" s="330">
        <f>((L26*L25)*7)/1000</f>
        <v>174.50160000000002</v>
      </c>
      <c r="M28" s="330">
        <f>((M26*M25)*7)/1000</f>
        <v>671.1600000000002</v>
      </c>
      <c r="N28" s="330">
        <f>((N26*N25)*7)/1000</f>
        <v>655.4996000000001</v>
      </c>
      <c r="O28" s="331">
        <f>((O26*O25)*7)/1000</f>
        <v>661.09260000000006</v>
      </c>
      <c r="P28" s="329">
        <f t="shared" ref="P28:V28" si="5">((P26*P25)*7)/1000</f>
        <v>673.39720000000023</v>
      </c>
      <c r="Q28" s="330">
        <f t="shared" si="5"/>
        <v>673.39720000000023</v>
      </c>
      <c r="R28" s="330">
        <f t="shared" si="5"/>
        <v>678.99020000000019</v>
      </c>
      <c r="S28" s="330">
        <f t="shared" si="5"/>
        <v>111.86000000000003</v>
      </c>
      <c r="T28" s="330">
        <f t="shared" si="5"/>
        <v>683.46460000000013</v>
      </c>
      <c r="U28" s="330">
        <f t="shared" si="5"/>
        <v>673.39720000000023</v>
      </c>
      <c r="V28" s="331">
        <f t="shared" si="5"/>
        <v>677.87160000000006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159.80178873579885</v>
      </c>
      <c r="C29" s="27">
        <f t="shared" si="6"/>
        <v>159.8095238095238</v>
      </c>
      <c r="D29" s="27">
        <f t="shared" si="6"/>
        <v>159.8095238095238</v>
      </c>
      <c r="E29" s="27">
        <f t="shared" si="6"/>
        <v>165.19654841802495</v>
      </c>
      <c r="F29" s="27">
        <f t="shared" si="6"/>
        <v>160.0726392251816</v>
      </c>
      <c r="G29" s="27">
        <f t="shared" si="6"/>
        <v>159.8079231692677</v>
      </c>
      <c r="H29" s="28">
        <f t="shared" si="6"/>
        <v>160.06768189509307</v>
      </c>
      <c r="I29" s="26">
        <f t="shared" si="6"/>
        <v>160.07326007326003</v>
      </c>
      <c r="J29" s="27">
        <f t="shared" si="6"/>
        <v>159.78835978835977</v>
      </c>
      <c r="K29" s="27">
        <f t="shared" si="6"/>
        <v>160.07696007696006</v>
      </c>
      <c r="L29" s="27">
        <f>+(L24/L26)/7*1000</f>
        <v>160.80586080586082</v>
      </c>
      <c r="M29" s="27">
        <f>+(M24/M26)/7*1000</f>
        <v>159.8095238095238</v>
      </c>
      <c r="N29" s="27">
        <f>+(N24/N26)/7*1000</f>
        <v>160.06825938566553</v>
      </c>
      <c r="O29" s="28">
        <f>+(O24/O26)/7*1000</f>
        <v>160.06768189509307</v>
      </c>
      <c r="P29" s="26">
        <f t="shared" ref="P29:V29" si="7">+(P24/P26)/7*1000</f>
        <v>159.80066445182729</v>
      </c>
      <c r="Q29" s="27">
        <f t="shared" si="7"/>
        <v>159.80066445182726</v>
      </c>
      <c r="R29" s="27">
        <f t="shared" si="7"/>
        <v>159.80230642504117</v>
      </c>
      <c r="S29" s="27">
        <f t="shared" si="7"/>
        <v>161.42857142857142</v>
      </c>
      <c r="T29" s="27">
        <f t="shared" si="7"/>
        <v>160.06546644844514</v>
      </c>
      <c r="U29" s="27">
        <f t="shared" si="7"/>
        <v>159.80066445182729</v>
      </c>
      <c r="V29" s="28">
        <f t="shared" si="7"/>
        <v>159.80669495520979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7.3999999998477506E-3</v>
      </c>
      <c r="C30" s="30">
        <f>C24-C28</f>
        <v>3.9999999999736247E-2</v>
      </c>
      <c r="D30" s="30">
        <f>D24-D28</f>
        <v>3.9999999999736247E-2</v>
      </c>
      <c r="E30" s="30">
        <f t="shared" ref="E30:K30" si="8">E24-E28</f>
        <v>5.6285999999999774</v>
      </c>
      <c r="F30" s="30">
        <f t="shared" si="8"/>
        <v>1.125999999999749</v>
      </c>
      <c r="G30" s="30">
        <f t="shared" si="8"/>
        <v>3.2999999999788088E-2</v>
      </c>
      <c r="H30" s="30">
        <f t="shared" si="8"/>
        <v>1.1073999999999842</v>
      </c>
      <c r="I30" s="30">
        <f t="shared" si="8"/>
        <v>1.1189999999996871</v>
      </c>
      <c r="J30" s="30">
        <f t="shared" si="8"/>
        <v>-4.8400000000242471E-2</v>
      </c>
      <c r="K30" s="30">
        <f t="shared" si="8"/>
        <v>1.1515999999999167</v>
      </c>
      <c r="L30" s="30">
        <f>L24-L28</f>
        <v>1.0983999999999696</v>
      </c>
      <c r="M30" s="30">
        <f>M24-M28</f>
        <v>3.9999999999736247E-2</v>
      </c>
      <c r="N30" s="30">
        <f>N24-N28</f>
        <v>1.1003999999998086</v>
      </c>
      <c r="O30" s="30">
        <f>O24-O28</f>
        <v>1.1073999999999842</v>
      </c>
      <c r="P30" s="30">
        <f t="shared" ref="P30:V30" si="9">P24-P28</f>
        <v>2.7999999998655767E-3</v>
      </c>
      <c r="Q30" s="30">
        <f t="shared" si="9"/>
        <v>2.7999999997518898E-3</v>
      </c>
      <c r="R30" s="30">
        <f t="shared" si="9"/>
        <v>9.7999999998137355E-3</v>
      </c>
      <c r="S30" s="30">
        <f t="shared" si="9"/>
        <v>1.1399999999999579</v>
      </c>
      <c r="T30" s="30">
        <f t="shared" si="9"/>
        <v>1.1353999999997768</v>
      </c>
      <c r="U30" s="30">
        <f t="shared" si="9"/>
        <v>2.7999999998655767E-3</v>
      </c>
      <c r="V30" s="30">
        <f t="shared" si="9"/>
        <v>2.8399999999919601E-2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5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4" t="s">
        <v>16</v>
      </c>
      <c r="C33" s="1095"/>
      <c r="D33" s="1095"/>
      <c r="E33" s="1095"/>
      <c r="F33" s="1095"/>
      <c r="G33" s="1145"/>
      <c r="H33" s="1147" t="s">
        <v>8</v>
      </c>
      <c r="M33" s="32"/>
      <c r="N33" s="1166"/>
      <c r="O33" s="1169" t="s">
        <v>16</v>
      </c>
      <c r="P33" s="1170"/>
      <c r="Q33" s="1170"/>
      <c r="R33" s="1170"/>
      <c r="S33" s="1170"/>
      <c r="T33" s="1170"/>
      <c r="U33" s="1155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5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50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81.900000000000006</v>
      </c>
      <c r="C36" s="592">
        <v>84.9</v>
      </c>
      <c r="D36" s="330">
        <v>16</v>
      </c>
      <c r="E36" s="330">
        <v>88.9</v>
      </c>
      <c r="F36" s="330">
        <v>87.1</v>
      </c>
      <c r="G36" s="331">
        <v>88.3</v>
      </c>
      <c r="H36" s="496">
        <f t="shared" ref="H36:H41" si="10">SUM(B36:G36)</f>
        <v>447.10000000000008</v>
      </c>
      <c r="I36" s="37"/>
      <c r="J36" s="375"/>
      <c r="K36" s="326"/>
      <c r="L36" s="502"/>
      <c r="M36" s="2"/>
      <c r="N36" s="147" t="s">
        <v>23</v>
      </c>
      <c r="O36" s="591">
        <v>6.9</v>
      </c>
      <c r="P36" s="592">
        <v>7.1</v>
      </c>
      <c r="Q36" s="592">
        <v>1</v>
      </c>
      <c r="R36" s="330">
        <v>6.9</v>
      </c>
      <c r="S36" s="592">
        <v>6.9</v>
      </c>
      <c r="T36" s="647">
        <v>6.8</v>
      </c>
      <c r="U36" s="679">
        <f t="shared" ref="U36:U43" si="11">SUM(O36:T36)</f>
        <v>35.599999999999994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81.8</v>
      </c>
      <c r="C37" s="592">
        <v>84.2</v>
      </c>
      <c r="D37" s="330">
        <v>15</v>
      </c>
      <c r="E37" s="330">
        <v>88.7</v>
      </c>
      <c r="F37" s="330">
        <v>87</v>
      </c>
      <c r="G37" s="331">
        <v>88.1</v>
      </c>
      <c r="H37" s="337">
        <f t="shared" si="10"/>
        <v>444.79999999999995</v>
      </c>
      <c r="I37" s="37"/>
      <c r="J37" s="375"/>
      <c r="K37" s="326"/>
      <c r="L37" s="502"/>
      <c r="M37" s="2"/>
      <c r="N37" s="148" t="s">
        <v>19</v>
      </c>
      <c r="O37" s="329">
        <v>7.4</v>
      </c>
      <c r="P37" s="330">
        <v>7.6</v>
      </c>
      <c r="Q37" s="330">
        <v>1.1000000000000001</v>
      </c>
      <c r="R37" s="330">
        <v>7.4</v>
      </c>
      <c r="S37" s="330">
        <v>7.4</v>
      </c>
      <c r="T37" s="344">
        <v>7.3</v>
      </c>
      <c r="U37" s="680">
        <f t="shared" si="11"/>
        <v>38.199999999999996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81.7</v>
      </c>
      <c r="C38" s="592">
        <v>84.2</v>
      </c>
      <c r="D38" s="330">
        <v>15</v>
      </c>
      <c r="E38" s="330">
        <v>88.7</v>
      </c>
      <c r="F38" s="330">
        <v>86.9</v>
      </c>
      <c r="G38" s="331">
        <v>88</v>
      </c>
      <c r="H38" s="337">
        <f>SUM(B38:G38)</f>
        <v>444.5</v>
      </c>
      <c r="I38" s="37"/>
      <c r="J38" s="375"/>
      <c r="K38" s="326"/>
      <c r="L38" s="502"/>
      <c r="M38" s="2"/>
      <c r="N38" s="148" t="s">
        <v>27</v>
      </c>
      <c r="O38" s="329">
        <v>7.4</v>
      </c>
      <c r="P38" s="330">
        <v>7.6</v>
      </c>
      <c r="Q38" s="330">
        <v>1.1000000000000001</v>
      </c>
      <c r="R38" s="330">
        <v>7.5</v>
      </c>
      <c r="S38" s="330">
        <v>7.5</v>
      </c>
      <c r="T38" s="344">
        <v>7.4</v>
      </c>
      <c r="U38" s="680">
        <f t="shared" si="11"/>
        <v>38.5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81.7</v>
      </c>
      <c r="C39" s="592">
        <v>84.2</v>
      </c>
      <c r="D39" s="330">
        <v>15</v>
      </c>
      <c r="E39" s="330">
        <v>88.7</v>
      </c>
      <c r="F39" s="330">
        <v>86.9</v>
      </c>
      <c r="G39" s="331">
        <v>88</v>
      </c>
      <c r="H39" s="337">
        <f t="shared" si="10"/>
        <v>444.5</v>
      </c>
      <c r="I39" s="37"/>
      <c r="J39" s="375"/>
      <c r="K39" s="326"/>
      <c r="L39" s="502"/>
      <c r="M39" s="2"/>
      <c r="N39" s="147" t="s">
        <v>20</v>
      </c>
      <c r="O39" s="329">
        <v>7.4</v>
      </c>
      <c r="P39" s="330">
        <v>7.6</v>
      </c>
      <c r="Q39" s="330">
        <v>1.1000000000000001</v>
      </c>
      <c r="R39" s="330">
        <v>7.5</v>
      </c>
      <c r="S39" s="330">
        <v>7.5</v>
      </c>
      <c r="T39" s="344">
        <v>7.4</v>
      </c>
      <c r="U39" s="680">
        <f t="shared" si="11"/>
        <v>38.5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81.7</v>
      </c>
      <c r="C40" s="592">
        <v>84.2</v>
      </c>
      <c r="D40" s="330">
        <v>15</v>
      </c>
      <c r="E40" s="330">
        <v>88.6</v>
      </c>
      <c r="F40" s="330">
        <v>86.9</v>
      </c>
      <c r="G40" s="331">
        <v>88</v>
      </c>
      <c r="H40" s="558">
        <f t="shared" si="10"/>
        <v>444.4</v>
      </c>
      <c r="I40" s="555"/>
      <c r="J40" s="556"/>
      <c r="K40" s="556"/>
      <c r="L40" s="556"/>
      <c r="M40" s="557"/>
      <c r="N40" s="147" t="s">
        <v>21</v>
      </c>
      <c r="O40" s="329">
        <v>7.4</v>
      </c>
      <c r="P40" s="330">
        <v>7.6</v>
      </c>
      <c r="Q40" s="330">
        <v>1.1000000000000001</v>
      </c>
      <c r="R40" s="330">
        <v>7.4</v>
      </c>
      <c r="S40" s="330">
        <v>7.4</v>
      </c>
      <c r="T40" s="344">
        <v>7.3</v>
      </c>
      <c r="U40" s="680">
        <f t="shared" si="11"/>
        <v>38.199999999999996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81.7</v>
      </c>
      <c r="C41" s="592">
        <v>84.1</v>
      </c>
      <c r="D41" s="330">
        <v>15</v>
      </c>
      <c r="E41" s="330">
        <v>88.6</v>
      </c>
      <c r="F41" s="330">
        <v>86.9</v>
      </c>
      <c r="G41" s="331">
        <v>88</v>
      </c>
      <c r="H41" s="337">
        <f t="shared" si="10"/>
        <v>444.29999999999995</v>
      </c>
      <c r="I41" s="555"/>
      <c r="J41" s="556"/>
      <c r="K41" s="556"/>
      <c r="L41" s="556"/>
      <c r="M41" s="557"/>
      <c r="N41" s="148" t="s">
        <v>22</v>
      </c>
      <c r="O41" s="333">
        <v>6.4</v>
      </c>
      <c r="P41" s="334">
        <v>7</v>
      </c>
      <c r="Q41" s="334">
        <v>2</v>
      </c>
      <c r="R41" s="334">
        <v>7.4</v>
      </c>
      <c r="S41" s="334">
        <v>7.4</v>
      </c>
      <c r="T41" s="335">
        <v>7.3</v>
      </c>
      <c r="U41" s="680">
        <f t="shared" si="11"/>
        <v>37.5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591">
        <v>81.7</v>
      </c>
      <c r="C42" s="592">
        <v>84.1</v>
      </c>
      <c r="D42" s="592">
        <v>15</v>
      </c>
      <c r="E42" s="592">
        <v>88.6</v>
      </c>
      <c r="F42" s="592">
        <v>86.9</v>
      </c>
      <c r="G42" s="593">
        <v>88</v>
      </c>
      <c r="H42" s="509">
        <f>SUM(B42:G42)</f>
        <v>444.29999999999995</v>
      </c>
      <c r="I42" s="555"/>
      <c r="J42" s="556"/>
      <c r="K42" s="556"/>
      <c r="L42" s="556"/>
      <c r="M42" s="557"/>
      <c r="N42" s="196" t="s">
        <v>30</v>
      </c>
      <c r="O42" s="333">
        <v>6.5</v>
      </c>
      <c r="P42" s="334">
        <v>7</v>
      </c>
      <c r="Q42" s="334">
        <v>2</v>
      </c>
      <c r="R42" s="334">
        <v>7.4</v>
      </c>
      <c r="S42" s="334">
        <v>7.4</v>
      </c>
      <c r="T42" s="335">
        <v>7.3</v>
      </c>
      <c r="U42" s="680">
        <f t="shared" si="11"/>
        <v>37.599999999999994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2">
        <f t="shared" ref="B43:G43" si="12">SUM(B36:B42)</f>
        <v>572.19999999999993</v>
      </c>
      <c r="C43" s="623">
        <f t="shared" si="12"/>
        <v>589.9</v>
      </c>
      <c r="D43" s="623">
        <f t="shared" si="12"/>
        <v>106</v>
      </c>
      <c r="E43" s="696">
        <f t="shared" si="12"/>
        <v>620.80000000000007</v>
      </c>
      <c r="F43" s="623">
        <f>SUM(F36:F42)</f>
        <v>608.59999999999991</v>
      </c>
      <c r="G43" s="624">
        <f t="shared" si="12"/>
        <v>616.4</v>
      </c>
      <c r="H43" s="626">
        <f>SUM(B43:G43)</f>
        <v>3113.9</v>
      </c>
      <c r="I43" s="37"/>
      <c r="J43" s="37"/>
      <c r="K43" s="37"/>
      <c r="L43" s="37"/>
      <c r="N43" s="302" t="s">
        <v>8</v>
      </c>
      <c r="O43" s="622">
        <f t="shared" ref="O43:T43" si="13">SUM(O36:O42)</f>
        <v>49.4</v>
      </c>
      <c r="P43" s="623">
        <f t="shared" si="13"/>
        <v>51.5</v>
      </c>
      <c r="Q43" s="623">
        <f t="shared" si="13"/>
        <v>9.4</v>
      </c>
      <c r="R43" s="623">
        <f t="shared" si="13"/>
        <v>51.5</v>
      </c>
      <c r="S43" s="623">
        <f t="shared" si="13"/>
        <v>51.5</v>
      </c>
      <c r="T43" s="648">
        <f t="shared" si="13"/>
        <v>50.79999999999999</v>
      </c>
      <c r="U43" s="626">
        <f t="shared" si="11"/>
        <v>264.10000000000002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157.80000000000001</v>
      </c>
      <c r="C44" s="613">
        <v>157.80000000000001</v>
      </c>
      <c r="D44" s="613">
        <v>157.80000000000001</v>
      </c>
      <c r="E44" s="613">
        <v>157.80000000000001</v>
      </c>
      <c r="F44" s="613">
        <v>157.80000000000001</v>
      </c>
      <c r="G44" s="613">
        <v>157.80000000000001</v>
      </c>
      <c r="H44" s="620">
        <f>+((H43/H45)/7)*1000</f>
        <v>158.81572907635029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147.95518207282916</v>
      </c>
      <c r="AA44" s="11"/>
      <c r="AB44" s="11"/>
    </row>
    <row r="45" spans="1:28" ht="33.75" customHeight="1" x14ac:dyDescent="0.25">
      <c r="A45" s="163" t="s">
        <v>11</v>
      </c>
      <c r="B45" s="18">
        <v>516</v>
      </c>
      <c r="C45" s="19">
        <v>530</v>
      </c>
      <c r="D45" s="19">
        <v>90</v>
      </c>
      <c r="E45" s="19">
        <v>560</v>
      </c>
      <c r="F45" s="19">
        <v>547</v>
      </c>
      <c r="G45" s="20">
        <v>558</v>
      </c>
      <c r="H45" s="384">
        <f>SUM(B45:G45)</f>
        <v>2801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81.424800000000019</v>
      </c>
      <c r="C46" s="22">
        <f t="shared" si="14"/>
        <v>83.634000000000015</v>
      </c>
      <c r="D46" s="22">
        <f t="shared" si="14"/>
        <v>14.202000000000002</v>
      </c>
      <c r="E46" s="22">
        <f t="shared" si="14"/>
        <v>88.368000000000023</v>
      </c>
      <c r="F46" s="22">
        <f t="shared" si="14"/>
        <v>86.316600000000008</v>
      </c>
      <c r="G46" s="23">
        <f t="shared" si="14"/>
        <v>88.052400000000006</v>
      </c>
      <c r="H46" s="368">
        <f>((H43*1000)/H45)/7</f>
        <v>158.81572907635027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7.0100000000000007</v>
      </c>
      <c r="P46" s="22">
        <f t="shared" si="15"/>
        <v>7.35</v>
      </c>
      <c r="Q46" s="22">
        <f t="shared" si="15"/>
        <v>1.47</v>
      </c>
      <c r="R46" s="22">
        <f t="shared" si="15"/>
        <v>7.4300000000000015</v>
      </c>
      <c r="S46" s="22">
        <f t="shared" si="15"/>
        <v>7.4300000000000015</v>
      </c>
      <c r="T46" s="135">
        <f t="shared" si="15"/>
        <v>7.330000000000001</v>
      </c>
      <c r="U46" s="368">
        <f>((U43*1000)/U45)/7</f>
        <v>147.95518207282913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569.97360000000003</v>
      </c>
      <c r="C47" s="330">
        <f t="shared" si="16"/>
        <v>585.43799999999999</v>
      </c>
      <c r="D47" s="330">
        <f t="shared" si="16"/>
        <v>99.414000000000016</v>
      </c>
      <c r="E47" s="330">
        <f t="shared" si="16"/>
        <v>618.57600000000002</v>
      </c>
      <c r="F47" s="330">
        <f>((F45*F44)*7)/1000</f>
        <v>604.21620000000007</v>
      </c>
      <c r="G47" s="331">
        <f t="shared" si="16"/>
        <v>616.36680000000001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49.35</v>
      </c>
      <c r="P47" s="330">
        <f t="shared" si="17"/>
        <v>51.45</v>
      </c>
      <c r="Q47" s="330">
        <f t="shared" si="17"/>
        <v>9.4499999999999993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158.41638981173861</v>
      </c>
      <c r="C48" s="27">
        <f t="shared" si="18"/>
        <v>159.00269541778974</v>
      </c>
      <c r="D48" s="27">
        <f t="shared" si="18"/>
        <v>168.25396825396825</v>
      </c>
      <c r="E48" s="27">
        <f t="shared" si="18"/>
        <v>158.36734693877554</v>
      </c>
      <c r="F48" s="27">
        <f>+(F43/F45)/7*1000</f>
        <v>158.94489422825802</v>
      </c>
      <c r="G48" s="28">
        <f t="shared" si="18"/>
        <v>157.80849974398362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150.15197568389058</v>
      </c>
      <c r="P48" s="27">
        <f t="shared" si="19"/>
        <v>150.14577259475217</v>
      </c>
      <c r="Q48" s="27">
        <f t="shared" si="19"/>
        <v>149.20634920634922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145.14285714285711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2.2263999999998987</v>
      </c>
      <c r="C49" s="30">
        <f t="shared" si="20"/>
        <v>4.4619999999999891</v>
      </c>
      <c r="D49" s="30">
        <f t="shared" si="20"/>
        <v>6.5859999999999843</v>
      </c>
      <c r="E49" s="30">
        <f t="shared" si="20"/>
        <v>2.2240000000000464</v>
      </c>
      <c r="F49" s="30">
        <f t="shared" si="20"/>
        <v>4.3837999999998374</v>
      </c>
      <c r="G49" s="30">
        <f t="shared" si="20"/>
        <v>3.3199999999965257E-2</v>
      </c>
      <c r="H49" s="29"/>
      <c r="I49" s="29"/>
      <c r="J49" s="29"/>
      <c r="K49" s="29"/>
      <c r="L49" s="30"/>
      <c r="N49" s="29"/>
      <c r="O49" s="30">
        <f t="shared" ref="O49:T49" si="21">O43-O47</f>
        <v>4.9999999999997158E-2</v>
      </c>
      <c r="P49" s="30">
        <f t="shared" si="21"/>
        <v>4.9999999999997158E-2</v>
      </c>
      <c r="Q49" s="30">
        <f t="shared" si="21"/>
        <v>-4.9999999999998934E-2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4.9999999999990052E-2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03" t="s">
        <v>7</v>
      </c>
      <c r="C52" s="1104"/>
      <c r="D52" s="1104"/>
      <c r="E52" s="1104"/>
      <c r="F52" s="1104"/>
      <c r="G52" s="1104"/>
      <c r="H52" s="1105"/>
      <c r="I52" s="1142" t="s">
        <v>29</v>
      </c>
      <c r="J52" s="1143"/>
      <c r="K52" s="1143"/>
      <c r="L52" s="1143"/>
      <c r="M52" s="1143"/>
      <c r="N52" s="1143"/>
      <c r="O52" s="1144"/>
      <c r="P52" s="645" t="s">
        <v>28</v>
      </c>
      <c r="Q52" s="646"/>
      <c r="R52" s="646"/>
      <c r="S52" s="646"/>
      <c r="T52" s="646"/>
      <c r="U52" s="646"/>
      <c r="V52" s="646"/>
      <c r="W52" s="1147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8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591">
        <v>8.1</v>
      </c>
      <c r="C54" s="592">
        <v>8.1999999999999993</v>
      </c>
      <c r="D54" s="592">
        <v>8.1999999999999993</v>
      </c>
      <c r="E54" s="592">
        <v>2.1</v>
      </c>
      <c r="F54" s="592">
        <v>8.1999999999999993</v>
      </c>
      <c r="G54" s="592">
        <v>7.9</v>
      </c>
      <c r="H54" s="593">
        <v>8.1999999999999993</v>
      </c>
      <c r="I54" s="591">
        <v>7.5</v>
      </c>
      <c r="J54" s="592">
        <v>7.6</v>
      </c>
      <c r="K54" s="592">
        <v>7.7</v>
      </c>
      <c r="L54" s="592">
        <v>1.3</v>
      </c>
      <c r="M54" s="592">
        <v>7.5</v>
      </c>
      <c r="N54" s="608">
        <v>7.4</v>
      </c>
      <c r="O54" s="593">
        <v>7.5</v>
      </c>
      <c r="P54" s="591">
        <v>8.1</v>
      </c>
      <c r="Q54" s="592">
        <v>8.1</v>
      </c>
      <c r="R54" s="592">
        <v>8.1</v>
      </c>
      <c r="S54" s="592">
        <v>1.8</v>
      </c>
      <c r="T54" s="592">
        <v>8</v>
      </c>
      <c r="U54" s="330">
        <v>8</v>
      </c>
      <c r="V54" s="593">
        <v>8</v>
      </c>
      <c r="W54" s="380">
        <f t="shared" ref="W54:W61" si="22">SUM(B54:V54)</f>
        <v>147.49999999999997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</v>
      </c>
      <c r="E55" s="330">
        <v>2</v>
      </c>
      <c r="F55" s="330">
        <v>8.1999999999999993</v>
      </c>
      <c r="G55" s="592">
        <v>7.9</v>
      </c>
      <c r="H55" s="331">
        <v>8.1</v>
      </c>
      <c r="I55" s="329">
        <v>7.7</v>
      </c>
      <c r="J55" s="592">
        <v>7.4</v>
      </c>
      <c r="K55" s="592">
        <v>7.5</v>
      </c>
      <c r="L55" s="330">
        <v>1.6</v>
      </c>
      <c r="M55" s="330">
        <v>7.7</v>
      </c>
      <c r="N55" s="25">
        <v>7.6</v>
      </c>
      <c r="O55" s="331">
        <v>7.7</v>
      </c>
      <c r="P55" s="329">
        <v>8.1</v>
      </c>
      <c r="Q55" s="330">
        <v>8.3000000000000007</v>
      </c>
      <c r="R55" s="330">
        <v>8.3000000000000007</v>
      </c>
      <c r="S55" s="330">
        <v>1.8</v>
      </c>
      <c r="T55" s="330">
        <v>8.1</v>
      </c>
      <c r="U55" s="330">
        <v>8.1</v>
      </c>
      <c r="V55" s="331">
        <v>8.1999999999999993</v>
      </c>
      <c r="W55" s="380">
        <f t="shared" si="22"/>
        <v>148.79999999999998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</v>
      </c>
      <c r="E56" s="330">
        <v>2</v>
      </c>
      <c r="F56" s="330">
        <v>8.3000000000000007</v>
      </c>
      <c r="G56" s="592">
        <v>7.9</v>
      </c>
      <c r="H56" s="331">
        <v>8.3000000000000007</v>
      </c>
      <c r="I56" s="329">
        <v>7.7</v>
      </c>
      <c r="J56" s="592">
        <v>7.4</v>
      </c>
      <c r="K56" s="592">
        <v>7.5</v>
      </c>
      <c r="L56" s="330">
        <v>1.6</v>
      </c>
      <c r="M56" s="330">
        <v>7.7</v>
      </c>
      <c r="N56" s="25">
        <v>7.6</v>
      </c>
      <c r="O56" s="331">
        <v>7.8</v>
      </c>
      <c r="P56" s="329">
        <v>8.1</v>
      </c>
      <c r="Q56" s="330">
        <v>8.3000000000000007</v>
      </c>
      <c r="R56" s="330">
        <v>8.1999999999999993</v>
      </c>
      <c r="S56" s="330">
        <v>1.8</v>
      </c>
      <c r="T56" s="330">
        <v>8.1</v>
      </c>
      <c r="U56" s="330">
        <v>8</v>
      </c>
      <c r="V56" s="331">
        <v>8.1999999999999993</v>
      </c>
      <c r="W56" s="380">
        <f t="shared" si="22"/>
        <v>148.99999999999997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8.1</v>
      </c>
      <c r="E57" s="330">
        <v>1.9</v>
      </c>
      <c r="F57" s="330">
        <v>8.3000000000000007</v>
      </c>
      <c r="G57" s="592">
        <v>7.9</v>
      </c>
      <c r="H57" s="331">
        <v>8.1999999999999993</v>
      </c>
      <c r="I57" s="329">
        <v>7.7</v>
      </c>
      <c r="J57" s="592">
        <v>7.3</v>
      </c>
      <c r="K57" s="592">
        <v>7.4</v>
      </c>
      <c r="L57" s="330">
        <v>1.5</v>
      </c>
      <c r="M57" s="330">
        <v>7.7</v>
      </c>
      <c r="N57" s="25">
        <v>7.6</v>
      </c>
      <c r="O57" s="331">
        <v>7.8</v>
      </c>
      <c r="P57" s="329">
        <v>8.1</v>
      </c>
      <c r="Q57" s="330">
        <v>8.3000000000000007</v>
      </c>
      <c r="R57" s="330">
        <v>8.1999999999999993</v>
      </c>
      <c r="S57" s="330">
        <v>1.8</v>
      </c>
      <c r="T57" s="330">
        <v>8.1</v>
      </c>
      <c r="U57" s="330">
        <v>8</v>
      </c>
      <c r="V57" s="331">
        <v>8.1999999999999993</v>
      </c>
      <c r="W57" s="380">
        <f t="shared" si="22"/>
        <v>148.49999999999997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8.1</v>
      </c>
      <c r="E58" s="330">
        <v>1.9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7.3</v>
      </c>
      <c r="K58" s="592">
        <v>7.4</v>
      </c>
      <c r="L58" s="330">
        <v>1.5</v>
      </c>
      <c r="M58" s="330">
        <v>7.6</v>
      </c>
      <c r="N58" s="25">
        <v>7.6</v>
      </c>
      <c r="O58" s="331">
        <v>7.7</v>
      </c>
      <c r="P58" s="329">
        <v>8.1</v>
      </c>
      <c r="Q58" s="330">
        <v>8.3000000000000007</v>
      </c>
      <c r="R58" s="330">
        <v>8.1999999999999993</v>
      </c>
      <c r="S58" s="330">
        <v>1.8</v>
      </c>
      <c r="T58" s="330">
        <v>8.1</v>
      </c>
      <c r="U58" s="330">
        <v>8</v>
      </c>
      <c r="V58" s="331">
        <v>8.1999999999999993</v>
      </c>
      <c r="W58" s="380">
        <f t="shared" si="22"/>
        <v>148.19999999999996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8.3000000000000007</v>
      </c>
      <c r="D59" s="330">
        <v>8.1</v>
      </c>
      <c r="E59" s="330">
        <v>1.9</v>
      </c>
      <c r="F59" s="330">
        <v>8.1999999999999993</v>
      </c>
      <c r="G59" s="592">
        <v>7.9</v>
      </c>
      <c r="H59" s="331">
        <v>8.1999999999999993</v>
      </c>
      <c r="I59" s="329">
        <v>7.7</v>
      </c>
      <c r="J59" s="592">
        <v>7.3</v>
      </c>
      <c r="K59" s="592">
        <v>7.4</v>
      </c>
      <c r="L59" s="330">
        <v>1.5</v>
      </c>
      <c r="M59" s="330">
        <v>7.6</v>
      </c>
      <c r="N59" s="25">
        <v>7.5</v>
      </c>
      <c r="O59" s="331">
        <v>7.7</v>
      </c>
      <c r="P59" s="329">
        <v>8.1999999999999993</v>
      </c>
      <c r="Q59" s="330">
        <v>8.3000000000000007</v>
      </c>
      <c r="R59" s="330">
        <v>8.3000000000000007</v>
      </c>
      <c r="S59" s="330">
        <v>1.8</v>
      </c>
      <c r="T59" s="330">
        <v>8.1</v>
      </c>
      <c r="U59" s="330">
        <v>8.1</v>
      </c>
      <c r="V59" s="331">
        <v>8.3000000000000007</v>
      </c>
      <c r="W59" s="380">
        <f t="shared" si="22"/>
        <v>148.6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8.1999999999999993</v>
      </c>
      <c r="D60" s="330">
        <v>8</v>
      </c>
      <c r="E60" s="330">
        <v>1.9</v>
      </c>
      <c r="F60" s="330">
        <v>8.1999999999999993</v>
      </c>
      <c r="G60" s="592">
        <v>7.9</v>
      </c>
      <c r="H60" s="331">
        <v>8.1999999999999993</v>
      </c>
      <c r="I60" s="329">
        <v>7.7</v>
      </c>
      <c r="J60" s="592">
        <v>7.3</v>
      </c>
      <c r="K60" s="592">
        <v>7.4</v>
      </c>
      <c r="L60" s="330">
        <v>1.5</v>
      </c>
      <c r="M60" s="330">
        <v>7.6</v>
      </c>
      <c r="N60" s="25">
        <v>7.5</v>
      </c>
      <c r="O60" s="331">
        <v>7.7</v>
      </c>
      <c r="P60" s="329">
        <v>8.1999999999999993</v>
      </c>
      <c r="Q60" s="330">
        <v>8.3000000000000007</v>
      </c>
      <c r="R60" s="330">
        <v>8.3000000000000007</v>
      </c>
      <c r="S60" s="330">
        <v>1.8</v>
      </c>
      <c r="T60" s="330">
        <v>8</v>
      </c>
      <c r="U60" s="330">
        <v>8.1</v>
      </c>
      <c r="V60" s="331">
        <v>8.3000000000000007</v>
      </c>
      <c r="W60" s="680">
        <f t="shared" si="22"/>
        <v>148.29999999999998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57.900000000000006</v>
      </c>
      <c r="D61" s="623">
        <f t="shared" si="23"/>
        <v>56.7</v>
      </c>
      <c r="E61" s="623">
        <f t="shared" si="23"/>
        <v>13.700000000000001</v>
      </c>
      <c r="F61" s="623">
        <f t="shared" si="23"/>
        <v>57.600000000000009</v>
      </c>
      <c r="G61" s="623">
        <f t="shared" si="23"/>
        <v>55.3</v>
      </c>
      <c r="H61" s="624">
        <f t="shared" si="23"/>
        <v>57.400000000000006</v>
      </c>
      <c r="I61" s="622">
        <f t="shared" si="23"/>
        <v>53.7</v>
      </c>
      <c r="J61" s="623">
        <f t="shared" si="23"/>
        <v>51.599999999999994</v>
      </c>
      <c r="K61" s="623">
        <f t="shared" si="23"/>
        <v>52.3</v>
      </c>
      <c r="L61" s="623">
        <f>SUM(L54:L60)</f>
        <v>10.5</v>
      </c>
      <c r="M61" s="623">
        <f>SUM(M54:M60)</f>
        <v>53.4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56.900000000000006</v>
      </c>
      <c r="Q61" s="623">
        <f t="shared" si="24"/>
        <v>57.899999999999991</v>
      </c>
      <c r="R61" s="623">
        <f t="shared" si="24"/>
        <v>57.599999999999994</v>
      </c>
      <c r="S61" s="623">
        <f t="shared" si="24"/>
        <v>12.600000000000001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57.399999999999991</v>
      </c>
      <c r="W61" s="625">
        <f t="shared" si="22"/>
        <v>1038.8999999999999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150.06500072223022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8</v>
      </c>
      <c r="M63" s="19">
        <v>51</v>
      </c>
      <c r="N63" s="19">
        <v>51</v>
      </c>
      <c r="O63" s="20">
        <v>52</v>
      </c>
      <c r="P63" s="18">
        <v>54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989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8.1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7.7056999999999984</v>
      </c>
      <c r="J64" s="22">
        <f t="shared" ref="J64:O64" si="26">(((((J62*7)*J63)/1000))-J54-J55)/5</f>
        <v>7.3242999999999991</v>
      </c>
      <c r="K64" s="22">
        <f t="shared" si="26"/>
        <v>7.4249999999999998</v>
      </c>
      <c r="L64" s="22">
        <f t="shared" si="26"/>
        <v>1.1056000000000001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7.7343999999999991</v>
      </c>
      <c r="P64" s="21">
        <f>(((((P62*7)*P63)/1000))-P54-P55)/5</f>
        <v>8.1378000000000004</v>
      </c>
      <c r="Q64" s="22">
        <f t="shared" ref="Q64:V64" si="27">(((((Q62*7)*Q63)/1000))-Q54-Q55)/5</f>
        <v>8.3085000000000004</v>
      </c>
      <c r="R64" s="22">
        <f t="shared" si="27"/>
        <v>8.2315000000000005</v>
      </c>
      <c r="S64" s="22">
        <f t="shared" si="27"/>
        <v>1.5976999999999999</v>
      </c>
      <c r="T64" s="22">
        <f t="shared" si="27"/>
        <v>8.0822000000000003</v>
      </c>
      <c r="U64" s="22">
        <f t="shared" si="27"/>
        <v>8.0443999999999996</v>
      </c>
      <c r="V64" s="23">
        <f t="shared" si="27"/>
        <v>8.2330000000000005</v>
      </c>
      <c r="W64" s="425">
        <f>((W61*1000)/W63)/7</f>
        <v>150.06500072223022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56.7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51.621499999999997</v>
      </c>
      <c r="K65" s="330">
        <f t="shared" si="28"/>
        <v>52.325000000000003</v>
      </c>
      <c r="L65" s="330">
        <f>((L63*L62)*7)/1000</f>
        <v>8.4280000000000008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56.889000000000003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11.5885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150.38961038961037</v>
      </c>
      <c r="D66" s="27">
        <f t="shared" si="30"/>
        <v>150</v>
      </c>
      <c r="E66" s="27">
        <f t="shared" si="30"/>
        <v>150.54945054945054</v>
      </c>
      <c r="F66" s="27">
        <f t="shared" si="30"/>
        <v>149.6103896103896</v>
      </c>
      <c r="G66" s="27">
        <f t="shared" si="30"/>
        <v>149.0566037735849</v>
      </c>
      <c r="H66" s="28">
        <f t="shared" si="30"/>
        <v>149.09090909090909</v>
      </c>
      <c r="I66" s="26">
        <f t="shared" si="30"/>
        <v>150.42016806722688</v>
      </c>
      <c r="J66" s="27">
        <f t="shared" si="30"/>
        <v>150.43731778425655</v>
      </c>
      <c r="K66" s="27">
        <f t="shared" si="30"/>
        <v>149.42857142857144</v>
      </c>
      <c r="L66" s="27">
        <f>+(L61/L63)/7*1000</f>
        <v>187.5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150.52910052910053</v>
      </c>
      <c r="Q66" s="27">
        <f t="shared" si="31"/>
        <v>150.38961038961034</v>
      </c>
      <c r="R66" s="27">
        <f t="shared" si="31"/>
        <v>149.61038961038957</v>
      </c>
      <c r="S66" s="27">
        <f t="shared" si="31"/>
        <v>163.63636363636363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-4.2499999999996874E-2</v>
      </c>
      <c r="D67" s="30">
        <f t="shared" ref="D67:K67" si="32">D61-D65</f>
        <v>0</v>
      </c>
      <c r="E67" s="30">
        <f t="shared" si="32"/>
        <v>4.5000000000019469E-3</v>
      </c>
      <c r="F67" s="30">
        <f t="shared" si="32"/>
        <v>4.2500000000011084E-2</v>
      </c>
      <c r="G67" s="30">
        <f t="shared" si="32"/>
        <v>2.099999999999369E-2</v>
      </c>
      <c r="H67" s="30">
        <f t="shared" si="32"/>
        <v>3.5000000000003695E-2</v>
      </c>
      <c r="I67" s="30">
        <f t="shared" si="32"/>
        <v>-2.8499999999993975E-2</v>
      </c>
      <c r="J67" s="30">
        <f t="shared" si="32"/>
        <v>-2.1500000000003183E-2</v>
      </c>
      <c r="K67" s="30">
        <f t="shared" si="32"/>
        <v>-2.5000000000005684E-2</v>
      </c>
      <c r="L67" s="30">
        <f>L61-L65</f>
        <v>2.0719999999999992</v>
      </c>
      <c r="M67" s="30">
        <f>M61-M65</f>
        <v>2.850000000000108E-2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1.1000000000002785E-2</v>
      </c>
      <c r="Q67" s="30">
        <f t="shared" si="33"/>
        <v>-4.2500000000011084E-2</v>
      </c>
      <c r="R67" s="30">
        <f t="shared" si="33"/>
        <v>4.2499999999996874E-2</v>
      </c>
      <c r="S67" s="30">
        <f t="shared" si="33"/>
        <v>1.0115000000000016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3.4999999999989484E-2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10">
      <selection activeCell="O44" sqref="O44:T44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5"/>
  <dimension ref="A1:AG235"/>
  <sheetViews>
    <sheetView topLeftCell="A49" zoomScale="40" zoomScaleNormal="40" workbookViewId="0">
      <selection activeCell="B44" sqref="B44:G4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098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120</v>
      </c>
      <c r="N11" s="1100"/>
      <c r="O11" s="6"/>
      <c r="P11" s="6"/>
      <c r="Q11" s="1"/>
      <c r="R11" s="1"/>
      <c r="S11" s="1" t="s">
        <v>5</v>
      </c>
      <c r="T11" s="69">
        <v>45718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2" t="s">
        <v>7</v>
      </c>
      <c r="C15" s="1143"/>
      <c r="D15" s="1143"/>
      <c r="E15" s="1143"/>
      <c r="F15" s="1143"/>
      <c r="G15" s="1143"/>
      <c r="H15" s="1144"/>
      <c r="I15" s="1142" t="s">
        <v>29</v>
      </c>
      <c r="J15" s="1143"/>
      <c r="K15" s="1143"/>
      <c r="L15" s="1143"/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4"/>
      <c r="W15" s="1156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57"/>
      <c r="Y16" s="327"/>
      <c r="AA16" s="326"/>
      <c r="AB16" s="11"/>
    </row>
    <row r="17" spans="1:30" ht="39.950000000000003" customHeight="1" x14ac:dyDescent="0.45">
      <c r="A17" s="147" t="s">
        <v>23</v>
      </c>
      <c r="B17" s="682">
        <v>94.4</v>
      </c>
      <c r="C17" s="683">
        <v>95.4</v>
      </c>
      <c r="D17" s="683">
        <v>95.4</v>
      </c>
      <c r="E17" s="683">
        <v>22.9</v>
      </c>
      <c r="F17" s="683">
        <v>93.6</v>
      </c>
      <c r="G17" s="683">
        <v>95</v>
      </c>
      <c r="H17" s="684">
        <v>94.5</v>
      </c>
      <c r="I17" s="682">
        <v>92.8</v>
      </c>
      <c r="J17" s="683">
        <v>94.8</v>
      </c>
      <c r="K17" s="683">
        <v>95</v>
      </c>
      <c r="L17" s="683">
        <v>24.5</v>
      </c>
      <c r="M17" s="683">
        <v>95.8</v>
      </c>
      <c r="N17" s="683">
        <v>93.3</v>
      </c>
      <c r="O17" s="684">
        <v>94.6</v>
      </c>
      <c r="P17" s="682">
        <v>95.7</v>
      </c>
      <c r="Q17" s="683">
        <v>96.1</v>
      </c>
      <c r="R17" s="683">
        <v>96.5</v>
      </c>
      <c r="S17" s="683">
        <v>15.6</v>
      </c>
      <c r="T17" s="685">
        <v>97.8</v>
      </c>
      <c r="U17" s="683">
        <v>95.7</v>
      </c>
      <c r="V17" s="684">
        <v>96.8</v>
      </c>
      <c r="W17" s="389">
        <f>SUM(B17:V17)</f>
        <v>1776.1999999999996</v>
      </c>
      <c r="Y17" s="327"/>
      <c r="Z17" s="326"/>
      <c r="AA17" s="502"/>
      <c r="AB17" s="11"/>
    </row>
    <row r="18" spans="1:30" ht="39.950000000000003" customHeight="1" x14ac:dyDescent="0.45">
      <c r="A18" s="148" t="s">
        <v>19</v>
      </c>
      <c r="B18" s="682">
        <v>94.4</v>
      </c>
      <c r="C18" s="683">
        <v>95.4</v>
      </c>
      <c r="D18" s="683">
        <v>95.4</v>
      </c>
      <c r="E18" s="683">
        <v>22.9</v>
      </c>
      <c r="F18" s="683">
        <v>93.6</v>
      </c>
      <c r="G18" s="683">
        <v>95</v>
      </c>
      <c r="H18" s="684">
        <v>94.5</v>
      </c>
      <c r="I18" s="682">
        <v>92.8</v>
      </c>
      <c r="J18" s="683">
        <v>94.8</v>
      </c>
      <c r="K18" s="683">
        <v>95</v>
      </c>
      <c r="L18" s="683">
        <v>24.5</v>
      </c>
      <c r="M18" s="683">
        <v>95.8</v>
      </c>
      <c r="N18" s="683">
        <v>93.3</v>
      </c>
      <c r="O18" s="684">
        <v>94.6</v>
      </c>
      <c r="P18" s="682">
        <v>95.7</v>
      </c>
      <c r="Q18" s="683">
        <v>96.1</v>
      </c>
      <c r="R18" s="683">
        <v>96.5</v>
      </c>
      <c r="S18" s="683">
        <v>15.6</v>
      </c>
      <c r="T18" s="685">
        <v>97.8</v>
      </c>
      <c r="U18" s="683">
        <v>95.7</v>
      </c>
      <c r="V18" s="684">
        <v>96.8</v>
      </c>
      <c r="W18" s="242">
        <f t="shared" ref="W18:W23" si="0">SUM(B18:V18)</f>
        <v>1776.1999999999996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71">
        <v>94.2</v>
      </c>
      <c r="C19" s="572">
        <v>95.4</v>
      </c>
      <c r="D19" s="572">
        <v>95.6</v>
      </c>
      <c r="E19" s="572">
        <v>23.2</v>
      </c>
      <c r="F19" s="572">
        <v>94.5</v>
      </c>
      <c r="G19" s="572">
        <v>95.1</v>
      </c>
      <c r="H19" s="280">
        <v>94.4</v>
      </c>
      <c r="I19" s="571">
        <v>93.7</v>
      </c>
      <c r="J19" s="572">
        <v>94.6</v>
      </c>
      <c r="K19" s="572">
        <v>94.6</v>
      </c>
      <c r="L19" s="572">
        <v>25.1</v>
      </c>
      <c r="M19" s="572">
        <v>95.6</v>
      </c>
      <c r="N19" s="572">
        <v>93.5</v>
      </c>
      <c r="O19" s="280">
        <v>93.9</v>
      </c>
      <c r="P19" s="571">
        <v>96.4</v>
      </c>
      <c r="Q19" s="572">
        <v>96</v>
      </c>
      <c r="R19" s="572">
        <v>96.9</v>
      </c>
      <c r="S19" s="572">
        <v>14.7</v>
      </c>
      <c r="T19" s="678">
        <v>97.5</v>
      </c>
      <c r="U19" s="572">
        <v>96.4</v>
      </c>
      <c r="V19" s="280">
        <v>96.6</v>
      </c>
      <c r="W19" s="242">
        <f t="shared" si="0"/>
        <v>1777.9000000000003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94.2</v>
      </c>
      <c r="C20" s="572">
        <v>95.4</v>
      </c>
      <c r="D20" s="572">
        <v>95.6</v>
      </c>
      <c r="E20" s="572">
        <v>23.3</v>
      </c>
      <c r="F20" s="572">
        <v>94.5</v>
      </c>
      <c r="G20" s="572">
        <v>95.1</v>
      </c>
      <c r="H20" s="280">
        <v>94.4</v>
      </c>
      <c r="I20" s="571">
        <v>93.7</v>
      </c>
      <c r="J20" s="572">
        <v>94.5</v>
      </c>
      <c r="K20" s="572">
        <v>94.6</v>
      </c>
      <c r="L20" s="572">
        <v>25.1</v>
      </c>
      <c r="M20" s="572">
        <v>95.7</v>
      </c>
      <c r="N20" s="572">
        <v>93.5</v>
      </c>
      <c r="O20" s="280">
        <v>93.9</v>
      </c>
      <c r="P20" s="571">
        <v>96.4</v>
      </c>
      <c r="Q20" s="572">
        <v>96</v>
      </c>
      <c r="R20" s="572">
        <v>97</v>
      </c>
      <c r="S20" s="572">
        <v>14.8</v>
      </c>
      <c r="T20" s="678">
        <v>97.6</v>
      </c>
      <c r="U20" s="572">
        <v>96.4</v>
      </c>
      <c r="V20" s="280">
        <v>96.6</v>
      </c>
      <c r="W20" s="242">
        <f t="shared" si="0"/>
        <v>1778.3000000000002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94.2</v>
      </c>
      <c r="C21" s="572">
        <v>95.4</v>
      </c>
      <c r="D21" s="572">
        <v>95.6</v>
      </c>
      <c r="E21" s="572">
        <v>23.3</v>
      </c>
      <c r="F21" s="572">
        <v>94.6</v>
      </c>
      <c r="G21" s="572">
        <v>95.1</v>
      </c>
      <c r="H21" s="280">
        <v>94.4</v>
      </c>
      <c r="I21" s="571">
        <v>93.8</v>
      </c>
      <c r="J21" s="572">
        <v>94.5</v>
      </c>
      <c r="K21" s="572">
        <v>94.7</v>
      </c>
      <c r="L21" s="572">
        <v>25.1</v>
      </c>
      <c r="M21" s="572">
        <v>95.7</v>
      </c>
      <c r="N21" s="572">
        <v>93.6</v>
      </c>
      <c r="O21" s="280">
        <v>93.9</v>
      </c>
      <c r="P21" s="571">
        <v>96.4</v>
      </c>
      <c r="Q21" s="572">
        <v>96</v>
      </c>
      <c r="R21" s="572">
        <v>97</v>
      </c>
      <c r="S21" s="572">
        <v>14.8</v>
      </c>
      <c r="T21" s="678">
        <v>97.6</v>
      </c>
      <c r="U21" s="572">
        <v>96.4</v>
      </c>
      <c r="V21" s="280">
        <v>96.6</v>
      </c>
      <c r="W21" s="669">
        <f t="shared" si="0"/>
        <v>1778.7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94.3</v>
      </c>
      <c r="C22" s="572">
        <v>95.4</v>
      </c>
      <c r="D22" s="572">
        <v>95.6</v>
      </c>
      <c r="E22" s="572">
        <v>23.3</v>
      </c>
      <c r="F22" s="572">
        <v>94.6</v>
      </c>
      <c r="G22" s="572">
        <v>95.1</v>
      </c>
      <c r="H22" s="280">
        <v>94.4</v>
      </c>
      <c r="I22" s="571">
        <v>93.8</v>
      </c>
      <c r="J22" s="572">
        <v>94.5</v>
      </c>
      <c r="K22" s="572">
        <v>94.7</v>
      </c>
      <c r="L22" s="572">
        <v>25.1</v>
      </c>
      <c r="M22" s="572">
        <v>95.7</v>
      </c>
      <c r="N22" s="572">
        <v>93.6</v>
      </c>
      <c r="O22" s="280">
        <v>94</v>
      </c>
      <c r="P22" s="571">
        <v>96.4</v>
      </c>
      <c r="Q22" s="572">
        <v>96</v>
      </c>
      <c r="R22" s="572">
        <v>97</v>
      </c>
      <c r="S22" s="572">
        <v>14.8</v>
      </c>
      <c r="T22" s="678">
        <v>97.6</v>
      </c>
      <c r="U22" s="572">
        <v>96.4</v>
      </c>
      <c r="V22" s="280">
        <v>96.7</v>
      </c>
      <c r="W22" s="669">
        <f t="shared" si="0"/>
        <v>1779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94.3</v>
      </c>
      <c r="C23" s="572">
        <v>95.4</v>
      </c>
      <c r="D23" s="572">
        <v>95.7</v>
      </c>
      <c r="E23" s="572">
        <v>23.3</v>
      </c>
      <c r="F23" s="572">
        <v>94.6</v>
      </c>
      <c r="G23" s="572">
        <v>95.2</v>
      </c>
      <c r="H23" s="280">
        <v>94.5</v>
      </c>
      <c r="I23" s="571">
        <v>93.8</v>
      </c>
      <c r="J23" s="572">
        <v>94.5</v>
      </c>
      <c r="K23" s="572">
        <v>94.7</v>
      </c>
      <c r="L23" s="572">
        <v>25.1</v>
      </c>
      <c r="M23" s="572">
        <v>95.7</v>
      </c>
      <c r="N23" s="572">
        <v>93.6</v>
      </c>
      <c r="O23" s="280">
        <v>94</v>
      </c>
      <c r="P23" s="571">
        <v>96.4</v>
      </c>
      <c r="Q23" s="572">
        <v>96.1</v>
      </c>
      <c r="R23" s="572">
        <v>97</v>
      </c>
      <c r="S23" s="572">
        <v>14.8</v>
      </c>
      <c r="T23" s="678">
        <v>97.6</v>
      </c>
      <c r="U23" s="572">
        <v>96.4</v>
      </c>
      <c r="V23" s="280">
        <v>96.7</v>
      </c>
      <c r="W23" s="670">
        <f t="shared" si="0"/>
        <v>1779.4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659.99999999999989</v>
      </c>
      <c r="C24" s="623">
        <f t="shared" si="1"/>
        <v>667.8</v>
      </c>
      <c r="D24" s="623">
        <f t="shared" si="1"/>
        <v>668.90000000000009</v>
      </c>
      <c r="E24" s="623">
        <f t="shared" si="1"/>
        <v>162.20000000000002</v>
      </c>
      <c r="F24" s="623">
        <f t="shared" si="1"/>
        <v>660</v>
      </c>
      <c r="G24" s="623">
        <f t="shared" si="1"/>
        <v>665.60000000000014</v>
      </c>
      <c r="H24" s="624">
        <f t="shared" si="1"/>
        <v>661.09999999999991</v>
      </c>
      <c r="I24" s="622">
        <f t="shared" si="1"/>
        <v>654.4</v>
      </c>
      <c r="J24" s="623">
        <f t="shared" si="1"/>
        <v>662.2</v>
      </c>
      <c r="K24" s="623">
        <f t="shared" si="1"/>
        <v>663.30000000000007</v>
      </c>
      <c r="L24" s="623">
        <f>SUM(L17:L23)</f>
        <v>174.49999999999997</v>
      </c>
      <c r="M24" s="623">
        <f>SUM(M17:M23)</f>
        <v>670</v>
      </c>
      <c r="N24" s="623">
        <f>SUM(N17:N23)</f>
        <v>654.40000000000009</v>
      </c>
      <c r="O24" s="624">
        <f>SUM(O17:O23)</f>
        <v>658.9</v>
      </c>
      <c r="P24" s="622">
        <f t="shared" ref="P24:V24" si="2">SUM(P17:P23)</f>
        <v>673.4</v>
      </c>
      <c r="Q24" s="623">
        <f t="shared" si="2"/>
        <v>672.30000000000007</v>
      </c>
      <c r="R24" s="623">
        <f t="shared" si="2"/>
        <v>677.9</v>
      </c>
      <c r="S24" s="623">
        <f t="shared" si="2"/>
        <v>105.1</v>
      </c>
      <c r="T24" s="623">
        <f t="shared" si="2"/>
        <v>683.50000000000011</v>
      </c>
      <c r="U24" s="623">
        <f t="shared" si="2"/>
        <v>673.4</v>
      </c>
      <c r="V24" s="624">
        <f t="shared" si="2"/>
        <v>676.80000000000007</v>
      </c>
      <c r="W24" s="625">
        <f>SUM(B24:V24)</f>
        <v>12445.699999999997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159.80000000000004</v>
      </c>
      <c r="C25" s="613">
        <v>159.80000000000004</v>
      </c>
      <c r="D25" s="613">
        <v>159.80000000000004</v>
      </c>
      <c r="E25" s="613">
        <v>159.80000000000004</v>
      </c>
      <c r="F25" s="613">
        <v>159.80000000000004</v>
      </c>
      <c r="G25" s="613">
        <v>159.80000000000004</v>
      </c>
      <c r="H25" s="613">
        <v>159.80000000000004</v>
      </c>
      <c r="I25" s="613">
        <v>159.80000000000004</v>
      </c>
      <c r="J25" s="613">
        <v>159.80000000000004</v>
      </c>
      <c r="K25" s="613">
        <v>159.80000000000004</v>
      </c>
      <c r="L25" s="613">
        <v>159.80000000000004</v>
      </c>
      <c r="M25" s="613">
        <v>159.80000000000004</v>
      </c>
      <c r="N25" s="613">
        <v>159.80000000000004</v>
      </c>
      <c r="O25" s="613">
        <v>159.80000000000004</v>
      </c>
      <c r="P25" s="613">
        <v>159.80000000000004</v>
      </c>
      <c r="Q25" s="613">
        <v>159.80000000000004</v>
      </c>
      <c r="R25" s="613">
        <v>159.80000000000004</v>
      </c>
      <c r="S25" s="613">
        <v>159.80000000000004</v>
      </c>
      <c r="T25" s="613">
        <v>159.80000000000004</v>
      </c>
      <c r="U25" s="613">
        <v>159.80000000000004</v>
      </c>
      <c r="V25" s="697">
        <v>159.80000000000004</v>
      </c>
      <c r="W25" s="698">
        <f>((W24/W26)/7)*1000</f>
        <v>159.8020081662001</v>
      </c>
      <c r="Y25" s="36"/>
    </row>
    <row r="26" spans="1:30" s="2" customFormat="1" ht="33" customHeight="1" x14ac:dyDescent="0.25">
      <c r="A26" s="163" t="s">
        <v>11</v>
      </c>
      <c r="B26" s="18">
        <v>590</v>
      </c>
      <c r="C26" s="19">
        <v>597</v>
      </c>
      <c r="D26" s="19">
        <v>598</v>
      </c>
      <c r="E26" s="19">
        <v>145</v>
      </c>
      <c r="F26" s="19">
        <v>590</v>
      </c>
      <c r="G26" s="19">
        <v>595</v>
      </c>
      <c r="H26" s="20">
        <v>591</v>
      </c>
      <c r="I26" s="18">
        <v>585</v>
      </c>
      <c r="J26" s="19">
        <v>592</v>
      </c>
      <c r="K26" s="19">
        <v>593</v>
      </c>
      <c r="L26" s="19">
        <v>156</v>
      </c>
      <c r="M26" s="19">
        <v>599</v>
      </c>
      <c r="N26" s="19">
        <v>585</v>
      </c>
      <c r="O26" s="20">
        <v>589</v>
      </c>
      <c r="P26" s="18">
        <v>602</v>
      </c>
      <c r="Q26" s="19">
        <v>601</v>
      </c>
      <c r="R26" s="19">
        <v>606</v>
      </c>
      <c r="S26" s="19">
        <v>94</v>
      </c>
      <c r="T26" s="19">
        <v>611</v>
      </c>
      <c r="U26" s="19">
        <v>602</v>
      </c>
      <c r="V26" s="156">
        <v>605</v>
      </c>
      <c r="W26" s="699">
        <f>+SUM(B26:V26)</f>
        <v>11126</v>
      </c>
    </row>
    <row r="27" spans="1:30" s="2" customFormat="1" ht="33" customHeight="1" x14ac:dyDescent="0.25">
      <c r="A27" s="164" t="s">
        <v>12</v>
      </c>
      <c r="B27" s="21">
        <f>((((((B25*7)*B26)/1000))/7))</f>
        <v>94.282000000000039</v>
      </c>
      <c r="C27" s="22">
        <f t="shared" ref="C27:V27" si="3">((((((C25*7)*C26)/1000))/7))</f>
        <v>95.400600000000026</v>
      </c>
      <c r="D27" s="22">
        <f t="shared" si="3"/>
        <v>95.56040000000003</v>
      </c>
      <c r="E27" s="22">
        <f t="shared" si="3"/>
        <v>23.17100000000001</v>
      </c>
      <c r="F27" s="22">
        <f t="shared" si="3"/>
        <v>94.282000000000039</v>
      </c>
      <c r="G27" s="22">
        <f t="shared" si="3"/>
        <v>95.081000000000031</v>
      </c>
      <c r="H27" s="23">
        <f t="shared" si="3"/>
        <v>94.441800000000029</v>
      </c>
      <c r="I27" s="21">
        <f t="shared" si="3"/>
        <v>93.483000000000033</v>
      </c>
      <c r="J27" s="22">
        <f t="shared" si="3"/>
        <v>94.601600000000033</v>
      </c>
      <c r="K27" s="22">
        <f t="shared" si="3"/>
        <v>94.761400000000023</v>
      </c>
      <c r="L27" s="22">
        <f t="shared" si="3"/>
        <v>24.928800000000006</v>
      </c>
      <c r="M27" s="22">
        <f t="shared" si="3"/>
        <v>95.720200000000048</v>
      </c>
      <c r="N27" s="22">
        <f t="shared" si="3"/>
        <v>93.483000000000033</v>
      </c>
      <c r="O27" s="23">
        <f t="shared" si="3"/>
        <v>94.122200000000035</v>
      </c>
      <c r="P27" s="21">
        <f t="shared" si="3"/>
        <v>96.199600000000032</v>
      </c>
      <c r="Q27" s="22">
        <f t="shared" si="3"/>
        <v>96.039800000000028</v>
      </c>
      <c r="R27" s="22">
        <f t="shared" si="3"/>
        <v>96.83880000000002</v>
      </c>
      <c r="S27" s="22">
        <f t="shared" si="3"/>
        <v>15.021200000000006</v>
      </c>
      <c r="T27" s="22">
        <f t="shared" si="3"/>
        <v>97.637800000000041</v>
      </c>
      <c r="U27" s="22">
        <f t="shared" si="3"/>
        <v>96.199600000000032</v>
      </c>
      <c r="V27" s="135">
        <f t="shared" si="3"/>
        <v>96.679000000000045</v>
      </c>
      <c r="W27" s="190">
        <f>((W24*1000)/W26)/7</f>
        <v>159.8020081662001</v>
      </c>
      <c r="Y27" s="36"/>
    </row>
    <row r="28" spans="1:30" ht="33.75" customHeight="1" x14ac:dyDescent="0.25">
      <c r="A28" s="157" t="s">
        <v>13</v>
      </c>
      <c r="B28" s="329">
        <f>((B26*B25)*7)/1000</f>
        <v>659.97400000000027</v>
      </c>
      <c r="C28" s="330">
        <f>((C26*C25)*7)/1000</f>
        <v>667.80420000000015</v>
      </c>
      <c r="D28" s="330">
        <f t="shared" ref="D28:K28" si="4">((D26*D25)*7)/1000</f>
        <v>668.92280000000017</v>
      </c>
      <c r="E28" s="330">
        <f t="shared" si="4"/>
        <v>162.19700000000006</v>
      </c>
      <c r="F28" s="330">
        <f t="shared" si="4"/>
        <v>659.97400000000027</v>
      </c>
      <c r="G28" s="330">
        <f t="shared" si="4"/>
        <v>665.56700000000023</v>
      </c>
      <c r="H28" s="331">
        <f t="shared" si="4"/>
        <v>661.09260000000006</v>
      </c>
      <c r="I28" s="329">
        <f>((I26*I25)*7)/1000</f>
        <v>654.3810000000002</v>
      </c>
      <c r="J28" s="330">
        <f t="shared" si="4"/>
        <v>662.21120000000019</v>
      </c>
      <c r="K28" s="330">
        <f t="shared" si="4"/>
        <v>663.3298000000002</v>
      </c>
      <c r="L28" s="330">
        <f>((L26*L25)*7)/1000</f>
        <v>174.50160000000002</v>
      </c>
      <c r="M28" s="330">
        <f>((M26*M25)*7)/1000</f>
        <v>670.04140000000018</v>
      </c>
      <c r="N28" s="330">
        <f>((N26*N25)*7)/1000</f>
        <v>654.3810000000002</v>
      </c>
      <c r="O28" s="331">
        <f>((O26*O25)*7)/1000</f>
        <v>658.85540000000015</v>
      </c>
      <c r="P28" s="329">
        <f t="shared" ref="P28:V28" si="5">((P26*P25)*7)/1000</f>
        <v>673.39720000000023</v>
      </c>
      <c r="Q28" s="330">
        <f t="shared" si="5"/>
        <v>672.2786000000001</v>
      </c>
      <c r="R28" s="330">
        <f t="shared" si="5"/>
        <v>677.87160000000006</v>
      </c>
      <c r="S28" s="330">
        <f t="shared" si="5"/>
        <v>105.14840000000002</v>
      </c>
      <c r="T28" s="330">
        <f t="shared" si="5"/>
        <v>683.46460000000013</v>
      </c>
      <c r="U28" s="330">
        <f t="shared" si="5"/>
        <v>673.39720000000023</v>
      </c>
      <c r="V28" s="344">
        <f t="shared" si="5"/>
        <v>676.75300000000027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159.8062953995157</v>
      </c>
      <c r="C29" s="27">
        <f t="shared" si="6"/>
        <v>159.79899497487438</v>
      </c>
      <c r="D29" s="27">
        <f t="shared" si="6"/>
        <v>159.79455327281417</v>
      </c>
      <c r="E29" s="27">
        <f t="shared" si="6"/>
        <v>159.80295566502465</v>
      </c>
      <c r="F29" s="27">
        <f t="shared" si="6"/>
        <v>159.8062953995157</v>
      </c>
      <c r="G29" s="27">
        <f t="shared" si="6"/>
        <v>159.80792316926772</v>
      </c>
      <c r="H29" s="28">
        <f t="shared" si="6"/>
        <v>159.80178873579885</v>
      </c>
      <c r="I29" s="26">
        <f t="shared" si="6"/>
        <v>159.80463980463981</v>
      </c>
      <c r="J29" s="27">
        <f t="shared" si="6"/>
        <v>159.79729729729732</v>
      </c>
      <c r="K29" s="27">
        <f t="shared" si="6"/>
        <v>159.79282100698632</v>
      </c>
      <c r="L29" s="27">
        <f>+(L24/L26)/7*1000</f>
        <v>159.79853479853475</v>
      </c>
      <c r="M29" s="27">
        <f>+(M24/M26)/7*1000</f>
        <v>159.79012640114476</v>
      </c>
      <c r="N29" s="27">
        <f>+(N24/N26)/7*1000</f>
        <v>159.80463980463983</v>
      </c>
      <c r="O29" s="28">
        <f>+(O24/O26)/7*1000</f>
        <v>159.8108173659956</v>
      </c>
      <c r="P29" s="26">
        <f t="shared" ref="P29:V29" si="7">+(P24/P26)/7*1000</f>
        <v>159.80066445182726</v>
      </c>
      <c r="Q29" s="27">
        <f t="shared" si="7"/>
        <v>159.80508676016166</v>
      </c>
      <c r="R29" s="27">
        <f t="shared" si="7"/>
        <v>159.80669495520979</v>
      </c>
      <c r="S29" s="27">
        <f t="shared" si="7"/>
        <v>159.72644376899694</v>
      </c>
      <c r="T29" s="27">
        <f t="shared" si="7"/>
        <v>159.80827682955345</v>
      </c>
      <c r="U29" s="27">
        <f t="shared" si="7"/>
        <v>159.80066445182726</v>
      </c>
      <c r="V29" s="180">
        <f t="shared" si="7"/>
        <v>159.81109799291619</v>
      </c>
      <c r="W29" s="183"/>
      <c r="Y29" s="327"/>
      <c r="AA29" s="11"/>
      <c r="AB29" s="11"/>
    </row>
    <row r="30" spans="1:30" ht="33.75" customHeight="1" x14ac:dyDescent="0.25">
      <c r="A30" s="29"/>
      <c r="B30" s="30">
        <f>B24-B28</f>
        <v>2.5999999999612555E-2</v>
      </c>
      <c r="C30" s="30">
        <f>C24-C28</f>
        <v>-4.200000000196269E-3</v>
      </c>
      <c r="D30" s="30">
        <f>D24-D28</f>
        <v>-2.280000000007476E-2</v>
      </c>
      <c r="E30" s="30">
        <f t="shared" ref="E30:K30" si="8">E24-E28</f>
        <v>2.9999999999574811E-3</v>
      </c>
      <c r="F30" s="30">
        <f t="shared" si="8"/>
        <v>2.5999999999726242E-2</v>
      </c>
      <c r="G30" s="30">
        <f t="shared" si="8"/>
        <v>3.2999999999901775E-2</v>
      </c>
      <c r="H30" s="30">
        <f t="shared" si="8"/>
        <v>7.3999999998477506E-3</v>
      </c>
      <c r="I30" s="30">
        <f t="shared" si="8"/>
        <v>1.8999999999778083E-2</v>
      </c>
      <c r="J30" s="30">
        <f t="shared" si="8"/>
        <v>-1.1200000000144428E-2</v>
      </c>
      <c r="K30" s="30">
        <f t="shared" si="8"/>
        <v>-2.9800000000136606E-2</v>
      </c>
      <c r="L30" s="30">
        <f>L24-L28</f>
        <v>-1.6000000000531145E-3</v>
      </c>
      <c r="M30" s="30">
        <f>M24-M28</f>
        <v>-4.1400000000180626E-2</v>
      </c>
      <c r="N30" s="30">
        <f>N24-N28</f>
        <v>1.899999999989177E-2</v>
      </c>
      <c r="O30" s="30">
        <f>O24-O28</f>
        <v>4.4599999999832107E-2</v>
      </c>
      <c r="P30" s="30">
        <f t="shared" ref="P30:V30" si="9">P24-P28</f>
        <v>2.7999999997518898E-3</v>
      </c>
      <c r="Q30" s="30">
        <f t="shared" si="9"/>
        <v>2.1399999999971442E-2</v>
      </c>
      <c r="R30" s="30">
        <f t="shared" si="9"/>
        <v>2.8399999999919601E-2</v>
      </c>
      <c r="S30" s="30">
        <f t="shared" si="9"/>
        <v>-4.8400000000029308E-2</v>
      </c>
      <c r="T30" s="30">
        <f t="shared" si="9"/>
        <v>3.5399999999981446E-2</v>
      </c>
      <c r="U30" s="30">
        <f t="shared" si="9"/>
        <v>2.7999999997518898E-3</v>
      </c>
      <c r="V30" s="30">
        <f t="shared" si="9"/>
        <v>4.6999999999798092E-2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5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4" t="s">
        <v>16</v>
      </c>
      <c r="C33" s="1095"/>
      <c r="D33" s="1095"/>
      <c r="E33" s="1095"/>
      <c r="F33" s="1095"/>
      <c r="G33" s="1145"/>
      <c r="H33" s="1147" t="s">
        <v>8</v>
      </c>
      <c r="M33" s="32"/>
      <c r="N33" s="1166"/>
      <c r="O33" s="1169" t="s">
        <v>16</v>
      </c>
      <c r="P33" s="1170"/>
      <c r="Q33" s="1170"/>
      <c r="R33" s="1170"/>
      <c r="S33" s="1170"/>
      <c r="T33" s="1170"/>
      <c r="U33" s="1155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5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50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691">
        <v>81.7</v>
      </c>
      <c r="C36" s="687">
        <v>84.1</v>
      </c>
      <c r="D36" s="690">
        <v>15</v>
      </c>
      <c r="E36" s="690">
        <v>88.6</v>
      </c>
      <c r="F36" s="690">
        <v>86.9</v>
      </c>
      <c r="G36" s="692">
        <v>88</v>
      </c>
      <c r="H36" s="478">
        <f t="shared" ref="H36:H41" si="10">SUM(B36:G36)</f>
        <v>444.29999999999995</v>
      </c>
      <c r="I36" s="37"/>
      <c r="J36" s="375"/>
      <c r="K36" s="326"/>
      <c r="L36" s="502"/>
      <c r="M36" s="2"/>
      <c r="N36" s="147" t="s">
        <v>23</v>
      </c>
      <c r="O36" s="686">
        <v>6.5</v>
      </c>
      <c r="P36" s="687">
        <v>7</v>
      </c>
      <c r="Q36" s="687">
        <v>2</v>
      </c>
      <c r="R36" s="690">
        <v>7.4</v>
      </c>
      <c r="S36" s="687">
        <v>7.4</v>
      </c>
      <c r="T36" s="694">
        <v>7.3</v>
      </c>
      <c r="U36" s="651">
        <f t="shared" ref="U36:U43" si="11">SUM(O36:T36)</f>
        <v>37.599999999999994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81.7</v>
      </c>
      <c r="C37" s="687">
        <v>84.1</v>
      </c>
      <c r="D37" s="690">
        <v>15</v>
      </c>
      <c r="E37" s="690">
        <v>88.6</v>
      </c>
      <c r="F37" s="690">
        <v>86.9</v>
      </c>
      <c r="G37" s="692">
        <v>88</v>
      </c>
      <c r="H37" s="242">
        <f t="shared" si="10"/>
        <v>444.29999999999995</v>
      </c>
      <c r="I37" s="37"/>
      <c r="J37" s="375"/>
      <c r="K37" s="326"/>
      <c r="L37" s="502"/>
      <c r="M37" s="2"/>
      <c r="N37" s="148" t="s">
        <v>19</v>
      </c>
      <c r="O37" s="691">
        <v>6.5</v>
      </c>
      <c r="P37" s="690">
        <v>7</v>
      </c>
      <c r="Q37" s="690">
        <v>2</v>
      </c>
      <c r="R37" s="690">
        <v>7.4</v>
      </c>
      <c r="S37" s="690">
        <v>7.4</v>
      </c>
      <c r="T37" s="695">
        <v>7.3</v>
      </c>
      <c r="U37" s="382">
        <f t="shared" si="11"/>
        <v>37.599999999999994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691">
        <v>81.099999999999994</v>
      </c>
      <c r="C38" s="687">
        <v>83.4</v>
      </c>
      <c r="D38" s="690">
        <v>13.8</v>
      </c>
      <c r="E38" s="690">
        <v>88</v>
      </c>
      <c r="F38" s="690">
        <v>85.8</v>
      </c>
      <c r="G38" s="692">
        <v>87.8</v>
      </c>
      <c r="H38" s="242">
        <f>SUM(B38:G38)</f>
        <v>439.90000000000003</v>
      </c>
      <c r="I38" s="37"/>
      <c r="J38" s="375"/>
      <c r="K38" s="326"/>
      <c r="L38" s="502"/>
      <c r="M38" s="2"/>
      <c r="N38" s="148" t="s">
        <v>27</v>
      </c>
      <c r="O38" s="691">
        <v>7.2</v>
      </c>
      <c r="P38" s="690">
        <v>7.5</v>
      </c>
      <c r="Q38" s="690">
        <v>1.1000000000000001</v>
      </c>
      <c r="R38" s="690">
        <v>7.3</v>
      </c>
      <c r="S38" s="690">
        <v>7.3</v>
      </c>
      <c r="T38" s="695">
        <v>7.2</v>
      </c>
      <c r="U38" s="382">
        <f t="shared" si="11"/>
        <v>37.6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81.099999999999994</v>
      </c>
      <c r="C39" s="592">
        <v>83.4</v>
      </c>
      <c r="D39" s="330">
        <v>11.7</v>
      </c>
      <c r="E39" s="330">
        <v>87.8</v>
      </c>
      <c r="F39" s="330">
        <v>85.8</v>
      </c>
      <c r="G39" s="331">
        <v>87.8</v>
      </c>
      <c r="H39" s="242">
        <f t="shared" si="10"/>
        <v>437.6</v>
      </c>
      <c r="I39" s="37"/>
      <c r="J39" s="375"/>
      <c r="K39" s="326"/>
      <c r="L39" s="502"/>
      <c r="M39" s="2"/>
      <c r="N39" s="147" t="s">
        <v>20</v>
      </c>
      <c r="O39" s="329">
        <v>7.3</v>
      </c>
      <c r="P39" s="330">
        <v>7.5</v>
      </c>
      <c r="Q39" s="330">
        <v>1.1000000000000001</v>
      </c>
      <c r="R39" s="330">
        <v>7.3</v>
      </c>
      <c r="S39" s="330">
        <v>7.3</v>
      </c>
      <c r="T39" s="344">
        <v>7.2</v>
      </c>
      <c r="U39" s="382">
        <f t="shared" si="11"/>
        <v>37.700000000000003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81.099999999999994</v>
      </c>
      <c r="C40" s="592">
        <v>83.4</v>
      </c>
      <c r="D40" s="330">
        <v>11.7</v>
      </c>
      <c r="E40" s="330">
        <v>87.8</v>
      </c>
      <c r="F40" s="330">
        <v>85.9</v>
      </c>
      <c r="G40" s="331">
        <v>87.9</v>
      </c>
      <c r="H40" s="575">
        <f t="shared" si="10"/>
        <v>437.79999999999995</v>
      </c>
      <c r="I40" s="555"/>
      <c r="J40" s="556"/>
      <c r="K40" s="556"/>
      <c r="L40" s="556"/>
      <c r="M40" s="557"/>
      <c r="N40" s="147" t="s">
        <v>21</v>
      </c>
      <c r="O40" s="329">
        <v>7.3</v>
      </c>
      <c r="P40" s="330">
        <v>7.5</v>
      </c>
      <c r="Q40" s="330">
        <v>1.1000000000000001</v>
      </c>
      <c r="R40" s="330">
        <v>7.3</v>
      </c>
      <c r="S40" s="330">
        <v>7.3</v>
      </c>
      <c r="T40" s="344">
        <v>7.2</v>
      </c>
      <c r="U40" s="382">
        <f t="shared" si="11"/>
        <v>37.700000000000003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81.099999999999994</v>
      </c>
      <c r="C41" s="592">
        <v>83.5</v>
      </c>
      <c r="D41" s="330">
        <v>11.7</v>
      </c>
      <c r="E41" s="330">
        <v>87.8</v>
      </c>
      <c r="F41" s="330">
        <v>85.9</v>
      </c>
      <c r="G41" s="331">
        <v>87.9</v>
      </c>
      <c r="H41" s="242">
        <f t="shared" si="10"/>
        <v>437.9</v>
      </c>
      <c r="I41" s="555"/>
      <c r="J41" s="556"/>
      <c r="K41" s="556"/>
      <c r="L41" s="556"/>
      <c r="M41" s="557"/>
      <c r="N41" s="148" t="s">
        <v>22</v>
      </c>
      <c r="O41" s="329">
        <v>7.3</v>
      </c>
      <c r="P41" s="330">
        <v>7.5</v>
      </c>
      <c r="Q41" s="330">
        <v>1.1000000000000001</v>
      </c>
      <c r="R41" s="330">
        <v>7.4</v>
      </c>
      <c r="S41" s="330">
        <v>7.4</v>
      </c>
      <c r="T41" s="344">
        <v>7.2</v>
      </c>
      <c r="U41" s="382">
        <f t="shared" si="11"/>
        <v>37.900000000000006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81.099999999999994</v>
      </c>
      <c r="C42" s="592">
        <v>83.5</v>
      </c>
      <c r="D42" s="330">
        <v>11.7</v>
      </c>
      <c r="E42" s="330">
        <v>87.8</v>
      </c>
      <c r="F42" s="330">
        <v>85.9</v>
      </c>
      <c r="G42" s="331">
        <v>87.9</v>
      </c>
      <c r="H42" s="381">
        <f>SUM(B42:G42)</f>
        <v>437.9</v>
      </c>
      <c r="I42" s="555"/>
      <c r="J42" s="556"/>
      <c r="K42" s="556"/>
      <c r="L42" s="556"/>
      <c r="M42" s="557"/>
      <c r="N42" s="196" t="s">
        <v>30</v>
      </c>
      <c r="O42" s="329">
        <v>7.3</v>
      </c>
      <c r="P42" s="330">
        <v>7.5</v>
      </c>
      <c r="Q42" s="330">
        <v>1.1000000000000001</v>
      </c>
      <c r="R42" s="330">
        <v>7.4</v>
      </c>
      <c r="S42" s="330">
        <v>7.4</v>
      </c>
      <c r="T42" s="344">
        <v>7.3</v>
      </c>
      <c r="U42" s="382">
        <f t="shared" si="11"/>
        <v>38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568.90000000000009</v>
      </c>
      <c r="C43" s="628">
        <f t="shared" si="12"/>
        <v>585.4</v>
      </c>
      <c r="D43" s="628">
        <f t="shared" si="12"/>
        <v>90.600000000000009</v>
      </c>
      <c r="E43" s="531">
        <f t="shared" si="12"/>
        <v>616.4</v>
      </c>
      <c r="F43" s="628">
        <f>SUM(F36:F42)</f>
        <v>603.1</v>
      </c>
      <c r="G43" s="629">
        <f t="shared" si="12"/>
        <v>615.29999999999995</v>
      </c>
      <c r="H43" s="626">
        <f>SUM(B43:G43)</f>
        <v>3079.7</v>
      </c>
      <c r="I43" s="37"/>
      <c r="J43" s="37"/>
      <c r="K43" s="37"/>
      <c r="L43" s="37"/>
      <c r="N43" s="302" t="s">
        <v>8</v>
      </c>
      <c r="O43" s="622">
        <f t="shared" ref="O43:T43" si="13">SUM(O36:O42)</f>
        <v>49.399999999999991</v>
      </c>
      <c r="P43" s="623">
        <f t="shared" si="13"/>
        <v>51.5</v>
      </c>
      <c r="Q43" s="623">
        <f t="shared" si="13"/>
        <v>9.4999999999999982</v>
      </c>
      <c r="R43" s="623">
        <f t="shared" si="13"/>
        <v>51.5</v>
      </c>
      <c r="S43" s="623">
        <f t="shared" si="13"/>
        <v>51.5</v>
      </c>
      <c r="T43" s="648">
        <f t="shared" si="13"/>
        <v>50.7</v>
      </c>
      <c r="U43" s="626">
        <f t="shared" si="11"/>
        <v>264.09999999999997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157.80000000000001</v>
      </c>
      <c r="C44" s="613">
        <v>157.80000000000001</v>
      </c>
      <c r="D44" s="613">
        <v>157.80000000000001</v>
      </c>
      <c r="E44" s="613">
        <v>157.80000000000001</v>
      </c>
      <c r="F44" s="613">
        <v>157.80000000000001</v>
      </c>
      <c r="G44" s="613">
        <v>157.80000000000001</v>
      </c>
      <c r="H44" s="620">
        <f>+((H43/H45)/7)*1000</f>
        <v>157.80385324861652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147.95518207282913</v>
      </c>
      <c r="AA44" s="11"/>
      <c r="AB44" s="11"/>
    </row>
    <row r="45" spans="1:28" ht="33.75" customHeight="1" x14ac:dyDescent="0.25">
      <c r="A45" s="163" t="s">
        <v>11</v>
      </c>
      <c r="B45" s="18">
        <v>515</v>
      </c>
      <c r="C45" s="19">
        <v>530</v>
      </c>
      <c r="D45" s="19">
        <v>82</v>
      </c>
      <c r="E45" s="19">
        <v>558</v>
      </c>
      <c r="F45" s="19">
        <v>546</v>
      </c>
      <c r="G45" s="20">
        <v>557</v>
      </c>
      <c r="H45" s="384">
        <f>SUM(B45:G45)</f>
        <v>2788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81.267000000000024</v>
      </c>
      <c r="C46" s="22">
        <f t="shared" si="14"/>
        <v>83.634000000000015</v>
      </c>
      <c r="D46" s="22">
        <f t="shared" si="14"/>
        <v>12.9396</v>
      </c>
      <c r="E46" s="22">
        <f t="shared" si="14"/>
        <v>88.052400000000006</v>
      </c>
      <c r="F46" s="22">
        <f t="shared" si="14"/>
        <v>86.158800000000014</v>
      </c>
      <c r="G46" s="23">
        <f t="shared" si="14"/>
        <v>87.894600000000011</v>
      </c>
      <c r="H46" s="368">
        <f>((H43*1000)/H45)/7</f>
        <v>157.80385324861655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7.2700000000000005</v>
      </c>
      <c r="P46" s="22">
        <f t="shared" si="15"/>
        <v>7.49</v>
      </c>
      <c r="Q46" s="22">
        <f t="shared" si="15"/>
        <v>1.0899999999999999</v>
      </c>
      <c r="R46" s="22">
        <f t="shared" si="15"/>
        <v>7.330000000000001</v>
      </c>
      <c r="S46" s="22">
        <f t="shared" si="15"/>
        <v>7.330000000000001</v>
      </c>
      <c r="T46" s="135">
        <f t="shared" si="15"/>
        <v>7.2300000000000013</v>
      </c>
      <c r="U46" s="368">
        <f>((U43*1000)/U45)/7</f>
        <v>147.9551820728291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568.86900000000003</v>
      </c>
      <c r="C47" s="330">
        <f t="shared" si="16"/>
        <v>585.43799999999999</v>
      </c>
      <c r="D47" s="330">
        <f t="shared" si="16"/>
        <v>90.577199999999991</v>
      </c>
      <c r="E47" s="330">
        <f t="shared" si="16"/>
        <v>616.36680000000001</v>
      </c>
      <c r="F47" s="330">
        <f>((F45*F44)*7)/1000</f>
        <v>603.11159999999995</v>
      </c>
      <c r="G47" s="331">
        <f t="shared" si="16"/>
        <v>615.26220000000012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49.35</v>
      </c>
      <c r="P47" s="330">
        <f t="shared" si="17"/>
        <v>51.45</v>
      </c>
      <c r="Q47" s="330">
        <f t="shared" si="17"/>
        <v>9.4499999999999993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157.80859916782248</v>
      </c>
      <c r="C48" s="27">
        <f t="shared" si="18"/>
        <v>157.78975741239893</v>
      </c>
      <c r="D48" s="27">
        <f t="shared" si="18"/>
        <v>157.83972125435542</v>
      </c>
      <c r="E48" s="27">
        <f t="shared" si="18"/>
        <v>157.80849974398362</v>
      </c>
      <c r="F48" s="27">
        <f>+(F43/F45)/7*1000</f>
        <v>157.79696493982209</v>
      </c>
      <c r="G48" s="28">
        <f t="shared" si="18"/>
        <v>157.80969479353678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150.15197568389056</v>
      </c>
      <c r="P48" s="27">
        <f t="shared" si="19"/>
        <v>150.14577259475217</v>
      </c>
      <c r="Q48" s="27">
        <f t="shared" si="19"/>
        <v>150.79365079365076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144.85714285714286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3.1000000000062755E-2</v>
      </c>
      <c r="C49" s="30">
        <f t="shared" si="20"/>
        <v>-3.8000000000010914E-2</v>
      </c>
      <c r="D49" s="30">
        <f t="shared" si="20"/>
        <v>2.2800000000017917E-2</v>
      </c>
      <c r="E49" s="30">
        <f t="shared" si="20"/>
        <v>3.3199999999965257E-2</v>
      </c>
      <c r="F49" s="30">
        <f t="shared" si="20"/>
        <v>-1.1599999999930333E-2</v>
      </c>
      <c r="G49" s="30">
        <f t="shared" si="20"/>
        <v>3.7799999999833744E-2</v>
      </c>
      <c r="H49" s="29"/>
      <c r="I49" s="29"/>
      <c r="J49" s="29"/>
      <c r="K49" s="29"/>
      <c r="L49" s="30"/>
      <c r="N49" s="29"/>
      <c r="O49" s="30">
        <f t="shared" ref="O49:T49" si="21">O43-O47</f>
        <v>4.9999999999990052E-2</v>
      </c>
      <c r="P49" s="30">
        <f t="shared" si="21"/>
        <v>4.9999999999997158E-2</v>
      </c>
      <c r="Q49" s="30">
        <f t="shared" si="21"/>
        <v>4.9999999999998934E-2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-4.9999999999997158E-2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03" t="s">
        <v>7</v>
      </c>
      <c r="C52" s="1104"/>
      <c r="D52" s="1104"/>
      <c r="E52" s="1104"/>
      <c r="F52" s="1104"/>
      <c r="G52" s="1104"/>
      <c r="H52" s="1105"/>
      <c r="I52" s="1142" t="s">
        <v>29</v>
      </c>
      <c r="J52" s="1143"/>
      <c r="K52" s="1143"/>
      <c r="L52" s="1143"/>
      <c r="M52" s="1143"/>
      <c r="N52" s="1143"/>
      <c r="O52" s="1144"/>
      <c r="P52" s="645" t="s">
        <v>28</v>
      </c>
      <c r="Q52" s="646"/>
      <c r="R52" s="646"/>
      <c r="S52" s="646"/>
      <c r="T52" s="646"/>
      <c r="U52" s="646"/>
      <c r="V52" s="646"/>
      <c r="W52" s="1147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8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686">
        <v>8.1999999999999993</v>
      </c>
      <c r="C54" s="687">
        <v>8.1999999999999993</v>
      </c>
      <c r="D54" s="687">
        <v>8</v>
      </c>
      <c r="E54" s="687">
        <v>1.9</v>
      </c>
      <c r="F54" s="687">
        <v>8.1999999999999993</v>
      </c>
      <c r="G54" s="687">
        <v>7.9</v>
      </c>
      <c r="H54" s="688">
        <v>8.1999999999999993</v>
      </c>
      <c r="I54" s="686">
        <v>7.7</v>
      </c>
      <c r="J54" s="687">
        <v>7.3</v>
      </c>
      <c r="K54" s="687">
        <v>7.4</v>
      </c>
      <c r="L54" s="687">
        <v>1.5</v>
      </c>
      <c r="M54" s="687">
        <v>7.6</v>
      </c>
      <c r="N54" s="689">
        <v>7.5</v>
      </c>
      <c r="O54" s="688">
        <v>7.7</v>
      </c>
      <c r="P54" s="686">
        <v>8.1999999999999993</v>
      </c>
      <c r="Q54" s="687">
        <v>8.3000000000000007</v>
      </c>
      <c r="R54" s="687">
        <v>8.3000000000000007</v>
      </c>
      <c r="S54" s="687">
        <v>1.8</v>
      </c>
      <c r="T54" s="687">
        <v>8</v>
      </c>
      <c r="U54" s="690">
        <v>8.1</v>
      </c>
      <c r="V54" s="688">
        <v>8.3000000000000007</v>
      </c>
      <c r="W54" s="365">
        <f t="shared" ref="W54:W61" si="22">SUM(B54:V54)</f>
        <v>148.29999999999998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691">
        <v>8.1999999999999993</v>
      </c>
      <c r="C55" s="690">
        <v>8.1999999999999993</v>
      </c>
      <c r="D55" s="690">
        <v>8</v>
      </c>
      <c r="E55" s="690">
        <v>1.9</v>
      </c>
      <c r="F55" s="690">
        <v>8.1999999999999993</v>
      </c>
      <c r="G55" s="687">
        <v>7.9</v>
      </c>
      <c r="H55" s="692">
        <v>8.1999999999999993</v>
      </c>
      <c r="I55" s="691">
        <v>7.7</v>
      </c>
      <c r="J55" s="687">
        <v>7.3</v>
      </c>
      <c r="K55" s="687">
        <v>7.4</v>
      </c>
      <c r="L55" s="690">
        <v>1.5</v>
      </c>
      <c r="M55" s="690">
        <v>7.6</v>
      </c>
      <c r="N55" s="693">
        <v>7.5</v>
      </c>
      <c r="O55" s="692">
        <v>7.7</v>
      </c>
      <c r="P55" s="691">
        <v>8.1999999999999993</v>
      </c>
      <c r="Q55" s="690">
        <v>8.3000000000000007</v>
      </c>
      <c r="R55" s="690">
        <v>8.3000000000000007</v>
      </c>
      <c r="S55" s="690">
        <v>1.8</v>
      </c>
      <c r="T55" s="690">
        <v>8</v>
      </c>
      <c r="U55" s="690">
        <v>8.1</v>
      </c>
      <c r="V55" s="692">
        <v>8.3000000000000007</v>
      </c>
      <c r="W55" s="365">
        <f t="shared" si="22"/>
        <v>148.29999999999998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691">
        <v>8.1</v>
      </c>
      <c r="C56" s="690">
        <v>8.3000000000000007</v>
      </c>
      <c r="D56" s="690">
        <v>8.1</v>
      </c>
      <c r="E56" s="690">
        <v>1.9</v>
      </c>
      <c r="F56" s="690">
        <v>8.1999999999999993</v>
      </c>
      <c r="G56" s="687">
        <v>7.9</v>
      </c>
      <c r="H56" s="692">
        <v>8.1999999999999993</v>
      </c>
      <c r="I56" s="691">
        <v>7.6</v>
      </c>
      <c r="J56" s="687">
        <v>7.4</v>
      </c>
      <c r="K56" s="687">
        <v>7.5</v>
      </c>
      <c r="L56" s="690">
        <v>1</v>
      </c>
      <c r="M56" s="690">
        <v>7.6</v>
      </c>
      <c r="N56" s="693">
        <v>7.5</v>
      </c>
      <c r="O56" s="692">
        <v>7.7</v>
      </c>
      <c r="P56" s="691">
        <v>8.1</v>
      </c>
      <c r="Q56" s="690">
        <v>8.1999999999999993</v>
      </c>
      <c r="R56" s="690">
        <v>8.1999999999999993</v>
      </c>
      <c r="S56" s="690">
        <v>1.6</v>
      </c>
      <c r="T56" s="690">
        <v>8.1</v>
      </c>
      <c r="U56" s="690">
        <v>8</v>
      </c>
      <c r="V56" s="692">
        <v>8.1</v>
      </c>
      <c r="W56" s="365">
        <f t="shared" si="22"/>
        <v>147.29999999999998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8.1</v>
      </c>
      <c r="E57" s="330">
        <v>2</v>
      </c>
      <c r="F57" s="330">
        <v>8.1999999999999993</v>
      </c>
      <c r="G57" s="592">
        <v>7.9</v>
      </c>
      <c r="H57" s="331">
        <v>8.1999999999999993</v>
      </c>
      <c r="I57" s="329">
        <v>7.6</v>
      </c>
      <c r="J57" s="592">
        <v>7.4</v>
      </c>
      <c r="K57" s="592">
        <v>7.5</v>
      </c>
      <c r="L57" s="330">
        <v>1.1000000000000001</v>
      </c>
      <c r="M57" s="330">
        <v>7.6</v>
      </c>
      <c r="N57" s="25">
        <v>7.5</v>
      </c>
      <c r="O57" s="331">
        <v>7.7</v>
      </c>
      <c r="P57" s="329">
        <v>8.1</v>
      </c>
      <c r="Q57" s="330">
        <v>8.1999999999999993</v>
      </c>
      <c r="R57" s="330">
        <v>8.1999999999999993</v>
      </c>
      <c r="S57" s="330">
        <v>1.6</v>
      </c>
      <c r="T57" s="330">
        <v>8.1</v>
      </c>
      <c r="U57" s="330">
        <v>8</v>
      </c>
      <c r="V57" s="331">
        <v>8.1</v>
      </c>
      <c r="W57" s="365">
        <f t="shared" si="22"/>
        <v>147.49999999999997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8.1</v>
      </c>
      <c r="E58" s="330">
        <v>2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7.4</v>
      </c>
      <c r="K58" s="592">
        <v>7.5</v>
      </c>
      <c r="L58" s="330">
        <v>1.1000000000000001</v>
      </c>
      <c r="M58" s="330">
        <v>7.6</v>
      </c>
      <c r="N58" s="25">
        <v>7.6</v>
      </c>
      <c r="O58" s="331">
        <v>7.7</v>
      </c>
      <c r="P58" s="329">
        <v>8.1</v>
      </c>
      <c r="Q58" s="330">
        <v>8.3000000000000007</v>
      </c>
      <c r="R58" s="330">
        <v>8.1999999999999993</v>
      </c>
      <c r="S58" s="330">
        <v>1.6</v>
      </c>
      <c r="T58" s="330">
        <v>8.1</v>
      </c>
      <c r="U58" s="330">
        <v>8</v>
      </c>
      <c r="V58" s="331">
        <v>8.1999999999999993</v>
      </c>
      <c r="W58" s="365">
        <f t="shared" si="22"/>
        <v>147.89999999999998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</v>
      </c>
      <c r="C59" s="330">
        <v>8.3000000000000007</v>
      </c>
      <c r="D59" s="330">
        <v>8.1999999999999993</v>
      </c>
      <c r="E59" s="330">
        <v>2</v>
      </c>
      <c r="F59" s="330">
        <v>8.3000000000000007</v>
      </c>
      <c r="G59" s="592">
        <v>7.9</v>
      </c>
      <c r="H59" s="331">
        <v>8.1999999999999993</v>
      </c>
      <c r="I59" s="329">
        <v>7.7</v>
      </c>
      <c r="J59" s="592">
        <v>7.4</v>
      </c>
      <c r="K59" s="592">
        <v>7.5</v>
      </c>
      <c r="L59" s="330">
        <v>1.1000000000000001</v>
      </c>
      <c r="M59" s="330">
        <v>7.7</v>
      </c>
      <c r="N59" s="25">
        <v>7.6</v>
      </c>
      <c r="O59" s="331">
        <v>7.7</v>
      </c>
      <c r="P59" s="329">
        <v>8.1</v>
      </c>
      <c r="Q59" s="330">
        <v>8.3000000000000007</v>
      </c>
      <c r="R59" s="330">
        <v>8.1999999999999993</v>
      </c>
      <c r="S59" s="330">
        <v>1.6</v>
      </c>
      <c r="T59" s="330">
        <v>8.1</v>
      </c>
      <c r="U59" s="330">
        <v>8</v>
      </c>
      <c r="V59" s="331">
        <v>8.1999999999999993</v>
      </c>
      <c r="W59" s="365">
        <f t="shared" si="22"/>
        <v>148.19999999999999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</v>
      </c>
      <c r="C60" s="330">
        <v>8.3000000000000007</v>
      </c>
      <c r="D60" s="330">
        <v>8.1999999999999993</v>
      </c>
      <c r="E60" s="330">
        <v>2</v>
      </c>
      <c r="F60" s="330">
        <v>8.3000000000000007</v>
      </c>
      <c r="G60" s="592">
        <v>7.9</v>
      </c>
      <c r="H60" s="331">
        <v>8.1999999999999993</v>
      </c>
      <c r="I60" s="329">
        <v>7.7</v>
      </c>
      <c r="J60" s="592">
        <v>7.4</v>
      </c>
      <c r="K60" s="592">
        <v>7.5</v>
      </c>
      <c r="L60" s="330">
        <v>1.1000000000000001</v>
      </c>
      <c r="M60" s="330">
        <v>7.7</v>
      </c>
      <c r="N60" s="25">
        <v>7.6</v>
      </c>
      <c r="O60" s="331">
        <v>7.7</v>
      </c>
      <c r="P60" s="329">
        <v>8.1</v>
      </c>
      <c r="Q60" s="330">
        <v>8.3000000000000007</v>
      </c>
      <c r="R60" s="330">
        <v>8.1999999999999993</v>
      </c>
      <c r="S60" s="330">
        <v>1.6</v>
      </c>
      <c r="T60" s="330">
        <v>8.1</v>
      </c>
      <c r="U60" s="330">
        <v>8.1</v>
      </c>
      <c r="V60" s="331">
        <v>8.1999999999999993</v>
      </c>
      <c r="W60" s="382">
        <f t="shared" si="22"/>
        <v>148.29999999999998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57.899999999999991</v>
      </c>
      <c r="D61" s="623">
        <f t="shared" si="23"/>
        <v>56.7</v>
      </c>
      <c r="E61" s="623">
        <f t="shared" si="23"/>
        <v>13.7</v>
      </c>
      <c r="F61" s="623">
        <f t="shared" si="23"/>
        <v>57.599999999999994</v>
      </c>
      <c r="G61" s="623">
        <f t="shared" si="23"/>
        <v>55.3</v>
      </c>
      <c r="H61" s="624">
        <f t="shared" si="23"/>
        <v>57.400000000000006</v>
      </c>
      <c r="I61" s="622">
        <f t="shared" si="23"/>
        <v>53.70000000000001</v>
      </c>
      <c r="J61" s="623">
        <f t="shared" si="23"/>
        <v>51.599999999999994</v>
      </c>
      <c r="K61" s="623">
        <f t="shared" si="23"/>
        <v>52.3</v>
      </c>
      <c r="L61" s="623">
        <f>SUM(L54:L60)</f>
        <v>8.3999999999999986</v>
      </c>
      <c r="M61" s="623">
        <f>SUM(M54:M60)</f>
        <v>53.400000000000006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56.900000000000006</v>
      </c>
      <c r="Q61" s="623">
        <f t="shared" si="24"/>
        <v>57.899999999999991</v>
      </c>
      <c r="R61" s="623">
        <f t="shared" si="24"/>
        <v>57.600000000000009</v>
      </c>
      <c r="S61" s="623">
        <f t="shared" si="24"/>
        <v>11.6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57.400000000000006</v>
      </c>
      <c r="W61" s="625">
        <f t="shared" si="22"/>
        <v>1035.7999999999997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149.7686524002313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51</v>
      </c>
      <c r="O63" s="20">
        <v>52</v>
      </c>
      <c r="P63" s="18">
        <v>54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988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8.1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7.6656999999999984</v>
      </c>
      <c r="J64" s="22">
        <f t="shared" ref="J64:O64" si="26">(((((J62*7)*J63)/1000))-J54-J55)/5</f>
        <v>7.404300000000001</v>
      </c>
      <c r="K64" s="22">
        <f t="shared" si="26"/>
        <v>7.5050000000000008</v>
      </c>
      <c r="L64" s="22">
        <f t="shared" si="26"/>
        <v>0.87490000000000001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7.694399999999999</v>
      </c>
      <c r="P64" s="21">
        <f>(((((P62*7)*P63)/1000))-P54-P55)/5</f>
        <v>8.0978000000000012</v>
      </c>
      <c r="Q64" s="22">
        <f t="shared" ref="Q64:V64" si="27">(((((Q62*7)*Q63)/1000))-Q54-Q55)/5</f>
        <v>8.2684999999999995</v>
      </c>
      <c r="R64" s="22">
        <f t="shared" si="27"/>
        <v>8.1914999999999996</v>
      </c>
      <c r="S64" s="22">
        <f t="shared" si="27"/>
        <v>1.5976999999999999</v>
      </c>
      <c r="T64" s="22">
        <f t="shared" si="27"/>
        <v>8.1021999999999998</v>
      </c>
      <c r="U64" s="22">
        <f t="shared" si="27"/>
        <v>8.0244</v>
      </c>
      <c r="V64" s="23">
        <f t="shared" si="27"/>
        <v>8.1530000000000005</v>
      </c>
      <c r="W64" s="425">
        <f>((W61*1000)/W63)/7</f>
        <v>149.7686524002313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56.7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51.621499999999997</v>
      </c>
      <c r="K65" s="330">
        <f t="shared" si="28"/>
        <v>52.325000000000003</v>
      </c>
      <c r="L65" s="330">
        <f>((L63*L62)*7)/1000</f>
        <v>7.3745000000000003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56.889000000000003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11.5885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150.38961038961034</v>
      </c>
      <c r="D66" s="27">
        <f t="shared" si="30"/>
        <v>150</v>
      </c>
      <c r="E66" s="27">
        <f t="shared" si="30"/>
        <v>150.54945054945054</v>
      </c>
      <c r="F66" s="27">
        <f t="shared" si="30"/>
        <v>149.61038961038957</v>
      </c>
      <c r="G66" s="27">
        <f t="shared" si="30"/>
        <v>149.0566037735849</v>
      </c>
      <c r="H66" s="28">
        <f t="shared" si="30"/>
        <v>149.09090909090909</v>
      </c>
      <c r="I66" s="26">
        <f t="shared" si="30"/>
        <v>150.42016806722694</v>
      </c>
      <c r="J66" s="27">
        <f t="shared" si="30"/>
        <v>150.43731778425655</v>
      </c>
      <c r="K66" s="27">
        <f t="shared" si="30"/>
        <v>149.42857142857144</v>
      </c>
      <c r="L66" s="27">
        <f>+(L61/L63)/7*1000</f>
        <v>171.42857142857142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150.52910052910053</v>
      </c>
      <c r="Q66" s="27">
        <f t="shared" si="31"/>
        <v>150.38961038961034</v>
      </c>
      <c r="R66" s="27">
        <f t="shared" si="31"/>
        <v>149.6103896103896</v>
      </c>
      <c r="S66" s="27">
        <f t="shared" si="31"/>
        <v>150.64935064935065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-4.2500000000011084E-2</v>
      </c>
      <c r="D67" s="30">
        <f t="shared" ref="D67:K67" si="32">D61-D65</f>
        <v>0</v>
      </c>
      <c r="E67" s="30">
        <f t="shared" si="32"/>
        <v>4.5000000000001705E-3</v>
      </c>
      <c r="F67" s="30">
        <f t="shared" si="32"/>
        <v>4.2499999999996874E-2</v>
      </c>
      <c r="G67" s="30">
        <f t="shared" si="32"/>
        <v>2.099999999999369E-2</v>
      </c>
      <c r="H67" s="30">
        <f t="shared" si="32"/>
        <v>3.5000000000003695E-2</v>
      </c>
      <c r="I67" s="30">
        <f t="shared" si="32"/>
        <v>-2.8499999999986869E-2</v>
      </c>
      <c r="J67" s="30">
        <f t="shared" si="32"/>
        <v>-2.1500000000003183E-2</v>
      </c>
      <c r="K67" s="30">
        <f t="shared" si="32"/>
        <v>-2.5000000000005684E-2</v>
      </c>
      <c r="L67" s="30">
        <f>L61-L65</f>
        <v>1.0254999999999983</v>
      </c>
      <c r="M67" s="30">
        <f>M61-M65</f>
        <v>2.8500000000008185E-2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1.1000000000002785E-2</v>
      </c>
      <c r="Q67" s="30">
        <f t="shared" si="33"/>
        <v>-4.2500000000011084E-2</v>
      </c>
      <c r="R67" s="30">
        <f t="shared" si="33"/>
        <v>4.2500000000011084E-2</v>
      </c>
      <c r="S67" s="30">
        <f t="shared" si="33"/>
        <v>1.1499999999999844E-2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3.5000000000003695E-2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40" topLeftCell="A49">
      <selection activeCell="B44" sqref="B44:G44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6"/>
  <dimension ref="A1:AG235"/>
  <sheetViews>
    <sheetView topLeftCell="A37" zoomScale="25" zoomScaleNormal="25" workbookViewId="0">
      <selection activeCell="V31" sqref="V31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098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120</v>
      </c>
      <c r="N11" s="1100"/>
      <c r="O11" s="6"/>
      <c r="P11" s="6"/>
      <c r="Q11" s="1"/>
      <c r="R11" s="1"/>
      <c r="S11" s="1" t="s">
        <v>5</v>
      </c>
      <c r="T11" s="69">
        <v>45718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2" t="s">
        <v>7</v>
      </c>
      <c r="C15" s="1143"/>
      <c r="D15" s="1143"/>
      <c r="E15" s="1143"/>
      <c r="F15" s="1143"/>
      <c r="G15" s="1143"/>
      <c r="H15" s="1144"/>
      <c r="I15" s="1142" t="s">
        <v>29</v>
      </c>
      <c r="J15" s="1143"/>
      <c r="K15" s="1143"/>
      <c r="L15" s="1143"/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4"/>
      <c r="W15" s="1172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3"/>
      <c r="Y16" s="327"/>
      <c r="AA16" s="326"/>
      <c r="AB16" s="11"/>
    </row>
    <row r="17" spans="1:30" ht="39.950000000000003" customHeight="1" x14ac:dyDescent="0.45">
      <c r="A17" s="147" t="s">
        <v>23</v>
      </c>
      <c r="B17" s="682">
        <v>94.4</v>
      </c>
      <c r="C17" s="683">
        <v>95.4</v>
      </c>
      <c r="D17" s="683">
        <v>95.4</v>
      </c>
      <c r="E17" s="683">
        <v>22.9</v>
      </c>
      <c r="F17" s="683">
        <v>93.6</v>
      </c>
      <c r="G17" s="683">
        <v>95</v>
      </c>
      <c r="H17" s="684">
        <v>94.5</v>
      </c>
      <c r="I17" s="682">
        <v>92.8</v>
      </c>
      <c r="J17" s="683">
        <v>94.8</v>
      </c>
      <c r="K17" s="683">
        <v>95</v>
      </c>
      <c r="L17" s="683">
        <v>24.5</v>
      </c>
      <c r="M17" s="683">
        <v>95.8</v>
      </c>
      <c r="N17" s="683">
        <v>93.3</v>
      </c>
      <c r="O17" s="684">
        <v>94.6</v>
      </c>
      <c r="P17" s="682">
        <v>95.7</v>
      </c>
      <c r="Q17" s="683">
        <v>96.1</v>
      </c>
      <c r="R17" s="683">
        <v>96.5</v>
      </c>
      <c r="S17" s="683">
        <v>15.6</v>
      </c>
      <c r="T17" s="685">
        <v>97.8</v>
      </c>
      <c r="U17" s="683">
        <v>95.7</v>
      </c>
      <c r="V17" s="684">
        <v>96.8</v>
      </c>
      <c r="W17" s="662">
        <f>SUM(B17:V17)</f>
        <v>1776.1999999999996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682">
        <v>94.4</v>
      </c>
      <c r="C18" s="683">
        <v>95.4</v>
      </c>
      <c r="D18" s="683">
        <v>95.4</v>
      </c>
      <c r="E18" s="683">
        <v>22.9</v>
      </c>
      <c r="F18" s="683">
        <v>93.6</v>
      </c>
      <c r="G18" s="683">
        <v>95</v>
      </c>
      <c r="H18" s="684">
        <v>94.5</v>
      </c>
      <c r="I18" s="682">
        <v>92.8</v>
      </c>
      <c r="J18" s="683">
        <v>94.8</v>
      </c>
      <c r="K18" s="683">
        <v>95</v>
      </c>
      <c r="L18" s="683">
        <v>24.5</v>
      </c>
      <c r="M18" s="683">
        <v>95.8</v>
      </c>
      <c r="N18" s="683">
        <v>93.3</v>
      </c>
      <c r="O18" s="684">
        <v>94.6</v>
      </c>
      <c r="P18" s="682">
        <v>95.7</v>
      </c>
      <c r="Q18" s="683">
        <v>96.1</v>
      </c>
      <c r="R18" s="683">
        <v>96.5</v>
      </c>
      <c r="S18" s="683">
        <v>15.6</v>
      </c>
      <c r="T18" s="685">
        <v>97.8</v>
      </c>
      <c r="U18" s="683">
        <v>95.7</v>
      </c>
      <c r="V18" s="684">
        <v>96.8</v>
      </c>
      <c r="W18" s="337">
        <f t="shared" ref="W18:W23" si="0">SUM(B18:V18)</f>
        <v>1776.1999999999996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682">
        <v>93.8</v>
      </c>
      <c r="C19" s="683">
        <v>94.9</v>
      </c>
      <c r="D19" s="683">
        <v>95.2</v>
      </c>
      <c r="E19" s="683">
        <v>23.2</v>
      </c>
      <c r="F19" s="683">
        <v>94.1</v>
      </c>
      <c r="G19" s="683">
        <v>94.7</v>
      </c>
      <c r="H19" s="684">
        <v>94</v>
      </c>
      <c r="I19" s="682">
        <v>93.3</v>
      </c>
      <c r="J19" s="683">
        <v>94.1</v>
      </c>
      <c r="K19" s="683">
        <v>94.2</v>
      </c>
      <c r="L19" s="683">
        <v>25</v>
      </c>
      <c r="M19" s="683">
        <v>95.2</v>
      </c>
      <c r="N19" s="683">
        <v>93.1</v>
      </c>
      <c r="O19" s="684">
        <v>93.5</v>
      </c>
      <c r="P19" s="682">
        <v>95.9</v>
      </c>
      <c r="Q19" s="683">
        <v>95.5</v>
      </c>
      <c r="R19" s="683">
        <v>96.4</v>
      </c>
      <c r="S19" s="683">
        <v>14.8</v>
      </c>
      <c r="T19" s="685">
        <v>97.1</v>
      </c>
      <c r="U19" s="683">
        <v>95.9</v>
      </c>
      <c r="V19" s="684">
        <v>96.2</v>
      </c>
      <c r="W19" s="337">
        <f t="shared" si="0"/>
        <v>1770.1000000000001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93.8</v>
      </c>
      <c r="C20" s="572">
        <v>94.9</v>
      </c>
      <c r="D20" s="572">
        <v>95.1</v>
      </c>
      <c r="E20" s="572">
        <v>23.2</v>
      </c>
      <c r="F20" s="572">
        <v>94.1</v>
      </c>
      <c r="G20" s="572">
        <v>94.3</v>
      </c>
      <c r="H20" s="280">
        <v>93.6</v>
      </c>
      <c r="I20" s="571">
        <v>93.3</v>
      </c>
      <c r="J20" s="572">
        <v>94</v>
      </c>
      <c r="K20" s="572">
        <v>93.8</v>
      </c>
      <c r="L20" s="572">
        <v>24.6</v>
      </c>
      <c r="M20" s="572">
        <v>95.2</v>
      </c>
      <c r="N20" s="572">
        <v>93.1</v>
      </c>
      <c r="O20" s="280">
        <v>93.5</v>
      </c>
      <c r="P20" s="571">
        <v>95.9</v>
      </c>
      <c r="Q20" s="572">
        <v>95.5</v>
      </c>
      <c r="R20" s="572">
        <v>96.4</v>
      </c>
      <c r="S20" s="572">
        <v>14.7</v>
      </c>
      <c r="T20" s="678">
        <v>96.7</v>
      </c>
      <c r="U20" s="572">
        <v>95.9</v>
      </c>
      <c r="V20" s="280">
        <v>95.8</v>
      </c>
      <c r="W20" s="337">
        <f t="shared" si="0"/>
        <v>1767.4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93.7</v>
      </c>
      <c r="C21" s="572">
        <v>94.9</v>
      </c>
      <c r="D21" s="572">
        <v>95.1</v>
      </c>
      <c r="E21" s="572">
        <v>23.2</v>
      </c>
      <c r="F21" s="572">
        <v>94.1</v>
      </c>
      <c r="G21" s="572">
        <v>94.3</v>
      </c>
      <c r="H21" s="280">
        <v>93.6</v>
      </c>
      <c r="I21" s="571">
        <v>93.3</v>
      </c>
      <c r="J21" s="572">
        <v>94</v>
      </c>
      <c r="K21" s="572">
        <v>93.9</v>
      </c>
      <c r="L21" s="572">
        <v>24.7</v>
      </c>
      <c r="M21" s="572">
        <v>95.2</v>
      </c>
      <c r="N21" s="572">
        <v>93.1</v>
      </c>
      <c r="O21" s="280">
        <v>93.4</v>
      </c>
      <c r="P21" s="571">
        <v>95.9</v>
      </c>
      <c r="Q21" s="572">
        <v>95.5</v>
      </c>
      <c r="R21" s="572">
        <v>96.5</v>
      </c>
      <c r="S21" s="572">
        <v>14.7</v>
      </c>
      <c r="T21" s="678">
        <v>96.8</v>
      </c>
      <c r="U21" s="572">
        <v>95.9</v>
      </c>
      <c r="V21" s="280">
        <v>95.8</v>
      </c>
      <c r="W21" s="337">
        <f t="shared" si="0"/>
        <v>1767.6000000000001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93.7</v>
      </c>
      <c r="C22" s="572">
        <v>94.9</v>
      </c>
      <c r="D22" s="572">
        <v>95.1</v>
      </c>
      <c r="E22" s="572">
        <v>23.1</v>
      </c>
      <c r="F22" s="572">
        <v>94</v>
      </c>
      <c r="G22" s="572">
        <v>94.3</v>
      </c>
      <c r="H22" s="280">
        <v>93.6</v>
      </c>
      <c r="I22" s="571">
        <v>93.2</v>
      </c>
      <c r="J22" s="572">
        <v>94</v>
      </c>
      <c r="K22" s="572">
        <v>93.9</v>
      </c>
      <c r="L22" s="572">
        <v>24.7</v>
      </c>
      <c r="M22" s="572">
        <v>95.2</v>
      </c>
      <c r="N22" s="572">
        <v>93</v>
      </c>
      <c r="O22" s="280">
        <v>93.4</v>
      </c>
      <c r="P22" s="571">
        <v>95.9</v>
      </c>
      <c r="Q22" s="572">
        <v>95.5</v>
      </c>
      <c r="R22" s="572">
        <v>96.5</v>
      </c>
      <c r="S22" s="572">
        <v>14.7</v>
      </c>
      <c r="T22" s="678">
        <v>96.8</v>
      </c>
      <c r="U22" s="572">
        <v>95.9</v>
      </c>
      <c r="V22" s="280">
        <v>95.8</v>
      </c>
      <c r="W22" s="337">
        <f t="shared" si="0"/>
        <v>1767.2000000000005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93.7</v>
      </c>
      <c r="C23" s="572">
        <v>94.9</v>
      </c>
      <c r="D23" s="572">
        <v>95.1</v>
      </c>
      <c r="E23" s="572">
        <v>23.1</v>
      </c>
      <c r="F23" s="572">
        <v>94</v>
      </c>
      <c r="G23" s="572">
        <v>94.4</v>
      </c>
      <c r="H23" s="280">
        <v>93.7</v>
      </c>
      <c r="I23" s="571">
        <v>93.2</v>
      </c>
      <c r="J23" s="572">
        <v>94</v>
      </c>
      <c r="K23" s="572">
        <v>93.9</v>
      </c>
      <c r="L23" s="572">
        <v>24.7</v>
      </c>
      <c r="M23" s="572">
        <v>95.1</v>
      </c>
      <c r="N23" s="572">
        <v>93</v>
      </c>
      <c r="O23" s="280">
        <v>93.4</v>
      </c>
      <c r="P23" s="571">
        <v>95.9</v>
      </c>
      <c r="Q23" s="572">
        <v>95.6</v>
      </c>
      <c r="R23" s="572">
        <v>96.5</v>
      </c>
      <c r="S23" s="572">
        <v>14.7</v>
      </c>
      <c r="T23" s="678">
        <v>96.8</v>
      </c>
      <c r="U23" s="572">
        <v>95.9</v>
      </c>
      <c r="V23" s="280">
        <v>95.9</v>
      </c>
      <c r="W23" s="700">
        <f t="shared" si="0"/>
        <v>1767.5000000000005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657.50000000000011</v>
      </c>
      <c r="C24" s="623">
        <f t="shared" si="1"/>
        <v>665.3</v>
      </c>
      <c r="D24" s="623">
        <f t="shared" si="1"/>
        <v>666.40000000000009</v>
      </c>
      <c r="E24" s="623">
        <f t="shared" si="1"/>
        <v>161.6</v>
      </c>
      <c r="F24" s="623">
        <f t="shared" si="1"/>
        <v>657.5</v>
      </c>
      <c r="G24" s="623">
        <f t="shared" si="1"/>
        <v>662</v>
      </c>
      <c r="H24" s="624">
        <f t="shared" si="1"/>
        <v>657.50000000000011</v>
      </c>
      <c r="I24" s="622">
        <f t="shared" si="1"/>
        <v>651.90000000000009</v>
      </c>
      <c r="J24" s="623">
        <f t="shared" si="1"/>
        <v>659.7</v>
      </c>
      <c r="K24" s="623">
        <f t="shared" si="1"/>
        <v>659.69999999999993</v>
      </c>
      <c r="L24" s="623">
        <f>SUM(L17:L23)</f>
        <v>172.7</v>
      </c>
      <c r="M24" s="623">
        <f>SUM(M17:M23)</f>
        <v>667.5</v>
      </c>
      <c r="N24" s="623">
        <f>SUM(N17:N23)</f>
        <v>651.9</v>
      </c>
      <c r="O24" s="624">
        <f>SUM(O17:O23)</f>
        <v>656.4</v>
      </c>
      <c r="P24" s="622">
        <f t="shared" ref="P24:V24" si="2">SUM(P17:P23)</f>
        <v>670.9</v>
      </c>
      <c r="Q24" s="623">
        <f t="shared" si="2"/>
        <v>669.80000000000007</v>
      </c>
      <c r="R24" s="623">
        <f t="shared" si="2"/>
        <v>675.3</v>
      </c>
      <c r="S24" s="623">
        <f t="shared" si="2"/>
        <v>104.80000000000001</v>
      </c>
      <c r="T24" s="623">
        <f t="shared" si="2"/>
        <v>679.8</v>
      </c>
      <c r="U24" s="623">
        <f t="shared" si="2"/>
        <v>670.9</v>
      </c>
      <c r="V24" s="624">
        <f t="shared" si="2"/>
        <v>673.1</v>
      </c>
      <c r="W24" s="625">
        <f>SUM(B24:V24)</f>
        <v>12392.199999999997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159.20000000000005</v>
      </c>
      <c r="C25" s="613">
        <v>159.20000000000005</v>
      </c>
      <c r="D25" s="613">
        <v>159.20000000000005</v>
      </c>
      <c r="E25" s="613">
        <v>159.20000000000005</v>
      </c>
      <c r="F25" s="613">
        <v>159.20000000000005</v>
      </c>
      <c r="G25" s="613">
        <v>159.20000000000005</v>
      </c>
      <c r="H25" s="613">
        <v>159.20000000000005</v>
      </c>
      <c r="I25" s="613">
        <v>159.20000000000005</v>
      </c>
      <c r="J25" s="613">
        <v>159.20000000000005</v>
      </c>
      <c r="K25" s="613">
        <v>159.20000000000005</v>
      </c>
      <c r="L25" s="613">
        <v>159.20000000000005</v>
      </c>
      <c r="M25" s="613">
        <v>159.20000000000005</v>
      </c>
      <c r="N25" s="613">
        <v>159.20000000000005</v>
      </c>
      <c r="O25" s="613">
        <v>159.20000000000005</v>
      </c>
      <c r="P25" s="613">
        <v>159.20000000000005</v>
      </c>
      <c r="Q25" s="613">
        <v>159.20000000000005</v>
      </c>
      <c r="R25" s="613">
        <v>159.20000000000005</v>
      </c>
      <c r="S25" s="613">
        <v>159.20000000000005</v>
      </c>
      <c r="T25" s="613">
        <v>159.20000000000005</v>
      </c>
      <c r="U25" s="613">
        <v>159.20000000000005</v>
      </c>
      <c r="V25" s="697">
        <v>159.20000000000005</v>
      </c>
      <c r="W25" s="698">
        <f>((W24/W26)/7)*1000</f>
        <v>159.20092497430625</v>
      </c>
      <c r="Y25" s="36"/>
    </row>
    <row r="26" spans="1:30" s="2" customFormat="1" ht="33" customHeight="1" x14ac:dyDescent="0.25">
      <c r="A26" s="163" t="s">
        <v>11</v>
      </c>
      <c r="B26" s="18">
        <v>590</v>
      </c>
      <c r="C26" s="19">
        <v>597</v>
      </c>
      <c r="D26" s="19">
        <v>598</v>
      </c>
      <c r="E26" s="19">
        <v>145</v>
      </c>
      <c r="F26" s="19">
        <v>590</v>
      </c>
      <c r="G26" s="19">
        <v>594</v>
      </c>
      <c r="H26" s="20">
        <v>590</v>
      </c>
      <c r="I26" s="18">
        <v>585</v>
      </c>
      <c r="J26" s="19">
        <v>592</v>
      </c>
      <c r="K26" s="19">
        <v>592</v>
      </c>
      <c r="L26" s="19">
        <v>155</v>
      </c>
      <c r="M26" s="19">
        <v>599</v>
      </c>
      <c r="N26" s="19">
        <v>585</v>
      </c>
      <c r="O26" s="20">
        <v>589</v>
      </c>
      <c r="P26" s="18">
        <v>602</v>
      </c>
      <c r="Q26" s="19">
        <v>601</v>
      </c>
      <c r="R26" s="19">
        <v>606</v>
      </c>
      <c r="S26" s="19">
        <v>94</v>
      </c>
      <c r="T26" s="19">
        <v>610</v>
      </c>
      <c r="U26" s="19">
        <v>602</v>
      </c>
      <c r="V26" s="156">
        <v>604</v>
      </c>
      <c r="W26" s="699">
        <f>+SUM(B26:V26)</f>
        <v>11120</v>
      </c>
    </row>
    <row r="27" spans="1:30" s="2" customFormat="1" ht="33" customHeight="1" x14ac:dyDescent="0.25">
      <c r="A27" s="164" t="s">
        <v>12</v>
      </c>
      <c r="B27" s="21">
        <f>((((((B25*7)*B26)/1000))/7))</f>
        <v>93.928000000000026</v>
      </c>
      <c r="C27" s="22">
        <f t="shared" ref="C27:V27" si="3">((((((C25*7)*C26)/1000))/7))</f>
        <v>95.042400000000029</v>
      </c>
      <c r="D27" s="22">
        <f t="shared" si="3"/>
        <v>95.201600000000028</v>
      </c>
      <c r="E27" s="22">
        <f t="shared" si="3"/>
        <v>23.084000000000007</v>
      </c>
      <c r="F27" s="22">
        <f t="shared" si="3"/>
        <v>93.928000000000026</v>
      </c>
      <c r="G27" s="22">
        <f t="shared" si="3"/>
        <v>94.56480000000002</v>
      </c>
      <c r="H27" s="23">
        <f t="shared" si="3"/>
        <v>93.928000000000026</v>
      </c>
      <c r="I27" s="21">
        <f t="shared" si="3"/>
        <v>93.132000000000033</v>
      </c>
      <c r="J27" s="22">
        <f t="shared" si="3"/>
        <v>94.246400000000023</v>
      </c>
      <c r="K27" s="22">
        <f t="shared" si="3"/>
        <v>94.246400000000023</v>
      </c>
      <c r="L27" s="22">
        <f t="shared" si="3"/>
        <v>24.676000000000009</v>
      </c>
      <c r="M27" s="22">
        <f t="shared" si="3"/>
        <v>95.360800000000026</v>
      </c>
      <c r="N27" s="22">
        <f t="shared" si="3"/>
        <v>93.132000000000033</v>
      </c>
      <c r="O27" s="23">
        <f t="shared" si="3"/>
        <v>93.768800000000027</v>
      </c>
      <c r="P27" s="21">
        <f t="shared" si="3"/>
        <v>95.838400000000021</v>
      </c>
      <c r="Q27" s="22">
        <f t="shared" si="3"/>
        <v>95.679200000000023</v>
      </c>
      <c r="R27" s="22">
        <f t="shared" si="3"/>
        <v>96.475200000000015</v>
      </c>
      <c r="S27" s="22">
        <f t="shared" si="3"/>
        <v>14.964800000000006</v>
      </c>
      <c r="T27" s="22">
        <f t="shared" si="3"/>
        <v>97.112000000000037</v>
      </c>
      <c r="U27" s="22">
        <f t="shared" si="3"/>
        <v>95.838400000000021</v>
      </c>
      <c r="V27" s="135">
        <f t="shared" si="3"/>
        <v>96.156800000000018</v>
      </c>
      <c r="W27" s="190">
        <f>((W24*1000)/W26)/7</f>
        <v>159.20092497430622</v>
      </c>
      <c r="Y27" s="36"/>
    </row>
    <row r="28" spans="1:30" ht="33.75" customHeight="1" x14ac:dyDescent="0.25">
      <c r="A28" s="157" t="s">
        <v>13</v>
      </c>
      <c r="B28" s="329">
        <f>((B26*B25)*7)/1000</f>
        <v>657.49600000000021</v>
      </c>
      <c r="C28" s="330">
        <f>((C26*C25)*7)/1000</f>
        <v>665.29680000000019</v>
      </c>
      <c r="D28" s="330">
        <f t="shared" ref="D28:K28" si="4">((D26*D25)*7)/1000</f>
        <v>666.41120000000024</v>
      </c>
      <c r="E28" s="330">
        <f t="shared" si="4"/>
        <v>161.58800000000005</v>
      </c>
      <c r="F28" s="330">
        <f t="shared" si="4"/>
        <v>657.49600000000021</v>
      </c>
      <c r="G28" s="330">
        <f t="shared" si="4"/>
        <v>661.95360000000016</v>
      </c>
      <c r="H28" s="331">
        <f t="shared" si="4"/>
        <v>657.49600000000021</v>
      </c>
      <c r="I28" s="329">
        <f>((I26*I25)*7)/1000</f>
        <v>651.92400000000021</v>
      </c>
      <c r="J28" s="330">
        <f t="shared" si="4"/>
        <v>659.72480000000019</v>
      </c>
      <c r="K28" s="330">
        <f t="shared" si="4"/>
        <v>659.72480000000019</v>
      </c>
      <c r="L28" s="330">
        <f>((L26*L25)*7)/1000</f>
        <v>172.73200000000006</v>
      </c>
      <c r="M28" s="330">
        <f>((M26*M25)*7)/1000</f>
        <v>667.52560000000017</v>
      </c>
      <c r="N28" s="330">
        <f>((N26*N25)*7)/1000</f>
        <v>651.92400000000021</v>
      </c>
      <c r="O28" s="331">
        <f>((O26*O25)*7)/1000</f>
        <v>656.38160000000016</v>
      </c>
      <c r="P28" s="329">
        <f t="shared" ref="P28:V28" si="5">((P26*P25)*7)/1000</f>
        <v>670.86880000000019</v>
      </c>
      <c r="Q28" s="330">
        <f t="shared" si="5"/>
        <v>669.75440000000015</v>
      </c>
      <c r="R28" s="330">
        <f t="shared" si="5"/>
        <v>675.32640000000015</v>
      </c>
      <c r="S28" s="330">
        <f t="shared" si="5"/>
        <v>104.75360000000003</v>
      </c>
      <c r="T28" s="330">
        <f t="shared" si="5"/>
        <v>679.78400000000022</v>
      </c>
      <c r="U28" s="330">
        <f t="shared" si="5"/>
        <v>670.86880000000019</v>
      </c>
      <c r="V28" s="344">
        <f t="shared" si="5"/>
        <v>673.09760000000017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159.20096852300244</v>
      </c>
      <c r="C29" s="27">
        <f t="shared" si="6"/>
        <v>159.20076573342905</v>
      </c>
      <c r="D29" s="27">
        <f t="shared" si="6"/>
        <v>159.19732441471572</v>
      </c>
      <c r="E29" s="27">
        <f t="shared" si="6"/>
        <v>159.21182266009851</v>
      </c>
      <c r="F29" s="27">
        <f t="shared" si="6"/>
        <v>159.20096852300242</v>
      </c>
      <c r="G29" s="27">
        <f t="shared" si="6"/>
        <v>159.21115921115918</v>
      </c>
      <c r="H29" s="28">
        <f t="shared" si="6"/>
        <v>159.20096852300244</v>
      </c>
      <c r="I29" s="26">
        <f t="shared" si="6"/>
        <v>159.19413919413921</v>
      </c>
      <c r="J29" s="27">
        <f t="shared" si="6"/>
        <v>159.19401544401546</v>
      </c>
      <c r="K29" s="27">
        <f t="shared" si="6"/>
        <v>159.19401544401543</v>
      </c>
      <c r="L29" s="27">
        <f>+(L24/L26)/7*1000</f>
        <v>159.17050691244236</v>
      </c>
      <c r="M29" s="27">
        <f>+(M24/M26)/7*1000</f>
        <v>159.19389458621509</v>
      </c>
      <c r="N29" s="27">
        <f>+(N24/N26)/7*1000</f>
        <v>159.19413919413918</v>
      </c>
      <c r="O29" s="28">
        <f>+(O24/O26)/7*1000</f>
        <v>159.20446276982778</v>
      </c>
      <c r="P29" s="26">
        <f t="shared" ref="P29:V29" si="7">+(P24/P26)/7*1000</f>
        <v>159.20740389178926</v>
      </c>
      <c r="Q29" s="27">
        <f t="shared" si="7"/>
        <v>159.21083907772763</v>
      </c>
      <c r="R29" s="27">
        <f t="shared" si="7"/>
        <v>159.19377652050918</v>
      </c>
      <c r="S29" s="27">
        <f t="shared" si="7"/>
        <v>159.27051671732522</v>
      </c>
      <c r="T29" s="27">
        <f t="shared" si="7"/>
        <v>159.20374707259953</v>
      </c>
      <c r="U29" s="27">
        <f t="shared" si="7"/>
        <v>159.20740389178926</v>
      </c>
      <c r="V29" s="180">
        <f t="shared" si="7"/>
        <v>159.20056764427625</v>
      </c>
      <c r="W29" s="183"/>
      <c r="Y29" s="327"/>
      <c r="AA29" s="11"/>
      <c r="AB29" s="11"/>
    </row>
    <row r="30" spans="1:30" ht="33.75" customHeight="1" x14ac:dyDescent="0.25">
      <c r="A30" s="29"/>
      <c r="B30" s="30">
        <f>B28-B24</f>
        <v>-3.9999999999054126E-3</v>
      </c>
      <c r="C30" s="30">
        <f t="shared" ref="C30:V30" si="8">C28-C24</f>
        <v>-3.1999999997651685E-3</v>
      </c>
      <c r="D30" s="30">
        <f t="shared" si="8"/>
        <v>1.1200000000144428E-2</v>
      </c>
      <c r="E30" s="30">
        <f t="shared" si="8"/>
        <v>-1.1999999999943611E-2</v>
      </c>
      <c r="F30" s="30">
        <f t="shared" si="8"/>
        <v>-3.9999999997917257E-3</v>
      </c>
      <c r="G30" s="30">
        <f t="shared" si="8"/>
        <v>-4.6399999999835018E-2</v>
      </c>
      <c r="H30" s="30">
        <f t="shared" si="8"/>
        <v>-3.9999999999054126E-3</v>
      </c>
      <c r="I30" s="30">
        <f t="shared" si="8"/>
        <v>2.4000000000114596E-2</v>
      </c>
      <c r="J30" s="30">
        <f t="shared" si="8"/>
        <v>2.4800000000141154E-2</v>
      </c>
      <c r="K30" s="30">
        <f t="shared" si="8"/>
        <v>2.480000000025484E-2</v>
      </c>
      <c r="L30" s="30">
        <f t="shared" si="8"/>
        <v>3.200000000006753E-2</v>
      </c>
      <c r="M30" s="30">
        <f t="shared" si="8"/>
        <v>2.5600000000167711E-2</v>
      </c>
      <c r="N30" s="30">
        <f t="shared" si="8"/>
        <v>2.4000000000228283E-2</v>
      </c>
      <c r="O30" s="30">
        <f t="shared" si="8"/>
        <v>-1.8399999999815009E-2</v>
      </c>
      <c r="P30" s="30">
        <f t="shared" si="8"/>
        <v>-3.1199999999785177E-2</v>
      </c>
      <c r="Q30" s="30">
        <f t="shared" si="8"/>
        <v>-4.5599999999922147E-2</v>
      </c>
      <c r="R30" s="30">
        <f t="shared" si="8"/>
        <v>2.6400000000194268E-2</v>
      </c>
      <c r="S30" s="30">
        <f t="shared" si="8"/>
        <v>-4.6399999999977126E-2</v>
      </c>
      <c r="T30" s="30">
        <f t="shared" si="8"/>
        <v>-1.5999999999735337E-2</v>
      </c>
      <c r="U30" s="30">
        <f t="shared" si="8"/>
        <v>-3.1199999999785177E-2</v>
      </c>
      <c r="V30" s="30">
        <f t="shared" si="8"/>
        <v>-2.3999999998522981E-3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579"/>
      <c r="D31" s="579"/>
      <c r="E31" s="579"/>
      <c r="F31" s="579"/>
      <c r="G31" s="579"/>
      <c r="H31" s="579"/>
      <c r="I31" s="579"/>
      <c r="J31" s="579"/>
      <c r="K31" s="579"/>
      <c r="L31" s="579"/>
      <c r="M31" s="579"/>
      <c r="N31" s="579"/>
      <c r="O31" s="579"/>
      <c r="P31" s="579"/>
      <c r="Q31" s="579"/>
      <c r="R31" s="579"/>
      <c r="S31" s="579"/>
      <c r="T31" s="579"/>
      <c r="U31" s="579"/>
      <c r="V31" s="579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5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4" t="s">
        <v>16</v>
      </c>
      <c r="C33" s="1095"/>
      <c r="D33" s="1095"/>
      <c r="E33" s="1095"/>
      <c r="F33" s="1095"/>
      <c r="G33" s="1145"/>
      <c r="H33" s="1147" t="s">
        <v>8</v>
      </c>
      <c r="M33" s="32"/>
      <c r="N33" s="1166"/>
      <c r="O33" s="1169" t="s">
        <v>16</v>
      </c>
      <c r="P33" s="1170"/>
      <c r="Q33" s="1170"/>
      <c r="R33" s="1170"/>
      <c r="S33" s="1170"/>
      <c r="T33" s="1170"/>
      <c r="U33" s="1155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5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50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707">
        <v>81.7</v>
      </c>
      <c r="C36" s="708">
        <v>84.1</v>
      </c>
      <c r="D36" s="709">
        <v>15</v>
      </c>
      <c r="E36" s="709">
        <v>88.6</v>
      </c>
      <c r="F36" s="709">
        <v>86.9</v>
      </c>
      <c r="G36" s="710">
        <v>88</v>
      </c>
      <c r="H36" s="496">
        <f t="shared" ref="H36:H41" si="9">SUM(B36:G36)</f>
        <v>444.29999999999995</v>
      </c>
      <c r="I36" s="37"/>
      <c r="J36" s="375"/>
      <c r="K36" s="326"/>
      <c r="L36" s="502"/>
      <c r="M36" s="2"/>
      <c r="N36" s="147" t="s">
        <v>23</v>
      </c>
      <c r="O36" s="686">
        <v>6.5</v>
      </c>
      <c r="P36" s="687">
        <v>7</v>
      </c>
      <c r="Q36" s="687">
        <v>2</v>
      </c>
      <c r="R36" s="690">
        <v>7.4</v>
      </c>
      <c r="S36" s="687">
        <v>7.4</v>
      </c>
      <c r="T36" s="694">
        <v>7.3</v>
      </c>
      <c r="U36" s="679">
        <f t="shared" ref="U36:U43" si="10">SUM(O36:T36)</f>
        <v>37.599999999999994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81.7</v>
      </c>
      <c r="C37" s="687">
        <v>84.1</v>
      </c>
      <c r="D37" s="690">
        <v>15</v>
      </c>
      <c r="E37" s="690">
        <v>88.6</v>
      </c>
      <c r="F37" s="690">
        <v>86.9</v>
      </c>
      <c r="G37" s="692">
        <v>88</v>
      </c>
      <c r="H37" s="337">
        <f t="shared" si="9"/>
        <v>444.29999999999995</v>
      </c>
      <c r="I37" s="37"/>
      <c r="J37" s="375"/>
      <c r="K37" s="326"/>
      <c r="L37" s="502"/>
      <c r="M37" s="2"/>
      <c r="N37" s="148" t="s">
        <v>19</v>
      </c>
      <c r="O37" s="691">
        <v>6.5</v>
      </c>
      <c r="P37" s="690">
        <v>7</v>
      </c>
      <c r="Q37" s="690">
        <v>2</v>
      </c>
      <c r="R37" s="690">
        <v>7.4</v>
      </c>
      <c r="S37" s="690">
        <v>7.4</v>
      </c>
      <c r="T37" s="695">
        <v>7.3</v>
      </c>
      <c r="U37" s="680">
        <f t="shared" si="10"/>
        <v>37.599999999999994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691">
        <v>80.8</v>
      </c>
      <c r="C38" s="687">
        <v>83.2</v>
      </c>
      <c r="D38" s="690">
        <v>13.8</v>
      </c>
      <c r="E38" s="690">
        <v>87.6</v>
      </c>
      <c r="F38" s="690">
        <v>85.6</v>
      </c>
      <c r="G38" s="692">
        <v>87.6</v>
      </c>
      <c r="H38" s="337">
        <f>SUM(B38:G38)</f>
        <v>438.6</v>
      </c>
      <c r="I38" s="37"/>
      <c r="J38" s="375"/>
      <c r="K38" s="326"/>
      <c r="L38" s="502"/>
      <c r="M38" s="2"/>
      <c r="N38" s="148" t="s">
        <v>27</v>
      </c>
      <c r="O38" s="691">
        <v>7.2</v>
      </c>
      <c r="P38" s="690">
        <v>7.5</v>
      </c>
      <c r="Q38" s="690">
        <v>1.1000000000000001</v>
      </c>
      <c r="R38" s="690">
        <v>7.3</v>
      </c>
      <c r="S38" s="690">
        <v>7.3</v>
      </c>
      <c r="T38" s="695">
        <v>7.2</v>
      </c>
      <c r="U38" s="680">
        <f t="shared" si="10"/>
        <v>37.6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117">
        <v>80.5</v>
      </c>
      <c r="C39" s="703">
        <v>83.2</v>
      </c>
      <c r="D39" s="514">
        <v>11.7</v>
      </c>
      <c r="E39" s="514">
        <v>87.2</v>
      </c>
      <c r="F39" s="514">
        <v>85.6</v>
      </c>
      <c r="G39" s="515">
        <v>87.6</v>
      </c>
      <c r="H39" s="337">
        <f t="shared" si="9"/>
        <v>435.79999999999995</v>
      </c>
      <c r="I39" s="37"/>
      <c r="J39" s="375"/>
      <c r="K39" s="326"/>
      <c r="L39" s="502"/>
      <c r="M39" s="2"/>
      <c r="N39" s="147" t="s">
        <v>20</v>
      </c>
      <c r="O39" s="329">
        <v>7.3</v>
      </c>
      <c r="P39" s="330">
        <v>7.5</v>
      </c>
      <c r="Q39" s="330">
        <v>1.1000000000000001</v>
      </c>
      <c r="R39" s="330">
        <v>7.3</v>
      </c>
      <c r="S39" s="330">
        <v>7.3</v>
      </c>
      <c r="T39" s="344">
        <v>7.2</v>
      </c>
      <c r="U39" s="680">
        <f t="shared" si="10"/>
        <v>37.700000000000003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80.5</v>
      </c>
      <c r="C40" s="703">
        <v>83.2</v>
      </c>
      <c r="D40" s="514">
        <v>11.6</v>
      </c>
      <c r="E40" s="514">
        <v>87.2</v>
      </c>
      <c r="F40" s="514">
        <v>85.6</v>
      </c>
      <c r="G40" s="515">
        <v>87.5</v>
      </c>
      <c r="H40" s="558">
        <f t="shared" si="9"/>
        <v>435.6</v>
      </c>
      <c r="I40" s="555"/>
      <c r="J40" s="556"/>
      <c r="K40" s="556"/>
      <c r="L40" s="556"/>
      <c r="M40" s="557"/>
      <c r="N40" s="147" t="s">
        <v>21</v>
      </c>
      <c r="O40" s="329">
        <v>7.3</v>
      </c>
      <c r="P40" s="330">
        <v>7.5</v>
      </c>
      <c r="Q40" s="330">
        <v>1.1000000000000001</v>
      </c>
      <c r="R40" s="330">
        <v>7.3</v>
      </c>
      <c r="S40" s="330">
        <v>7.3</v>
      </c>
      <c r="T40" s="344">
        <v>7.2</v>
      </c>
      <c r="U40" s="680">
        <f t="shared" si="10"/>
        <v>37.700000000000003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117">
        <v>80.5</v>
      </c>
      <c r="C41" s="703">
        <v>83.1</v>
      </c>
      <c r="D41" s="514">
        <v>11.6</v>
      </c>
      <c r="E41" s="514">
        <v>87.2</v>
      </c>
      <c r="F41" s="514">
        <v>85.5</v>
      </c>
      <c r="G41" s="515">
        <v>87.5</v>
      </c>
      <c r="H41" s="337">
        <f t="shared" si="9"/>
        <v>435.4</v>
      </c>
      <c r="I41" s="555"/>
      <c r="J41" s="556"/>
      <c r="K41" s="556"/>
      <c r="L41" s="556"/>
      <c r="M41" s="557"/>
      <c r="N41" s="148" t="s">
        <v>22</v>
      </c>
      <c r="O41" s="329">
        <v>7.3</v>
      </c>
      <c r="P41" s="330">
        <v>7.5</v>
      </c>
      <c r="Q41" s="330">
        <v>1.1000000000000001</v>
      </c>
      <c r="R41" s="330">
        <v>7.4</v>
      </c>
      <c r="S41" s="330">
        <v>7.4</v>
      </c>
      <c r="T41" s="344">
        <v>7.2</v>
      </c>
      <c r="U41" s="680">
        <f t="shared" si="10"/>
        <v>37.900000000000006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704">
        <v>80.599999999999994</v>
      </c>
      <c r="C42" s="705">
        <v>83.1</v>
      </c>
      <c r="D42" s="705">
        <v>11.6</v>
      </c>
      <c r="E42" s="705">
        <v>87.3</v>
      </c>
      <c r="F42" s="705">
        <v>85.5</v>
      </c>
      <c r="G42" s="706">
        <v>87.5</v>
      </c>
      <c r="H42" s="509">
        <f>SUM(B42:G42)</f>
        <v>435.59999999999997</v>
      </c>
      <c r="I42" s="555"/>
      <c r="J42" s="556"/>
      <c r="K42" s="556"/>
      <c r="L42" s="556"/>
      <c r="M42" s="557"/>
      <c r="N42" s="196" t="s">
        <v>30</v>
      </c>
      <c r="O42" s="329">
        <v>7.4</v>
      </c>
      <c r="P42" s="330">
        <v>7.6</v>
      </c>
      <c r="Q42" s="330">
        <v>1.1000000000000001</v>
      </c>
      <c r="R42" s="330">
        <v>7.5</v>
      </c>
      <c r="S42" s="330">
        <v>7.5</v>
      </c>
      <c r="T42" s="344">
        <v>7.5</v>
      </c>
      <c r="U42" s="680">
        <f t="shared" si="10"/>
        <v>38.6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566.29999999999995</v>
      </c>
      <c r="C43" s="628">
        <f t="shared" si="11"/>
        <v>584</v>
      </c>
      <c r="D43" s="628">
        <f t="shared" si="11"/>
        <v>90.299999999999983</v>
      </c>
      <c r="E43" s="531">
        <f t="shared" si="11"/>
        <v>613.69999999999993</v>
      </c>
      <c r="F43" s="628">
        <f>SUM(F36:F42)</f>
        <v>601.6</v>
      </c>
      <c r="G43" s="629">
        <f t="shared" si="11"/>
        <v>613.70000000000005</v>
      </c>
      <c r="H43" s="626">
        <f>SUM(B43:G43)</f>
        <v>3069.5999999999995</v>
      </c>
      <c r="I43" s="37"/>
      <c r="J43" s="37"/>
      <c r="K43" s="37"/>
      <c r="L43" s="37"/>
      <c r="N43" s="302" t="s">
        <v>8</v>
      </c>
      <c r="O43" s="622">
        <f t="shared" ref="O43:T43" si="12">SUM(O36:O42)</f>
        <v>49.499999999999993</v>
      </c>
      <c r="P43" s="623">
        <f t="shared" si="12"/>
        <v>51.6</v>
      </c>
      <c r="Q43" s="623">
        <f t="shared" si="12"/>
        <v>9.4999999999999982</v>
      </c>
      <c r="R43" s="623">
        <f t="shared" si="12"/>
        <v>51.6</v>
      </c>
      <c r="S43" s="623">
        <f t="shared" si="12"/>
        <v>51.6</v>
      </c>
      <c r="T43" s="648">
        <f t="shared" si="12"/>
        <v>50.900000000000006</v>
      </c>
      <c r="U43" s="626">
        <f t="shared" si="10"/>
        <v>264.7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157.4</v>
      </c>
      <c r="C44" s="613">
        <v>157.4</v>
      </c>
      <c r="D44" s="613">
        <v>157.4</v>
      </c>
      <c r="E44" s="613">
        <v>157.4</v>
      </c>
      <c r="F44" s="613">
        <v>157.4</v>
      </c>
      <c r="G44" s="613">
        <v>157.4</v>
      </c>
      <c r="H44" s="620">
        <f>+((H43/H45)/7)*1000</f>
        <v>157.39924110347656</v>
      </c>
      <c r="I44" s="38"/>
      <c r="J44" s="38"/>
      <c r="K44" s="38"/>
      <c r="L44" s="37"/>
      <c r="N44" s="162" t="s">
        <v>10</v>
      </c>
      <c r="O44" s="617">
        <v>150.5</v>
      </c>
      <c r="P44" s="618">
        <v>150.5</v>
      </c>
      <c r="Q44" s="618">
        <v>150.5</v>
      </c>
      <c r="R44" s="618">
        <v>147.5</v>
      </c>
      <c r="S44" s="618">
        <v>147.5</v>
      </c>
      <c r="T44" s="649">
        <v>145.5</v>
      </c>
      <c r="U44" s="620">
        <f>+((U43/U45)/7)*1000</f>
        <v>148.29131652661064</v>
      </c>
      <c r="AA44" s="11"/>
      <c r="AB44" s="11"/>
    </row>
    <row r="45" spans="1:28" ht="33.75" customHeight="1" x14ac:dyDescent="0.25">
      <c r="A45" s="163" t="s">
        <v>11</v>
      </c>
      <c r="B45" s="18">
        <v>514</v>
      </c>
      <c r="C45" s="19">
        <v>530</v>
      </c>
      <c r="D45" s="19">
        <v>82</v>
      </c>
      <c r="E45" s="19">
        <v>557</v>
      </c>
      <c r="F45" s="19">
        <v>546</v>
      </c>
      <c r="G45" s="20">
        <v>557</v>
      </c>
      <c r="H45" s="384">
        <f>SUM(B45:G45)</f>
        <v>2786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3">((((((B44*7)*B45)/1000)))/7)</f>
        <v>80.903599999999997</v>
      </c>
      <c r="C46" s="22">
        <f t="shared" si="13"/>
        <v>83.421999999999997</v>
      </c>
      <c r="D46" s="22">
        <f t="shared" si="13"/>
        <v>12.906799999999999</v>
      </c>
      <c r="E46" s="22">
        <f t="shared" si="13"/>
        <v>87.67179999999999</v>
      </c>
      <c r="F46" s="22">
        <f t="shared" si="13"/>
        <v>85.940399999999983</v>
      </c>
      <c r="G46" s="23">
        <f t="shared" si="13"/>
        <v>87.67179999999999</v>
      </c>
      <c r="H46" s="368">
        <f>((H43*1000)/H45)/7</f>
        <v>157.39924110347653</v>
      </c>
      <c r="I46" s="167"/>
      <c r="J46" s="167"/>
      <c r="K46" s="167"/>
      <c r="L46" s="37"/>
      <c r="N46" s="164" t="s">
        <v>12</v>
      </c>
      <c r="O46" s="21">
        <f t="shared" ref="O46:T46" si="14">(((((O44*7)*O45)/1000))-O36-O37)/5</f>
        <v>7.3028999999999993</v>
      </c>
      <c r="P46" s="22">
        <f t="shared" si="14"/>
        <v>7.5242999999999993</v>
      </c>
      <c r="Q46" s="22">
        <f t="shared" si="14"/>
        <v>1.0963000000000001</v>
      </c>
      <c r="R46" s="22">
        <f t="shared" si="14"/>
        <v>7.3650000000000002</v>
      </c>
      <c r="S46" s="22">
        <f t="shared" si="14"/>
        <v>7.3650000000000002</v>
      </c>
      <c r="T46" s="135">
        <f t="shared" si="14"/>
        <v>7.2650000000000006</v>
      </c>
      <c r="U46" s="368">
        <f>((U43*1000)/U45)/7</f>
        <v>148.29131652661064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566.32520000000011</v>
      </c>
      <c r="C47" s="330">
        <f t="shared" si="15"/>
        <v>583.95399999999995</v>
      </c>
      <c r="D47" s="330">
        <f t="shared" si="15"/>
        <v>90.3476</v>
      </c>
      <c r="E47" s="330">
        <f t="shared" si="15"/>
        <v>613.70259999999996</v>
      </c>
      <c r="F47" s="330">
        <f>((F45*F44)*7)/1000</f>
        <v>601.58280000000002</v>
      </c>
      <c r="G47" s="331">
        <f t="shared" si="15"/>
        <v>613.70259999999996</v>
      </c>
      <c r="H47" s="57"/>
      <c r="I47" s="29"/>
      <c r="J47" s="29"/>
      <c r="K47" s="29"/>
      <c r="L47" s="37"/>
      <c r="N47" s="157" t="s">
        <v>13</v>
      </c>
      <c r="O47" s="329">
        <f t="shared" ref="O47:T47" si="16">((O45*O44)*7)/1000</f>
        <v>49.514499999999998</v>
      </c>
      <c r="P47" s="330">
        <f t="shared" si="16"/>
        <v>51.621499999999997</v>
      </c>
      <c r="Q47" s="330">
        <f t="shared" si="16"/>
        <v>9.4815000000000005</v>
      </c>
      <c r="R47" s="330">
        <f t="shared" si="16"/>
        <v>51.625</v>
      </c>
      <c r="S47" s="330">
        <f t="shared" si="16"/>
        <v>51.625</v>
      </c>
      <c r="T47" s="344">
        <f t="shared" si="16"/>
        <v>50.924999999999997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157.39299610894938</v>
      </c>
      <c r="C48" s="27">
        <f t="shared" si="17"/>
        <v>157.41239892183287</v>
      </c>
      <c r="D48" s="27">
        <f t="shared" si="17"/>
        <v>157.31707317073167</v>
      </c>
      <c r="E48" s="27">
        <f t="shared" si="17"/>
        <v>157.39933316234931</v>
      </c>
      <c r="F48" s="27">
        <f>+(F43/F45)/7*1000</f>
        <v>157.40450026164314</v>
      </c>
      <c r="G48" s="28">
        <f t="shared" si="17"/>
        <v>157.39933316234934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150.45592705167172</v>
      </c>
      <c r="P48" s="27">
        <f t="shared" si="18"/>
        <v>150.43731778425655</v>
      </c>
      <c r="Q48" s="27">
        <f t="shared" si="18"/>
        <v>150.79365079365076</v>
      </c>
      <c r="R48" s="27">
        <f t="shared" si="18"/>
        <v>147.42857142857144</v>
      </c>
      <c r="S48" s="27">
        <f t="shared" si="18"/>
        <v>147.42857142857144</v>
      </c>
      <c r="T48" s="180">
        <f t="shared" si="18"/>
        <v>145.42857142857144</v>
      </c>
      <c r="U48" s="58"/>
      <c r="AA48" s="11"/>
      <c r="AB48" s="11"/>
    </row>
    <row r="49" spans="1:30" ht="33.75" customHeight="1" x14ac:dyDescent="0.25">
      <c r="A49" s="29"/>
      <c r="B49" s="30">
        <f t="shared" ref="B49:G49" si="19">B47-B43</f>
        <v>2.5200000000154432E-2</v>
      </c>
      <c r="C49" s="30">
        <f t="shared" si="19"/>
        <v>-4.6000000000049113E-2</v>
      </c>
      <c r="D49" s="30">
        <f t="shared" si="19"/>
        <v>4.7600000000016962E-2</v>
      </c>
      <c r="E49" s="30">
        <f t="shared" si="19"/>
        <v>2.6000000000294676E-3</v>
      </c>
      <c r="F49" s="30">
        <f t="shared" si="19"/>
        <v>-1.7200000000002547E-2</v>
      </c>
      <c r="G49" s="30">
        <f t="shared" si="19"/>
        <v>2.5999999999157808E-3</v>
      </c>
      <c r="H49" s="29"/>
      <c r="I49" s="29"/>
      <c r="J49" s="29"/>
      <c r="K49" s="29"/>
      <c r="L49" s="30"/>
      <c r="N49" s="29"/>
      <c r="O49" s="30">
        <f t="shared" ref="O49:T49" si="20">O47-O43</f>
        <v>1.4500000000005286E-2</v>
      </c>
      <c r="P49" s="30">
        <f t="shared" si="20"/>
        <v>2.1499999999996078E-2</v>
      </c>
      <c r="Q49" s="30">
        <f t="shared" si="20"/>
        <v>-1.849999999999774E-2</v>
      </c>
      <c r="R49" s="30">
        <f t="shared" si="20"/>
        <v>2.4999999999998579E-2</v>
      </c>
      <c r="S49" s="30">
        <f t="shared" si="20"/>
        <v>2.4999999999998579E-2</v>
      </c>
      <c r="T49" s="30">
        <f t="shared" si="20"/>
        <v>2.4999999999991473E-2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03" t="s">
        <v>7</v>
      </c>
      <c r="C52" s="1104"/>
      <c r="D52" s="1104"/>
      <c r="E52" s="1104"/>
      <c r="F52" s="1104"/>
      <c r="G52" s="1104"/>
      <c r="H52" s="1105"/>
      <c r="I52" s="1142" t="s">
        <v>29</v>
      </c>
      <c r="J52" s="1143"/>
      <c r="K52" s="1143"/>
      <c r="L52" s="1143"/>
      <c r="M52" s="1143"/>
      <c r="N52" s="1143"/>
      <c r="O52" s="1144"/>
      <c r="P52" s="645" t="s">
        <v>28</v>
      </c>
      <c r="Q52" s="646"/>
      <c r="R52" s="646"/>
      <c r="S52" s="646"/>
      <c r="T52" s="646"/>
      <c r="U52" s="646"/>
      <c r="V52" s="646"/>
      <c r="W52" s="1147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8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686">
        <v>8.1999999999999993</v>
      </c>
      <c r="C54" s="687">
        <v>8.1999999999999993</v>
      </c>
      <c r="D54" s="687">
        <v>8</v>
      </c>
      <c r="E54" s="687">
        <v>1.9</v>
      </c>
      <c r="F54" s="687">
        <v>8.1999999999999993</v>
      </c>
      <c r="G54" s="687">
        <v>7.9</v>
      </c>
      <c r="H54" s="688">
        <v>8.1999999999999993</v>
      </c>
      <c r="I54" s="686">
        <v>7.7</v>
      </c>
      <c r="J54" s="687">
        <v>7.3</v>
      </c>
      <c r="K54" s="687">
        <v>7.4</v>
      </c>
      <c r="L54" s="687">
        <v>1.5</v>
      </c>
      <c r="M54" s="687">
        <v>7.6</v>
      </c>
      <c r="N54" s="689">
        <v>7.5</v>
      </c>
      <c r="O54" s="688">
        <v>7.7</v>
      </c>
      <c r="P54" s="686">
        <v>8.1999999999999993</v>
      </c>
      <c r="Q54" s="687">
        <v>8.3000000000000007</v>
      </c>
      <c r="R54" s="687">
        <v>8.3000000000000007</v>
      </c>
      <c r="S54" s="687">
        <v>1.8</v>
      </c>
      <c r="T54" s="687">
        <v>8</v>
      </c>
      <c r="U54" s="690">
        <v>8.1</v>
      </c>
      <c r="V54" s="688">
        <v>8.3000000000000007</v>
      </c>
      <c r="W54" s="380">
        <f t="shared" ref="W54:W61" si="21">SUM(B54:V54)</f>
        <v>148.29999999999998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691">
        <v>8.1999999999999993</v>
      </c>
      <c r="C55" s="690">
        <v>8.1999999999999993</v>
      </c>
      <c r="D55" s="690">
        <v>8</v>
      </c>
      <c r="E55" s="690">
        <v>1.9</v>
      </c>
      <c r="F55" s="690">
        <v>8.1999999999999993</v>
      </c>
      <c r="G55" s="687">
        <v>7.9</v>
      </c>
      <c r="H55" s="692">
        <v>8.1999999999999993</v>
      </c>
      <c r="I55" s="691">
        <v>7.7</v>
      </c>
      <c r="J55" s="687">
        <v>7.3</v>
      </c>
      <c r="K55" s="687">
        <v>7.4</v>
      </c>
      <c r="L55" s="690">
        <v>1.5</v>
      </c>
      <c r="M55" s="690">
        <v>7.6</v>
      </c>
      <c r="N55" s="693">
        <v>7.5</v>
      </c>
      <c r="O55" s="692">
        <v>7.7</v>
      </c>
      <c r="P55" s="691">
        <v>8.1999999999999993</v>
      </c>
      <c r="Q55" s="690">
        <v>8.3000000000000007</v>
      </c>
      <c r="R55" s="690">
        <v>8.3000000000000007</v>
      </c>
      <c r="S55" s="690">
        <v>1.8</v>
      </c>
      <c r="T55" s="690">
        <v>8</v>
      </c>
      <c r="U55" s="690">
        <v>8.1</v>
      </c>
      <c r="V55" s="692">
        <v>8.3000000000000007</v>
      </c>
      <c r="W55" s="380">
        <f t="shared" si="21"/>
        <v>148.29999999999998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691">
        <v>8.1</v>
      </c>
      <c r="C56" s="690">
        <v>8.3000000000000007</v>
      </c>
      <c r="D56" s="690">
        <v>8.1</v>
      </c>
      <c r="E56" s="690">
        <v>1.9</v>
      </c>
      <c r="F56" s="690">
        <v>8.1999999999999993</v>
      </c>
      <c r="G56" s="687">
        <v>7.9</v>
      </c>
      <c r="H56" s="692">
        <v>8.1999999999999993</v>
      </c>
      <c r="I56" s="691">
        <v>7.6</v>
      </c>
      <c r="J56" s="687">
        <v>7.4</v>
      </c>
      <c r="K56" s="687">
        <v>7.5</v>
      </c>
      <c r="L56" s="690">
        <v>1</v>
      </c>
      <c r="M56" s="690">
        <v>7.6</v>
      </c>
      <c r="N56" s="693">
        <v>7.5</v>
      </c>
      <c r="O56" s="692">
        <v>7.7</v>
      </c>
      <c r="P56" s="691">
        <v>8.1</v>
      </c>
      <c r="Q56" s="690">
        <v>8.1999999999999993</v>
      </c>
      <c r="R56" s="690">
        <v>8.1999999999999993</v>
      </c>
      <c r="S56" s="690">
        <v>1.6</v>
      </c>
      <c r="T56" s="690">
        <v>8.1</v>
      </c>
      <c r="U56" s="690">
        <v>8</v>
      </c>
      <c r="V56" s="692">
        <v>8.1</v>
      </c>
      <c r="W56" s="380">
        <f t="shared" si="21"/>
        <v>147.29999999999998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8.1</v>
      </c>
      <c r="E57" s="330">
        <v>2</v>
      </c>
      <c r="F57" s="330">
        <v>8.1999999999999993</v>
      </c>
      <c r="G57" s="592">
        <v>7.9</v>
      </c>
      <c r="H57" s="331">
        <v>8.1999999999999993</v>
      </c>
      <c r="I57" s="329">
        <v>7.6</v>
      </c>
      <c r="J57" s="592">
        <v>7.4</v>
      </c>
      <c r="K57" s="592">
        <v>7.5</v>
      </c>
      <c r="L57" s="330">
        <v>0.8</v>
      </c>
      <c r="M57" s="330">
        <v>7.6</v>
      </c>
      <c r="N57" s="25">
        <v>7.5</v>
      </c>
      <c r="O57" s="331">
        <v>7.7</v>
      </c>
      <c r="P57" s="329">
        <v>8.1</v>
      </c>
      <c r="Q57" s="330">
        <v>8.1999999999999993</v>
      </c>
      <c r="R57" s="330">
        <v>8.1999999999999993</v>
      </c>
      <c r="S57" s="330">
        <v>1.6</v>
      </c>
      <c r="T57" s="330">
        <v>8.1</v>
      </c>
      <c r="U57" s="330">
        <v>8</v>
      </c>
      <c r="V57" s="331">
        <v>8.1</v>
      </c>
      <c r="W57" s="380">
        <f t="shared" si="21"/>
        <v>147.19999999999999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8.1</v>
      </c>
      <c r="E58" s="330">
        <v>2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7.4</v>
      </c>
      <c r="K58" s="592">
        <v>7.5</v>
      </c>
      <c r="L58" s="330">
        <v>0.8</v>
      </c>
      <c r="M58" s="330">
        <v>7.7</v>
      </c>
      <c r="N58" s="25">
        <v>7.6</v>
      </c>
      <c r="O58" s="331">
        <v>7.7</v>
      </c>
      <c r="P58" s="329">
        <v>8.1</v>
      </c>
      <c r="Q58" s="330">
        <v>8.3000000000000007</v>
      </c>
      <c r="R58" s="330">
        <v>8.1999999999999993</v>
      </c>
      <c r="S58" s="330">
        <v>1.6</v>
      </c>
      <c r="T58" s="330">
        <v>8.1</v>
      </c>
      <c r="U58" s="330">
        <v>8</v>
      </c>
      <c r="V58" s="331">
        <v>8.1999999999999993</v>
      </c>
      <c r="W58" s="380">
        <f t="shared" si="21"/>
        <v>147.69999999999999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8.4</v>
      </c>
      <c r="D59" s="330">
        <v>8.3000000000000007</v>
      </c>
      <c r="E59" s="330">
        <v>2</v>
      </c>
      <c r="F59" s="330">
        <v>8.4</v>
      </c>
      <c r="G59" s="592">
        <v>8</v>
      </c>
      <c r="H59" s="331">
        <v>8.3000000000000007</v>
      </c>
      <c r="I59" s="329">
        <v>7.8</v>
      </c>
      <c r="J59" s="592">
        <v>7.5</v>
      </c>
      <c r="K59" s="592">
        <v>7.6</v>
      </c>
      <c r="L59" s="330">
        <v>0.9</v>
      </c>
      <c r="M59" s="330">
        <v>7.7</v>
      </c>
      <c r="N59" s="25">
        <v>7.7</v>
      </c>
      <c r="O59" s="331">
        <v>7.8</v>
      </c>
      <c r="P59" s="329">
        <v>8.1999999999999993</v>
      </c>
      <c r="Q59" s="330">
        <v>8.4</v>
      </c>
      <c r="R59" s="330">
        <v>8.1999999999999993</v>
      </c>
      <c r="S59" s="330">
        <v>1.6</v>
      </c>
      <c r="T59" s="330">
        <v>8.1999999999999993</v>
      </c>
      <c r="U59" s="330">
        <v>8.1</v>
      </c>
      <c r="V59" s="331">
        <v>8.3000000000000007</v>
      </c>
      <c r="W59" s="380">
        <f t="shared" si="21"/>
        <v>149.60000000000002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8.4</v>
      </c>
      <c r="D60" s="330">
        <v>8.3000000000000007</v>
      </c>
      <c r="E60" s="330">
        <v>2</v>
      </c>
      <c r="F60" s="330">
        <v>8.4</v>
      </c>
      <c r="G60" s="592">
        <v>8</v>
      </c>
      <c r="H60" s="331">
        <v>8.3000000000000007</v>
      </c>
      <c r="I60" s="329">
        <v>7.8</v>
      </c>
      <c r="J60" s="592">
        <v>7.5</v>
      </c>
      <c r="K60" s="592">
        <v>7.6</v>
      </c>
      <c r="L60" s="330">
        <v>0.9</v>
      </c>
      <c r="M60" s="330">
        <v>7.7</v>
      </c>
      <c r="N60" s="25">
        <v>7.7</v>
      </c>
      <c r="O60" s="331">
        <v>7.8</v>
      </c>
      <c r="P60" s="329">
        <v>8.1999999999999993</v>
      </c>
      <c r="Q60" s="330">
        <v>8.4</v>
      </c>
      <c r="R60" s="330">
        <v>8.3000000000000007</v>
      </c>
      <c r="S60" s="330">
        <v>1.6</v>
      </c>
      <c r="T60" s="330">
        <v>8.1999999999999993</v>
      </c>
      <c r="U60" s="330">
        <v>8.1999999999999993</v>
      </c>
      <c r="V60" s="331">
        <v>8.3000000000000007</v>
      </c>
      <c r="W60" s="680">
        <f t="shared" si="21"/>
        <v>149.80000000000001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2">SUM(B54:B60)</f>
        <v>57.100000000000009</v>
      </c>
      <c r="C61" s="623">
        <f t="shared" si="22"/>
        <v>58.099999999999994</v>
      </c>
      <c r="D61" s="623">
        <f t="shared" si="22"/>
        <v>56.900000000000006</v>
      </c>
      <c r="E61" s="623">
        <f t="shared" si="22"/>
        <v>13.7</v>
      </c>
      <c r="F61" s="623">
        <f t="shared" si="22"/>
        <v>57.8</v>
      </c>
      <c r="G61" s="623">
        <f t="shared" si="22"/>
        <v>55.5</v>
      </c>
      <c r="H61" s="624">
        <f t="shared" si="22"/>
        <v>57.599999999999994</v>
      </c>
      <c r="I61" s="622">
        <f t="shared" si="22"/>
        <v>53.9</v>
      </c>
      <c r="J61" s="623">
        <f t="shared" si="22"/>
        <v>51.8</v>
      </c>
      <c r="K61" s="623">
        <f t="shared" si="22"/>
        <v>52.5</v>
      </c>
      <c r="L61" s="623">
        <f>SUM(L54:L60)</f>
        <v>7.4</v>
      </c>
      <c r="M61" s="623">
        <f>SUM(M54:M60)</f>
        <v>53.500000000000007</v>
      </c>
      <c r="N61" s="623">
        <f>SUM(N54:N60)</f>
        <v>53.000000000000007</v>
      </c>
      <c r="O61" s="624">
        <f>SUM(O54:O60)</f>
        <v>54.099999999999994</v>
      </c>
      <c r="P61" s="622">
        <f t="shared" ref="P61:V61" si="23">SUM(P54:P60)</f>
        <v>57.100000000000009</v>
      </c>
      <c r="Q61" s="623">
        <f t="shared" si="23"/>
        <v>58.099999999999994</v>
      </c>
      <c r="R61" s="623">
        <f t="shared" si="23"/>
        <v>57.7</v>
      </c>
      <c r="S61" s="623">
        <f t="shared" si="23"/>
        <v>11.6</v>
      </c>
      <c r="T61" s="623">
        <f t="shared" si="23"/>
        <v>56.7</v>
      </c>
      <c r="U61" s="623">
        <f t="shared" si="23"/>
        <v>56.5</v>
      </c>
      <c r="V61" s="624">
        <f t="shared" si="23"/>
        <v>57.599999999999994</v>
      </c>
      <c r="W61" s="625">
        <f t="shared" si="21"/>
        <v>1038.2000000000003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151</v>
      </c>
      <c r="C62" s="618">
        <v>151</v>
      </c>
      <c r="D62" s="618">
        <v>150.5</v>
      </c>
      <c r="E62" s="618">
        <v>151</v>
      </c>
      <c r="F62" s="618">
        <v>150</v>
      </c>
      <c r="G62" s="618">
        <v>149.5</v>
      </c>
      <c r="H62" s="619">
        <v>149.5</v>
      </c>
      <c r="I62" s="617">
        <v>151</v>
      </c>
      <c r="J62" s="618">
        <v>151</v>
      </c>
      <c r="K62" s="618">
        <v>150</v>
      </c>
      <c r="L62" s="621">
        <v>151</v>
      </c>
      <c r="M62" s="621">
        <v>150</v>
      </c>
      <c r="N62" s="618">
        <v>148.5</v>
      </c>
      <c r="O62" s="619">
        <v>148.5</v>
      </c>
      <c r="P62" s="617">
        <v>151</v>
      </c>
      <c r="Q62" s="618">
        <v>151</v>
      </c>
      <c r="R62" s="618">
        <v>150</v>
      </c>
      <c r="S62" s="618">
        <v>151</v>
      </c>
      <c r="T62" s="618">
        <v>150</v>
      </c>
      <c r="U62" s="618">
        <v>149.5</v>
      </c>
      <c r="V62" s="619">
        <v>149.5</v>
      </c>
      <c r="W62" s="616">
        <f>((W61/W63)/7)*1000</f>
        <v>150.11567379988435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51</v>
      </c>
      <c r="O63" s="20">
        <v>52</v>
      </c>
      <c r="P63" s="18">
        <v>54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988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8.1539999999999999</v>
      </c>
      <c r="C64" s="22">
        <f t="shared" ref="C64:H64" si="24">((((C62*7)*C63)/1000))/7</f>
        <v>8.3049999999999997</v>
      </c>
      <c r="D64" s="22">
        <f t="shared" si="24"/>
        <v>8.1270000000000007</v>
      </c>
      <c r="E64" s="22">
        <f t="shared" si="24"/>
        <v>1.9629999999999999</v>
      </c>
      <c r="F64" s="22">
        <f t="shared" si="24"/>
        <v>8.25</v>
      </c>
      <c r="G64" s="22">
        <f t="shared" si="24"/>
        <v>7.9234999999999998</v>
      </c>
      <c r="H64" s="23">
        <f t="shared" si="24"/>
        <v>8.2225000000000001</v>
      </c>
      <c r="I64" s="21">
        <f>(((((I62*7)*I63)/1000))-I54-I55)/5</f>
        <v>7.7013999999999978</v>
      </c>
      <c r="J64" s="22">
        <f t="shared" ref="J64:O64" si="25">(((((J62*7)*J63)/1000))-J54-J55)/5</f>
        <v>7.438600000000001</v>
      </c>
      <c r="K64" s="22">
        <f t="shared" si="25"/>
        <v>7.5400000000000009</v>
      </c>
      <c r="L64" s="22">
        <f t="shared" si="25"/>
        <v>0.87980000000000003</v>
      </c>
      <c r="M64" s="22">
        <f t="shared" si="25"/>
        <v>7.669999999999999</v>
      </c>
      <c r="N64" s="22">
        <f t="shared" si="25"/>
        <v>7.6029</v>
      </c>
      <c r="O64" s="23">
        <f t="shared" si="25"/>
        <v>7.7307999999999995</v>
      </c>
      <c r="P64" s="21">
        <f>(((((P62*7)*P63)/1000))-P54-P55)/5</f>
        <v>8.1356000000000002</v>
      </c>
      <c r="Q64" s="22">
        <f t="shared" ref="Q64:V64" si="26">(((((Q62*7)*Q63)/1000))-Q54-Q55)/5</f>
        <v>8.3069999999999986</v>
      </c>
      <c r="R64" s="22">
        <f t="shared" si="26"/>
        <v>8.23</v>
      </c>
      <c r="S64" s="22">
        <f t="shared" si="26"/>
        <v>1.6053999999999999</v>
      </c>
      <c r="T64" s="22">
        <f t="shared" si="26"/>
        <v>8.14</v>
      </c>
      <c r="U64" s="22">
        <f t="shared" si="26"/>
        <v>8.0622000000000007</v>
      </c>
      <c r="V64" s="23">
        <f t="shared" si="26"/>
        <v>8.1914999999999996</v>
      </c>
      <c r="W64" s="425">
        <f>((W61*1000)/W63)/7</f>
        <v>150.11567379988438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57.078000000000003</v>
      </c>
      <c r="C65" s="330">
        <f>((C63*C62)*7)/1000</f>
        <v>58.134999999999998</v>
      </c>
      <c r="D65" s="330">
        <f t="shared" ref="D65:K65" si="27">((D63*D62)*7)/1000</f>
        <v>56.889000000000003</v>
      </c>
      <c r="E65" s="330">
        <f t="shared" si="27"/>
        <v>13.741</v>
      </c>
      <c r="F65" s="330">
        <f t="shared" si="27"/>
        <v>57.75</v>
      </c>
      <c r="G65" s="330">
        <f t="shared" si="27"/>
        <v>55.464500000000001</v>
      </c>
      <c r="H65" s="331">
        <f t="shared" si="27"/>
        <v>57.557499999999997</v>
      </c>
      <c r="I65" s="329">
        <f t="shared" si="27"/>
        <v>53.906999999999996</v>
      </c>
      <c r="J65" s="330">
        <f t="shared" si="27"/>
        <v>51.792999999999999</v>
      </c>
      <c r="K65" s="330">
        <f t="shared" si="27"/>
        <v>52.5</v>
      </c>
      <c r="L65" s="330">
        <f>((L63*L62)*7)/1000</f>
        <v>7.399</v>
      </c>
      <c r="M65" s="330">
        <f>((M63*M62)*7)/1000</f>
        <v>53.55</v>
      </c>
      <c r="N65" s="330">
        <f>((N63*N62)*7)/1000</f>
        <v>53.014499999999998</v>
      </c>
      <c r="O65" s="331">
        <f>((O63*O62)*7)/1000</f>
        <v>54.054000000000002</v>
      </c>
      <c r="P65" s="329">
        <f t="shared" ref="P65:V65" si="28">((P63*P62)*7)/1000</f>
        <v>57.078000000000003</v>
      </c>
      <c r="Q65" s="330">
        <f t="shared" si="28"/>
        <v>58.134999999999998</v>
      </c>
      <c r="R65" s="330">
        <f t="shared" si="28"/>
        <v>57.75</v>
      </c>
      <c r="S65" s="330">
        <f t="shared" si="28"/>
        <v>11.627000000000001</v>
      </c>
      <c r="T65" s="330">
        <f t="shared" si="28"/>
        <v>56.7</v>
      </c>
      <c r="U65" s="330">
        <f t="shared" si="28"/>
        <v>56.511000000000003</v>
      </c>
      <c r="V65" s="331">
        <f t="shared" si="28"/>
        <v>57.557499999999997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151.05820105820109</v>
      </c>
      <c r="C66" s="27">
        <f t="shared" si="29"/>
        <v>150.90909090909088</v>
      </c>
      <c r="D66" s="27">
        <f t="shared" si="29"/>
        <v>150.52910052910053</v>
      </c>
      <c r="E66" s="27">
        <f t="shared" si="29"/>
        <v>150.54945054945054</v>
      </c>
      <c r="F66" s="27">
        <f t="shared" si="29"/>
        <v>150.12987012987011</v>
      </c>
      <c r="G66" s="27">
        <f t="shared" si="29"/>
        <v>149.59568733153642</v>
      </c>
      <c r="H66" s="28">
        <f t="shared" si="29"/>
        <v>149.61038961038957</v>
      </c>
      <c r="I66" s="26">
        <f t="shared" si="29"/>
        <v>150.98039215686273</v>
      </c>
      <c r="J66" s="27">
        <f t="shared" si="29"/>
        <v>151.0204081632653</v>
      </c>
      <c r="K66" s="27">
        <f t="shared" si="29"/>
        <v>150</v>
      </c>
      <c r="L66" s="27">
        <f>+(L61/L63)/7*1000</f>
        <v>151.0204081632653</v>
      </c>
      <c r="M66" s="27">
        <f>+(M61/M63)/7*1000</f>
        <v>149.85994397759103</v>
      </c>
      <c r="N66" s="27">
        <f>+(N61/N63)/7*1000</f>
        <v>148.45938375350141</v>
      </c>
      <c r="O66" s="28">
        <f>+(O61/O63)/7*1000</f>
        <v>148.62637362637361</v>
      </c>
      <c r="P66" s="26">
        <f t="shared" ref="P66:V66" si="30">+(P61/P63)/7*1000</f>
        <v>151.05820105820109</v>
      </c>
      <c r="Q66" s="27">
        <f t="shared" si="30"/>
        <v>150.90909090909088</v>
      </c>
      <c r="R66" s="27">
        <f t="shared" si="30"/>
        <v>149.87012987012989</v>
      </c>
      <c r="S66" s="27">
        <f t="shared" si="30"/>
        <v>150.64935064935065</v>
      </c>
      <c r="T66" s="27">
        <f t="shared" si="30"/>
        <v>150</v>
      </c>
      <c r="U66" s="27">
        <f t="shared" si="30"/>
        <v>149.47089947089947</v>
      </c>
      <c r="V66" s="28">
        <f t="shared" si="30"/>
        <v>149.61038961038957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B65-B61</f>
        <v>-2.2000000000005571E-2</v>
      </c>
      <c r="C67" s="30">
        <f t="shared" ref="C67:V67" si="31">C65-C61</f>
        <v>3.5000000000003695E-2</v>
      </c>
      <c r="D67" s="30">
        <f t="shared" si="31"/>
        <v>-1.1000000000002785E-2</v>
      </c>
      <c r="E67" s="30">
        <f t="shared" si="31"/>
        <v>4.1000000000000369E-2</v>
      </c>
      <c r="F67" s="30">
        <f t="shared" si="31"/>
        <v>-4.9999999999997158E-2</v>
      </c>
      <c r="G67" s="30">
        <f t="shared" si="31"/>
        <v>-3.5499999999998977E-2</v>
      </c>
      <c r="H67" s="30">
        <f t="shared" si="31"/>
        <v>-4.2499999999996874E-2</v>
      </c>
      <c r="I67" s="30">
        <f t="shared" si="31"/>
        <v>6.9999999999978968E-3</v>
      </c>
      <c r="J67" s="30">
        <f t="shared" si="31"/>
        <v>-6.9999999999978968E-3</v>
      </c>
      <c r="K67" s="30">
        <f t="shared" si="31"/>
        <v>0</v>
      </c>
      <c r="L67" s="30">
        <f t="shared" si="31"/>
        <v>-1.000000000000334E-3</v>
      </c>
      <c r="M67" s="30">
        <f t="shared" si="31"/>
        <v>4.9999999999990052E-2</v>
      </c>
      <c r="N67" s="30">
        <f t="shared" si="31"/>
        <v>1.4499999999991076E-2</v>
      </c>
      <c r="O67" s="30">
        <f t="shared" si="31"/>
        <v>-4.5999999999992269E-2</v>
      </c>
      <c r="P67" s="30">
        <f t="shared" si="31"/>
        <v>-2.2000000000005571E-2</v>
      </c>
      <c r="Q67" s="30">
        <f t="shared" si="31"/>
        <v>3.5000000000003695E-2</v>
      </c>
      <c r="R67" s="30">
        <f t="shared" si="31"/>
        <v>4.9999999999997158E-2</v>
      </c>
      <c r="S67" s="30">
        <f t="shared" si="31"/>
        <v>2.7000000000001023E-2</v>
      </c>
      <c r="T67" s="30">
        <f t="shared" si="31"/>
        <v>0</v>
      </c>
      <c r="U67" s="30">
        <f t="shared" si="31"/>
        <v>1.1000000000002785E-2</v>
      </c>
      <c r="V67" s="30">
        <f t="shared" si="31"/>
        <v>-4.2499999999996874E-2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37">
      <selection activeCell="V31" sqref="V31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7"/>
  <dimension ref="A1:AG235"/>
  <sheetViews>
    <sheetView topLeftCell="A46" zoomScale="30" zoomScaleNormal="30" workbookViewId="0">
      <selection activeCell="U42" sqref="U42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098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120</v>
      </c>
      <c r="N11" s="1100"/>
      <c r="O11" s="6"/>
      <c r="P11" s="6"/>
      <c r="Q11" s="1"/>
      <c r="R11" s="1"/>
      <c r="S11" s="1" t="s">
        <v>5</v>
      </c>
      <c r="T11" s="69">
        <v>45729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2" t="s">
        <v>7</v>
      </c>
      <c r="C15" s="1143"/>
      <c r="D15" s="1143"/>
      <c r="E15" s="1143"/>
      <c r="F15" s="1143"/>
      <c r="G15" s="1143"/>
      <c r="H15" s="1144"/>
      <c r="I15" s="1142" t="s">
        <v>29</v>
      </c>
      <c r="J15" s="1143"/>
      <c r="K15" s="1143"/>
      <c r="L15" s="1143"/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4"/>
      <c r="W15" s="1172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3"/>
      <c r="Y16" s="327"/>
      <c r="AA16" s="326"/>
      <c r="AB16" s="11"/>
    </row>
    <row r="17" spans="1:30" ht="39.950000000000003" customHeight="1" x14ac:dyDescent="0.45">
      <c r="A17" s="147" t="s">
        <v>23</v>
      </c>
      <c r="B17" s="682">
        <v>93.7</v>
      </c>
      <c r="C17" s="683">
        <v>94.9</v>
      </c>
      <c r="D17" s="683">
        <v>95.1</v>
      </c>
      <c r="E17" s="683">
        <v>23.1</v>
      </c>
      <c r="F17" s="683">
        <v>94</v>
      </c>
      <c r="G17" s="683">
        <v>94.4</v>
      </c>
      <c r="H17" s="684">
        <v>93.7</v>
      </c>
      <c r="I17" s="682">
        <v>93.2</v>
      </c>
      <c r="J17" s="683">
        <v>94</v>
      </c>
      <c r="K17" s="683">
        <v>93.9</v>
      </c>
      <c r="L17" s="683">
        <v>24.7</v>
      </c>
      <c r="M17" s="683">
        <v>95.1</v>
      </c>
      <c r="N17" s="683">
        <v>93</v>
      </c>
      <c r="O17" s="684">
        <v>93.4</v>
      </c>
      <c r="P17" s="682">
        <v>95.9</v>
      </c>
      <c r="Q17" s="683">
        <v>95.6</v>
      </c>
      <c r="R17" s="683">
        <v>96.5</v>
      </c>
      <c r="S17" s="683">
        <v>14.7</v>
      </c>
      <c r="T17" s="685">
        <v>96.8</v>
      </c>
      <c r="U17" s="683">
        <v>95.9</v>
      </c>
      <c r="V17" s="684">
        <v>95.9</v>
      </c>
      <c r="W17" s="662">
        <f>SUM(B17:V17)</f>
        <v>1767.5000000000005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682">
        <v>93.7</v>
      </c>
      <c r="C18" s="683">
        <v>94.9</v>
      </c>
      <c r="D18" s="683">
        <v>95.1</v>
      </c>
      <c r="E18" s="683">
        <v>23.1</v>
      </c>
      <c r="F18" s="683">
        <v>94</v>
      </c>
      <c r="G18" s="683">
        <v>94.4</v>
      </c>
      <c r="H18" s="684">
        <v>93.7</v>
      </c>
      <c r="I18" s="682">
        <v>93.2</v>
      </c>
      <c r="J18" s="683">
        <v>94</v>
      </c>
      <c r="K18" s="683">
        <v>93.9</v>
      </c>
      <c r="L18" s="683">
        <v>24.7</v>
      </c>
      <c r="M18" s="683">
        <v>95.1</v>
      </c>
      <c r="N18" s="683">
        <v>93</v>
      </c>
      <c r="O18" s="684">
        <v>93.4</v>
      </c>
      <c r="P18" s="682">
        <v>95.9</v>
      </c>
      <c r="Q18" s="683">
        <v>95.6</v>
      </c>
      <c r="R18" s="683">
        <v>96.5</v>
      </c>
      <c r="S18" s="683">
        <v>14.7</v>
      </c>
      <c r="T18" s="685">
        <v>96.8</v>
      </c>
      <c r="U18" s="683">
        <v>95.9</v>
      </c>
      <c r="V18" s="684">
        <v>95.9</v>
      </c>
      <c r="W18" s="337">
        <f t="shared" ref="W18:W23" si="0">SUM(B18:V18)</f>
        <v>1767.5000000000005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682">
        <v>93.5</v>
      </c>
      <c r="C19" s="683">
        <v>94.5</v>
      </c>
      <c r="D19" s="683">
        <v>95.1</v>
      </c>
      <c r="E19" s="683">
        <v>23.1</v>
      </c>
      <c r="F19" s="683">
        <v>94</v>
      </c>
      <c r="G19" s="683">
        <v>94.4</v>
      </c>
      <c r="H19" s="684">
        <v>93.7</v>
      </c>
      <c r="I19" s="682">
        <v>93.2</v>
      </c>
      <c r="J19" s="683">
        <v>94</v>
      </c>
      <c r="K19" s="683">
        <v>93.9</v>
      </c>
      <c r="L19" s="683">
        <v>24.7</v>
      </c>
      <c r="M19" s="683">
        <v>95.1</v>
      </c>
      <c r="N19" s="683">
        <v>93</v>
      </c>
      <c r="O19" s="684">
        <v>93.4</v>
      </c>
      <c r="P19" s="682">
        <v>95.9</v>
      </c>
      <c r="Q19" s="683">
        <v>95.6</v>
      </c>
      <c r="R19" s="683">
        <v>96.5</v>
      </c>
      <c r="S19" s="683">
        <v>14.7</v>
      </c>
      <c r="T19" s="685">
        <v>96.8</v>
      </c>
      <c r="U19" s="683">
        <v>95.9</v>
      </c>
      <c r="V19" s="684">
        <v>95.9</v>
      </c>
      <c r="W19" s="337">
        <f t="shared" si="0"/>
        <v>1766.9000000000005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93.5</v>
      </c>
      <c r="C20" s="572">
        <v>94.5</v>
      </c>
      <c r="D20" s="572">
        <v>95.1</v>
      </c>
      <c r="E20" s="572">
        <v>23.1</v>
      </c>
      <c r="F20" s="572">
        <v>94</v>
      </c>
      <c r="G20" s="572">
        <v>94.4</v>
      </c>
      <c r="H20" s="280">
        <v>93.7</v>
      </c>
      <c r="I20" s="571">
        <v>93.2</v>
      </c>
      <c r="J20" s="572">
        <v>94</v>
      </c>
      <c r="K20" s="572">
        <v>93.9</v>
      </c>
      <c r="L20" s="572">
        <v>24.7</v>
      </c>
      <c r="M20" s="572">
        <v>95.1</v>
      </c>
      <c r="N20" s="572">
        <v>93</v>
      </c>
      <c r="O20" s="280">
        <v>93.4</v>
      </c>
      <c r="P20" s="571">
        <v>95.9</v>
      </c>
      <c r="Q20" s="572">
        <v>95.6</v>
      </c>
      <c r="R20" s="572">
        <v>96.5</v>
      </c>
      <c r="S20" s="572">
        <v>14.7</v>
      </c>
      <c r="T20" s="678">
        <v>96.8</v>
      </c>
      <c r="U20" s="572">
        <v>95.9</v>
      </c>
      <c r="V20" s="280">
        <v>95.9</v>
      </c>
      <c r="W20" s="337">
        <f t="shared" si="0"/>
        <v>1766.9000000000005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93.5</v>
      </c>
      <c r="C21" s="572">
        <v>94.3</v>
      </c>
      <c r="D21" s="572">
        <v>94.1</v>
      </c>
      <c r="E21" s="572">
        <v>19.5</v>
      </c>
      <c r="F21" s="572">
        <v>92.6</v>
      </c>
      <c r="G21" s="572">
        <v>93.2</v>
      </c>
      <c r="H21" s="280">
        <v>93</v>
      </c>
      <c r="I21" s="571">
        <v>90.7</v>
      </c>
      <c r="J21" s="572">
        <v>91.5</v>
      </c>
      <c r="K21" s="572">
        <v>93.9</v>
      </c>
      <c r="L21" s="572">
        <v>22.9</v>
      </c>
      <c r="M21" s="572">
        <v>94.1</v>
      </c>
      <c r="N21" s="572">
        <v>91.4</v>
      </c>
      <c r="O21" s="280">
        <v>92.7</v>
      </c>
      <c r="P21" s="571">
        <v>94.5</v>
      </c>
      <c r="Q21" s="572">
        <v>94.9</v>
      </c>
      <c r="R21" s="572">
        <v>95.2</v>
      </c>
      <c r="S21" s="572">
        <v>10.8</v>
      </c>
      <c r="T21" s="678">
        <v>96.7</v>
      </c>
      <c r="U21" s="572">
        <v>94.5</v>
      </c>
      <c r="V21" s="280">
        <v>95.3</v>
      </c>
      <c r="W21" s="337">
        <f t="shared" si="0"/>
        <v>1739.3000000000002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93.4</v>
      </c>
      <c r="C22" s="572">
        <v>94.3</v>
      </c>
      <c r="D22" s="572">
        <v>94.1</v>
      </c>
      <c r="E22" s="572">
        <v>19.399999999999999</v>
      </c>
      <c r="F22" s="572">
        <v>92.6</v>
      </c>
      <c r="G22" s="572">
        <v>93.1</v>
      </c>
      <c r="H22" s="280">
        <v>93</v>
      </c>
      <c r="I22" s="571">
        <v>90.7</v>
      </c>
      <c r="J22" s="572">
        <v>91.5</v>
      </c>
      <c r="K22" s="572">
        <v>93.9</v>
      </c>
      <c r="L22" s="572">
        <v>22.8</v>
      </c>
      <c r="M22" s="572">
        <v>94.1</v>
      </c>
      <c r="N22" s="572">
        <v>91.4</v>
      </c>
      <c r="O22" s="280">
        <v>92.6</v>
      </c>
      <c r="P22" s="571">
        <v>94.5</v>
      </c>
      <c r="Q22" s="572">
        <v>94.9</v>
      </c>
      <c r="R22" s="572">
        <v>95.2</v>
      </c>
      <c r="S22" s="572">
        <v>10.7</v>
      </c>
      <c r="T22" s="678">
        <v>96.7</v>
      </c>
      <c r="U22" s="572">
        <v>94.5</v>
      </c>
      <c r="V22" s="280">
        <v>95.3</v>
      </c>
      <c r="W22" s="337">
        <f t="shared" si="0"/>
        <v>1738.7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92.6</v>
      </c>
      <c r="C23" s="572">
        <v>93.2</v>
      </c>
      <c r="D23" s="572">
        <v>94.2</v>
      </c>
      <c r="E23" s="572">
        <v>16.399999999999999</v>
      </c>
      <c r="F23" s="572">
        <v>92.6</v>
      </c>
      <c r="G23" s="572">
        <v>92.2</v>
      </c>
      <c r="H23" s="280">
        <v>93</v>
      </c>
      <c r="I23" s="571">
        <v>90.8</v>
      </c>
      <c r="J23" s="572">
        <v>91.5</v>
      </c>
      <c r="K23" s="572">
        <v>93.8</v>
      </c>
      <c r="L23" s="572">
        <v>22</v>
      </c>
      <c r="M23" s="572">
        <v>94.1</v>
      </c>
      <c r="N23" s="572">
        <v>91.3</v>
      </c>
      <c r="O23" s="280">
        <v>91.7</v>
      </c>
      <c r="P23" s="571">
        <v>94.6</v>
      </c>
      <c r="Q23" s="572">
        <v>94.9</v>
      </c>
      <c r="R23" s="572">
        <v>95.2</v>
      </c>
      <c r="S23" s="572">
        <v>7.4</v>
      </c>
      <c r="T23" s="678">
        <v>96.6</v>
      </c>
      <c r="U23" s="572">
        <v>94.5</v>
      </c>
      <c r="V23" s="280">
        <v>95.3</v>
      </c>
      <c r="W23" s="700">
        <f t="shared" si="0"/>
        <v>1727.9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653.9</v>
      </c>
      <c r="C24" s="623">
        <f t="shared" si="1"/>
        <v>660.6</v>
      </c>
      <c r="D24" s="623">
        <f t="shared" si="1"/>
        <v>662.80000000000007</v>
      </c>
      <c r="E24" s="623">
        <f t="shared" si="1"/>
        <v>147.70000000000002</v>
      </c>
      <c r="F24" s="623">
        <f t="shared" si="1"/>
        <v>653.80000000000007</v>
      </c>
      <c r="G24" s="623">
        <f t="shared" si="1"/>
        <v>656.1</v>
      </c>
      <c r="H24" s="624">
        <f t="shared" si="1"/>
        <v>653.79999999999995</v>
      </c>
      <c r="I24" s="622">
        <f t="shared" si="1"/>
        <v>645</v>
      </c>
      <c r="J24" s="623">
        <f t="shared" si="1"/>
        <v>650.5</v>
      </c>
      <c r="K24" s="623">
        <f t="shared" si="1"/>
        <v>657.19999999999993</v>
      </c>
      <c r="L24" s="623">
        <f>SUM(L17:L23)</f>
        <v>166.5</v>
      </c>
      <c r="M24" s="623">
        <f>SUM(M17:M23)</f>
        <v>662.7</v>
      </c>
      <c r="N24" s="623">
        <f>SUM(N17:N23)</f>
        <v>646.09999999999991</v>
      </c>
      <c r="O24" s="624">
        <f>SUM(O17:O23)</f>
        <v>650.6</v>
      </c>
      <c r="P24" s="622">
        <f t="shared" ref="P24:V24" si="2">SUM(P17:P23)</f>
        <v>667.2</v>
      </c>
      <c r="Q24" s="623">
        <f t="shared" si="2"/>
        <v>667.09999999999991</v>
      </c>
      <c r="R24" s="623">
        <f t="shared" si="2"/>
        <v>671.6</v>
      </c>
      <c r="S24" s="623">
        <f t="shared" si="2"/>
        <v>87.7</v>
      </c>
      <c r="T24" s="623">
        <f t="shared" si="2"/>
        <v>677.2</v>
      </c>
      <c r="U24" s="623">
        <f t="shared" si="2"/>
        <v>667.1</v>
      </c>
      <c r="V24" s="624">
        <f t="shared" si="2"/>
        <v>669.5</v>
      </c>
      <c r="W24" s="625">
        <f>SUM(B24:V24)</f>
        <v>12274.700000000003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158.60000000000005</v>
      </c>
      <c r="C25" s="613">
        <v>158.60000000000005</v>
      </c>
      <c r="D25" s="613">
        <v>158.60000000000005</v>
      </c>
      <c r="E25" s="613">
        <v>158.60000000000005</v>
      </c>
      <c r="F25" s="613">
        <v>158.60000000000005</v>
      </c>
      <c r="G25" s="613">
        <v>158.60000000000005</v>
      </c>
      <c r="H25" s="613">
        <v>158.60000000000005</v>
      </c>
      <c r="I25" s="613">
        <v>158.60000000000005</v>
      </c>
      <c r="J25" s="613">
        <v>158.60000000000005</v>
      </c>
      <c r="K25" s="613">
        <v>158.60000000000005</v>
      </c>
      <c r="L25" s="613">
        <v>158.60000000000005</v>
      </c>
      <c r="M25" s="613">
        <v>158.60000000000005</v>
      </c>
      <c r="N25" s="613">
        <v>158.60000000000005</v>
      </c>
      <c r="O25" s="613">
        <v>158.60000000000005</v>
      </c>
      <c r="P25" s="613">
        <v>158.60000000000005</v>
      </c>
      <c r="Q25" s="613">
        <v>158.60000000000005</v>
      </c>
      <c r="R25" s="613">
        <v>158.60000000000005</v>
      </c>
      <c r="S25" s="613">
        <v>158.60000000000005</v>
      </c>
      <c r="T25" s="613">
        <v>158.60000000000005</v>
      </c>
      <c r="U25" s="613">
        <v>158.60000000000005</v>
      </c>
      <c r="V25" s="697">
        <v>158.60000000000005</v>
      </c>
      <c r="W25" s="698">
        <f>((W24/W26)/7)*1000</f>
        <v>158.58990426232901</v>
      </c>
      <c r="Y25" s="36"/>
    </row>
    <row r="26" spans="1:30" s="2" customFormat="1" ht="33" customHeight="1" x14ac:dyDescent="0.25">
      <c r="A26" s="163" t="s">
        <v>11</v>
      </c>
      <c r="B26" s="18">
        <v>589</v>
      </c>
      <c r="C26" s="19">
        <v>595</v>
      </c>
      <c r="D26" s="19">
        <v>597</v>
      </c>
      <c r="E26" s="19">
        <v>133</v>
      </c>
      <c r="F26" s="19">
        <v>589</v>
      </c>
      <c r="G26" s="19">
        <v>591</v>
      </c>
      <c r="H26" s="20">
        <v>589</v>
      </c>
      <c r="I26" s="18">
        <v>581</v>
      </c>
      <c r="J26" s="19">
        <v>586</v>
      </c>
      <c r="K26" s="19">
        <v>592</v>
      </c>
      <c r="L26" s="19">
        <v>150</v>
      </c>
      <c r="M26" s="19">
        <v>597</v>
      </c>
      <c r="N26" s="19">
        <v>582</v>
      </c>
      <c r="O26" s="20">
        <v>586</v>
      </c>
      <c r="P26" s="18">
        <v>601</v>
      </c>
      <c r="Q26" s="19">
        <v>601</v>
      </c>
      <c r="R26" s="19">
        <v>605</v>
      </c>
      <c r="S26" s="19">
        <v>79</v>
      </c>
      <c r="T26" s="19">
        <v>610</v>
      </c>
      <c r="U26" s="19">
        <v>601</v>
      </c>
      <c r="V26" s="156">
        <v>603</v>
      </c>
      <c r="W26" s="699">
        <f>+SUM(B26:V26)</f>
        <v>11057</v>
      </c>
    </row>
    <row r="27" spans="1:30" s="2" customFormat="1" ht="33" customHeight="1" x14ac:dyDescent="0.25">
      <c r="A27" s="164" t="s">
        <v>12</v>
      </c>
      <c r="B27" s="21">
        <f>((((((B25*7)*B26-B17-B18)/1000))/7))</f>
        <v>93.388628571428612</v>
      </c>
      <c r="C27" s="21">
        <f t="shared" ref="C27:V27" si="3">((((((C25*7)*C26-C17-C18)/1000))/7))</f>
        <v>94.339885714285728</v>
      </c>
      <c r="D27" s="21">
        <f t="shared" si="3"/>
        <v>94.657028571428597</v>
      </c>
      <c r="E27" s="21">
        <f t="shared" si="3"/>
        <v>21.087200000000003</v>
      </c>
      <c r="F27" s="21">
        <f t="shared" si="3"/>
        <v>93.38854285714288</v>
      </c>
      <c r="G27" s="21">
        <f t="shared" si="3"/>
        <v>93.705628571428591</v>
      </c>
      <c r="H27" s="21">
        <f t="shared" si="3"/>
        <v>93.388628571428612</v>
      </c>
      <c r="I27" s="21">
        <f t="shared" si="3"/>
        <v>92.119971428571475</v>
      </c>
      <c r="J27" s="21">
        <f t="shared" si="3"/>
        <v>92.912742857142888</v>
      </c>
      <c r="K27" s="21">
        <f t="shared" si="3"/>
        <v>93.864371428571445</v>
      </c>
      <c r="L27" s="21">
        <f t="shared" si="3"/>
        <v>23.78294285714286</v>
      </c>
      <c r="M27" s="21">
        <f t="shared" si="3"/>
        <v>94.657028571428597</v>
      </c>
      <c r="N27" s="21">
        <f t="shared" si="3"/>
        <v>92.278628571428598</v>
      </c>
      <c r="O27" s="21">
        <f t="shared" si="3"/>
        <v>92.912914285714308</v>
      </c>
      <c r="P27" s="21">
        <f t="shared" si="3"/>
        <v>95.291200000000018</v>
      </c>
      <c r="Q27" s="21">
        <f t="shared" si="3"/>
        <v>95.291285714285749</v>
      </c>
      <c r="R27" s="21">
        <f t="shared" si="3"/>
        <v>95.925428571428583</v>
      </c>
      <c r="S27" s="21">
        <f t="shared" si="3"/>
        <v>12.525200000000003</v>
      </c>
      <c r="T27" s="21">
        <f t="shared" si="3"/>
        <v>96.718342857142858</v>
      </c>
      <c r="U27" s="21">
        <f t="shared" si="3"/>
        <v>95.291200000000018</v>
      </c>
      <c r="V27" s="21">
        <f t="shared" si="3"/>
        <v>95.608400000000032</v>
      </c>
      <c r="W27" s="190">
        <f>((W24*1000)/W26)/7</f>
        <v>158.58990426232899</v>
      </c>
      <c r="Y27" s="36"/>
    </row>
    <row r="28" spans="1:30" ht="33.75" customHeight="1" x14ac:dyDescent="0.25">
      <c r="A28" s="157" t="s">
        <v>13</v>
      </c>
      <c r="B28" s="329">
        <f>((B26*B25)*7)/1000</f>
        <v>653.90780000000018</v>
      </c>
      <c r="C28" s="330">
        <f>((C26*C25)*7)/1000</f>
        <v>660.56900000000019</v>
      </c>
      <c r="D28" s="330">
        <f t="shared" ref="D28:K28" si="4">((D26*D25)*7)/1000</f>
        <v>662.78940000000011</v>
      </c>
      <c r="E28" s="330">
        <f t="shared" si="4"/>
        <v>147.65660000000003</v>
      </c>
      <c r="F28" s="330">
        <f t="shared" si="4"/>
        <v>653.90780000000018</v>
      </c>
      <c r="G28" s="330">
        <f t="shared" si="4"/>
        <v>656.12820000000022</v>
      </c>
      <c r="H28" s="331">
        <f t="shared" si="4"/>
        <v>653.90780000000018</v>
      </c>
      <c r="I28" s="329">
        <f>((I26*I25)*7)/1000</f>
        <v>645.02620000000013</v>
      </c>
      <c r="J28" s="330">
        <f t="shared" si="4"/>
        <v>650.57720000000018</v>
      </c>
      <c r="K28" s="330">
        <f t="shared" si="4"/>
        <v>657.23840000000018</v>
      </c>
      <c r="L28" s="330">
        <f>((L26*L25)*7)/1000</f>
        <v>166.53000000000006</v>
      </c>
      <c r="M28" s="330">
        <f>((M26*M25)*7)/1000</f>
        <v>662.78940000000011</v>
      </c>
      <c r="N28" s="330">
        <f>((N26*N25)*7)/1000</f>
        <v>646.13640000000009</v>
      </c>
      <c r="O28" s="331">
        <f>((O26*O25)*7)/1000</f>
        <v>650.57720000000018</v>
      </c>
      <c r="P28" s="329">
        <f t="shared" ref="P28:V28" si="5">((P26*P25)*7)/1000</f>
        <v>667.2302000000002</v>
      </c>
      <c r="Q28" s="330">
        <f t="shared" si="5"/>
        <v>667.2302000000002</v>
      </c>
      <c r="R28" s="330">
        <f t="shared" si="5"/>
        <v>671.67100000000028</v>
      </c>
      <c r="S28" s="330">
        <f t="shared" si="5"/>
        <v>87.705800000000011</v>
      </c>
      <c r="T28" s="330">
        <f t="shared" si="5"/>
        <v>677.22200000000021</v>
      </c>
      <c r="U28" s="330">
        <f t="shared" si="5"/>
        <v>667.2302000000002</v>
      </c>
      <c r="V28" s="344">
        <f t="shared" si="5"/>
        <v>669.45060000000024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158.59810817365997</v>
      </c>
      <c r="C29" s="27">
        <f t="shared" si="6"/>
        <v>158.60744297719089</v>
      </c>
      <c r="D29" s="27">
        <f t="shared" si="6"/>
        <v>158.60253649198373</v>
      </c>
      <c r="E29" s="27">
        <f t="shared" si="6"/>
        <v>158.64661654135341</v>
      </c>
      <c r="F29" s="27">
        <f t="shared" si="6"/>
        <v>158.57385398981324</v>
      </c>
      <c r="G29" s="27">
        <f t="shared" si="6"/>
        <v>158.59318346627992</v>
      </c>
      <c r="H29" s="28">
        <f t="shared" si="6"/>
        <v>158.57385398981322</v>
      </c>
      <c r="I29" s="26">
        <f t="shared" si="6"/>
        <v>158.59355790508974</v>
      </c>
      <c r="J29" s="27">
        <f t="shared" si="6"/>
        <v>158.5811799122379</v>
      </c>
      <c r="K29" s="27">
        <f t="shared" si="6"/>
        <v>158.59073359073355</v>
      </c>
      <c r="L29" s="27">
        <f>+(L24/L26)/7*1000</f>
        <v>158.57142857142858</v>
      </c>
      <c r="M29" s="27">
        <f>+(M24/M26)/7*1000</f>
        <v>158.57860732232592</v>
      </c>
      <c r="N29" s="27">
        <f>+(N24/N26)/7*1000</f>
        <v>158.59106529209618</v>
      </c>
      <c r="O29" s="28">
        <f>+(O24/O26)/7*1000</f>
        <v>158.60555826426133</v>
      </c>
      <c r="P29" s="26">
        <f t="shared" ref="P29:V29" si="7">+(P24/P26)/7*1000</f>
        <v>158.59282148799619</v>
      </c>
      <c r="Q29" s="27">
        <f t="shared" si="7"/>
        <v>158.56905158069881</v>
      </c>
      <c r="R29" s="27">
        <f t="shared" si="7"/>
        <v>158.5832349468713</v>
      </c>
      <c r="S29" s="27">
        <f t="shared" si="7"/>
        <v>158.58951175406875</v>
      </c>
      <c r="T29" s="27">
        <f t="shared" si="7"/>
        <v>158.59484777517565</v>
      </c>
      <c r="U29" s="27">
        <f t="shared" si="7"/>
        <v>158.56905158069884</v>
      </c>
      <c r="V29" s="180">
        <f t="shared" si="7"/>
        <v>158.61170338782279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7.8000000002020897E-3</v>
      </c>
      <c r="C30" s="713">
        <f t="shared" ref="C30:V30" si="8">C28-C24</f>
        <v>-3.0999999999835381E-2</v>
      </c>
      <c r="D30" s="713">
        <f t="shared" si="8"/>
        <v>-1.059999999995398E-2</v>
      </c>
      <c r="E30" s="713">
        <f t="shared" si="8"/>
        <v>-4.3399999999991223E-2</v>
      </c>
      <c r="F30" s="713">
        <f t="shared" si="8"/>
        <v>0.10780000000011114</v>
      </c>
      <c r="G30" s="713">
        <f t="shared" si="8"/>
        <v>2.8200000000197178E-2</v>
      </c>
      <c r="H30" s="713">
        <f t="shared" si="8"/>
        <v>0.10780000000022483</v>
      </c>
      <c r="I30" s="713">
        <f t="shared" si="8"/>
        <v>2.6200000000130785E-2</v>
      </c>
      <c r="J30" s="713">
        <f t="shared" si="8"/>
        <v>7.7200000000175351E-2</v>
      </c>
      <c r="K30" s="713">
        <f t="shared" si="8"/>
        <v>3.8400000000251566E-2</v>
      </c>
      <c r="L30" s="713">
        <f t="shared" si="8"/>
        <v>3.000000000005798E-2</v>
      </c>
      <c r="M30" s="713">
        <f t="shared" si="8"/>
        <v>8.9400000000068758E-2</v>
      </c>
      <c r="N30" s="713">
        <f t="shared" si="8"/>
        <v>3.6400000000185173E-2</v>
      </c>
      <c r="O30" s="713">
        <f t="shared" si="8"/>
        <v>-2.2799999999847387E-2</v>
      </c>
      <c r="P30" s="713">
        <f t="shared" si="8"/>
        <v>3.0200000000149885E-2</v>
      </c>
      <c r="Q30" s="713">
        <f t="shared" si="8"/>
        <v>0.13020000000028631</v>
      </c>
      <c r="R30" s="713">
        <f t="shared" si="8"/>
        <v>7.1000000000253749E-2</v>
      </c>
      <c r="S30" s="713">
        <f t="shared" si="8"/>
        <v>5.8000000000077989E-3</v>
      </c>
      <c r="T30" s="713">
        <f t="shared" si="8"/>
        <v>2.200000000016189E-2</v>
      </c>
      <c r="U30" s="713">
        <f t="shared" si="8"/>
        <v>0.13020000000017262</v>
      </c>
      <c r="V30" s="713">
        <f t="shared" si="8"/>
        <v>-4.9399999999764077E-2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579"/>
      <c r="D31" s="579"/>
      <c r="E31" s="579"/>
      <c r="F31" s="579"/>
      <c r="G31" s="579"/>
      <c r="H31" s="579"/>
      <c r="I31" s="579"/>
      <c r="J31" s="579"/>
      <c r="K31" s="579"/>
      <c r="L31" s="579"/>
      <c r="M31" s="579"/>
      <c r="N31" s="579"/>
      <c r="O31" s="579"/>
      <c r="P31" s="579"/>
      <c r="Q31" s="579"/>
      <c r="R31" s="579"/>
      <c r="S31" s="579"/>
      <c r="T31" s="579"/>
      <c r="U31" s="579"/>
      <c r="V31" s="579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5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4" t="s">
        <v>16</v>
      </c>
      <c r="C33" s="1095"/>
      <c r="D33" s="1095"/>
      <c r="E33" s="1095"/>
      <c r="F33" s="1095"/>
      <c r="G33" s="1145"/>
      <c r="H33" s="1147" t="s">
        <v>8</v>
      </c>
      <c r="M33" s="32"/>
      <c r="N33" s="1166"/>
      <c r="O33" s="1169" t="s">
        <v>16</v>
      </c>
      <c r="P33" s="1170"/>
      <c r="Q33" s="1170"/>
      <c r="R33" s="1170"/>
      <c r="S33" s="1170"/>
      <c r="T33" s="1170"/>
      <c r="U33" s="1155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5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50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707">
        <v>80.599999999999994</v>
      </c>
      <c r="C36" s="708">
        <v>83.1</v>
      </c>
      <c r="D36" s="709">
        <v>11.6</v>
      </c>
      <c r="E36" s="709">
        <v>87.3</v>
      </c>
      <c r="F36" s="709">
        <v>85.5</v>
      </c>
      <c r="G36" s="710">
        <v>87.5</v>
      </c>
      <c r="H36" s="496">
        <f t="shared" ref="H36:H41" si="9">SUM(B36:G36)</f>
        <v>435.59999999999997</v>
      </c>
      <c r="I36" s="37"/>
      <c r="J36" s="375"/>
      <c r="K36" s="326"/>
      <c r="L36" s="502"/>
      <c r="M36" s="2"/>
      <c r="N36" s="147" t="s">
        <v>23</v>
      </c>
      <c r="O36" s="686">
        <v>7.4</v>
      </c>
      <c r="P36" s="687">
        <v>7.6</v>
      </c>
      <c r="Q36" s="687">
        <v>1.1000000000000001</v>
      </c>
      <c r="R36" s="690">
        <v>7.5</v>
      </c>
      <c r="S36" s="687">
        <v>7.5</v>
      </c>
      <c r="T36" s="694">
        <v>7.5</v>
      </c>
      <c r="U36" s="679">
        <f t="shared" ref="U36:U43" si="10">SUM(O36:T36)</f>
        <v>38.6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80.599999999999994</v>
      </c>
      <c r="C37" s="687">
        <v>83.1</v>
      </c>
      <c r="D37" s="690">
        <v>11.6</v>
      </c>
      <c r="E37" s="690">
        <v>87.3</v>
      </c>
      <c r="F37" s="690">
        <v>85.5</v>
      </c>
      <c r="G37" s="692">
        <v>87.5</v>
      </c>
      <c r="H37" s="337">
        <f t="shared" si="9"/>
        <v>435.59999999999997</v>
      </c>
      <c r="I37" s="37"/>
      <c r="J37" s="375"/>
      <c r="K37" s="326"/>
      <c r="L37" s="502"/>
      <c r="M37" s="2"/>
      <c r="N37" s="148" t="s">
        <v>19</v>
      </c>
      <c r="O37" s="691">
        <v>7.4</v>
      </c>
      <c r="P37" s="690">
        <v>7.6</v>
      </c>
      <c r="Q37" s="690">
        <v>1.1000000000000001</v>
      </c>
      <c r="R37" s="690">
        <v>7.5</v>
      </c>
      <c r="S37" s="690">
        <v>7.5</v>
      </c>
      <c r="T37" s="695">
        <v>7.5</v>
      </c>
      <c r="U37" s="680">
        <f t="shared" si="10"/>
        <v>38.6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691">
        <v>80.3</v>
      </c>
      <c r="C38" s="687">
        <v>83.1</v>
      </c>
      <c r="D38" s="690">
        <v>11.6</v>
      </c>
      <c r="E38" s="690">
        <v>87</v>
      </c>
      <c r="F38" s="690">
        <v>85.5</v>
      </c>
      <c r="G38" s="692">
        <v>87.3</v>
      </c>
      <c r="H38" s="337">
        <f>SUM(B38:G38)</f>
        <v>434.8</v>
      </c>
      <c r="I38" s="37"/>
      <c r="J38" s="375"/>
      <c r="K38" s="326"/>
      <c r="L38" s="502"/>
      <c r="M38" s="2"/>
      <c r="N38" s="148" t="s">
        <v>27</v>
      </c>
      <c r="O38" s="691">
        <v>6.9</v>
      </c>
      <c r="P38" s="690">
        <v>7.2</v>
      </c>
      <c r="Q38" s="690">
        <v>1.4</v>
      </c>
      <c r="R38" s="690">
        <v>7.3</v>
      </c>
      <c r="S38" s="690">
        <v>7.3</v>
      </c>
      <c r="T38" s="695">
        <v>7.1</v>
      </c>
      <c r="U38" s="680">
        <f t="shared" si="10"/>
        <v>37.200000000000003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117">
        <v>80.3</v>
      </c>
      <c r="C39" s="703">
        <v>83.1</v>
      </c>
      <c r="D39" s="514">
        <v>11.6</v>
      </c>
      <c r="E39" s="514">
        <v>87</v>
      </c>
      <c r="F39" s="514">
        <v>85.5</v>
      </c>
      <c r="G39" s="515">
        <v>87.3</v>
      </c>
      <c r="H39" s="337">
        <f t="shared" si="9"/>
        <v>434.8</v>
      </c>
      <c r="I39" s="37"/>
      <c r="J39" s="375"/>
      <c r="K39" s="326"/>
      <c r="L39" s="502"/>
      <c r="M39" s="2"/>
      <c r="N39" s="147" t="s">
        <v>20</v>
      </c>
      <c r="O39" s="117">
        <v>6.9</v>
      </c>
      <c r="P39" s="514">
        <v>7.2</v>
      </c>
      <c r="Q39" s="514">
        <v>1.4</v>
      </c>
      <c r="R39" s="514">
        <v>7.3</v>
      </c>
      <c r="S39" s="514">
        <v>7.3</v>
      </c>
      <c r="T39" s="711">
        <v>7.1</v>
      </c>
      <c r="U39" s="680">
        <f t="shared" si="10"/>
        <v>37.200000000000003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79.599999999999994</v>
      </c>
      <c r="C40" s="703">
        <v>81.599999999999994</v>
      </c>
      <c r="D40" s="514">
        <v>11.6</v>
      </c>
      <c r="E40" s="514">
        <v>86.9</v>
      </c>
      <c r="F40" s="514">
        <v>85.5</v>
      </c>
      <c r="G40" s="515">
        <v>87.3</v>
      </c>
      <c r="H40" s="558">
        <f t="shared" si="9"/>
        <v>432.5</v>
      </c>
      <c r="I40" s="555"/>
      <c r="J40" s="556"/>
      <c r="K40" s="556"/>
      <c r="L40" s="556"/>
      <c r="M40" s="557"/>
      <c r="N40" s="147" t="s">
        <v>21</v>
      </c>
      <c r="O40" s="117">
        <v>7</v>
      </c>
      <c r="P40" s="514">
        <v>7.3</v>
      </c>
      <c r="Q40" s="514">
        <v>1.5</v>
      </c>
      <c r="R40" s="514">
        <v>7.4</v>
      </c>
      <c r="S40" s="514">
        <v>7.3</v>
      </c>
      <c r="T40" s="711">
        <v>7.2</v>
      </c>
      <c r="U40" s="680">
        <f t="shared" si="10"/>
        <v>37.700000000000003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117">
        <v>79.5</v>
      </c>
      <c r="C41" s="703">
        <v>81.5</v>
      </c>
      <c r="D41" s="514">
        <v>11.5</v>
      </c>
      <c r="E41" s="514">
        <v>86.8</v>
      </c>
      <c r="F41" s="514">
        <v>85.5</v>
      </c>
      <c r="G41" s="515">
        <v>87.3</v>
      </c>
      <c r="H41" s="337">
        <f t="shared" si="9"/>
        <v>432.1</v>
      </c>
      <c r="I41" s="555"/>
      <c r="J41" s="556"/>
      <c r="K41" s="556"/>
      <c r="L41" s="556"/>
      <c r="M41" s="557"/>
      <c r="N41" s="148" t="s">
        <v>22</v>
      </c>
      <c r="O41" s="117">
        <v>7</v>
      </c>
      <c r="P41" s="514">
        <v>7.3</v>
      </c>
      <c r="Q41" s="514">
        <v>1.5</v>
      </c>
      <c r="R41" s="514">
        <v>7.4</v>
      </c>
      <c r="S41" s="514">
        <v>7.3</v>
      </c>
      <c r="T41" s="711">
        <v>7.2</v>
      </c>
      <c r="U41" s="680">
        <f t="shared" si="10"/>
        <v>37.700000000000003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117">
        <v>77.7</v>
      </c>
      <c r="C42" s="703">
        <v>81.5</v>
      </c>
      <c r="D42" s="514">
        <v>11.5</v>
      </c>
      <c r="E42" s="514">
        <v>84.7</v>
      </c>
      <c r="F42" s="514">
        <v>86</v>
      </c>
      <c r="G42" s="515">
        <v>87.2</v>
      </c>
      <c r="H42" s="509">
        <f>SUM(B42:G42)</f>
        <v>428.59999999999997</v>
      </c>
      <c r="I42" s="555"/>
      <c r="J42" s="556"/>
      <c r="K42" s="556"/>
      <c r="L42" s="556"/>
      <c r="M42" s="557"/>
      <c r="N42" s="196" t="s">
        <v>30</v>
      </c>
      <c r="O42" s="117">
        <v>6.9</v>
      </c>
      <c r="P42" s="514">
        <v>6.4</v>
      </c>
      <c r="Q42" s="514">
        <v>0.5</v>
      </c>
      <c r="R42" s="514">
        <v>7.2</v>
      </c>
      <c r="S42" s="514">
        <v>6.4</v>
      </c>
      <c r="T42" s="711">
        <v>7.2</v>
      </c>
      <c r="U42" s="680">
        <f t="shared" si="10"/>
        <v>34.6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558.6</v>
      </c>
      <c r="C43" s="628">
        <f t="shared" si="11"/>
        <v>577</v>
      </c>
      <c r="D43" s="628">
        <f t="shared" si="11"/>
        <v>81</v>
      </c>
      <c r="E43" s="531">
        <f t="shared" si="11"/>
        <v>607</v>
      </c>
      <c r="F43" s="628">
        <f>SUM(F36:F42)</f>
        <v>599</v>
      </c>
      <c r="G43" s="629">
        <f t="shared" si="11"/>
        <v>611.40000000000009</v>
      </c>
      <c r="H43" s="626">
        <f>SUM(B43:G43)</f>
        <v>3034</v>
      </c>
      <c r="I43" s="37"/>
      <c r="J43" s="37"/>
      <c r="K43" s="37"/>
      <c r="L43" s="37"/>
      <c r="N43" s="302" t="s">
        <v>8</v>
      </c>
      <c r="O43" s="622">
        <f t="shared" ref="O43:T43" si="12">SUM(O36:O42)</f>
        <v>49.5</v>
      </c>
      <c r="P43" s="623">
        <f t="shared" si="12"/>
        <v>50.599999999999994</v>
      </c>
      <c r="Q43" s="623">
        <f t="shared" si="12"/>
        <v>8.5</v>
      </c>
      <c r="R43" s="623">
        <f t="shared" si="12"/>
        <v>51.6</v>
      </c>
      <c r="S43" s="623">
        <f t="shared" si="12"/>
        <v>50.599999999999994</v>
      </c>
      <c r="T43" s="648">
        <f t="shared" si="12"/>
        <v>50.800000000000011</v>
      </c>
      <c r="U43" s="626">
        <f t="shared" si="10"/>
        <v>261.60000000000002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157.1</v>
      </c>
      <c r="C44" s="613">
        <v>157.1</v>
      </c>
      <c r="D44" s="613">
        <v>157.1</v>
      </c>
      <c r="E44" s="613">
        <v>157.1</v>
      </c>
      <c r="F44" s="613">
        <v>157.1</v>
      </c>
      <c r="G44" s="613">
        <v>157.1</v>
      </c>
      <c r="H44" s="620">
        <f>+((H43/H45)/7)*1000</f>
        <v>156.81207359933845</v>
      </c>
      <c r="I44" s="38"/>
      <c r="J44" s="38"/>
      <c r="K44" s="38"/>
      <c r="L44" s="37"/>
      <c r="N44" s="162" t="s">
        <v>10</v>
      </c>
      <c r="O44" s="617">
        <v>150.5</v>
      </c>
      <c r="P44" s="618">
        <v>150.5</v>
      </c>
      <c r="Q44" s="618">
        <v>150.5</v>
      </c>
      <c r="R44" s="618">
        <v>147.5</v>
      </c>
      <c r="S44" s="618">
        <v>147.5</v>
      </c>
      <c r="T44" s="649">
        <v>145.5</v>
      </c>
      <c r="U44" s="620">
        <f>+((U43/U45)/7)*1000</f>
        <v>148.29931972789117</v>
      </c>
      <c r="AA44" s="11"/>
      <c r="AB44" s="11"/>
    </row>
    <row r="45" spans="1:28" ht="33.75" customHeight="1" x14ac:dyDescent="0.25">
      <c r="A45" s="163" t="s">
        <v>11</v>
      </c>
      <c r="B45" s="18">
        <v>508</v>
      </c>
      <c r="C45" s="19">
        <v>525</v>
      </c>
      <c r="D45" s="19">
        <v>77</v>
      </c>
      <c r="E45" s="19">
        <v>552</v>
      </c>
      <c r="F45" s="19">
        <v>546</v>
      </c>
      <c r="G45" s="20">
        <v>556</v>
      </c>
      <c r="H45" s="384">
        <f>SUM(B45:G45)</f>
        <v>2764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48</v>
      </c>
      <c r="Q45" s="19">
        <v>8</v>
      </c>
      <c r="R45" s="19">
        <v>50</v>
      </c>
      <c r="S45" s="19">
        <v>49</v>
      </c>
      <c r="T45" s="156">
        <v>50</v>
      </c>
      <c r="U45" s="384">
        <f>SUM(O45:T45)</f>
        <v>252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79.783771428571427</v>
      </c>
      <c r="C46" s="22">
        <f>((((((C44*7)*C45)/1000)))/7)</f>
        <v>82.477499999999992</v>
      </c>
      <c r="D46" s="22">
        <f>((((((D44*7)*D45)/1000)))/7)</f>
        <v>12.0967</v>
      </c>
      <c r="E46" s="22">
        <f>((((((E44*7)*E45)/1000)))/7)</f>
        <v>86.719200000000001</v>
      </c>
      <c r="F46" s="22">
        <f>((((((F44*7)*F45)/1000)))/7)</f>
        <v>85.776600000000016</v>
      </c>
      <c r="G46" s="23">
        <f>((((((G44*7)*G45)/1000)))/7)</f>
        <v>87.347600000000014</v>
      </c>
      <c r="H46" s="368">
        <f>((H43*1000)/H45)/7</f>
        <v>156.81207359933842</v>
      </c>
      <c r="I46" s="167"/>
      <c r="J46" s="167"/>
      <c r="K46" s="167"/>
      <c r="L46" s="37"/>
      <c r="N46" s="164" t="s">
        <v>12</v>
      </c>
      <c r="O46" s="21">
        <f t="shared" ref="O46:T46" si="13">(((((O44*7)*O45)/1000))-O36-O37)/5</f>
        <v>6.9428999999999998</v>
      </c>
      <c r="P46" s="22">
        <f t="shared" si="13"/>
        <v>7.073599999999999</v>
      </c>
      <c r="Q46" s="22">
        <f t="shared" si="13"/>
        <v>1.2456000000000003</v>
      </c>
      <c r="R46" s="22">
        <f t="shared" si="13"/>
        <v>7.3250000000000002</v>
      </c>
      <c r="S46" s="22">
        <f t="shared" si="13"/>
        <v>7.1185</v>
      </c>
      <c r="T46" s="135">
        <f t="shared" si="13"/>
        <v>7.1849999999999996</v>
      </c>
      <c r="U46" s="368">
        <f>((U43*1000)/U45)/7</f>
        <v>148.29931972789117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558.64760000000001</v>
      </c>
      <c r="C47" s="330">
        <f t="shared" si="14"/>
        <v>577.34249999999997</v>
      </c>
      <c r="D47" s="330">
        <f t="shared" si="14"/>
        <v>84.676899999999989</v>
      </c>
      <c r="E47" s="330">
        <f t="shared" si="14"/>
        <v>607.03440000000001</v>
      </c>
      <c r="F47" s="330">
        <f>((F45*F44)*7)/1000</f>
        <v>600.43619999999999</v>
      </c>
      <c r="G47" s="331">
        <f t="shared" si="14"/>
        <v>611.43319999999994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49.514499999999998</v>
      </c>
      <c r="P47" s="330">
        <f t="shared" si="15"/>
        <v>50.567999999999998</v>
      </c>
      <c r="Q47" s="330">
        <f t="shared" si="15"/>
        <v>8.4280000000000008</v>
      </c>
      <c r="R47" s="330">
        <f t="shared" si="15"/>
        <v>51.625</v>
      </c>
      <c r="S47" s="330">
        <f t="shared" si="15"/>
        <v>50.592500000000001</v>
      </c>
      <c r="T47" s="344">
        <f t="shared" si="15"/>
        <v>50.924999999999997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157.08661417322836</v>
      </c>
      <c r="C48" s="27">
        <f t="shared" si="16"/>
        <v>157.00680272108843</v>
      </c>
      <c r="D48" s="27">
        <f t="shared" si="16"/>
        <v>150.278293135436</v>
      </c>
      <c r="E48" s="27">
        <f t="shared" si="16"/>
        <v>157.09109730848863</v>
      </c>
      <c r="F48" s="27">
        <f>+(F43/F45)/7*1000</f>
        <v>156.72422815279961</v>
      </c>
      <c r="G48" s="28">
        <f t="shared" si="16"/>
        <v>157.0914696813978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150.45592705167172</v>
      </c>
      <c r="P48" s="27">
        <f t="shared" si="17"/>
        <v>150.59523809523807</v>
      </c>
      <c r="Q48" s="27">
        <f t="shared" si="17"/>
        <v>151.78571428571428</v>
      </c>
      <c r="R48" s="27">
        <f t="shared" si="17"/>
        <v>147.42857142857144</v>
      </c>
      <c r="S48" s="27">
        <f t="shared" si="17"/>
        <v>147.52186588921282</v>
      </c>
      <c r="T48" s="180">
        <f t="shared" si="17"/>
        <v>145.1428571428572</v>
      </c>
      <c r="U48" s="58"/>
      <c r="AA48" s="11"/>
      <c r="AB48" s="11"/>
    </row>
    <row r="49" spans="1:30" ht="33.75" customHeight="1" x14ac:dyDescent="0.25">
      <c r="A49" s="29"/>
      <c r="B49" s="713">
        <f t="shared" ref="B49:G49" si="18">B47-B43</f>
        <v>4.759999999998854E-2</v>
      </c>
      <c r="C49" s="713">
        <f t="shared" si="18"/>
        <v>0.34249999999997272</v>
      </c>
      <c r="D49" s="713">
        <f t="shared" si="18"/>
        <v>3.6768999999999892</v>
      </c>
      <c r="E49" s="713">
        <f t="shared" si="18"/>
        <v>3.4400000000005093E-2</v>
      </c>
      <c r="F49" s="713">
        <f t="shared" si="18"/>
        <v>1.4361999999999853</v>
      </c>
      <c r="G49" s="713">
        <f t="shared" si="18"/>
        <v>3.319999999985157E-2</v>
      </c>
      <c r="H49" s="29"/>
      <c r="I49" s="29"/>
      <c r="J49" s="29"/>
      <c r="K49" s="29"/>
      <c r="L49" s="30"/>
      <c r="N49" s="29"/>
      <c r="O49" s="713">
        <f t="shared" ref="O49:T49" si="19">O47-O43</f>
        <v>1.4499999999998181E-2</v>
      </c>
      <c r="P49" s="713">
        <f t="shared" si="19"/>
        <v>-3.1999999999996476E-2</v>
      </c>
      <c r="Q49" s="713">
        <f t="shared" si="19"/>
        <v>-7.1999999999999176E-2</v>
      </c>
      <c r="R49" s="713">
        <f t="shared" si="19"/>
        <v>2.4999999999998579E-2</v>
      </c>
      <c r="S49" s="713">
        <f t="shared" si="19"/>
        <v>-7.4999999999931788E-3</v>
      </c>
      <c r="T49" s="713">
        <f t="shared" si="19"/>
        <v>0.12499999999998579</v>
      </c>
      <c r="U49" s="29"/>
      <c r="AA49" s="11"/>
      <c r="AB49" s="11"/>
    </row>
    <row r="50" spans="1:30" ht="33.75" customHeight="1" x14ac:dyDescent="0.25">
      <c r="A50" s="29"/>
      <c r="B50" s="29"/>
      <c r="C50" s="29"/>
      <c r="D50" s="29"/>
      <c r="E50" s="29"/>
      <c r="F50" s="29"/>
      <c r="G50" s="29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03" t="s">
        <v>7</v>
      </c>
      <c r="C52" s="1104"/>
      <c r="D52" s="1104"/>
      <c r="E52" s="1104"/>
      <c r="F52" s="1104"/>
      <c r="G52" s="1104"/>
      <c r="H52" s="1105"/>
      <c r="I52" s="1142" t="s">
        <v>29</v>
      </c>
      <c r="J52" s="1143"/>
      <c r="K52" s="1143"/>
      <c r="L52" s="1143"/>
      <c r="M52" s="1143"/>
      <c r="N52" s="1143"/>
      <c r="O52" s="1144"/>
      <c r="P52" s="645" t="s">
        <v>28</v>
      </c>
      <c r="Q52" s="646"/>
      <c r="R52" s="646"/>
      <c r="S52" s="646"/>
      <c r="T52" s="646"/>
      <c r="U52" s="646"/>
      <c r="V52" s="646"/>
      <c r="W52" s="1147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8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686">
        <v>8.1999999999999993</v>
      </c>
      <c r="C54" s="687">
        <v>8.4</v>
      </c>
      <c r="D54" s="687">
        <v>8.3000000000000007</v>
      </c>
      <c r="E54" s="687">
        <v>2</v>
      </c>
      <c r="F54" s="687">
        <v>8.4</v>
      </c>
      <c r="G54" s="687">
        <v>8</v>
      </c>
      <c r="H54" s="688">
        <v>8.3000000000000007</v>
      </c>
      <c r="I54" s="686">
        <v>7.8</v>
      </c>
      <c r="J54" s="687">
        <v>7.5</v>
      </c>
      <c r="K54" s="687">
        <v>7.6</v>
      </c>
      <c r="L54" s="687">
        <v>0.9</v>
      </c>
      <c r="M54" s="687">
        <v>7.7</v>
      </c>
      <c r="N54" s="689">
        <v>7.7</v>
      </c>
      <c r="O54" s="688">
        <v>7.8</v>
      </c>
      <c r="P54" s="686">
        <v>8.1999999999999993</v>
      </c>
      <c r="Q54" s="687">
        <v>8.4</v>
      </c>
      <c r="R54" s="687">
        <v>8.3000000000000007</v>
      </c>
      <c r="S54" s="687">
        <v>1.6</v>
      </c>
      <c r="T54" s="687">
        <v>8.1999999999999993</v>
      </c>
      <c r="U54" s="690">
        <v>8.1999999999999993</v>
      </c>
      <c r="V54" s="688">
        <v>8.3000000000000007</v>
      </c>
      <c r="W54" s="380">
        <f t="shared" ref="W54:W61" si="20">SUM(B54:V54)</f>
        <v>149.80000000000001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691">
        <v>8.1999999999999993</v>
      </c>
      <c r="C55" s="690">
        <v>8.4</v>
      </c>
      <c r="D55" s="690">
        <v>8.3000000000000007</v>
      </c>
      <c r="E55" s="690">
        <v>2</v>
      </c>
      <c r="F55" s="690">
        <v>8.4</v>
      </c>
      <c r="G55" s="687">
        <v>8</v>
      </c>
      <c r="H55" s="692">
        <v>8.3000000000000007</v>
      </c>
      <c r="I55" s="691">
        <v>7.8</v>
      </c>
      <c r="J55" s="687">
        <v>7.5</v>
      </c>
      <c r="K55" s="687">
        <v>7.6</v>
      </c>
      <c r="L55" s="690">
        <v>0.9</v>
      </c>
      <c r="M55" s="690">
        <v>7.7</v>
      </c>
      <c r="N55" s="693">
        <v>7.7</v>
      </c>
      <c r="O55" s="692">
        <v>7.8</v>
      </c>
      <c r="P55" s="691">
        <v>8.1999999999999993</v>
      </c>
      <c r="Q55" s="690">
        <v>8.4</v>
      </c>
      <c r="R55" s="690">
        <v>8.3000000000000007</v>
      </c>
      <c r="S55" s="690">
        <v>1.6</v>
      </c>
      <c r="T55" s="690">
        <v>8.1999999999999993</v>
      </c>
      <c r="U55" s="690">
        <v>8.1999999999999993</v>
      </c>
      <c r="V55" s="692">
        <v>8.3000000000000007</v>
      </c>
      <c r="W55" s="380">
        <f t="shared" si="20"/>
        <v>149.80000000000001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691">
        <v>8.1</v>
      </c>
      <c r="C56" s="690">
        <v>8.1999999999999993</v>
      </c>
      <c r="D56" s="690">
        <v>8</v>
      </c>
      <c r="E56" s="690">
        <v>1.9</v>
      </c>
      <c r="F56" s="690">
        <v>8.1</v>
      </c>
      <c r="G56" s="687">
        <v>7.9</v>
      </c>
      <c r="H56" s="692">
        <v>8.1999999999999993</v>
      </c>
      <c r="I56" s="691">
        <v>7.7</v>
      </c>
      <c r="J56" s="687">
        <v>7.3</v>
      </c>
      <c r="K56" s="687">
        <v>7.4</v>
      </c>
      <c r="L56" s="690">
        <v>1.1000000000000001</v>
      </c>
      <c r="M56" s="690">
        <v>7.6</v>
      </c>
      <c r="N56" s="693">
        <v>7.5</v>
      </c>
      <c r="O56" s="692">
        <v>7.7</v>
      </c>
      <c r="P56" s="691">
        <v>8.1</v>
      </c>
      <c r="Q56" s="690">
        <v>8.1999999999999993</v>
      </c>
      <c r="R56" s="690">
        <v>8.1999999999999993</v>
      </c>
      <c r="S56" s="690">
        <v>1.6</v>
      </c>
      <c r="T56" s="690">
        <v>8</v>
      </c>
      <c r="U56" s="690">
        <v>8</v>
      </c>
      <c r="V56" s="692">
        <v>8.1999999999999993</v>
      </c>
      <c r="W56" s="380">
        <f t="shared" si="20"/>
        <v>146.99999999999997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117">
        <v>8.1</v>
      </c>
      <c r="C57" s="514">
        <v>8.1999999999999993</v>
      </c>
      <c r="D57" s="514">
        <v>8</v>
      </c>
      <c r="E57" s="514">
        <v>1.9</v>
      </c>
      <c r="F57" s="514">
        <v>8.1</v>
      </c>
      <c r="G57" s="703">
        <v>7.9</v>
      </c>
      <c r="H57" s="515">
        <v>8.1999999999999993</v>
      </c>
      <c r="I57" s="117">
        <v>7.7</v>
      </c>
      <c r="J57" s="703">
        <v>7.3</v>
      </c>
      <c r="K57" s="703">
        <v>7.4</v>
      </c>
      <c r="L57" s="514">
        <v>1.1000000000000001</v>
      </c>
      <c r="M57" s="514">
        <v>7.6</v>
      </c>
      <c r="N57" s="712">
        <v>7.5</v>
      </c>
      <c r="O57" s="515">
        <v>7.7</v>
      </c>
      <c r="P57" s="117">
        <v>8.1</v>
      </c>
      <c r="Q57" s="514">
        <v>8.1999999999999993</v>
      </c>
      <c r="R57" s="514">
        <v>8.1999999999999993</v>
      </c>
      <c r="S57" s="514">
        <v>1.6</v>
      </c>
      <c r="T57" s="514">
        <v>8</v>
      </c>
      <c r="U57" s="514">
        <v>8</v>
      </c>
      <c r="V57" s="515">
        <v>8.1999999999999993</v>
      </c>
      <c r="W57" s="380">
        <f t="shared" si="20"/>
        <v>146.99999999999997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117">
        <v>8.1999999999999993</v>
      </c>
      <c r="C58" s="514">
        <v>8.3000000000000007</v>
      </c>
      <c r="D58" s="514">
        <v>8.1</v>
      </c>
      <c r="E58" s="514">
        <v>2</v>
      </c>
      <c r="F58" s="514">
        <v>8.1999999999999993</v>
      </c>
      <c r="G58" s="703">
        <v>7.9</v>
      </c>
      <c r="H58" s="515">
        <v>8.1999999999999993</v>
      </c>
      <c r="I58" s="117">
        <v>7.6</v>
      </c>
      <c r="J58" s="703">
        <v>7.4</v>
      </c>
      <c r="K58" s="703">
        <v>7.5</v>
      </c>
      <c r="L58" s="514">
        <v>1.1000000000000001</v>
      </c>
      <c r="M58" s="514">
        <v>7.6</v>
      </c>
      <c r="N58" s="712">
        <v>7.2</v>
      </c>
      <c r="O58" s="515">
        <v>7.7</v>
      </c>
      <c r="P58" s="117">
        <v>7.8</v>
      </c>
      <c r="Q58" s="514">
        <v>8.3000000000000007</v>
      </c>
      <c r="R58" s="514">
        <v>8.1999999999999993</v>
      </c>
      <c r="S58" s="514">
        <v>1.7</v>
      </c>
      <c r="T58" s="514">
        <v>8.1</v>
      </c>
      <c r="U58" s="514">
        <v>8</v>
      </c>
      <c r="V58" s="515">
        <v>8.1999999999999993</v>
      </c>
      <c r="W58" s="380">
        <f t="shared" si="20"/>
        <v>147.29999999999998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117">
        <v>8.1999999999999993</v>
      </c>
      <c r="C59" s="514">
        <v>8.3000000000000007</v>
      </c>
      <c r="D59" s="514">
        <v>8.1</v>
      </c>
      <c r="E59" s="514">
        <v>2</v>
      </c>
      <c r="F59" s="514">
        <v>8.1999999999999993</v>
      </c>
      <c r="G59" s="703">
        <v>7.9</v>
      </c>
      <c r="H59" s="515">
        <v>8.1999999999999993</v>
      </c>
      <c r="I59" s="117">
        <v>7.6</v>
      </c>
      <c r="J59" s="703">
        <v>7.4</v>
      </c>
      <c r="K59" s="703">
        <v>7.5</v>
      </c>
      <c r="L59" s="514">
        <v>1.1000000000000001</v>
      </c>
      <c r="M59" s="514">
        <v>7.6</v>
      </c>
      <c r="N59" s="712">
        <v>7.1</v>
      </c>
      <c r="O59" s="515">
        <v>7.7</v>
      </c>
      <c r="P59" s="117">
        <v>7.8</v>
      </c>
      <c r="Q59" s="514">
        <v>8.3000000000000007</v>
      </c>
      <c r="R59" s="514">
        <v>8.1999999999999993</v>
      </c>
      <c r="S59" s="514">
        <v>1.7</v>
      </c>
      <c r="T59" s="514">
        <v>8.1</v>
      </c>
      <c r="U59" s="514">
        <v>8</v>
      </c>
      <c r="V59" s="515">
        <v>8.1999999999999993</v>
      </c>
      <c r="W59" s="380">
        <f t="shared" si="20"/>
        <v>147.19999999999996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117">
        <v>8.1999999999999993</v>
      </c>
      <c r="C60" s="514">
        <v>8.3000000000000007</v>
      </c>
      <c r="D60" s="514">
        <v>8.1</v>
      </c>
      <c r="E60" s="514">
        <v>2</v>
      </c>
      <c r="F60" s="514">
        <v>8.1999999999999993</v>
      </c>
      <c r="G60" s="703">
        <v>7.9</v>
      </c>
      <c r="H60" s="515">
        <v>8.1999999999999993</v>
      </c>
      <c r="I60" s="117">
        <v>7.6</v>
      </c>
      <c r="J60" s="703">
        <v>7.4</v>
      </c>
      <c r="K60" s="703">
        <v>7.5</v>
      </c>
      <c r="L60" s="514">
        <v>1.1000000000000001</v>
      </c>
      <c r="M60" s="514">
        <v>7.6</v>
      </c>
      <c r="N60" s="712">
        <v>7.1</v>
      </c>
      <c r="O60" s="515">
        <v>7.7</v>
      </c>
      <c r="P60" s="117">
        <v>7.8</v>
      </c>
      <c r="Q60" s="514">
        <v>8.3000000000000007</v>
      </c>
      <c r="R60" s="514">
        <v>8.1999999999999993</v>
      </c>
      <c r="S60" s="514">
        <v>1.7</v>
      </c>
      <c r="T60" s="514">
        <v>8.1</v>
      </c>
      <c r="U60" s="514">
        <v>8</v>
      </c>
      <c r="V60" s="515">
        <v>8.1999999999999993</v>
      </c>
      <c r="W60" s="680">
        <f t="shared" si="20"/>
        <v>147.19999999999996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57.2</v>
      </c>
      <c r="C61" s="623">
        <f t="shared" si="21"/>
        <v>58.099999999999994</v>
      </c>
      <c r="D61" s="623">
        <f t="shared" si="21"/>
        <v>56.900000000000006</v>
      </c>
      <c r="E61" s="623">
        <f t="shared" si="21"/>
        <v>13.8</v>
      </c>
      <c r="F61" s="623">
        <f t="shared" si="21"/>
        <v>57.600000000000009</v>
      </c>
      <c r="G61" s="623">
        <f t="shared" si="21"/>
        <v>55.499999999999993</v>
      </c>
      <c r="H61" s="624">
        <f t="shared" si="21"/>
        <v>57.600000000000009</v>
      </c>
      <c r="I61" s="622">
        <f t="shared" si="21"/>
        <v>53.800000000000004</v>
      </c>
      <c r="J61" s="623">
        <f t="shared" si="21"/>
        <v>51.8</v>
      </c>
      <c r="K61" s="623">
        <f t="shared" si="21"/>
        <v>52.5</v>
      </c>
      <c r="L61" s="623">
        <f>SUM(L54:L60)</f>
        <v>7.2999999999999989</v>
      </c>
      <c r="M61" s="623">
        <f>SUM(M54:M60)</f>
        <v>53.400000000000006</v>
      </c>
      <c r="N61" s="623">
        <f>SUM(N54:N60)</f>
        <v>51.800000000000004</v>
      </c>
      <c r="O61" s="624">
        <f>SUM(O54:O60)</f>
        <v>54.100000000000009</v>
      </c>
      <c r="P61" s="622">
        <f t="shared" ref="P61:V61" si="22">SUM(P54:P60)</f>
        <v>55.999999999999993</v>
      </c>
      <c r="Q61" s="623">
        <f t="shared" si="22"/>
        <v>58.099999999999994</v>
      </c>
      <c r="R61" s="623">
        <f t="shared" si="22"/>
        <v>57.600000000000009</v>
      </c>
      <c r="S61" s="623">
        <f t="shared" si="22"/>
        <v>11.499999999999998</v>
      </c>
      <c r="T61" s="623">
        <f t="shared" si="22"/>
        <v>56.7</v>
      </c>
      <c r="U61" s="623">
        <f t="shared" si="22"/>
        <v>56.4</v>
      </c>
      <c r="V61" s="624">
        <f t="shared" si="22"/>
        <v>57.600000000000009</v>
      </c>
      <c r="W61" s="625">
        <f t="shared" si="20"/>
        <v>1035.3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151</v>
      </c>
      <c r="C62" s="618">
        <v>151</v>
      </c>
      <c r="D62" s="618">
        <v>150.5</v>
      </c>
      <c r="E62" s="618">
        <v>151</v>
      </c>
      <c r="F62" s="618">
        <v>150</v>
      </c>
      <c r="G62" s="618">
        <v>149.5</v>
      </c>
      <c r="H62" s="619">
        <v>149.5</v>
      </c>
      <c r="I62" s="617">
        <v>151</v>
      </c>
      <c r="J62" s="618">
        <v>151</v>
      </c>
      <c r="K62" s="618">
        <v>150</v>
      </c>
      <c r="L62" s="621">
        <v>151</v>
      </c>
      <c r="M62" s="621">
        <v>150</v>
      </c>
      <c r="N62" s="618">
        <v>148.5</v>
      </c>
      <c r="O62" s="619">
        <v>148.5</v>
      </c>
      <c r="P62" s="617">
        <v>151</v>
      </c>
      <c r="Q62" s="618">
        <v>151</v>
      </c>
      <c r="R62" s="618">
        <v>150</v>
      </c>
      <c r="S62" s="618">
        <v>151</v>
      </c>
      <c r="T62" s="618">
        <v>150</v>
      </c>
      <c r="U62" s="618">
        <v>149.5</v>
      </c>
      <c r="V62" s="619">
        <v>149.5</v>
      </c>
      <c r="W62" s="616">
        <f>((W61/W63)/7)*1000</f>
        <v>150.15228426395939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49</v>
      </c>
      <c r="O63" s="20">
        <v>52</v>
      </c>
      <c r="P63" s="18">
        <v>53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985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8.1516571428571432</v>
      </c>
      <c r="C64" s="21">
        <f t="shared" ref="C64:V64" si="23">((((C62*7)*C63-C54-C55)/1000))/7</f>
        <v>8.3026</v>
      </c>
      <c r="D64" s="21">
        <f t="shared" si="23"/>
        <v>8.1246285714285698</v>
      </c>
      <c r="E64" s="21">
        <f t="shared" si="23"/>
        <v>1.9624285714285714</v>
      </c>
      <c r="F64" s="21">
        <f t="shared" si="23"/>
        <v>8.2476000000000003</v>
      </c>
      <c r="G64" s="21">
        <f t="shared" si="23"/>
        <v>7.921214285714286</v>
      </c>
      <c r="H64" s="21">
        <f t="shared" si="23"/>
        <v>8.220128571428571</v>
      </c>
      <c r="I64" s="21">
        <f t="shared" si="23"/>
        <v>7.6987714285714279</v>
      </c>
      <c r="J64" s="21">
        <f t="shared" si="23"/>
        <v>7.3968571428571428</v>
      </c>
      <c r="K64" s="21">
        <f t="shared" si="23"/>
        <v>7.4978285714285713</v>
      </c>
      <c r="L64" s="21">
        <f t="shared" si="23"/>
        <v>1.0567428571428572</v>
      </c>
      <c r="M64" s="21">
        <f t="shared" si="23"/>
        <v>7.647800000000001</v>
      </c>
      <c r="N64" s="21">
        <f t="shared" si="23"/>
        <v>7.2743000000000011</v>
      </c>
      <c r="O64" s="21">
        <f t="shared" si="23"/>
        <v>7.7197714285714278</v>
      </c>
      <c r="P64" s="21">
        <f t="shared" si="23"/>
        <v>8.0006571428571434</v>
      </c>
      <c r="Q64" s="21">
        <f t="shared" si="23"/>
        <v>8.3026</v>
      </c>
      <c r="R64" s="21">
        <f t="shared" si="23"/>
        <v>8.2476285714285709</v>
      </c>
      <c r="S64" s="21">
        <f t="shared" si="23"/>
        <v>1.6605428571428571</v>
      </c>
      <c r="T64" s="21">
        <f t="shared" si="23"/>
        <v>8.0976571428571429</v>
      </c>
      <c r="U64" s="21">
        <f t="shared" si="23"/>
        <v>8.0706571428571436</v>
      </c>
      <c r="V64" s="21">
        <f t="shared" si="23"/>
        <v>8.220128571428571</v>
      </c>
      <c r="W64" s="425">
        <f>((W61*1000)/W63)/7</f>
        <v>150.15228426395939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57.078000000000003</v>
      </c>
      <c r="C65" s="330">
        <f>((C63*C62)*7)/1000</f>
        <v>58.134999999999998</v>
      </c>
      <c r="D65" s="330">
        <f t="shared" ref="D65:K65" si="24">((D63*D62)*7)/1000</f>
        <v>56.889000000000003</v>
      </c>
      <c r="E65" s="330">
        <f t="shared" si="24"/>
        <v>13.741</v>
      </c>
      <c r="F65" s="330">
        <f t="shared" si="24"/>
        <v>57.75</v>
      </c>
      <c r="G65" s="330">
        <f t="shared" si="24"/>
        <v>55.464500000000001</v>
      </c>
      <c r="H65" s="331">
        <f t="shared" si="24"/>
        <v>57.557499999999997</v>
      </c>
      <c r="I65" s="329">
        <f t="shared" si="24"/>
        <v>53.906999999999996</v>
      </c>
      <c r="J65" s="330">
        <f t="shared" si="24"/>
        <v>51.792999999999999</v>
      </c>
      <c r="K65" s="330">
        <f t="shared" si="24"/>
        <v>52.5</v>
      </c>
      <c r="L65" s="330">
        <f>((L63*L62)*7)/1000</f>
        <v>7.399</v>
      </c>
      <c r="M65" s="330">
        <f>((M63*M62)*7)/1000</f>
        <v>53.55</v>
      </c>
      <c r="N65" s="330">
        <f>((N63*N62)*7)/1000</f>
        <v>50.935499999999998</v>
      </c>
      <c r="O65" s="331">
        <f>((O63*O62)*7)/1000</f>
        <v>54.054000000000002</v>
      </c>
      <c r="P65" s="329">
        <f t="shared" ref="P65:V65" si="25">((P63*P62)*7)/1000</f>
        <v>56.021000000000001</v>
      </c>
      <c r="Q65" s="330">
        <f t="shared" si="25"/>
        <v>58.134999999999998</v>
      </c>
      <c r="R65" s="330">
        <f t="shared" si="25"/>
        <v>57.75</v>
      </c>
      <c r="S65" s="330">
        <f t="shared" si="25"/>
        <v>11.627000000000001</v>
      </c>
      <c r="T65" s="330">
        <f t="shared" si="25"/>
        <v>56.7</v>
      </c>
      <c r="U65" s="330">
        <f t="shared" si="25"/>
        <v>56.511000000000003</v>
      </c>
      <c r="V65" s="331">
        <f t="shared" si="25"/>
        <v>57.557499999999997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151.32275132275134</v>
      </c>
      <c r="C66" s="27">
        <f t="shared" si="26"/>
        <v>150.90909090909088</v>
      </c>
      <c r="D66" s="27">
        <f t="shared" si="26"/>
        <v>150.52910052910053</v>
      </c>
      <c r="E66" s="27">
        <f t="shared" si="26"/>
        <v>151.64835164835165</v>
      </c>
      <c r="F66" s="27">
        <f t="shared" si="26"/>
        <v>149.6103896103896</v>
      </c>
      <c r="G66" s="27">
        <f t="shared" si="26"/>
        <v>149.59568733153637</v>
      </c>
      <c r="H66" s="28">
        <f t="shared" si="26"/>
        <v>149.6103896103896</v>
      </c>
      <c r="I66" s="26">
        <f t="shared" si="26"/>
        <v>150.70028011204482</v>
      </c>
      <c r="J66" s="27">
        <f t="shared" si="26"/>
        <v>151.0204081632653</v>
      </c>
      <c r="K66" s="27">
        <f t="shared" si="26"/>
        <v>150</v>
      </c>
      <c r="L66" s="27">
        <f>+(L61/L63)/7*1000</f>
        <v>148.97959183673467</v>
      </c>
      <c r="M66" s="27">
        <f>+(M61/M63)/7*1000</f>
        <v>149.57983193277312</v>
      </c>
      <c r="N66" s="27">
        <f>+(N61/N63)/7*1000</f>
        <v>151.0204081632653</v>
      </c>
      <c r="O66" s="28">
        <f>+(O61/O63)/7*1000</f>
        <v>148.62637362637363</v>
      </c>
      <c r="P66" s="26">
        <f t="shared" ref="P66:V66" si="27">+(P61/P63)/7*1000</f>
        <v>150.94339622641508</v>
      </c>
      <c r="Q66" s="27">
        <f t="shared" si="27"/>
        <v>150.90909090909088</v>
      </c>
      <c r="R66" s="27">
        <f t="shared" si="27"/>
        <v>149.6103896103896</v>
      </c>
      <c r="S66" s="27">
        <f t="shared" si="27"/>
        <v>149.35064935064932</v>
      </c>
      <c r="T66" s="27">
        <f t="shared" si="27"/>
        <v>150</v>
      </c>
      <c r="U66" s="27">
        <f t="shared" si="27"/>
        <v>149.20634920634922</v>
      </c>
      <c r="V66" s="28">
        <f t="shared" si="27"/>
        <v>149.6103896103896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-0.12199999999999989</v>
      </c>
      <c r="C67" s="713">
        <f t="shared" ref="C67:V67" si="28">C65-C61</f>
        <v>3.5000000000003695E-2</v>
      </c>
      <c r="D67" s="713">
        <f t="shared" si="28"/>
        <v>-1.1000000000002785E-2</v>
      </c>
      <c r="E67" s="713">
        <f t="shared" si="28"/>
        <v>-5.9000000000001052E-2</v>
      </c>
      <c r="F67" s="713">
        <f t="shared" si="28"/>
        <v>0.14999999999999147</v>
      </c>
      <c r="G67" s="713">
        <f t="shared" si="28"/>
        <v>-3.5499999999991871E-2</v>
      </c>
      <c r="H67" s="713">
        <f t="shared" si="28"/>
        <v>-4.2500000000011084E-2</v>
      </c>
      <c r="I67" s="713">
        <f t="shared" si="28"/>
        <v>0.10699999999999221</v>
      </c>
      <c r="J67" s="713">
        <f t="shared" si="28"/>
        <v>-6.9999999999978968E-3</v>
      </c>
      <c r="K67" s="713">
        <f t="shared" si="28"/>
        <v>0</v>
      </c>
      <c r="L67" s="713">
        <f t="shared" si="28"/>
        <v>9.9000000000001087E-2</v>
      </c>
      <c r="M67" s="713">
        <f t="shared" si="28"/>
        <v>0.14999999999999147</v>
      </c>
      <c r="N67" s="713">
        <f t="shared" si="28"/>
        <v>-0.86450000000000671</v>
      </c>
      <c r="O67" s="713">
        <f t="shared" si="28"/>
        <v>-4.600000000000648E-2</v>
      </c>
      <c r="P67" s="713">
        <f t="shared" si="28"/>
        <v>2.1000000000007901E-2</v>
      </c>
      <c r="Q67" s="713">
        <f t="shared" si="28"/>
        <v>3.5000000000003695E-2</v>
      </c>
      <c r="R67" s="713">
        <f t="shared" si="28"/>
        <v>0.14999999999999147</v>
      </c>
      <c r="S67" s="713">
        <f t="shared" si="28"/>
        <v>0.12700000000000244</v>
      </c>
      <c r="T67" s="713">
        <f t="shared" si="28"/>
        <v>0</v>
      </c>
      <c r="U67" s="713">
        <f t="shared" si="28"/>
        <v>0.11100000000000421</v>
      </c>
      <c r="V67" s="713">
        <f t="shared" si="28"/>
        <v>-4.2500000000011084E-2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46">
      <selection activeCell="U42" sqref="U42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8"/>
  <dimension ref="A1:AG235"/>
  <sheetViews>
    <sheetView topLeftCell="A19" zoomScale="30" zoomScaleNormal="30" workbookViewId="0">
      <selection activeCell="B45" sqref="B45:G45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098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121</v>
      </c>
      <c r="N11" s="1100"/>
      <c r="O11" s="6"/>
      <c r="P11" s="6"/>
      <c r="Q11" s="1"/>
      <c r="R11" s="1"/>
      <c r="S11" s="1" t="s">
        <v>5</v>
      </c>
      <c r="T11" s="69">
        <v>45736</v>
      </c>
      <c r="U11" s="69">
        <f>T11+6</f>
        <v>45742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2" t="s">
        <v>7</v>
      </c>
      <c r="C15" s="1143"/>
      <c r="D15" s="1143"/>
      <c r="E15" s="1143"/>
      <c r="F15" s="1143"/>
      <c r="G15" s="1143"/>
      <c r="H15" s="1144"/>
      <c r="I15" s="1142" t="s">
        <v>29</v>
      </c>
      <c r="J15" s="1143"/>
      <c r="K15" s="1143"/>
      <c r="L15" s="1143"/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4"/>
      <c r="W15" s="1172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3"/>
      <c r="Y16" s="327"/>
      <c r="AA16" s="326"/>
      <c r="AB16" s="11"/>
    </row>
    <row r="17" spans="1:30" ht="39.950000000000003" customHeight="1" x14ac:dyDescent="0.45">
      <c r="A17" s="147" t="s">
        <v>23</v>
      </c>
      <c r="B17" s="714">
        <v>92.6</v>
      </c>
      <c r="C17" s="715">
        <v>93.2</v>
      </c>
      <c r="D17" s="715">
        <v>94.2</v>
      </c>
      <c r="E17" s="715">
        <v>16.399999999999999</v>
      </c>
      <c r="F17" s="715">
        <v>92.6</v>
      </c>
      <c r="G17" s="715">
        <v>92.2</v>
      </c>
      <c r="H17" s="716">
        <v>93</v>
      </c>
      <c r="I17" s="714">
        <v>90.8</v>
      </c>
      <c r="J17" s="715">
        <v>91.5</v>
      </c>
      <c r="K17" s="715">
        <v>93.8</v>
      </c>
      <c r="L17" s="715">
        <v>22</v>
      </c>
      <c r="M17" s="715">
        <v>94.1</v>
      </c>
      <c r="N17" s="715">
        <v>91.3</v>
      </c>
      <c r="O17" s="716">
        <v>91.7</v>
      </c>
      <c r="P17" s="714">
        <v>94.6</v>
      </c>
      <c r="Q17" s="715">
        <v>94.9</v>
      </c>
      <c r="R17" s="715">
        <v>95.2</v>
      </c>
      <c r="S17" s="715">
        <v>7.4</v>
      </c>
      <c r="T17" s="717">
        <v>96.6</v>
      </c>
      <c r="U17" s="715">
        <v>94.5</v>
      </c>
      <c r="V17" s="716">
        <v>95.3</v>
      </c>
      <c r="W17" s="662">
        <f>SUM(B17:V17)</f>
        <v>1727.9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714">
        <v>93</v>
      </c>
      <c r="C18" s="715">
        <v>94</v>
      </c>
      <c r="D18" s="715">
        <v>94.2</v>
      </c>
      <c r="E18" s="715">
        <v>19.399999999999999</v>
      </c>
      <c r="F18" s="715">
        <v>92.7</v>
      </c>
      <c r="G18" s="715">
        <v>93</v>
      </c>
      <c r="H18" s="716">
        <v>93</v>
      </c>
      <c r="I18" s="714">
        <v>92</v>
      </c>
      <c r="J18" s="715">
        <v>92.1</v>
      </c>
      <c r="K18" s="715">
        <v>93.6</v>
      </c>
      <c r="L18" s="715">
        <v>23.5</v>
      </c>
      <c r="M18" s="715">
        <v>94.1</v>
      </c>
      <c r="N18" s="715">
        <v>91.7</v>
      </c>
      <c r="O18" s="716">
        <v>92.5</v>
      </c>
      <c r="P18" s="714">
        <v>94.6</v>
      </c>
      <c r="Q18" s="715">
        <v>94.9</v>
      </c>
      <c r="R18" s="715">
        <v>95.4</v>
      </c>
      <c r="S18" s="715">
        <v>13</v>
      </c>
      <c r="T18" s="717">
        <v>96.5</v>
      </c>
      <c r="U18" s="715">
        <v>94.5</v>
      </c>
      <c r="V18" s="716">
        <v>95.3</v>
      </c>
      <c r="W18" s="337">
        <f t="shared" ref="W18:W23" si="0">SUM(B18:V18)</f>
        <v>1743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714">
        <v>93</v>
      </c>
      <c r="C19" s="715">
        <v>94</v>
      </c>
      <c r="D19" s="715">
        <v>94.2</v>
      </c>
      <c r="E19" s="715">
        <v>19.3</v>
      </c>
      <c r="F19" s="715">
        <v>92.6</v>
      </c>
      <c r="G19" s="715">
        <v>93</v>
      </c>
      <c r="H19" s="716">
        <v>93</v>
      </c>
      <c r="I19" s="714">
        <v>92</v>
      </c>
      <c r="J19" s="715">
        <v>92</v>
      </c>
      <c r="K19" s="715">
        <v>93.6</v>
      </c>
      <c r="L19" s="715">
        <v>23.5</v>
      </c>
      <c r="M19" s="715">
        <v>94.1</v>
      </c>
      <c r="N19" s="715">
        <v>91.6</v>
      </c>
      <c r="O19" s="716">
        <v>92.4</v>
      </c>
      <c r="P19" s="714">
        <v>94.6</v>
      </c>
      <c r="Q19" s="715">
        <v>94.8</v>
      </c>
      <c r="R19" s="715">
        <v>95.4</v>
      </c>
      <c r="S19" s="715">
        <v>12.9</v>
      </c>
      <c r="T19" s="717">
        <v>96.4</v>
      </c>
      <c r="U19" s="715">
        <v>94.5</v>
      </c>
      <c r="V19" s="716">
        <v>95.2</v>
      </c>
      <c r="W19" s="337">
        <f t="shared" si="0"/>
        <v>1742.1000000000004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714">
        <v>93.2</v>
      </c>
      <c r="C20" s="715">
        <v>94.2</v>
      </c>
      <c r="D20" s="715">
        <v>94.2</v>
      </c>
      <c r="E20" s="715">
        <v>22.2</v>
      </c>
      <c r="F20" s="715">
        <v>92.8</v>
      </c>
      <c r="G20" s="715">
        <v>93.3</v>
      </c>
      <c r="H20" s="716">
        <v>93.1</v>
      </c>
      <c r="I20" s="714">
        <v>92</v>
      </c>
      <c r="J20" s="715">
        <v>92</v>
      </c>
      <c r="K20" s="715">
        <v>93.2</v>
      </c>
      <c r="L20" s="715">
        <v>23.7</v>
      </c>
      <c r="M20" s="715">
        <v>94.2</v>
      </c>
      <c r="N20" s="715">
        <v>91.7</v>
      </c>
      <c r="O20" s="716">
        <v>92.3</v>
      </c>
      <c r="P20" s="714">
        <v>94.9</v>
      </c>
      <c r="Q20" s="715">
        <v>94.5</v>
      </c>
      <c r="R20" s="715">
        <v>95.8</v>
      </c>
      <c r="S20" s="715">
        <v>12.4</v>
      </c>
      <c r="T20" s="717">
        <v>96</v>
      </c>
      <c r="U20" s="715">
        <v>94.5</v>
      </c>
      <c r="V20" s="716">
        <v>95</v>
      </c>
      <c r="W20" s="337">
        <f t="shared" si="0"/>
        <v>1745.2000000000003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714">
        <v>93.2</v>
      </c>
      <c r="C21" s="715">
        <v>94.1</v>
      </c>
      <c r="D21" s="715">
        <v>94.2</v>
      </c>
      <c r="E21" s="715">
        <v>22.2</v>
      </c>
      <c r="F21" s="715">
        <v>92.8</v>
      </c>
      <c r="G21" s="715">
        <v>93.3</v>
      </c>
      <c r="H21" s="716">
        <v>93.1</v>
      </c>
      <c r="I21" s="714">
        <v>92</v>
      </c>
      <c r="J21" s="715">
        <v>91.9</v>
      </c>
      <c r="K21" s="715">
        <v>93.2</v>
      </c>
      <c r="L21" s="715">
        <v>23.7</v>
      </c>
      <c r="M21" s="715">
        <v>94.2</v>
      </c>
      <c r="N21" s="715">
        <v>91.7</v>
      </c>
      <c r="O21" s="716">
        <v>92.3</v>
      </c>
      <c r="P21" s="714">
        <v>94.9</v>
      </c>
      <c r="Q21" s="715">
        <v>94.5</v>
      </c>
      <c r="R21" s="715">
        <v>95.7</v>
      </c>
      <c r="S21" s="715">
        <v>12.4</v>
      </c>
      <c r="T21" s="717">
        <v>96</v>
      </c>
      <c r="U21" s="715">
        <v>94.5</v>
      </c>
      <c r="V21" s="716">
        <v>95</v>
      </c>
      <c r="W21" s="337">
        <f t="shared" si="0"/>
        <v>1744.9000000000003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714">
        <v>93.2</v>
      </c>
      <c r="C22" s="715">
        <v>94.1</v>
      </c>
      <c r="D22" s="715">
        <v>94.2</v>
      </c>
      <c r="E22" s="715">
        <v>22.2</v>
      </c>
      <c r="F22" s="715">
        <v>92.8</v>
      </c>
      <c r="G22" s="715">
        <v>93.3</v>
      </c>
      <c r="H22" s="716">
        <v>93.1</v>
      </c>
      <c r="I22" s="714">
        <v>91.9</v>
      </c>
      <c r="J22" s="715">
        <v>91.8</v>
      </c>
      <c r="K22" s="715">
        <v>93.1</v>
      </c>
      <c r="L22" s="715">
        <v>23.4</v>
      </c>
      <c r="M22" s="715">
        <v>94.2</v>
      </c>
      <c r="N22" s="715">
        <v>91.7</v>
      </c>
      <c r="O22" s="716">
        <v>92.3</v>
      </c>
      <c r="P22" s="714">
        <v>93.8</v>
      </c>
      <c r="Q22" s="715">
        <v>94.4</v>
      </c>
      <c r="R22" s="715">
        <v>95.7</v>
      </c>
      <c r="S22" s="715">
        <v>12.3</v>
      </c>
      <c r="T22" s="717">
        <v>96</v>
      </c>
      <c r="U22" s="715">
        <v>94.5</v>
      </c>
      <c r="V22" s="716">
        <v>95</v>
      </c>
      <c r="W22" s="337">
        <f t="shared" si="0"/>
        <v>1743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714">
        <v>93.2</v>
      </c>
      <c r="C23" s="715">
        <v>94.1</v>
      </c>
      <c r="D23" s="715">
        <v>93.9</v>
      </c>
      <c r="E23" s="715">
        <v>22.2</v>
      </c>
      <c r="F23" s="715">
        <v>92.8</v>
      </c>
      <c r="G23" s="715">
        <v>93.3</v>
      </c>
      <c r="H23" s="716">
        <v>93.1</v>
      </c>
      <c r="I23" s="714">
        <v>91.8</v>
      </c>
      <c r="J23" s="715">
        <v>91.8</v>
      </c>
      <c r="K23" s="715">
        <v>93.1</v>
      </c>
      <c r="L23" s="715">
        <v>23.4</v>
      </c>
      <c r="M23" s="715">
        <v>94.2</v>
      </c>
      <c r="N23" s="715">
        <v>91.7</v>
      </c>
      <c r="O23" s="716">
        <v>92.3</v>
      </c>
      <c r="P23" s="714">
        <v>93.5</v>
      </c>
      <c r="Q23" s="715">
        <v>94.4</v>
      </c>
      <c r="R23" s="715">
        <v>95.7</v>
      </c>
      <c r="S23" s="715">
        <v>12.2</v>
      </c>
      <c r="T23" s="717">
        <v>96</v>
      </c>
      <c r="U23" s="715">
        <v>94.5</v>
      </c>
      <c r="V23" s="716">
        <v>95</v>
      </c>
      <c r="W23" s="670">
        <f t="shared" si="0"/>
        <v>1742.2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651.40000000000009</v>
      </c>
      <c r="C24" s="623">
        <f t="shared" si="1"/>
        <v>657.7</v>
      </c>
      <c r="D24" s="623">
        <f t="shared" si="1"/>
        <v>659.1</v>
      </c>
      <c r="E24" s="623">
        <f t="shared" si="1"/>
        <v>143.9</v>
      </c>
      <c r="F24" s="623">
        <f t="shared" si="1"/>
        <v>649.09999999999991</v>
      </c>
      <c r="G24" s="623">
        <f t="shared" si="1"/>
        <v>651.4</v>
      </c>
      <c r="H24" s="624">
        <f t="shared" si="1"/>
        <v>651.40000000000009</v>
      </c>
      <c r="I24" s="622">
        <f t="shared" si="1"/>
        <v>642.5</v>
      </c>
      <c r="J24" s="623">
        <f t="shared" si="1"/>
        <v>643.09999999999991</v>
      </c>
      <c r="K24" s="623">
        <f t="shared" si="1"/>
        <v>653.6</v>
      </c>
      <c r="L24" s="623">
        <f>SUM(L17:L23)</f>
        <v>163.20000000000002</v>
      </c>
      <c r="M24" s="623">
        <f>SUM(M17:M23)</f>
        <v>659.1</v>
      </c>
      <c r="N24" s="623">
        <f>SUM(N17:N23)</f>
        <v>641.40000000000009</v>
      </c>
      <c r="O24" s="624">
        <f>SUM(O17:O23)</f>
        <v>645.79999999999995</v>
      </c>
      <c r="P24" s="622">
        <f t="shared" ref="P24:V24" si="2">SUM(P17:P23)</f>
        <v>660.89999999999986</v>
      </c>
      <c r="Q24" s="623">
        <f t="shared" si="2"/>
        <v>662.4</v>
      </c>
      <c r="R24" s="623">
        <f t="shared" si="2"/>
        <v>668.90000000000009</v>
      </c>
      <c r="S24" s="623">
        <f t="shared" si="2"/>
        <v>82.6</v>
      </c>
      <c r="T24" s="623">
        <f t="shared" si="2"/>
        <v>673.5</v>
      </c>
      <c r="U24" s="623">
        <f t="shared" si="2"/>
        <v>661.5</v>
      </c>
      <c r="V24" s="624">
        <f t="shared" si="2"/>
        <v>665.8</v>
      </c>
      <c r="W24" s="625">
        <f>SUM(B24:V24)</f>
        <v>12188.300000000001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158.00000000000006</v>
      </c>
      <c r="C25" s="613">
        <v>158.00000000000006</v>
      </c>
      <c r="D25" s="613">
        <v>158.00000000000006</v>
      </c>
      <c r="E25" s="613">
        <v>158.00000000000006</v>
      </c>
      <c r="F25" s="613">
        <v>158.00000000000006</v>
      </c>
      <c r="G25" s="613">
        <v>158.00000000000006</v>
      </c>
      <c r="H25" s="613">
        <v>158.00000000000006</v>
      </c>
      <c r="I25" s="613">
        <v>158.00000000000006</v>
      </c>
      <c r="J25" s="613">
        <v>158.00000000000006</v>
      </c>
      <c r="K25" s="613">
        <v>158.00000000000006</v>
      </c>
      <c r="L25" s="613">
        <v>158.00000000000006</v>
      </c>
      <c r="M25" s="613">
        <v>158.00000000000006</v>
      </c>
      <c r="N25" s="613">
        <v>158.00000000000006</v>
      </c>
      <c r="O25" s="613">
        <v>158.00000000000006</v>
      </c>
      <c r="P25" s="613">
        <v>158.00000000000006</v>
      </c>
      <c r="Q25" s="613">
        <v>158.00000000000006</v>
      </c>
      <c r="R25" s="613">
        <v>158.00000000000006</v>
      </c>
      <c r="S25" s="613">
        <v>158.00000000000006</v>
      </c>
      <c r="T25" s="613">
        <v>158.00000000000006</v>
      </c>
      <c r="U25" s="613">
        <v>158.00000000000006</v>
      </c>
      <c r="V25" s="697">
        <v>158.00000000000006</v>
      </c>
      <c r="W25" s="698">
        <f>((W24/W26)/7)*1000</f>
        <v>158.40481389062177</v>
      </c>
      <c r="Y25" s="36"/>
    </row>
    <row r="26" spans="1:30" s="2" customFormat="1" ht="33" customHeight="1" x14ac:dyDescent="0.25">
      <c r="A26" s="163" t="s">
        <v>11</v>
      </c>
      <c r="B26" s="18">
        <v>589</v>
      </c>
      <c r="C26" s="19">
        <v>593</v>
      </c>
      <c r="D26" s="19">
        <v>594</v>
      </c>
      <c r="E26" s="19">
        <v>125</v>
      </c>
      <c r="F26" s="19">
        <v>587</v>
      </c>
      <c r="G26" s="19">
        <v>589</v>
      </c>
      <c r="H26" s="20">
        <v>587</v>
      </c>
      <c r="I26" s="18">
        <v>578</v>
      </c>
      <c r="J26" s="19">
        <v>581</v>
      </c>
      <c r="K26" s="19">
        <v>590</v>
      </c>
      <c r="L26" s="19">
        <v>146</v>
      </c>
      <c r="M26" s="19">
        <v>595</v>
      </c>
      <c r="N26" s="19">
        <v>580</v>
      </c>
      <c r="O26" s="20">
        <v>583</v>
      </c>
      <c r="P26" s="18">
        <v>594</v>
      </c>
      <c r="Q26" s="19">
        <v>598</v>
      </c>
      <c r="R26" s="19">
        <v>602</v>
      </c>
      <c r="S26" s="19">
        <v>72</v>
      </c>
      <c r="T26" s="19">
        <v>609</v>
      </c>
      <c r="U26" s="19">
        <v>598</v>
      </c>
      <c r="V26" s="156">
        <v>602</v>
      </c>
      <c r="W26" s="699">
        <f>+SUM(B26:V26)</f>
        <v>10992</v>
      </c>
    </row>
    <row r="27" spans="1:30" s="2" customFormat="1" ht="33" customHeight="1" x14ac:dyDescent="0.25">
      <c r="A27" s="164" t="s">
        <v>12</v>
      </c>
      <c r="B27" s="21">
        <f>((((((B25*7)*B26-B17-B18)/1000))/7))</f>
        <v>93.035485714285755</v>
      </c>
      <c r="C27" s="21">
        <f t="shared" ref="C27:V27" si="3">((((((C25*7)*C26-C17-C18)/1000))/7))</f>
        <v>93.667257142857196</v>
      </c>
      <c r="D27" s="21">
        <f t="shared" si="3"/>
        <v>93.825085714285748</v>
      </c>
      <c r="E27" s="21">
        <f t="shared" si="3"/>
        <v>19.744885714285722</v>
      </c>
      <c r="F27" s="21">
        <f t="shared" si="3"/>
        <v>92.719528571428626</v>
      </c>
      <c r="G27" s="21">
        <f t="shared" si="3"/>
        <v>93.0355428571429</v>
      </c>
      <c r="H27" s="21">
        <f t="shared" si="3"/>
        <v>92.719428571428608</v>
      </c>
      <c r="I27" s="21">
        <f t="shared" si="3"/>
        <v>91.297885714285741</v>
      </c>
      <c r="J27" s="21">
        <f t="shared" si="3"/>
        <v>91.771771428571469</v>
      </c>
      <c r="K27" s="21">
        <f t="shared" si="3"/>
        <v>93.193228571428591</v>
      </c>
      <c r="L27" s="21">
        <f t="shared" si="3"/>
        <v>23.061500000000006</v>
      </c>
      <c r="M27" s="21">
        <f t="shared" si="3"/>
        <v>93.983114285714322</v>
      </c>
      <c r="N27" s="21">
        <f t="shared" si="3"/>
        <v>91.613857142857185</v>
      </c>
      <c r="O27" s="21">
        <f t="shared" si="3"/>
        <v>92.087685714285755</v>
      </c>
      <c r="P27" s="21">
        <f t="shared" si="3"/>
        <v>93.824971428571459</v>
      </c>
      <c r="Q27" s="21">
        <f t="shared" si="3"/>
        <v>94.456885714285733</v>
      </c>
      <c r="R27" s="21">
        <f t="shared" si="3"/>
        <v>95.088771428571462</v>
      </c>
      <c r="S27" s="21">
        <f t="shared" si="3"/>
        <v>11.37308571428572</v>
      </c>
      <c r="T27" s="21">
        <f t="shared" si="3"/>
        <v>96.194414285714316</v>
      </c>
      <c r="U27" s="21">
        <f t="shared" si="3"/>
        <v>94.457000000000022</v>
      </c>
      <c r="V27" s="21">
        <f t="shared" si="3"/>
        <v>95.088771428571448</v>
      </c>
      <c r="W27" s="190">
        <f>((W24*1000)/W26)/7</f>
        <v>158.4048138906218</v>
      </c>
      <c r="Y27" s="36"/>
    </row>
    <row r="28" spans="1:30" ht="33.75" customHeight="1" x14ac:dyDescent="0.25">
      <c r="A28" s="157" t="s">
        <v>13</v>
      </c>
      <c r="B28" s="329">
        <f>((B26*B25)*7)/1000</f>
        <v>651.4340000000002</v>
      </c>
      <c r="C28" s="330">
        <f>((C26*C25)*7)/1000</f>
        <v>655.85800000000029</v>
      </c>
      <c r="D28" s="330">
        <f t="shared" ref="D28:K28" si="4">((D26*D25)*7)/1000</f>
        <v>656.96400000000028</v>
      </c>
      <c r="E28" s="330">
        <f t="shared" si="4"/>
        <v>138.25000000000006</v>
      </c>
      <c r="F28" s="330">
        <f t="shared" si="4"/>
        <v>649.22200000000021</v>
      </c>
      <c r="G28" s="330">
        <f t="shared" si="4"/>
        <v>651.4340000000002</v>
      </c>
      <c r="H28" s="331">
        <f t="shared" si="4"/>
        <v>649.22200000000021</v>
      </c>
      <c r="I28" s="329">
        <f>((I26*I25)*7)/1000</f>
        <v>639.26800000000026</v>
      </c>
      <c r="J28" s="330">
        <f t="shared" si="4"/>
        <v>642.58600000000024</v>
      </c>
      <c r="K28" s="330">
        <f t="shared" si="4"/>
        <v>652.54000000000019</v>
      </c>
      <c r="L28" s="330">
        <f>((L26*L25)*7)/1000</f>
        <v>161.47600000000006</v>
      </c>
      <c r="M28" s="330">
        <f>((M26*M25)*7)/1000</f>
        <v>658.07000000000028</v>
      </c>
      <c r="N28" s="330">
        <f>((N26*N25)*7)/1000</f>
        <v>641.48000000000025</v>
      </c>
      <c r="O28" s="331">
        <f>((O26*O25)*7)/1000</f>
        <v>644.79800000000023</v>
      </c>
      <c r="P28" s="329">
        <f t="shared" ref="P28:V28" si="5">((P26*P25)*7)/1000</f>
        <v>656.96400000000028</v>
      </c>
      <c r="Q28" s="330">
        <f t="shared" si="5"/>
        <v>661.38800000000026</v>
      </c>
      <c r="R28" s="330">
        <f t="shared" si="5"/>
        <v>665.81200000000024</v>
      </c>
      <c r="S28" s="330">
        <f t="shared" si="5"/>
        <v>79.632000000000033</v>
      </c>
      <c r="T28" s="330">
        <f t="shared" si="5"/>
        <v>673.5540000000002</v>
      </c>
      <c r="U28" s="330">
        <f t="shared" si="5"/>
        <v>661.38800000000026</v>
      </c>
      <c r="V28" s="344">
        <f t="shared" si="5"/>
        <v>665.81200000000024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157.99175357749215</v>
      </c>
      <c r="C29" s="27">
        <f t="shared" si="6"/>
        <v>158.44374849433871</v>
      </c>
      <c r="D29" s="27">
        <f t="shared" si="6"/>
        <v>158.51370851370854</v>
      </c>
      <c r="E29" s="27">
        <f t="shared" si="6"/>
        <v>164.45714285714286</v>
      </c>
      <c r="F29" s="27">
        <f t="shared" si="6"/>
        <v>157.97030907763445</v>
      </c>
      <c r="G29" s="27">
        <f t="shared" si="6"/>
        <v>157.99175357749212</v>
      </c>
      <c r="H29" s="28">
        <f t="shared" si="6"/>
        <v>158.53005597468976</v>
      </c>
      <c r="I29" s="26">
        <f t="shared" si="6"/>
        <v>158.7988136431043</v>
      </c>
      <c r="J29" s="27">
        <f t="shared" si="6"/>
        <v>158.12638308335377</v>
      </c>
      <c r="K29" s="27">
        <f t="shared" si="6"/>
        <v>158.25665859564168</v>
      </c>
      <c r="L29" s="27">
        <f>+(L24/L26)/7*1000</f>
        <v>159.68688845401175</v>
      </c>
      <c r="M29" s="27">
        <f>+(M24/M26)/7*1000</f>
        <v>158.24729891956781</v>
      </c>
      <c r="N29" s="27">
        <f>+(N24/N26)/7*1000</f>
        <v>157.98029556650246</v>
      </c>
      <c r="O29" s="28">
        <f>+(O24/O26)/7*1000</f>
        <v>158.2455280568488</v>
      </c>
      <c r="P29" s="26">
        <f t="shared" ref="P29:V29" si="7">+(P24/P26)/7*1000</f>
        <v>158.94660894660893</v>
      </c>
      <c r="Q29" s="27">
        <f t="shared" si="7"/>
        <v>158.24175824175828</v>
      </c>
      <c r="R29" s="27">
        <f t="shared" si="7"/>
        <v>158.73279544375893</v>
      </c>
      <c r="S29" s="27">
        <f t="shared" si="7"/>
        <v>163.88888888888889</v>
      </c>
      <c r="T29" s="27">
        <f t="shared" si="7"/>
        <v>157.98733286418016</v>
      </c>
      <c r="U29" s="27">
        <f t="shared" si="7"/>
        <v>158.02675585284283</v>
      </c>
      <c r="V29" s="180">
        <f t="shared" si="7"/>
        <v>157.99715234931179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3.4000000000105501E-2</v>
      </c>
      <c r="C30" s="713">
        <f t="shared" ref="C30:V30" si="8">C28-C24</f>
        <v>-1.8419999999997572</v>
      </c>
      <c r="D30" s="713">
        <f t="shared" si="8"/>
        <v>-2.1359999999997399</v>
      </c>
      <c r="E30" s="713">
        <f t="shared" si="8"/>
        <v>-5.6499999999999488</v>
      </c>
      <c r="F30" s="713">
        <f t="shared" si="8"/>
        <v>0.12200000000029831</v>
      </c>
      <c r="G30" s="713">
        <f t="shared" si="8"/>
        <v>3.4000000000219188E-2</v>
      </c>
      <c r="H30" s="713">
        <f t="shared" si="8"/>
        <v>-2.1779999999998836</v>
      </c>
      <c r="I30" s="713">
        <f t="shared" si="8"/>
        <v>-3.2319999999997435</v>
      </c>
      <c r="J30" s="713">
        <f t="shared" si="8"/>
        <v>-0.51399999999966894</v>
      </c>
      <c r="K30" s="713">
        <f t="shared" si="8"/>
        <v>-1.0599999999998317</v>
      </c>
      <c r="L30" s="713">
        <f t="shared" si="8"/>
        <v>-1.7239999999999611</v>
      </c>
      <c r="M30" s="713">
        <f t="shared" si="8"/>
        <v>-1.0299999999997453</v>
      </c>
      <c r="N30" s="713">
        <f t="shared" si="8"/>
        <v>8.0000000000154614E-2</v>
      </c>
      <c r="O30" s="713">
        <f t="shared" si="8"/>
        <v>-1.0019999999997253</v>
      </c>
      <c r="P30" s="713">
        <f t="shared" si="8"/>
        <v>-3.9359999999995807</v>
      </c>
      <c r="Q30" s="713">
        <f t="shared" si="8"/>
        <v>-1.0119999999997162</v>
      </c>
      <c r="R30" s="713">
        <f t="shared" si="8"/>
        <v>-3.0879999999998518</v>
      </c>
      <c r="S30" s="713">
        <f t="shared" si="8"/>
        <v>-2.9679999999999609</v>
      </c>
      <c r="T30" s="713">
        <f t="shared" si="8"/>
        <v>5.4000000000200998E-2</v>
      </c>
      <c r="U30" s="713">
        <f t="shared" si="8"/>
        <v>-0.11199999999973898</v>
      </c>
      <c r="V30" s="713">
        <f t="shared" si="8"/>
        <v>1.2000000000284672E-2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29"/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5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4" t="s">
        <v>16</v>
      </c>
      <c r="C33" s="1095"/>
      <c r="D33" s="1095"/>
      <c r="E33" s="1095"/>
      <c r="F33" s="1095"/>
      <c r="G33" s="1145"/>
      <c r="H33" s="1147" t="s">
        <v>8</v>
      </c>
      <c r="M33" s="32"/>
      <c r="N33" s="1166"/>
      <c r="O33" s="1169" t="s">
        <v>16</v>
      </c>
      <c r="P33" s="1170"/>
      <c r="Q33" s="1170"/>
      <c r="R33" s="1170"/>
      <c r="S33" s="1170"/>
      <c r="T33" s="1170"/>
      <c r="U33" s="1155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5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50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117">
        <v>77.3</v>
      </c>
      <c r="C36" s="703">
        <v>80.599999999999994</v>
      </c>
      <c r="D36" s="514">
        <v>20.5</v>
      </c>
      <c r="E36" s="514">
        <v>82.6</v>
      </c>
      <c r="F36" s="514">
        <v>82.3</v>
      </c>
      <c r="G36" s="515">
        <v>83.5</v>
      </c>
      <c r="H36" s="496">
        <f t="shared" ref="H36:H41" si="9">SUM(B36:G36)</f>
        <v>426.8</v>
      </c>
      <c r="I36" s="37"/>
      <c r="J36" s="375"/>
      <c r="K36" s="326"/>
      <c r="L36" s="502"/>
      <c r="M36" s="2"/>
      <c r="N36" s="147" t="s">
        <v>23</v>
      </c>
      <c r="O36" s="117">
        <v>7</v>
      </c>
      <c r="P36" s="514">
        <v>7.2</v>
      </c>
      <c r="Q36" s="514">
        <v>1.2</v>
      </c>
      <c r="R36" s="514">
        <v>7.2</v>
      </c>
      <c r="S36" s="514">
        <v>7.2</v>
      </c>
      <c r="T36" s="711">
        <v>7.2</v>
      </c>
      <c r="U36" s="679">
        <f t="shared" ref="U36:U43" si="10">SUM(O36:T36)</f>
        <v>37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117">
        <v>78.3</v>
      </c>
      <c r="C37" s="703">
        <v>81.7</v>
      </c>
      <c r="D37" s="514">
        <v>20.7</v>
      </c>
      <c r="E37" s="514">
        <v>83.7</v>
      </c>
      <c r="F37" s="514">
        <v>83.4</v>
      </c>
      <c r="G37" s="515">
        <v>84.7</v>
      </c>
      <c r="H37" s="337">
        <f t="shared" si="9"/>
        <v>432.49999999999994</v>
      </c>
      <c r="I37" s="37"/>
      <c r="J37" s="375"/>
      <c r="K37" s="326"/>
      <c r="L37" s="502"/>
      <c r="M37" s="2"/>
      <c r="N37" s="148" t="s">
        <v>19</v>
      </c>
      <c r="O37" s="117">
        <v>7.1</v>
      </c>
      <c r="P37" s="514">
        <v>7.4</v>
      </c>
      <c r="Q37" s="514">
        <v>1.4</v>
      </c>
      <c r="R37" s="514">
        <v>7.4</v>
      </c>
      <c r="S37" s="514">
        <v>7.2</v>
      </c>
      <c r="T37" s="711">
        <v>7.3</v>
      </c>
      <c r="U37" s="680">
        <f t="shared" si="10"/>
        <v>37.799999999999997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117">
        <v>78.2</v>
      </c>
      <c r="C38" s="703">
        <v>81.7</v>
      </c>
      <c r="D38" s="514">
        <v>20.6</v>
      </c>
      <c r="E38" s="514">
        <v>83.7</v>
      </c>
      <c r="F38" s="514">
        <v>83.4</v>
      </c>
      <c r="G38" s="515">
        <v>84.7</v>
      </c>
      <c r="H38" s="337">
        <f>SUM(B38:G38)</f>
        <v>432.3</v>
      </c>
      <c r="I38" s="37"/>
      <c r="J38" s="375"/>
      <c r="K38" s="326"/>
      <c r="L38" s="502"/>
      <c r="M38" s="2"/>
      <c r="N38" s="148" t="s">
        <v>27</v>
      </c>
      <c r="O38" s="117">
        <v>7.1</v>
      </c>
      <c r="P38" s="514">
        <v>7.4</v>
      </c>
      <c r="Q38" s="514">
        <v>1.4</v>
      </c>
      <c r="R38" s="514">
        <v>7.4</v>
      </c>
      <c r="S38" s="514">
        <v>7.2</v>
      </c>
      <c r="T38" s="711">
        <v>7.3</v>
      </c>
      <c r="U38" s="680">
        <f t="shared" si="10"/>
        <v>37.799999999999997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117">
        <v>78.2</v>
      </c>
      <c r="C39" s="703">
        <v>81.7</v>
      </c>
      <c r="D39" s="514">
        <v>20.5</v>
      </c>
      <c r="E39" s="514">
        <v>83.7</v>
      </c>
      <c r="F39" s="514">
        <v>83.4</v>
      </c>
      <c r="G39" s="515">
        <v>84.7</v>
      </c>
      <c r="H39" s="337">
        <f t="shared" si="9"/>
        <v>432.2</v>
      </c>
      <c r="I39" s="37"/>
      <c r="J39" s="375"/>
      <c r="K39" s="326"/>
      <c r="L39" s="502"/>
      <c r="M39" s="2"/>
      <c r="N39" s="147" t="s">
        <v>20</v>
      </c>
      <c r="O39" s="117">
        <v>7.1</v>
      </c>
      <c r="P39" s="514">
        <v>7.4</v>
      </c>
      <c r="Q39" s="514">
        <v>1.4</v>
      </c>
      <c r="R39" s="514">
        <v>7.4</v>
      </c>
      <c r="S39" s="514">
        <v>7.2</v>
      </c>
      <c r="T39" s="711">
        <v>7.3</v>
      </c>
      <c r="U39" s="680">
        <f t="shared" si="10"/>
        <v>37.799999999999997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78.2</v>
      </c>
      <c r="C40" s="703">
        <v>81.7</v>
      </c>
      <c r="D40" s="514">
        <v>20.399999999999999</v>
      </c>
      <c r="E40" s="514">
        <v>83.2</v>
      </c>
      <c r="F40" s="514">
        <v>83.4</v>
      </c>
      <c r="G40" s="515">
        <v>84.6</v>
      </c>
      <c r="H40" s="558">
        <f t="shared" si="9"/>
        <v>431.5</v>
      </c>
      <c r="I40" s="555"/>
      <c r="J40" s="556"/>
      <c r="K40" s="556"/>
      <c r="L40" s="556"/>
      <c r="M40" s="557"/>
      <c r="N40" s="147" t="s">
        <v>21</v>
      </c>
      <c r="O40" s="117">
        <v>7.1</v>
      </c>
      <c r="P40" s="514">
        <v>7.4</v>
      </c>
      <c r="Q40" s="514">
        <v>1.4</v>
      </c>
      <c r="R40" s="514">
        <v>7.4</v>
      </c>
      <c r="S40" s="514">
        <v>7.2</v>
      </c>
      <c r="T40" s="711">
        <v>7.3</v>
      </c>
      <c r="U40" s="680">
        <f t="shared" si="10"/>
        <v>37.799999999999997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117">
        <v>77.7</v>
      </c>
      <c r="C41" s="703">
        <v>81.7</v>
      </c>
      <c r="D41" s="514">
        <v>19.600000000000001</v>
      </c>
      <c r="E41" s="514">
        <v>83.1</v>
      </c>
      <c r="F41" s="514">
        <v>83.4</v>
      </c>
      <c r="G41" s="515">
        <v>84.6</v>
      </c>
      <c r="H41" s="337">
        <f t="shared" si="9"/>
        <v>430.1</v>
      </c>
      <c r="I41" s="555"/>
      <c r="J41" s="556"/>
      <c r="K41" s="556"/>
      <c r="L41" s="556"/>
      <c r="M41" s="557"/>
      <c r="N41" s="148" t="s">
        <v>22</v>
      </c>
      <c r="O41" s="117">
        <v>7.1</v>
      </c>
      <c r="P41" s="514">
        <v>7.4</v>
      </c>
      <c r="Q41" s="514">
        <v>1.4</v>
      </c>
      <c r="R41" s="514">
        <v>7.4</v>
      </c>
      <c r="S41" s="514">
        <v>7.2</v>
      </c>
      <c r="T41" s="711">
        <v>7.2</v>
      </c>
      <c r="U41" s="680">
        <f t="shared" si="10"/>
        <v>37.700000000000003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117">
        <v>77.7</v>
      </c>
      <c r="C42" s="703">
        <v>81.7</v>
      </c>
      <c r="D42" s="514">
        <v>19</v>
      </c>
      <c r="E42" s="514">
        <v>83.1</v>
      </c>
      <c r="F42" s="514">
        <v>83.4</v>
      </c>
      <c r="G42" s="515">
        <v>84.6</v>
      </c>
      <c r="H42" s="381">
        <f>SUM(B42:G42)</f>
        <v>429.5</v>
      </c>
      <c r="I42" s="555"/>
      <c r="J42" s="556"/>
      <c r="K42" s="556"/>
      <c r="L42" s="556"/>
      <c r="M42" s="557"/>
      <c r="N42" s="196" t="s">
        <v>30</v>
      </c>
      <c r="O42" s="117">
        <v>7.1</v>
      </c>
      <c r="P42" s="514">
        <v>7.4</v>
      </c>
      <c r="Q42" s="514">
        <v>1.4</v>
      </c>
      <c r="R42" s="514">
        <v>7.4</v>
      </c>
      <c r="S42" s="514">
        <v>7.2</v>
      </c>
      <c r="T42" s="711">
        <v>7.2</v>
      </c>
      <c r="U42" s="382">
        <f t="shared" si="10"/>
        <v>37.700000000000003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545.6</v>
      </c>
      <c r="C43" s="628">
        <f t="shared" si="11"/>
        <v>570.79999999999995</v>
      </c>
      <c r="D43" s="628">
        <f t="shared" si="11"/>
        <v>141.30000000000001</v>
      </c>
      <c r="E43" s="531">
        <f t="shared" si="11"/>
        <v>583.1</v>
      </c>
      <c r="F43" s="628">
        <f>SUM(F36:F42)</f>
        <v>582.69999999999993</v>
      </c>
      <c r="G43" s="629">
        <f t="shared" si="11"/>
        <v>591.4</v>
      </c>
      <c r="H43" s="626">
        <f>SUM(B43:G43)</f>
        <v>3014.9</v>
      </c>
      <c r="I43" s="37"/>
      <c r="J43" s="37"/>
      <c r="K43" s="37"/>
      <c r="L43" s="37"/>
      <c r="N43" s="302" t="s">
        <v>8</v>
      </c>
      <c r="O43" s="622">
        <f t="shared" ref="O43:T43" si="12">SUM(O36:O42)</f>
        <v>49.6</v>
      </c>
      <c r="P43" s="623">
        <f t="shared" si="12"/>
        <v>51.599999999999994</v>
      </c>
      <c r="Q43" s="623">
        <f t="shared" si="12"/>
        <v>9.6</v>
      </c>
      <c r="R43" s="623">
        <f t="shared" si="12"/>
        <v>51.599999999999994</v>
      </c>
      <c r="S43" s="623">
        <f t="shared" si="12"/>
        <v>50.400000000000006</v>
      </c>
      <c r="T43" s="648">
        <f t="shared" si="12"/>
        <v>50.800000000000004</v>
      </c>
      <c r="U43" s="626">
        <f t="shared" si="10"/>
        <v>263.59999999999997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156.79999999999998</v>
      </c>
      <c r="C44" s="613">
        <v>156.79999999999998</v>
      </c>
      <c r="D44" s="613">
        <v>156.79999999999998</v>
      </c>
      <c r="E44" s="613">
        <v>156.79999999999998</v>
      </c>
      <c r="F44" s="613">
        <v>156.79999999999998</v>
      </c>
      <c r="G44" s="613">
        <v>156.79999999999998</v>
      </c>
      <c r="H44" s="620">
        <f>+((H43/H45)/7)*1000</f>
        <v>158.17113477781857</v>
      </c>
      <c r="I44" s="38"/>
      <c r="J44" s="38"/>
      <c r="K44" s="38"/>
      <c r="L44" s="37"/>
      <c r="N44" s="162" t="s">
        <v>10</v>
      </c>
      <c r="O44" s="617">
        <v>150.5</v>
      </c>
      <c r="P44" s="618">
        <v>150.5</v>
      </c>
      <c r="Q44" s="618">
        <v>150.5</v>
      </c>
      <c r="R44" s="618">
        <v>147.5</v>
      </c>
      <c r="S44" s="618">
        <v>147.5</v>
      </c>
      <c r="T44" s="649">
        <v>145.5</v>
      </c>
      <c r="U44" s="620">
        <f>+((U43/U45)/7)*1000</f>
        <v>148.84246188594011</v>
      </c>
      <c r="AA44" s="11"/>
      <c r="AB44" s="11"/>
    </row>
    <row r="45" spans="1:28" ht="33.75" customHeight="1" x14ac:dyDescent="0.25">
      <c r="A45" s="163" t="s">
        <v>11</v>
      </c>
      <c r="B45" s="18">
        <v>494</v>
      </c>
      <c r="C45" s="19">
        <v>520</v>
      </c>
      <c r="D45" s="19">
        <v>112</v>
      </c>
      <c r="E45" s="19">
        <v>528</v>
      </c>
      <c r="F45" s="19">
        <v>531</v>
      </c>
      <c r="G45" s="20">
        <v>538</v>
      </c>
      <c r="H45" s="384">
        <f>SUM(B45:G45)</f>
        <v>2723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49</v>
      </c>
      <c r="T45" s="156">
        <v>49</v>
      </c>
      <c r="U45" s="384">
        <f>SUM(O45:T45)</f>
        <v>253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77.436971428571397</v>
      </c>
      <c r="C46" s="22">
        <f>((((((C44*7)*C45)/1000)))/7)</f>
        <v>81.535999999999987</v>
      </c>
      <c r="D46" s="22">
        <f>((((((D44*7)*D45)/1000)))/7)</f>
        <v>17.561599999999995</v>
      </c>
      <c r="E46" s="22">
        <f>((((((E44*7)*E45)/1000)))/7)</f>
        <v>82.790399999999991</v>
      </c>
      <c r="F46" s="22">
        <f>((((((F44*7)*F45)/1000)))/7)</f>
        <v>83.260800000000003</v>
      </c>
      <c r="G46" s="23">
        <f>((((((G44*7)*G45)/1000)))/7)</f>
        <v>84.358399999999989</v>
      </c>
      <c r="H46" s="368">
        <f>((H43*1000)/H45)/7</f>
        <v>158.17113477781859</v>
      </c>
      <c r="I46" s="167"/>
      <c r="J46" s="167"/>
      <c r="K46" s="167"/>
      <c r="L46" s="37"/>
      <c r="N46" s="164" t="s">
        <v>12</v>
      </c>
      <c r="O46" s="21">
        <f t="shared" ref="O46:T46" si="13">(((((O44*7)*O45)/1000))-O36-O37)/5</f>
        <v>7.0828999999999995</v>
      </c>
      <c r="P46" s="22">
        <f t="shared" si="13"/>
        <v>7.4042999999999992</v>
      </c>
      <c r="Q46" s="22">
        <f t="shared" si="13"/>
        <v>1.3763000000000001</v>
      </c>
      <c r="R46" s="22">
        <f t="shared" si="13"/>
        <v>7.4049999999999994</v>
      </c>
      <c r="S46" s="22">
        <f t="shared" si="13"/>
        <v>7.2384999999999993</v>
      </c>
      <c r="T46" s="135">
        <f t="shared" si="13"/>
        <v>7.0813000000000006</v>
      </c>
      <c r="U46" s="368">
        <f>((U43*1000)/U45)/7</f>
        <v>148.84246188594011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542.21440000000007</v>
      </c>
      <c r="C47" s="330">
        <f t="shared" si="14"/>
        <v>570.75199999999984</v>
      </c>
      <c r="D47" s="330">
        <f t="shared" si="14"/>
        <v>122.93119999999998</v>
      </c>
      <c r="E47" s="330">
        <f t="shared" si="14"/>
        <v>579.53279999999995</v>
      </c>
      <c r="F47" s="330">
        <f>((F45*F44)*7)/1000</f>
        <v>582.82559999999989</v>
      </c>
      <c r="G47" s="331">
        <f t="shared" si="14"/>
        <v>590.50879999999995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49.514499999999998</v>
      </c>
      <c r="P47" s="330">
        <f t="shared" si="15"/>
        <v>51.621499999999997</v>
      </c>
      <c r="Q47" s="330">
        <f t="shared" si="15"/>
        <v>9.4815000000000005</v>
      </c>
      <c r="R47" s="330">
        <f t="shared" si="15"/>
        <v>51.625</v>
      </c>
      <c r="S47" s="330">
        <f t="shared" si="15"/>
        <v>50.592500000000001</v>
      </c>
      <c r="T47" s="344">
        <f t="shared" si="15"/>
        <v>49.906500000000001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157.77906304222094</v>
      </c>
      <c r="C48" s="27">
        <f t="shared" si="16"/>
        <v>156.8131868131868</v>
      </c>
      <c r="D48" s="27">
        <f t="shared" si="16"/>
        <v>180.2295918367347</v>
      </c>
      <c r="E48" s="27">
        <f t="shared" si="16"/>
        <v>157.76515151515153</v>
      </c>
      <c r="F48" s="27">
        <f>+(F43/F45)/7*1000</f>
        <v>156.76620930858218</v>
      </c>
      <c r="G48" s="28">
        <f t="shared" si="16"/>
        <v>157.03664365374402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150.75987841945289</v>
      </c>
      <c r="P48" s="27">
        <f t="shared" si="17"/>
        <v>150.43731778425655</v>
      </c>
      <c r="Q48" s="27">
        <f t="shared" si="17"/>
        <v>152.38095238095238</v>
      </c>
      <c r="R48" s="27">
        <f t="shared" si="17"/>
        <v>147.42857142857142</v>
      </c>
      <c r="S48" s="27">
        <f t="shared" si="17"/>
        <v>146.9387755102041</v>
      </c>
      <c r="T48" s="180">
        <f t="shared" si="17"/>
        <v>148.10495626822157</v>
      </c>
      <c r="U48" s="58"/>
      <c r="AA48" s="11"/>
      <c r="AB48" s="11"/>
    </row>
    <row r="49" spans="1:30" ht="33.75" customHeight="1" x14ac:dyDescent="0.25">
      <c r="A49" s="29"/>
      <c r="B49" s="713">
        <f t="shared" ref="B49:G49" si="18">B47-B43</f>
        <v>-3.385599999999954</v>
      </c>
      <c r="C49" s="713">
        <f t="shared" si="18"/>
        <v>-4.8000000000115506E-2</v>
      </c>
      <c r="D49" s="713">
        <f t="shared" si="18"/>
        <v>-18.368800000000036</v>
      </c>
      <c r="E49" s="713">
        <f t="shared" si="18"/>
        <v>-3.5672000000000708</v>
      </c>
      <c r="F49" s="713">
        <f t="shared" si="18"/>
        <v>0.12559999999996307</v>
      </c>
      <c r="G49" s="713">
        <f t="shared" si="18"/>
        <v>-0.89120000000002619</v>
      </c>
      <c r="H49" s="29"/>
      <c r="I49" s="29"/>
      <c r="J49" s="29"/>
      <c r="K49" s="29"/>
      <c r="L49" s="30"/>
      <c r="N49" s="29"/>
      <c r="O49" s="713">
        <f t="shared" ref="O49:T49" si="19">O47-O43</f>
        <v>-8.550000000000324E-2</v>
      </c>
      <c r="P49" s="713">
        <f t="shared" si="19"/>
        <v>2.1500000000003183E-2</v>
      </c>
      <c r="Q49" s="713">
        <f t="shared" si="19"/>
        <v>-0.11849999999999916</v>
      </c>
      <c r="R49" s="713">
        <f t="shared" si="19"/>
        <v>2.5000000000005684E-2</v>
      </c>
      <c r="S49" s="713">
        <f t="shared" si="19"/>
        <v>0.19249999999999545</v>
      </c>
      <c r="T49" s="713">
        <f t="shared" si="19"/>
        <v>-0.89350000000000307</v>
      </c>
      <c r="U49" s="29"/>
      <c r="AA49" s="11"/>
      <c r="AB49" s="11"/>
    </row>
    <row r="50" spans="1:30" ht="33.75" customHeight="1" x14ac:dyDescent="0.25">
      <c r="A50" s="29"/>
      <c r="B50" s="29"/>
      <c r="C50" s="29"/>
      <c r="D50" s="29"/>
      <c r="E50" s="29"/>
      <c r="F50" s="29"/>
      <c r="G50" s="29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03" t="s">
        <v>7</v>
      </c>
      <c r="C52" s="1104"/>
      <c r="D52" s="1104"/>
      <c r="E52" s="1104"/>
      <c r="F52" s="1104"/>
      <c r="G52" s="1104"/>
      <c r="H52" s="1105"/>
      <c r="I52" s="1142" t="s">
        <v>29</v>
      </c>
      <c r="J52" s="1143"/>
      <c r="K52" s="1143"/>
      <c r="L52" s="1143"/>
      <c r="M52" s="1143"/>
      <c r="N52" s="1143"/>
      <c r="O52" s="1144"/>
      <c r="P52" s="645" t="s">
        <v>28</v>
      </c>
      <c r="Q52" s="646"/>
      <c r="R52" s="646"/>
      <c r="S52" s="646"/>
      <c r="T52" s="646"/>
      <c r="U52" s="646"/>
      <c r="V52" s="646"/>
      <c r="W52" s="1147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8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117">
        <v>8.1999999999999993</v>
      </c>
      <c r="C54" s="514">
        <v>8.3000000000000007</v>
      </c>
      <c r="D54" s="514">
        <v>8.1</v>
      </c>
      <c r="E54" s="514">
        <v>2</v>
      </c>
      <c r="F54" s="514">
        <v>8.1999999999999993</v>
      </c>
      <c r="G54" s="703">
        <v>7.9</v>
      </c>
      <c r="H54" s="515">
        <v>8.1999999999999993</v>
      </c>
      <c r="I54" s="117">
        <v>7.7</v>
      </c>
      <c r="J54" s="703">
        <v>7.4</v>
      </c>
      <c r="K54" s="703">
        <v>7.5</v>
      </c>
      <c r="L54" s="514">
        <v>1</v>
      </c>
      <c r="M54" s="514">
        <v>7.6</v>
      </c>
      <c r="N54" s="712">
        <v>7.2</v>
      </c>
      <c r="O54" s="515">
        <v>7.7</v>
      </c>
      <c r="P54" s="117">
        <v>8</v>
      </c>
      <c r="Q54" s="514">
        <v>8.3000000000000007</v>
      </c>
      <c r="R54" s="514">
        <v>8.1999999999999993</v>
      </c>
      <c r="S54" s="514">
        <v>1.7</v>
      </c>
      <c r="T54" s="514">
        <v>7.9</v>
      </c>
      <c r="U54" s="514">
        <v>8</v>
      </c>
      <c r="V54" s="515">
        <v>8.1999999999999993</v>
      </c>
      <c r="W54" s="380">
        <f t="shared" ref="W54:W61" si="20">SUM(B54:V54)</f>
        <v>147.29999999999998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117">
        <v>8.1999999999999993</v>
      </c>
      <c r="C55" s="514">
        <v>8.3000000000000007</v>
      </c>
      <c r="D55" s="514">
        <v>8.1</v>
      </c>
      <c r="E55" s="514">
        <v>2</v>
      </c>
      <c r="F55" s="514">
        <v>8.1999999999999993</v>
      </c>
      <c r="G55" s="703">
        <v>7.9</v>
      </c>
      <c r="H55" s="515">
        <v>8.1999999999999993</v>
      </c>
      <c r="I55" s="117">
        <v>7.7</v>
      </c>
      <c r="J55" s="703">
        <v>7.4</v>
      </c>
      <c r="K55" s="703">
        <v>7.5</v>
      </c>
      <c r="L55" s="514">
        <v>1</v>
      </c>
      <c r="M55" s="514">
        <v>7.6</v>
      </c>
      <c r="N55" s="712">
        <v>7.3</v>
      </c>
      <c r="O55" s="515">
        <v>7.7</v>
      </c>
      <c r="P55" s="117">
        <v>8</v>
      </c>
      <c r="Q55" s="514">
        <v>8.3000000000000007</v>
      </c>
      <c r="R55" s="514">
        <v>8.1999999999999993</v>
      </c>
      <c r="S55" s="514">
        <v>1.7</v>
      </c>
      <c r="T55" s="514">
        <v>7.9</v>
      </c>
      <c r="U55" s="514">
        <v>8.1</v>
      </c>
      <c r="V55" s="515">
        <v>8.1999999999999993</v>
      </c>
      <c r="W55" s="380">
        <f t="shared" si="20"/>
        <v>147.49999999999997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117">
        <v>8.1999999999999993</v>
      </c>
      <c r="C56" s="514">
        <v>8.3000000000000007</v>
      </c>
      <c r="D56" s="514">
        <v>8.1</v>
      </c>
      <c r="E56" s="514">
        <v>2</v>
      </c>
      <c r="F56" s="514">
        <v>8.1999999999999993</v>
      </c>
      <c r="G56" s="703">
        <v>7.9</v>
      </c>
      <c r="H56" s="515">
        <v>8.1999999999999993</v>
      </c>
      <c r="I56" s="117">
        <v>7.7</v>
      </c>
      <c r="J56" s="703">
        <v>7.4</v>
      </c>
      <c r="K56" s="703">
        <v>7.5</v>
      </c>
      <c r="L56" s="514">
        <v>1</v>
      </c>
      <c r="M56" s="514">
        <v>7.6</v>
      </c>
      <c r="N56" s="712">
        <v>7.3</v>
      </c>
      <c r="O56" s="515">
        <v>7.7</v>
      </c>
      <c r="P56" s="117">
        <v>8</v>
      </c>
      <c r="Q56" s="514">
        <v>8.3000000000000007</v>
      </c>
      <c r="R56" s="514">
        <v>8.1999999999999993</v>
      </c>
      <c r="S56" s="514">
        <v>1.7</v>
      </c>
      <c r="T56" s="514">
        <v>7.9</v>
      </c>
      <c r="U56" s="514">
        <v>8.1</v>
      </c>
      <c r="V56" s="515">
        <v>8.1999999999999993</v>
      </c>
      <c r="W56" s="380">
        <f t="shared" si="20"/>
        <v>147.49999999999997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117">
        <v>8.1999999999999993</v>
      </c>
      <c r="C57" s="514">
        <v>8.3000000000000007</v>
      </c>
      <c r="D57" s="514">
        <v>8.1</v>
      </c>
      <c r="E57" s="514">
        <v>2</v>
      </c>
      <c r="F57" s="514">
        <v>8.1999999999999993</v>
      </c>
      <c r="G57" s="703">
        <v>7.9</v>
      </c>
      <c r="H57" s="515">
        <v>8.1999999999999993</v>
      </c>
      <c r="I57" s="117">
        <v>7.7</v>
      </c>
      <c r="J57" s="703">
        <v>7.4</v>
      </c>
      <c r="K57" s="703">
        <v>7.5</v>
      </c>
      <c r="L57" s="514">
        <v>1.1000000000000001</v>
      </c>
      <c r="M57" s="514">
        <v>7.6</v>
      </c>
      <c r="N57" s="712">
        <v>7.3</v>
      </c>
      <c r="O57" s="515">
        <v>7.7</v>
      </c>
      <c r="P57" s="117">
        <v>8</v>
      </c>
      <c r="Q57" s="514">
        <v>8.3000000000000007</v>
      </c>
      <c r="R57" s="514">
        <v>8.1999999999999993</v>
      </c>
      <c r="S57" s="514">
        <v>1.7</v>
      </c>
      <c r="T57" s="514">
        <v>8</v>
      </c>
      <c r="U57" s="514">
        <v>8.1</v>
      </c>
      <c r="V57" s="515">
        <v>8.1999999999999993</v>
      </c>
      <c r="W57" s="380">
        <f t="shared" si="20"/>
        <v>147.69999999999996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117">
        <v>8.1</v>
      </c>
      <c r="C58" s="514">
        <v>8.3000000000000007</v>
      </c>
      <c r="D58" s="514">
        <v>8.1</v>
      </c>
      <c r="E58" s="514">
        <v>1.9</v>
      </c>
      <c r="F58" s="514">
        <v>8.3000000000000007</v>
      </c>
      <c r="G58" s="703">
        <v>7.9</v>
      </c>
      <c r="H58" s="515">
        <v>8.1999999999999993</v>
      </c>
      <c r="I58" s="117">
        <v>7.7</v>
      </c>
      <c r="J58" s="703">
        <v>7.4</v>
      </c>
      <c r="K58" s="703">
        <v>7.5</v>
      </c>
      <c r="L58" s="514">
        <v>1.1000000000000001</v>
      </c>
      <c r="M58" s="514">
        <v>7.7</v>
      </c>
      <c r="N58" s="712">
        <v>7.3</v>
      </c>
      <c r="O58" s="515">
        <v>7.7</v>
      </c>
      <c r="P58" s="117">
        <v>8</v>
      </c>
      <c r="Q58" s="514">
        <v>8.3000000000000007</v>
      </c>
      <c r="R58" s="514">
        <v>8.1999999999999993</v>
      </c>
      <c r="S58" s="514">
        <v>1.6</v>
      </c>
      <c r="T58" s="514">
        <v>8</v>
      </c>
      <c r="U58" s="514">
        <v>8.1</v>
      </c>
      <c r="V58" s="515">
        <v>8.1999999999999993</v>
      </c>
      <c r="W58" s="380">
        <f t="shared" si="20"/>
        <v>147.6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117">
        <v>8.1</v>
      </c>
      <c r="C59" s="514">
        <v>8.3000000000000007</v>
      </c>
      <c r="D59" s="514">
        <v>8.1999999999999993</v>
      </c>
      <c r="E59" s="514">
        <v>1.9</v>
      </c>
      <c r="F59" s="514">
        <v>8.3000000000000007</v>
      </c>
      <c r="G59" s="703">
        <v>8</v>
      </c>
      <c r="H59" s="515">
        <v>8.3000000000000007</v>
      </c>
      <c r="I59" s="117">
        <v>7.7</v>
      </c>
      <c r="J59" s="703">
        <v>7.4</v>
      </c>
      <c r="K59" s="703">
        <v>7.5</v>
      </c>
      <c r="L59" s="514">
        <v>1.1000000000000001</v>
      </c>
      <c r="M59" s="514">
        <v>7.7</v>
      </c>
      <c r="N59" s="712">
        <v>7.3</v>
      </c>
      <c r="O59" s="515">
        <v>7.7</v>
      </c>
      <c r="P59" s="117">
        <v>8</v>
      </c>
      <c r="Q59" s="514">
        <v>8.3000000000000007</v>
      </c>
      <c r="R59" s="514">
        <v>8.1999999999999993</v>
      </c>
      <c r="S59" s="514">
        <v>1.6</v>
      </c>
      <c r="T59" s="514">
        <v>8</v>
      </c>
      <c r="U59" s="514">
        <v>8.1</v>
      </c>
      <c r="V59" s="515">
        <v>8.3000000000000007</v>
      </c>
      <c r="W59" s="380">
        <f t="shared" si="20"/>
        <v>148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117">
        <v>8.1</v>
      </c>
      <c r="C60" s="514">
        <v>8.3000000000000007</v>
      </c>
      <c r="D60" s="514">
        <v>8.1999999999999993</v>
      </c>
      <c r="E60" s="514">
        <v>1.9</v>
      </c>
      <c r="F60" s="514">
        <v>8.3000000000000007</v>
      </c>
      <c r="G60" s="703">
        <v>8</v>
      </c>
      <c r="H60" s="515">
        <v>8.3000000000000007</v>
      </c>
      <c r="I60" s="117">
        <v>7.7</v>
      </c>
      <c r="J60" s="703">
        <v>7.4</v>
      </c>
      <c r="K60" s="703">
        <v>7.5</v>
      </c>
      <c r="L60" s="514">
        <v>1.1000000000000001</v>
      </c>
      <c r="M60" s="514">
        <v>7.7</v>
      </c>
      <c r="N60" s="712">
        <v>7.3</v>
      </c>
      <c r="O60" s="515">
        <v>7.7</v>
      </c>
      <c r="P60" s="117">
        <v>8</v>
      </c>
      <c r="Q60" s="514">
        <v>8.3000000000000007</v>
      </c>
      <c r="R60" s="514">
        <v>8.1999999999999993</v>
      </c>
      <c r="S60" s="514">
        <v>1.7</v>
      </c>
      <c r="T60" s="514">
        <v>8</v>
      </c>
      <c r="U60" s="514">
        <v>8.1</v>
      </c>
      <c r="V60" s="515">
        <v>8.3000000000000007</v>
      </c>
      <c r="W60" s="382">
        <f t="shared" si="20"/>
        <v>148.1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57.1</v>
      </c>
      <c r="C61" s="623">
        <f t="shared" si="21"/>
        <v>58.099999999999994</v>
      </c>
      <c r="D61" s="623">
        <f t="shared" si="21"/>
        <v>56.900000000000006</v>
      </c>
      <c r="E61" s="623">
        <f t="shared" si="21"/>
        <v>13.700000000000001</v>
      </c>
      <c r="F61" s="623">
        <f t="shared" si="21"/>
        <v>57.699999999999989</v>
      </c>
      <c r="G61" s="623">
        <f t="shared" si="21"/>
        <v>55.5</v>
      </c>
      <c r="H61" s="624">
        <f t="shared" si="21"/>
        <v>57.599999999999994</v>
      </c>
      <c r="I61" s="622">
        <f t="shared" si="21"/>
        <v>53.900000000000006</v>
      </c>
      <c r="J61" s="623">
        <f t="shared" si="21"/>
        <v>51.8</v>
      </c>
      <c r="K61" s="623">
        <f t="shared" si="21"/>
        <v>52.5</v>
      </c>
      <c r="L61" s="623">
        <f>SUM(L54:L60)</f>
        <v>7.3999999999999986</v>
      </c>
      <c r="M61" s="623">
        <f>SUM(M54:M60)</f>
        <v>53.500000000000007</v>
      </c>
      <c r="N61" s="623">
        <f>SUM(N54:N60)</f>
        <v>50.999999999999993</v>
      </c>
      <c r="O61" s="624">
        <f>SUM(O54:O60)</f>
        <v>53.900000000000006</v>
      </c>
      <c r="P61" s="622">
        <f t="shared" ref="P61:V61" si="22">SUM(P54:P60)</f>
        <v>56</v>
      </c>
      <c r="Q61" s="623">
        <f t="shared" si="22"/>
        <v>58.099999999999994</v>
      </c>
      <c r="R61" s="623">
        <f t="shared" si="22"/>
        <v>57.400000000000006</v>
      </c>
      <c r="S61" s="623">
        <f t="shared" si="22"/>
        <v>11.7</v>
      </c>
      <c r="T61" s="623">
        <f t="shared" si="22"/>
        <v>55.7</v>
      </c>
      <c r="U61" s="623">
        <f t="shared" si="22"/>
        <v>56.600000000000009</v>
      </c>
      <c r="V61" s="624">
        <f t="shared" si="22"/>
        <v>57.599999999999994</v>
      </c>
      <c r="W61" s="625">
        <f t="shared" si="20"/>
        <v>1033.7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151</v>
      </c>
      <c r="C62" s="618">
        <v>151</v>
      </c>
      <c r="D62" s="618">
        <v>150.5</v>
      </c>
      <c r="E62" s="618">
        <v>151</v>
      </c>
      <c r="F62" s="618">
        <v>150</v>
      </c>
      <c r="G62" s="618">
        <v>149.5</v>
      </c>
      <c r="H62" s="619">
        <v>149.5</v>
      </c>
      <c r="I62" s="617">
        <v>151</v>
      </c>
      <c r="J62" s="618">
        <v>151</v>
      </c>
      <c r="K62" s="618">
        <v>150</v>
      </c>
      <c r="L62" s="621">
        <v>151</v>
      </c>
      <c r="M62" s="621">
        <v>150</v>
      </c>
      <c r="N62" s="618">
        <v>148.5</v>
      </c>
      <c r="O62" s="619">
        <v>148.5</v>
      </c>
      <c r="P62" s="617">
        <v>151</v>
      </c>
      <c r="Q62" s="618">
        <v>151</v>
      </c>
      <c r="R62" s="618">
        <v>150</v>
      </c>
      <c r="S62" s="618">
        <v>151</v>
      </c>
      <c r="T62" s="618">
        <v>150</v>
      </c>
      <c r="U62" s="618">
        <v>149.5</v>
      </c>
      <c r="V62" s="619">
        <v>149.5</v>
      </c>
      <c r="W62" s="616">
        <f>((W61/W63)/7)*1000</f>
        <v>150.53152759574778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12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49</v>
      </c>
      <c r="O63" s="20">
        <v>52</v>
      </c>
      <c r="P63" s="18">
        <v>53</v>
      </c>
      <c r="Q63" s="19">
        <v>55</v>
      </c>
      <c r="R63" s="19">
        <v>55</v>
      </c>
      <c r="S63" s="19">
        <v>9</v>
      </c>
      <c r="T63" s="19">
        <v>53</v>
      </c>
      <c r="U63" s="19">
        <v>54</v>
      </c>
      <c r="V63" s="20">
        <v>55</v>
      </c>
      <c r="W63" s="244">
        <f>+SUM(B63:V63)</f>
        <v>981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8.1516571428571432</v>
      </c>
      <c r="C64" s="21">
        <f t="shared" ref="C64:V64" si="23">((((C62*7)*C63-C54-C55)/1000))/7</f>
        <v>8.3026285714285706</v>
      </c>
      <c r="D64" s="21">
        <f t="shared" si="23"/>
        <v>8.1246857142857145</v>
      </c>
      <c r="E64" s="21">
        <f t="shared" si="23"/>
        <v>1.8114285714285714</v>
      </c>
      <c r="F64" s="21">
        <f t="shared" si="23"/>
        <v>8.2476571428571432</v>
      </c>
      <c r="G64" s="21">
        <f t="shared" si="23"/>
        <v>7.9212428571428566</v>
      </c>
      <c r="H64" s="21">
        <f t="shared" si="23"/>
        <v>8.2201571428571434</v>
      </c>
      <c r="I64" s="21">
        <f t="shared" si="23"/>
        <v>7.6988000000000003</v>
      </c>
      <c r="J64" s="21">
        <f t="shared" si="23"/>
        <v>7.3968857142857143</v>
      </c>
      <c r="K64" s="21">
        <f t="shared" si="23"/>
        <v>7.4978571428571428</v>
      </c>
      <c r="L64" s="21">
        <f t="shared" si="23"/>
        <v>1.0567142857142857</v>
      </c>
      <c r="M64" s="21">
        <f t="shared" si="23"/>
        <v>7.6478285714285716</v>
      </c>
      <c r="N64" s="21">
        <f t="shared" si="23"/>
        <v>7.2744285714285715</v>
      </c>
      <c r="O64" s="21">
        <f t="shared" si="23"/>
        <v>7.7198000000000002</v>
      </c>
      <c r="P64" s="21">
        <f t="shared" si="23"/>
        <v>8.0007142857142863</v>
      </c>
      <c r="Q64" s="21">
        <f t="shared" si="23"/>
        <v>8.3026285714285706</v>
      </c>
      <c r="R64" s="21">
        <f t="shared" si="23"/>
        <v>8.2476571428571432</v>
      </c>
      <c r="S64" s="21">
        <f t="shared" si="23"/>
        <v>1.3585142857142856</v>
      </c>
      <c r="T64" s="21">
        <f t="shared" si="23"/>
        <v>7.947742857142857</v>
      </c>
      <c r="U64" s="21">
        <f t="shared" si="23"/>
        <v>8.0707000000000004</v>
      </c>
      <c r="V64" s="21">
        <f t="shared" si="23"/>
        <v>8.2201571428571434</v>
      </c>
      <c r="W64" s="425">
        <f>((W61*1000)/W63)/7</f>
        <v>150.53152759574778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57.078000000000003</v>
      </c>
      <c r="C65" s="330">
        <f>((C63*C62)*7)/1000</f>
        <v>58.134999999999998</v>
      </c>
      <c r="D65" s="330">
        <f t="shared" ref="D65:K65" si="24">((D63*D62)*7)/1000</f>
        <v>56.889000000000003</v>
      </c>
      <c r="E65" s="330">
        <f t="shared" si="24"/>
        <v>12.683999999999999</v>
      </c>
      <c r="F65" s="330">
        <f t="shared" si="24"/>
        <v>57.75</v>
      </c>
      <c r="G65" s="330">
        <f t="shared" si="24"/>
        <v>55.464500000000001</v>
      </c>
      <c r="H65" s="331">
        <f t="shared" si="24"/>
        <v>57.557499999999997</v>
      </c>
      <c r="I65" s="329">
        <f t="shared" si="24"/>
        <v>53.906999999999996</v>
      </c>
      <c r="J65" s="330">
        <f t="shared" si="24"/>
        <v>51.792999999999999</v>
      </c>
      <c r="K65" s="330">
        <f t="shared" si="24"/>
        <v>52.5</v>
      </c>
      <c r="L65" s="330">
        <f>((L63*L62)*7)/1000</f>
        <v>7.399</v>
      </c>
      <c r="M65" s="330">
        <f>((M63*M62)*7)/1000</f>
        <v>53.55</v>
      </c>
      <c r="N65" s="330">
        <f>((N63*N62)*7)/1000</f>
        <v>50.935499999999998</v>
      </c>
      <c r="O65" s="331">
        <f>((O63*O62)*7)/1000</f>
        <v>54.054000000000002</v>
      </c>
      <c r="P65" s="329">
        <f t="shared" ref="P65:V65" si="25">((P63*P62)*7)/1000</f>
        <v>56.021000000000001</v>
      </c>
      <c r="Q65" s="330">
        <f t="shared" si="25"/>
        <v>58.134999999999998</v>
      </c>
      <c r="R65" s="330">
        <f t="shared" si="25"/>
        <v>57.75</v>
      </c>
      <c r="S65" s="330">
        <f t="shared" si="25"/>
        <v>9.5129999999999999</v>
      </c>
      <c r="T65" s="330">
        <f t="shared" si="25"/>
        <v>55.65</v>
      </c>
      <c r="U65" s="330">
        <f t="shared" si="25"/>
        <v>56.511000000000003</v>
      </c>
      <c r="V65" s="331">
        <f t="shared" si="25"/>
        <v>57.557499999999997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151.05820105820106</v>
      </c>
      <c r="C66" s="27">
        <f t="shared" si="26"/>
        <v>150.90909090909088</v>
      </c>
      <c r="D66" s="27">
        <f t="shared" si="26"/>
        <v>150.52910052910053</v>
      </c>
      <c r="E66" s="27">
        <f t="shared" si="26"/>
        <v>163.09523809523813</v>
      </c>
      <c r="F66" s="27">
        <f t="shared" si="26"/>
        <v>149.87012987012986</v>
      </c>
      <c r="G66" s="27">
        <f t="shared" si="26"/>
        <v>149.59568733153642</v>
      </c>
      <c r="H66" s="28">
        <f t="shared" si="26"/>
        <v>149.61038961038957</v>
      </c>
      <c r="I66" s="26">
        <f t="shared" si="26"/>
        <v>150.98039215686273</v>
      </c>
      <c r="J66" s="27">
        <f t="shared" si="26"/>
        <v>151.0204081632653</v>
      </c>
      <c r="K66" s="27">
        <f t="shared" si="26"/>
        <v>150</v>
      </c>
      <c r="L66" s="27">
        <f>+(L61/L63)/7*1000</f>
        <v>151.02040816326527</v>
      </c>
      <c r="M66" s="27">
        <f>+(M61/M63)/7*1000</f>
        <v>149.85994397759103</v>
      </c>
      <c r="N66" s="27">
        <f>+(N61/N63)/7*1000</f>
        <v>148.68804664723029</v>
      </c>
      <c r="O66" s="28">
        <f>+(O61/O63)/7*1000</f>
        <v>148.07692307692307</v>
      </c>
      <c r="P66" s="26">
        <f t="shared" ref="P66:V66" si="27">+(P61/P63)/7*1000</f>
        <v>150.94339622641508</v>
      </c>
      <c r="Q66" s="27">
        <f t="shared" si="27"/>
        <v>150.90909090909088</v>
      </c>
      <c r="R66" s="27">
        <f t="shared" si="27"/>
        <v>149.09090909090909</v>
      </c>
      <c r="S66" s="27">
        <f t="shared" si="27"/>
        <v>185.71428571428569</v>
      </c>
      <c r="T66" s="27">
        <f t="shared" si="27"/>
        <v>150.13477088948787</v>
      </c>
      <c r="U66" s="27">
        <f t="shared" si="27"/>
        <v>149.73544973544975</v>
      </c>
      <c r="V66" s="28">
        <f t="shared" si="27"/>
        <v>149.61038961038957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-2.1999999999998465E-2</v>
      </c>
      <c r="C67" s="713">
        <f t="shared" ref="C67:V67" si="28">C65-C61</f>
        <v>3.5000000000003695E-2</v>
      </c>
      <c r="D67" s="713">
        <f t="shared" si="28"/>
        <v>-1.1000000000002785E-2</v>
      </c>
      <c r="E67" s="713">
        <f t="shared" si="28"/>
        <v>-1.0160000000000018</v>
      </c>
      <c r="F67" s="713">
        <f t="shared" si="28"/>
        <v>5.0000000000011369E-2</v>
      </c>
      <c r="G67" s="713">
        <f t="shared" si="28"/>
        <v>-3.5499999999998977E-2</v>
      </c>
      <c r="H67" s="713">
        <f t="shared" si="28"/>
        <v>-4.2499999999996874E-2</v>
      </c>
      <c r="I67" s="713">
        <f t="shared" si="28"/>
        <v>6.9999999999907914E-3</v>
      </c>
      <c r="J67" s="713">
        <f t="shared" si="28"/>
        <v>-6.9999999999978968E-3</v>
      </c>
      <c r="K67" s="713">
        <f t="shared" si="28"/>
        <v>0</v>
      </c>
      <c r="L67" s="713">
        <f t="shared" si="28"/>
        <v>-9.999999999985576E-4</v>
      </c>
      <c r="M67" s="713">
        <f t="shared" si="28"/>
        <v>4.9999999999990052E-2</v>
      </c>
      <c r="N67" s="713">
        <f t="shared" si="28"/>
        <v>-6.4499999999995339E-2</v>
      </c>
      <c r="O67" s="713">
        <f t="shared" si="28"/>
        <v>0.15399999999999636</v>
      </c>
      <c r="P67" s="713">
        <f t="shared" si="28"/>
        <v>2.1000000000000796E-2</v>
      </c>
      <c r="Q67" s="713">
        <f t="shared" si="28"/>
        <v>3.5000000000003695E-2</v>
      </c>
      <c r="R67" s="713">
        <f t="shared" si="28"/>
        <v>0.34999999999999432</v>
      </c>
      <c r="S67" s="713">
        <f t="shared" si="28"/>
        <v>-2.1869999999999994</v>
      </c>
      <c r="T67" s="713">
        <f t="shared" si="28"/>
        <v>-5.0000000000004263E-2</v>
      </c>
      <c r="U67" s="713">
        <f t="shared" si="28"/>
        <v>-8.9000000000005741E-2</v>
      </c>
      <c r="V67" s="713">
        <f t="shared" si="28"/>
        <v>-4.2499999999996874E-2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9">
      <selection activeCell="B45" sqref="B45:G45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9"/>
  <dimension ref="A1:AG235"/>
  <sheetViews>
    <sheetView topLeftCell="A15" zoomScale="30" zoomScaleNormal="30" workbookViewId="0">
      <selection activeCell="B54" sqref="B54:H5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098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122</v>
      </c>
      <c r="N11" s="1100"/>
      <c r="O11" s="6"/>
      <c r="P11" s="6"/>
      <c r="Q11" s="1"/>
      <c r="R11" s="1"/>
      <c r="S11" s="1" t="s">
        <v>5</v>
      </c>
      <c r="T11" s="69">
        <v>45743</v>
      </c>
      <c r="U11" s="69">
        <f>T11+6</f>
        <v>45749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2" t="s">
        <v>7</v>
      </c>
      <c r="C15" s="1143"/>
      <c r="D15" s="1143"/>
      <c r="E15" s="1143"/>
      <c r="F15" s="1143"/>
      <c r="G15" s="1143"/>
      <c r="H15" s="1144"/>
      <c r="I15" s="1142" t="s">
        <v>29</v>
      </c>
      <c r="J15" s="1143"/>
      <c r="K15" s="1143"/>
      <c r="L15" s="1143"/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4"/>
      <c r="W15" s="1174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5"/>
      <c r="Y16" s="327"/>
      <c r="AA16" s="326"/>
      <c r="AB16" s="11"/>
    </row>
    <row r="17" spans="1:31" ht="39.950000000000003" customHeight="1" x14ac:dyDescent="0.45">
      <c r="A17" s="147" t="s">
        <v>23</v>
      </c>
      <c r="B17" s="714">
        <v>93.2</v>
      </c>
      <c r="C17" s="715">
        <v>94.1</v>
      </c>
      <c r="D17" s="715">
        <v>93.9</v>
      </c>
      <c r="E17" s="715">
        <v>22.2</v>
      </c>
      <c r="F17" s="715">
        <v>92.8</v>
      </c>
      <c r="G17" s="715">
        <v>93.3</v>
      </c>
      <c r="H17" s="716">
        <v>93.1</v>
      </c>
      <c r="I17" s="714">
        <v>91.8</v>
      </c>
      <c r="J17" s="715">
        <v>91.8</v>
      </c>
      <c r="K17" s="715">
        <v>93.1</v>
      </c>
      <c r="L17" s="715">
        <v>23.4</v>
      </c>
      <c r="M17" s="715">
        <v>94.2</v>
      </c>
      <c r="N17" s="715">
        <v>91.7</v>
      </c>
      <c r="O17" s="716">
        <v>92.3</v>
      </c>
      <c r="P17" s="714">
        <v>93.5</v>
      </c>
      <c r="Q17" s="715">
        <v>94.4</v>
      </c>
      <c r="R17" s="715">
        <v>95.7</v>
      </c>
      <c r="S17" s="715">
        <v>12.2</v>
      </c>
      <c r="T17" s="717">
        <v>96</v>
      </c>
      <c r="U17" s="715">
        <v>94.5</v>
      </c>
      <c r="V17" s="716">
        <v>95</v>
      </c>
      <c r="W17" s="668">
        <f>SUM(B17:V17)</f>
        <v>1742.2</v>
      </c>
      <c r="Y17" s="327"/>
      <c r="Z17" s="326"/>
      <c r="AA17" s="502"/>
      <c r="AB17" s="11"/>
    </row>
    <row r="18" spans="1:31" ht="39.75" customHeight="1" x14ac:dyDescent="0.45">
      <c r="A18" s="148" t="s">
        <v>19</v>
      </c>
      <c r="B18" s="714">
        <v>92.6</v>
      </c>
      <c r="C18" s="715">
        <v>93.2</v>
      </c>
      <c r="D18" s="715">
        <v>93.4</v>
      </c>
      <c r="E18" s="715">
        <v>19.2</v>
      </c>
      <c r="F18" s="715">
        <v>92.3</v>
      </c>
      <c r="G18" s="715">
        <v>92.6</v>
      </c>
      <c r="H18" s="716">
        <v>92.3</v>
      </c>
      <c r="I18" s="714">
        <v>90.8</v>
      </c>
      <c r="J18" s="715">
        <v>91.4</v>
      </c>
      <c r="K18" s="715">
        <v>92.8</v>
      </c>
      <c r="L18" s="715">
        <v>22.9</v>
      </c>
      <c r="M18" s="715">
        <v>93.6</v>
      </c>
      <c r="N18" s="715">
        <v>91.2</v>
      </c>
      <c r="O18" s="716">
        <v>91.7</v>
      </c>
      <c r="P18" s="714">
        <v>93.5</v>
      </c>
      <c r="Q18" s="715">
        <v>94.1</v>
      </c>
      <c r="R18" s="715">
        <v>94.6</v>
      </c>
      <c r="S18" s="715">
        <v>11.2</v>
      </c>
      <c r="T18" s="717">
        <v>95.8</v>
      </c>
      <c r="U18" s="715">
        <v>94.1</v>
      </c>
      <c r="V18" s="716">
        <v>94.7</v>
      </c>
      <c r="W18" s="669">
        <f t="shared" ref="W18:W23" si="0">SUM(B18:V18)</f>
        <v>1727.9999999999998</v>
      </c>
      <c r="Y18" s="356"/>
      <c r="Z18" s="326"/>
      <c r="AA18" s="502"/>
      <c r="AB18" s="11"/>
    </row>
    <row r="19" spans="1:31" ht="39.75" customHeight="1" x14ac:dyDescent="0.45">
      <c r="A19" s="148" t="s">
        <v>27</v>
      </c>
      <c r="B19" s="714"/>
      <c r="C19" s="715"/>
      <c r="D19" s="715"/>
      <c r="E19" s="715"/>
      <c r="F19" s="715"/>
      <c r="G19" s="715"/>
      <c r="H19" s="716"/>
      <c r="I19" s="714"/>
      <c r="J19" s="715"/>
      <c r="K19" s="715"/>
      <c r="L19" s="715"/>
      <c r="M19" s="715"/>
      <c r="N19" s="715"/>
      <c r="O19" s="716"/>
      <c r="P19" s="714"/>
      <c r="Q19" s="715"/>
      <c r="R19" s="715"/>
      <c r="S19" s="715"/>
      <c r="T19" s="717"/>
      <c r="U19" s="715"/>
      <c r="V19" s="716"/>
      <c r="W19" s="669">
        <f t="shared" si="0"/>
        <v>0</v>
      </c>
      <c r="Y19" s="356"/>
      <c r="Z19" s="326"/>
      <c r="AA19" s="502"/>
      <c r="AB19" s="11"/>
    </row>
    <row r="20" spans="1:31" ht="39.950000000000003" customHeight="1" x14ac:dyDescent="0.45">
      <c r="A20" s="147" t="s">
        <v>20</v>
      </c>
      <c r="B20" s="714"/>
      <c r="C20" s="715"/>
      <c r="D20" s="715"/>
      <c r="E20" s="715"/>
      <c r="F20" s="715"/>
      <c r="G20" s="715"/>
      <c r="H20" s="716"/>
      <c r="I20" s="714"/>
      <c r="J20" s="715"/>
      <c r="K20" s="715"/>
      <c r="L20" s="715"/>
      <c r="M20" s="715"/>
      <c r="N20" s="715"/>
      <c r="O20" s="716"/>
      <c r="P20" s="714"/>
      <c r="Q20" s="715"/>
      <c r="R20" s="715"/>
      <c r="S20" s="715"/>
      <c r="T20" s="717"/>
      <c r="U20" s="715"/>
      <c r="V20" s="716"/>
      <c r="W20" s="669">
        <f t="shared" si="0"/>
        <v>0</v>
      </c>
      <c r="Y20" s="356"/>
      <c r="Z20" s="326"/>
      <c r="AA20" s="502"/>
      <c r="AB20" s="11"/>
    </row>
    <row r="21" spans="1:31" ht="39.950000000000003" customHeight="1" x14ac:dyDescent="0.45">
      <c r="A21" s="147" t="s">
        <v>21</v>
      </c>
      <c r="B21" s="714"/>
      <c r="C21" s="715"/>
      <c r="D21" s="715"/>
      <c r="E21" s="715"/>
      <c r="F21" s="715"/>
      <c r="G21" s="715"/>
      <c r="H21" s="716"/>
      <c r="I21" s="714"/>
      <c r="J21" s="715"/>
      <c r="K21" s="715"/>
      <c r="L21" s="715"/>
      <c r="M21" s="715"/>
      <c r="N21" s="715"/>
      <c r="O21" s="716"/>
      <c r="P21" s="714"/>
      <c r="Q21" s="715"/>
      <c r="R21" s="715"/>
      <c r="S21" s="715"/>
      <c r="T21" s="717"/>
      <c r="U21" s="715"/>
      <c r="V21" s="716"/>
      <c r="W21" s="669">
        <f t="shared" si="0"/>
        <v>0</v>
      </c>
      <c r="Y21" s="356"/>
      <c r="Z21" s="326"/>
      <c r="AA21" s="502"/>
      <c r="AB21" s="11"/>
    </row>
    <row r="22" spans="1:31" ht="39.950000000000003" customHeight="1" x14ac:dyDescent="0.45">
      <c r="A22" s="147" t="s">
        <v>22</v>
      </c>
      <c r="B22" s="714"/>
      <c r="C22" s="715"/>
      <c r="D22" s="715"/>
      <c r="E22" s="715"/>
      <c r="F22" s="715"/>
      <c r="G22" s="715"/>
      <c r="H22" s="716"/>
      <c r="I22" s="714"/>
      <c r="J22" s="715"/>
      <c r="K22" s="715"/>
      <c r="L22" s="715"/>
      <c r="M22" s="715"/>
      <c r="N22" s="715"/>
      <c r="O22" s="716"/>
      <c r="P22" s="714"/>
      <c r="Q22" s="715"/>
      <c r="R22" s="715"/>
      <c r="S22" s="715"/>
      <c r="T22" s="717"/>
      <c r="U22" s="715"/>
      <c r="V22" s="716"/>
      <c r="W22" s="669">
        <f t="shared" si="0"/>
        <v>0</v>
      </c>
      <c r="Y22" s="356"/>
      <c r="Z22" s="326"/>
      <c r="AA22" s="502"/>
      <c r="AB22" s="11"/>
    </row>
    <row r="23" spans="1:31" ht="39.950000000000003" customHeight="1" thickBot="1" x14ac:dyDescent="0.5">
      <c r="A23" s="681" t="s">
        <v>30</v>
      </c>
      <c r="B23" s="714"/>
      <c r="C23" s="715"/>
      <c r="D23" s="715"/>
      <c r="E23" s="715"/>
      <c r="F23" s="715"/>
      <c r="G23" s="715"/>
      <c r="H23" s="716"/>
      <c r="I23" s="714"/>
      <c r="J23" s="715"/>
      <c r="K23" s="715"/>
      <c r="L23" s="715"/>
      <c r="M23" s="715"/>
      <c r="N23" s="715"/>
      <c r="O23" s="716"/>
      <c r="P23" s="714"/>
      <c r="Q23" s="715"/>
      <c r="R23" s="715"/>
      <c r="S23" s="715"/>
      <c r="T23" s="717"/>
      <c r="U23" s="715"/>
      <c r="V23" s="716"/>
      <c r="W23" s="670">
        <f t="shared" si="0"/>
        <v>0</v>
      </c>
      <c r="Y23" s="356"/>
      <c r="Z23" s="326"/>
      <c r="AA23" s="502"/>
      <c r="AB23" s="11"/>
    </row>
    <row r="24" spans="1:31" ht="41.45" customHeight="1" thickBot="1" x14ac:dyDescent="0.3">
      <c r="A24" s="197" t="s">
        <v>8</v>
      </c>
      <c r="B24" s="622">
        <f t="shared" ref="B24:K24" si="1">SUM(B17:B23)</f>
        <v>185.8</v>
      </c>
      <c r="C24" s="623">
        <f t="shared" si="1"/>
        <v>187.3</v>
      </c>
      <c r="D24" s="623">
        <f t="shared" si="1"/>
        <v>187.3</v>
      </c>
      <c r="E24" s="623">
        <f t="shared" si="1"/>
        <v>41.4</v>
      </c>
      <c r="F24" s="623">
        <f t="shared" si="1"/>
        <v>185.1</v>
      </c>
      <c r="G24" s="623">
        <f t="shared" si="1"/>
        <v>185.89999999999998</v>
      </c>
      <c r="H24" s="624">
        <f t="shared" si="1"/>
        <v>185.39999999999998</v>
      </c>
      <c r="I24" s="622">
        <f t="shared" si="1"/>
        <v>182.6</v>
      </c>
      <c r="J24" s="623">
        <f t="shared" si="1"/>
        <v>183.2</v>
      </c>
      <c r="K24" s="623">
        <f t="shared" si="1"/>
        <v>185.89999999999998</v>
      </c>
      <c r="L24" s="623">
        <f>SUM(L17:L23)</f>
        <v>46.3</v>
      </c>
      <c r="M24" s="623">
        <f>SUM(M17:M23)</f>
        <v>187.8</v>
      </c>
      <c r="N24" s="623">
        <f>SUM(N17:N23)</f>
        <v>182.9</v>
      </c>
      <c r="O24" s="624">
        <f>SUM(O17:O23)</f>
        <v>184</v>
      </c>
      <c r="P24" s="622">
        <f t="shared" ref="P24:V24" si="2">SUM(P17:P23)</f>
        <v>187</v>
      </c>
      <c r="Q24" s="623">
        <f t="shared" si="2"/>
        <v>188.5</v>
      </c>
      <c r="R24" s="623">
        <f t="shared" si="2"/>
        <v>190.3</v>
      </c>
      <c r="S24" s="623">
        <f t="shared" si="2"/>
        <v>23.4</v>
      </c>
      <c r="T24" s="623">
        <f t="shared" si="2"/>
        <v>191.8</v>
      </c>
      <c r="U24" s="623">
        <f t="shared" si="2"/>
        <v>188.6</v>
      </c>
      <c r="V24" s="624">
        <f t="shared" si="2"/>
        <v>189.7</v>
      </c>
      <c r="W24" s="625">
        <f>SUM(B24:V24)</f>
        <v>3470.2000000000003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613">
        <v>157.40000000000006</v>
      </c>
      <c r="C25" s="613">
        <v>157.40000000000006</v>
      </c>
      <c r="D25" s="613">
        <v>157.40000000000006</v>
      </c>
      <c r="E25" s="613">
        <v>157.40000000000006</v>
      </c>
      <c r="F25" s="613">
        <v>157.40000000000006</v>
      </c>
      <c r="G25" s="613">
        <v>157.40000000000006</v>
      </c>
      <c r="H25" s="613">
        <v>157.40000000000006</v>
      </c>
      <c r="I25" s="613">
        <v>157.40000000000006</v>
      </c>
      <c r="J25" s="613">
        <v>157.40000000000006</v>
      </c>
      <c r="K25" s="613">
        <v>157.40000000000006</v>
      </c>
      <c r="L25" s="613">
        <v>157.40000000000006</v>
      </c>
      <c r="M25" s="613">
        <v>157.40000000000006</v>
      </c>
      <c r="N25" s="613">
        <v>157.40000000000006</v>
      </c>
      <c r="O25" s="613">
        <v>157.40000000000006</v>
      </c>
      <c r="P25" s="613">
        <v>157.40000000000006</v>
      </c>
      <c r="Q25" s="613">
        <v>157.40000000000006</v>
      </c>
      <c r="R25" s="613">
        <v>157.40000000000006</v>
      </c>
      <c r="S25" s="613">
        <v>157.40000000000006</v>
      </c>
      <c r="T25" s="613">
        <v>157.40000000000006</v>
      </c>
      <c r="U25" s="613">
        <v>157.40000000000006</v>
      </c>
      <c r="V25" s="697">
        <v>157.40000000000006</v>
      </c>
      <c r="W25" s="698">
        <f>((W24/W26)/7)*1000</f>
        <v>45.186660937276194</v>
      </c>
      <c r="Y25" s="36"/>
    </row>
    <row r="26" spans="1:31" s="2" customFormat="1" ht="33" customHeight="1" x14ac:dyDescent="0.25">
      <c r="A26" s="163" t="s">
        <v>11</v>
      </c>
      <c r="B26" s="18">
        <v>589</v>
      </c>
      <c r="C26" s="19">
        <v>593</v>
      </c>
      <c r="D26" s="19">
        <v>594</v>
      </c>
      <c r="E26" s="19">
        <v>122</v>
      </c>
      <c r="F26" s="19">
        <v>587</v>
      </c>
      <c r="G26" s="19">
        <v>589</v>
      </c>
      <c r="H26" s="20">
        <v>587</v>
      </c>
      <c r="I26" s="18">
        <v>577</v>
      </c>
      <c r="J26" s="19">
        <v>578</v>
      </c>
      <c r="K26" s="19">
        <v>590</v>
      </c>
      <c r="L26" s="19">
        <v>145</v>
      </c>
      <c r="M26" s="19">
        <v>595</v>
      </c>
      <c r="N26" s="19">
        <v>580</v>
      </c>
      <c r="O26" s="20">
        <v>580</v>
      </c>
      <c r="P26" s="18">
        <v>591</v>
      </c>
      <c r="Q26" s="19">
        <v>598</v>
      </c>
      <c r="R26" s="19">
        <v>602</v>
      </c>
      <c r="S26" s="19">
        <v>70</v>
      </c>
      <c r="T26" s="19">
        <v>607</v>
      </c>
      <c r="U26" s="19">
        <v>597</v>
      </c>
      <c r="V26" s="156">
        <v>600</v>
      </c>
      <c r="W26" s="699">
        <f>+SUM(B26:V26)</f>
        <v>10971</v>
      </c>
    </row>
    <row r="27" spans="1:31" s="2" customFormat="1" ht="33" customHeight="1" x14ac:dyDescent="0.25">
      <c r="A27" s="164" t="s">
        <v>12</v>
      </c>
      <c r="B27" s="21">
        <f>((((((B25*7)*B26-B17-B18)/1000))/7))</f>
        <v>92.682057142857175</v>
      </c>
      <c r="C27" s="21">
        <f t="shared" ref="C27:V27" si="3">((((((C25*7)*C26-C17-C18)/1000))/7))</f>
        <v>93.311442857142907</v>
      </c>
      <c r="D27" s="21">
        <f t="shared" si="3"/>
        <v>93.468842857142889</v>
      </c>
      <c r="E27" s="21">
        <f t="shared" si="3"/>
        <v>19.19688571428572</v>
      </c>
      <c r="F27" s="21">
        <f t="shared" si="3"/>
        <v>92.367357142857159</v>
      </c>
      <c r="G27" s="21">
        <f t="shared" si="3"/>
        <v>92.682042857142875</v>
      </c>
      <c r="H27" s="21">
        <f t="shared" si="3"/>
        <v>92.367314285714315</v>
      </c>
      <c r="I27" s="21">
        <f t="shared" si="3"/>
        <v>90.793714285714302</v>
      </c>
      <c r="J27" s="21">
        <f t="shared" si="3"/>
        <v>90.951028571428608</v>
      </c>
      <c r="K27" s="21">
        <f t="shared" si="3"/>
        <v>92.839442857142885</v>
      </c>
      <c r="L27" s="21">
        <f t="shared" si="3"/>
        <v>22.816385714285726</v>
      </c>
      <c r="M27" s="21">
        <f t="shared" si="3"/>
        <v>93.626171428571482</v>
      </c>
      <c r="N27" s="21">
        <f t="shared" si="3"/>
        <v>91.265871428571472</v>
      </c>
      <c r="O27" s="21">
        <f t="shared" si="3"/>
        <v>91.265714285714324</v>
      </c>
      <c r="P27" s="21">
        <f t="shared" si="3"/>
        <v>92.996685714285746</v>
      </c>
      <c r="Q27" s="21">
        <f t="shared" si="3"/>
        <v>94.098271428571465</v>
      </c>
      <c r="R27" s="21">
        <f t="shared" si="3"/>
        <v>94.727614285714324</v>
      </c>
      <c r="S27" s="21">
        <f t="shared" si="3"/>
        <v>11.014657142857148</v>
      </c>
      <c r="T27" s="21">
        <f t="shared" si="3"/>
        <v>95.514400000000023</v>
      </c>
      <c r="U27" s="21">
        <f t="shared" si="3"/>
        <v>93.940857142857183</v>
      </c>
      <c r="V27" s="21">
        <f t="shared" si="3"/>
        <v>94.412900000000036</v>
      </c>
      <c r="W27" s="190">
        <f>((W24*1000)/W26)/7</f>
        <v>45.186660937276201</v>
      </c>
      <c r="Y27" s="36"/>
    </row>
    <row r="28" spans="1:31" ht="33.75" customHeight="1" x14ac:dyDescent="0.25">
      <c r="A28" s="157" t="s">
        <v>13</v>
      </c>
      <c r="B28" s="329">
        <f>((B26*B25)*7)/1000</f>
        <v>648.96020000000021</v>
      </c>
      <c r="C28" s="330">
        <f>((C26*C25)*7)/1000</f>
        <v>653.3674000000002</v>
      </c>
      <c r="D28" s="330">
        <f t="shared" ref="D28:K28" si="4">((D26*D25)*7)/1000</f>
        <v>654.46920000000023</v>
      </c>
      <c r="E28" s="330">
        <f t="shared" si="4"/>
        <v>134.41960000000003</v>
      </c>
      <c r="F28" s="330">
        <f t="shared" si="4"/>
        <v>646.75660000000016</v>
      </c>
      <c r="G28" s="330">
        <f t="shared" si="4"/>
        <v>648.96020000000021</v>
      </c>
      <c r="H28" s="331">
        <f t="shared" si="4"/>
        <v>646.75660000000016</v>
      </c>
      <c r="I28" s="329">
        <f>((I26*I25)*7)/1000</f>
        <v>635.73860000000025</v>
      </c>
      <c r="J28" s="330">
        <f t="shared" si="4"/>
        <v>636.84040000000027</v>
      </c>
      <c r="K28" s="330">
        <f t="shared" si="4"/>
        <v>650.06200000000035</v>
      </c>
      <c r="L28" s="330">
        <f>((L26*L25)*7)/1000</f>
        <v>159.76100000000005</v>
      </c>
      <c r="M28" s="330">
        <f>((M26*M25)*7)/1000</f>
        <v>655.57100000000037</v>
      </c>
      <c r="N28" s="330">
        <f>((N26*N25)*7)/1000</f>
        <v>639.04400000000021</v>
      </c>
      <c r="O28" s="331">
        <f>((O26*O25)*7)/1000</f>
        <v>639.04400000000021</v>
      </c>
      <c r="P28" s="329">
        <f t="shared" ref="P28:V28" si="5">((P26*P25)*7)/1000</f>
        <v>651.16380000000026</v>
      </c>
      <c r="Q28" s="330">
        <f t="shared" si="5"/>
        <v>658.87640000000022</v>
      </c>
      <c r="R28" s="330">
        <f t="shared" si="5"/>
        <v>663.28360000000021</v>
      </c>
      <c r="S28" s="330">
        <f t="shared" si="5"/>
        <v>77.126000000000033</v>
      </c>
      <c r="T28" s="330">
        <f t="shared" si="5"/>
        <v>668.79260000000022</v>
      </c>
      <c r="U28" s="330">
        <f t="shared" si="5"/>
        <v>657.77460000000019</v>
      </c>
      <c r="V28" s="344">
        <f t="shared" si="5"/>
        <v>661.08000000000038</v>
      </c>
      <c r="W28" s="182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45.064273587193796</v>
      </c>
      <c r="C29" s="27">
        <f t="shared" si="6"/>
        <v>45.121657431944115</v>
      </c>
      <c r="D29" s="27">
        <f t="shared" si="6"/>
        <v>45.045695045695048</v>
      </c>
      <c r="E29" s="27">
        <f t="shared" si="6"/>
        <v>48.477751756440277</v>
      </c>
      <c r="F29" s="27">
        <f t="shared" si="6"/>
        <v>45.047456802141639</v>
      </c>
      <c r="G29" s="27">
        <f t="shared" si="6"/>
        <v>45.088527771040496</v>
      </c>
      <c r="H29" s="28">
        <f t="shared" si="6"/>
        <v>45.120467266974927</v>
      </c>
      <c r="I29" s="26">
        <f t="shared" si="6"/>
        <v>45.209210200544689</v>
      </c>
      <c r="J29" s="27">
        <f t="shared" si="6"/>
        <v>45.279288185862576</v>
      </c>
      <c r="K29" s="27">
        <f t="shared" si="6"/>
        <v>45.012106537530258</v>
      </c>
      <c r="L29" s="27">
        <f>+(L24/L26)/7*1000</f>
        <v>45.615763546798028</v>
      </c>
      <c r="M29" s="27">
        <f>+(M24/M26)/7*1000</f>
        <v>45.090036014405761</v>
      </c>
      <c r="N29" s="27">
        <f>+(N24/N26)/7*1000</f>
        <v>45.049261083743843</v>
      </c>
      <c r="O29" s="28">
        <f>+(O24/O26)/7*1000</f>
        <v>45.320197044334982</v>
      </c>
      <c r="P29" s="26">
        <f t="shared" ref="P29:V29" si="7">+(P24/P26)/7*1000</f>
        <v>45.201837080009675</v>
      </c>
      <c r="Q29" s="27">
        <f t="shared" si="7"/>
        <v>45.031055900621119</v>
      </c>
      <c r="R29" s="27">
        <f t="shared" si="7"/>
        <v>45.158993830090182</v>
      </c>
      <c r="S29" s="27">
        <f t="shared" si="7"/>
        <v>47.755102040816325</v>
      </c>
      <c r="T29" s="27">
        <f t="shared" si="7"/>
        <v>45.140032948929161</v>
      </c>
      <c r="U29" s="27">
        <f t="shared" si="7"/>
        <v>45.130413974635076</v>
      </c>
      <c r="V29" s="180">
        <f t="shared" si="7"/>
        <v>45.166666666666664</v>
      </c>
      <c r="W29" s="183"/>
      <c r="Y29" s="327"/>
      <c r="AA29" s="11"/>
      <c r="AB29" s="11"/>
    </row>
    <row r="30" spans="1:31" ht="33.75" customHeight="1" x14ac:dyDescent="0.25">
      <c r="A30" s="29"/>
      <c r="B30" s="713">
        <f>B28-B24</f>
        <v>463.1602000000002</v>
      </c>
      <c r="C30" s="713">
        <f t="shared" ref="C30:V30" si="8">C28-C24</f>
        <v>466.06740000000019</v>
      </c>
      <c r="D30" s="713">
        <f t="shared" si="8"/>
        <v>467.16920000000022</v>
      </c>
      <c r="E30" s="713">
        <f t="shared" si="8"/>
        <v>93.019600000000025</v>
      </c>
      <c r="F30" s="713">
        <f t="shared" si="8"/>
        <v>461.65660000000014</v>
      </c>
      <c r="G30" s="713">
        <f t="shared" si="8"/>
        <v>463.06020000000024</v>
      </c>
      <c r="H30" s="713">
        <f t="shared" si="8"/>
        <v>461.35660000000018</v>
      </c>
      <c r="I30" s="713">
        <f t="shared" si="8"/>
        <v>453.13860000000022</v>
      </c>
      <c r="J30" s="713">
        <f t="shared" si="8"/>
        <v>453.64040000000028</v>
      </c>
      <c r="K30" s="713">
        <f t="shared" si="8"/>
        <v>464.16200000000038</v>
      </c>
      <c r="L30" s="713">
        <f t="shared" si="8"/>
        <v>113.46100000000006</v>
      </c>
      <c r="M30" s="713">
        <f t="shared" si="8"/>
        <v>467.77100000000036</v>
      </c>
      <c r="N30" s="713">
        <f t="shared" si="8"/>
        <v>456.14400000000023</v>
      </c>
      <c r="O30" s="713">
        <f t="shared" si="8"/>
        <v>455.04400000000021</v>
      </c>
      <c r="P30" s="713">
        <f t="shared" si="8"/>
        <v>464.16380000000026</v>
      </c>
      <c r="Q30" s="713">
        <f t="shared" si="8"/>
        <v>470.37640000000022</v>
      </c>
      <c r="R30" s="713">
        <f t="shared" si="8"/>
        <v>472.98360000000019</v>
      </c>
      <c r="S30" s="713">
        <f t="shared" si="8"/>
        <v>53.726000000000035</v>
      </c>
      <c r="T30" s="713">
        <f t="shared" si="8"/>
        <v>476.99260000000021</v>
      </c>
      <c r="U30" s="713">
        <f t="shared" si="8"/>
        <v>469.17460000000017</v>
      </c>
      <c r="V30" s="713">
        <f t="shared" si="8"/>
        <v>471.38000000000039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5" t="s">
        <v>87</v>
      </c>
      <c r="O32" s="582"/>
      <c r="P32" s="583"/>
      <c r="Q32" s="583"/>
      <c r="R32" s="583"/>
      <c r="S32" s="583"/>
      <c r="T32" s="583"/>
      <c r="U32" s="583"/>
      <c r="V32" s="650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4" t="s">
        <v>16</v>
      </c>
      <c r="C33" s="1095"/>
      <c r="D33" s="1095"/>
      <c r="E33" s="1095"/>
      <c r="F33" s="1095"/>
      <c r="G33" s="1145"/>
      <c r="H33" s="1147" t="s">
        <v>8</v>
      </c>
      <c r="M33" s="32"/>
      <c r="N33" s="1166"/>
      <c r="O33" s="1169" t="s">
        <v>16</v>
      </c>
      <c r="P33" s="1170"/>
      <c r="Q33" s="1170"/>
      <c r="R33" s="1170"/>
      <c r="S33" s="1170"/>
      <c r="T33" s="1170"/>
      <c r="U33" s="718"/>
      <c r="V33" s="1155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719"/>
      <c r="V34" s="1155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249" t="s">
        <v>123</v>
      </c>
      <c r="V35" s="1150"/>
      <c r="W35" s="326"/>
      <c r="X35" s="2"/>
      <c r="Y35" s="2"/>
      <c r="Z35" s="2"/>
    </row>
    <row r="36" spans="1:28" ht="33.75" customHeight="1" x14ac:dyDescent="0.25">
      <c r="A36" s="147" t="s">
        <v>23</v>
      </c>
      <c r="B36" s="117">
        <v>77.7</v>
      </c>
      <c r="C36" s="703">
        <v>81.7</v>
      </c>
      <c r="D36" s="514">
        <v>19</v>
      </c>
      <c r="E36" s="514">
        <v>83.1</v>
      </c>
      <c r="F36" s="514">
        <v>83.4</v>
      </c>
      <c r="G36" s="515">
        <v>84.6</v>
      </c>
      <c r="H36" s="721">
        <f t="shared" ref="H36:H41" si="9">SUM(B36:G36)</f>
        <v>429.5</v>
      </c>
      <c r="I36" s="37"/>
      <c r="J36" s="375"/>
      <c r="K36" s="326"/>
      <c r="L36" s="502"/>
      <c r="M36" s="2"/>
      <c r="N36" s="147" t="s">
        <v>23</v>
      </c>
      <c r="O36" s="117">
        <v>6</v>
      </c>
      <c r="P36" s="514">
        <v>6.3</v>
      </c>
      <c r="Q36" s="514">
        <v>1.5</v>
      </c>
      <c r="R36" s="514">
        <v>6.2</v>
      </c>
      <c r="S36" s="514">
        <v>6.2</v>
      </c>
      <c r="T36" s="711">
        <v>6.3</v>
      </c>
      <c r="U36" s="720">
        <v>4.9000000000000004</v>
      </c>
      <c r="V36" s="724">
        <f t="shared" ref="V36:V43" si="10">SUM(O36:U36)</f>
        <v>37.4</v>
      </c>
      <c r="W36" s="541"/>
      <c r="X36" s="2"/>
      <c r="Z36" s="2"/>
    </row>
    <row r="37" spans="1:28" ht="33.75" customHeight="1" x14ac:dyDescent="0.25">
      <c r="A37" s="148" t="s">
        <v>19</v>
      </c>
      <c r="B37" s="117">
        <v>77.2</v>
      </c>
      <c r="C37" s="703">
        <v>81.3</v>
      </c>
      <c r="D37" s="514">
        <v>17.3</v>
      </c>
      <c r="E37" s="514">
        <v>82.5</v>
      </c>
      <c r="F37" s="514">
        <v>83</v>
      </c>
      <c r="G37" s="515">
        <v>84.1</v>
      </c>
      <c r="H37" s="669">
        <f t="shared" si="9"/>
        <v>425.4</v>
      </c>
      <c r="I37" s="37"/>
      <c r="J37" s="375"/>
      <c r="K37" s="326"/>
      <c r="L37" s="502"/>
      <c r="M37" s="2"/>
      <c r="N37" s="148" t="s">
        <v>19</v>
      </c>
      <c r="O37" s="117">
        <v>6</v>
      </c>
      <c r="P37" s="514">
        <v>6.3</v>
      </c>
      <c r="Q37" s="514">
        <v>1.5</v>
      </c>
      <c r="R37" s="514">
        <v>6.2</v>
      </c>
      <c r="S37" s="514">
        <v>6.2</v>
      </c>
      <c r="T37" s="711">
        <v>6.3</v>
      </c>
      <c r="U37" s="720">
        <v>5</v>
      </c>
      <c r="V37" s="725">
        <f t="shared" si="10"/>
        <v>37.5</v>
      </c>
      <c r="W37" s="541"/>
      <c r="X37" s="2"/>
      <c r="Z37" s="2"/>
    </row>
    <row r="38" spans="1:28" ht="33.75" customHeight="1" x14ac:dyDescent="0.25">
      <c r="A38" s="148" t="s">
        <v>27</v>
      </c>
      <c r="B38" s="117"/>
      <c r="C38" s="703"/>
      <c r="D38" s="514"/>
      <c r="E38" s="514"/>
      <c r="F38" s="514"/>
      <c r="G38" s="515"/>
      <c r="H38" s="669">
        <f>SUM(B38:G38)</f>
        <v>0</v>
      </c>
      <c r="I38" s="37"/>
      <c r="J38" s="375"/>
      <c r="K38" s="326"/>
      <c r="L38" s="502"/>
      <c r="M38" s="2"/>
      <c r="N38" s="148" t="s">
        <v>27</v>
      </c>
      <c r="O38" s="117">
        <v>6</v>
      </c>
      <c r="P38" s="514">
        <v>6.3</v>
      </c>
      <c r="Q38" s="514">
        <v>1.5</v>
      </c>
      <c r="R38" s="514">
        <v>6.2</v>
      </c>
      <c r="S38" s="514">
        <v>6.2</v>
      </c>
      <c r="T38" s="711">
        <v>6.3</v>
      </c>
      <c r="U38" s="720">
        <v>5</v>
      </c>
      <c r="V38" s="725">
        <f t="shared" si="10"/>
        <v>37.5</v>
      </c>
      <c r="W38" s="541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117"/>
      <c r="C39" s="703"/>
      <c r="D39" s="514"/>
      <c r="E39" s="514"/>
      <c r="F39" s="514"/>
      <c r="G39" s="515"/>
      <c r="H39" s="669">
        <f t="shared" si="9"/>
        <v>0</v>
      </c>
      <c r="I39" s="37"/>
      <c r="J39" s="375"/>
      <c r="K39" s="326"/>
      <c r="L39" s="502"/>
      <c r="M39" s="2"/>
      <c r="N39" s="147" t="s">
        <v>20</v>
      </c>
      <c r="O39" s="117">
        <v>6.1</v>
      </c>
      <c r="P39" s="514">
        <v>6.3</v>
      </c>
      <c r="Q39" s="514">
        <v>1.5</v>
      </c>
      <c r="R39" s="514">
        <v>6.2</v>
      </c>
      <c r="S39" s="514">
        <v>6.2</v>
      </c>
      <c r="T39" s="711">
        <v>6.3</v>
      </c>
      <c r="U39" s="720">
        <v>5</v>
      </c>
      <c r="V39" s="725">
        <f t="shared" si="10"/>
        <v>37.599999999999994</v>
      </c>
      <c r="W39" s="541"/>
      <c r="X39" s="2"/>
      <c r="AA39" s="11"/>
      <c r="AB39" s="11"/>
    </row>
    <row r="40" spans="1:28" ht="33.75" customHeight="1" x14ac:dyDescent="0.25">
      <c r="A40" s="147" t="s">
        <v>21</v>
      </c>
      <c r="B40" s="117"/>
      <c r="C40" s="703"/>
      <c r="D40" s="514"/>
      <c r="E40" s="514"/>
      <c r="F40" s="514"/>
      <c r="G40" s="515"/>
      <c r="H40" s="722">
        <f t="shared" si="9"/>
        <v>0</v>
      </c>
      <c r="I40" s="555"/>
      <c r="J40" s="556"/>
      <c r="K40" s="556"/>
      <c r="L40" s="556"/>
      <c r="M40" s="557"/>
      <c r="N40" s="147" t="s">
        <v>21</v>
      </c>
      <c r="O40" s="117">
        <v>6.1</v>
      </c>
      <c r="P40" s="514">
        <v>6.3</v>
      </c>
      <c r="Q40" s="514">
        <v>1.5</v>
      </c>
      <c r="R40" s="514">
        <v>6.3</v>
      </c>
      <c r="S40" s="514">
        <v>6.2</v>
      </c>
      <c r="T40" s="711">
        <v>6.3</v>
      </c>
      <c r="U40" s="720">
        <v>5</v>
      </c>
      <c r="V40" s="725">
        <f t="shared" si="10"/>
        <v>37.699999999999996</v>
      </c>
      <c r="W40" s="541"/>
      <c r="X40" s="2"/>
      <c r="AA40" s="11"/>
      <c r="AB40" s="11"/>
    </row>
    <row r="41" spans="1:28" ht="33.75" customHeight="1" x14ac:dyDescent="0.25">
      <c r="A41" s="148" t="s">
        <v>22</v>
      </c>
      <c r="B41" s="117"/>
      <c r="C41" s="703"/>
      <c r="D41" s="514"/>
      <c r="E41" s="514"/>
      <c r="F41" s="514"/>
      <c r="G41" s="515"/>
      <c r="H41" s="669">
        <f t="shared" si="9"/>
        <v>0</v>
      </c>
      <c r="I41" s="555"/>
      <c r="J41" s="556"/>
      <c r="K41" s="556"/>
      <c r="L41" s="556"/>
      <c r="M41" s="557"/>
      <c r="N41" s="148" t="s">
        <v>22</v>
      </c>
      <c r="O41" s="117">
        <v>6.1</v>
      </c>
      <c r="P41" s="514">
        <v>6.3</v>
      </c>
      <c r="Q41" s="514">
        <v>1.5</v>
      </c>
      <c r="R41" s="514">
        <v>6.3</v>
      </c>
      <c r="S41" s="514">
        <v>6.2</v>
      </c>
      <c r="T41" s="711">
        <v>6.3</v>
      </c>
      <c r="U41" s="720">
        <v>5</v>
      </c>
      <c r="V41" s="725">
        <f t="shared" si="10"/>
        <v>37.699999999999996</v>
      </c>
      <c r="W41" s="541"/>
      <c r="X41" s="2"/>
      <c r="AA41" s="11"/>
      <c r="AB41" s="11"/>
    </row>
    <row r="42" spans="1:28" ht="33.75" customHeight="1" thickBot="1" x14ac:dyDescent="0.3">
      <c r="A42" s="196" t="s">
        <v>30</v>
      </c>
      <c r="B42" s="117"/>
      <c r="C42" s="703"/>
      <c r="D42" s="514"/>
      <c r="E42" s="514"/>
      <c r="F42" s="514"/>
      <c r="G42" s="515"/>
      <c r="H42" s="723">
        <f>SUM(B42:G42)</f>
        <v>0</v>
      </c>
      <c r="I42" s="555"/>
      <c r="J42" s="556"/>
      <c r="K42" s="556"/>
      <c r="L42" s="556"/>
      <c r="M42" s="557"/>
      <c r="N42" s="196" t="s">
        <v>30</v>
      </c>
      <c r="O42" s="117">
        <v>6.1</v>
      </c>
      <c r="P42" s="514">
        <v>6.4</v>
      </c>
      <c r="Q42" s="514">
        <v>1.6</v>
      </c>
      <c r="R42" s="514">
        <v>6.3</v>
      </c>
      <c r="S42" s="514">
        <v>6.2</v>
      </c>
      <c r="T42" s="711">
        <v>6.3</v>
      </c>
      <c r="U42" s="720">
        <v>5</v>
      </c>
      <c r="V42" s="725">
        <f t="shared" si="10"/>
        <v>37.9</v>
      </c>
      <c r="W42" s="541"/>
      <c r="X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154.9</v>
      </c>
      <c r="C43" s="628">
        <f t="shared" si="11"/>
        <v>163</v>
      </c>
      <c r="D43" s="628">
        <f t="shared" si="11"/>
        <v>36.299999999999997</v>
      </c>
      <c r="E43" s="531">
        <f t="shared" si="11"/>
        <v>165.6</v>
      </c>
      <c r="F43" s="628">
        <f>SUM(F36:F42)</f>
        <v>166.4</v>
      </c>
      <c r="G43" s="629">
        <f t="shared" si="11"/>
        <v>168.7</v>
      </c>
      <c r="H43" s="626">
        <f>SUM(B43:G43)</f>
        <v>854.89999999999986</v>
      </c>
      <c r="I43" s="37"/>
      <c r="J43" s="37"/>
      <c r="K43" s="37"/>
      <c r="L43" s="37"/>
      <c r="N43" s="302" t="s">
        <v>8</v>
      </c>
      <c r="O43" s="622">
        <f t="shared" ref="O43:U43" si="12">SUM(O36:O42)</f>
        <v>42.400000000000006</v>
      </c>
      <c r="P43" s="623">
        <f t="shared" si="12"/>
        <v>44.199999999999996</v>
      </c>
      <c r="Q43" s="623">
        <f t="shared" si="12"/>
        <v>10.6</v>
      </c>
      <c r="R43" s="623">
        <f t="shared" si="12"/>
        <v>43.699999999999996</v>
      </c>
      <c r="S43" s="623">
        <f t="shared" si="12"/>
        <v>43.400000000000006</v>
      </c>
      <c r="T43" s="648">
        <f>SUM(T36:T42)</f>
        <v>44.099999999999994</v>
      </c>
      <c r="U43" s="648">
        <f t="shared" si="12"/>
        <v>34.9</v>
      </c>
      <c r="V43" s="626">
        <f t="shared" si="10"/>
        <v>263.29999999999995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613">
        <v>156.49999999999997</v>
      </c>
      <c r="C44" s="613">
        <v>156.49999999999997</v>
      </c>
      <c r="D44" s="613">
        <v>156.49999999999997</v>
      </c>
      <c r="E44" s="613">
        <v>156.49999999999997</v>
      </c>
      <c r="F44" s="613">
        <v>156.49999999999997</v>
      </c>
      <c r="G44" s="613">
        <v>156.49999999999997</v>
      </c>
      <c r="H44" s="620">
        <f>+((H43/H45)/7)*1000</f>
        <v>44.999473628803024</v>
      </c>
      <c r="I44" s="38"/>
      <c r="J44" s="38"/>
      <c r="K44" s="38"/>
      <c r="L44" s="37"/>
      <c r="N44" s="162" t="s">
        <v>10</v>
      </c>
      <c r="O44" s="30">
        <v>151.5</v>
      </c>
      <c r="P44" s="30">
        <v>150.5</v>
      </c>
      <c r="Q44" s="30">
        <v>152</v>
      </c>
      <c r="R44" s="30">
        <v>148.5</v>
      </c>
      <c r="S44" s="30">
        <v>147.5</v>
      </c>
      <c r="T44" s="30">
        <v>146.5</v>
      </c>
      <c r="U44" s="30">
        <v>146.5</v>
      </c>
      <c r="V44" s="620">
        <f>+((V43/V45)/7)*1000</f>
        <v>148.6730660643704</v>
      </c>
      <c r="AA44" s="11"/>
      <c r="AB44" s="11"/>
    </row>
    <row r="45" spans="1:28" ht="33.75" customHeight="1" x14ac:dyDescent="0.25">
      <c r="A45" s="163" t="s">
        <v>11</v>
      </c>
      <c r="B45" s="18">
        <v>493</v>
      </c>
      <c r="C45" s="19">
        <v>519</v>
      </c>
      <c r="D45" s="19">
        <v>110</v>
      </c>
      <c r="E45" s="19">
        <v>526</v>
      </c>
      <c r="F45" s="19">
        <v>529</v>
      </c>
      <c r="G45" s="20">
        <v>537</v>
      </c>
      <c r="H45" s="384">
        <f>SUM(B45:G45)</f>
        <v>2714</v>
      </c>
      <c r="I45" s="166"/>
      <c r="J45" s="166"/>
      <c r="K45" s="166"/>
      <c r="L45" s="37"/>
      <c r="M45" s="39"/>
      <c r="N45" s="163" t="s">
        <v>11</v>
      </c>
      <c r="O45" s="18">
        <v>40</v>
      </c>
      <c r="P45" s="19">
        <v>42</v>
      </c>
      <c r="Q45" s="19">
        <v>10</v>
      </c>
      <c r="R45" s="19">
        <v>42</v>
      </c>
      <c r="S45" s="19">
        <v>42</v>
      </c>
      <c r="T45" s="156">
        <v>43</v>
      </c>
      <c r="U45" s="156">
        <v>34</v>
      </c>
      <c r="V45" s="384">
        <f>SUM(O45:U45)</f>
        <v>253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77.132371428571432</v>
      </c>
      <c r="C46" s="22">
        <f>((((((C44*7)*C45)/1000)))/7)</f>
        <v>81.223499999999973</v>
      </c>
      <c r="D46" s="22">
        <f>((((((D44*7)*D45)/1000)))/7)</f>
        <v>17.214999999999996</v>
      </c>
      <c r="E46" s="22">
        <f>((((((E44*7)*E45)/1000)))/7)</f>
        <v>82.318999999999974</v>
      </c>
      <c r="F46" s="22">
        <f>((((((F44*7)*F45)/1000)))/7)</f>
        <v>82.788499999999985</v>
      </c>
      <c r="G46" s="23">
        <f>((((((G44*7)*G45)/1000)))/7)</f>
        <v>84.04049999999998</v>
      </c>
      <c r="H46" s="368">
        <f>((H43*1000)/H45)/7</f>
        <v>44.999473628803024</v>
      </c>
      <c r="I46" s="167"/>
      <c r="J46" s="167"/>
      <c r="K46" s="167"/>
      <c r="L46" s="37"/>
      <c r="N46" s="164" t="s">
        <v>12</v>
      </c>
      <c r="O46" s="21">
        <f>(((((O44*7)*O45)/1000)))/7</f>
        <v>6.0600000000000005</v>
      </c>
      <c r="P46" s="21">
        <f t="shared" ref="P46:U46" si="13">(((((P44*7)*P45)/1000)))/7</f>
        <v>6.3209999999999997</v>
      </c>
      <c r="Q46" s="21">
        <f t="shared" si="13"/>
        <v>1.52</v>
      </c>
      <c r="R46" s="21">
        <f t="shared" si="13"/>
        <v>6.2370000000000001</v>
      </c>
      <c r="S46" s="21">
        <f t="shared" si="13"/>
        <v>6.1950000000000003</v>
      </c>
      <c r="T46" s="21">
        <f t="shared" si="13"/>
        <v>6.2995000000000001</v>
      </c>
      <c r="U46" s="21">
        <f t="shared" si="13"/>
        <v>4.9809999999999999</v>
      </c>
      <c r="V46" s="368">
        <f>((V43*1000)/V45)/7</f>
        <v>148.6730660643704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540.08149999999989</v>
      </c>
      <c r="C47" s="330">
        <f t="shared" si="14"/>
        <v>568.56449999999984</v>
      </c>
      <c r="D47" s="330">
        <f t="shared" si="14"/>
        <v>120.50499999999997</v>
      </c>
      <c r="E47" s="330">
        <f t="shared" si="14"/>
        <v>576.23299999999983</v>
      </c>
      <c r="F47" s="330">
        <f>((F45*F44)*7)/1000</f>
        <v>579.51949999999988</v>
      </c>
      <c r="G47" s="331">
        <f t="shared" si="14"/>
        <v>588.28349999999989</v>
      </c>
      <c r="H47" s="57"/>
      <c r="I47" s="29"/>
      <c r="J47" s="29"/>
      <c r="K47" s="29"/>
      <c r="L47" s="37"/>
      <c r="N47" s="157" t="s">
        <v>13</v>
      </c>
      <c r="O47" s="329">
        <f t="shared" ref="O47:U47" si="15">((O45*O44)*7)/1000</f>
        <v>42.42</v>
      </c>
      <c r="P47" s="330">
        <f t="shared" si="15"/>
        <v>44.247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>((T45*T44)*7)/1000</f>
        <v>44.096499999999999</v>
      </c>
      <c r="U47" s="344">
        <f t="shared" si="15"/>
        <v>34.866999999999997</v>
      </c>
      <c r="V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44.885540423065784</v>
      </c>
      <c r="C48" s="27">
        <f t="shared" si="16"/>
        <v>44.866501513900353</v>
      </c>
      <c r="D48" s="27">
        <f t="shared" si="16"/>
        <v>47.142857142857139</v>
      </c>
      <c r="E48" s="27">
        <f t="shared" si="16"/>
        <v>44.975556762629004</v>
      </c>
      <c r="F48" s="27">
        <f>+(F43/F45)/7*1000</f>
        <v>44.936537942209021</v>
      </c>
      <c r="G48" s="28">
        <f t="shared" si="16"/>
        <v>44.878957169459959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U48" si="17">+(O43/O45)/7*1000</f>
        <v>151.42857142857144</v>
      </c>
      <c r="P48" s="27">
        <f t="shared" si="17"/>
        <v>150.34013605442172</v>
      </c>
      <c r="Q48" s="27">
        <f t="shared" si="17"/>
        <v>151.42857142857144</v>
      </c>
      <c r="R48" s="27">
        <f t="shared" si="17"/>
        <v>148.63945578231292</v>
      </c>
      <c r="S48" s="27">
        <f t="shared" si="17"/>
        <v>147.61904761904762</v>
      </c>
      <c r="T48" s="180">
        <f>+(T43/T45)/7*1000</f>
        <v>146.51162790697671</v>
      </c>
      <c r="U48" s="180">
        <f t="shared" si="17"/>
        <v>146.63865546218486</v>
      </c>
      <c r="V48" s="58"/>
      <c r="AA48" s="11"/>
      <c r="AB48" s="11"/>
    </row>
    <row r="49" spans="1:30" ht="33.75" customHeight="1" x14ac:dyDescent="0.25">
      <c r="A49" s="29"/>
      <c r="B49" s="713">
        <f t="shared" ref="B49:G49" si="18">B47-B43</f>
        <v>385.18149999999991</v>
      </c>
      <c r="C49" s="713">
        <f t="shared" si="18"/>
        <v>405.56449999999984</v>
      </c>
      <c r="D49" s="713">
        <f t="shared" si="18"/>
        <v>84.20499999999997</v>
      </c>
      <c r="E49" s="713">
        <f t="shared" si="18"/>
        <v>410.63299999999981</v>
      </c>
      <c r="F49" s="713">
        <f t="shared" si="18"/>
        <v>413.1194999999999</v>
      </c>
      <c r="G49" s="713">
        <f t="shared" si="18"/>
        <v>419.5834999999999</v>
      </c>
      <c r="H49" s="29"/>
      <c r="I49" s="29"/>
      <c r="J49" s="29"/>
      <c r="K49" s="29"/>
      <c r="L49" s="30"/>
      <c r="N49" s="29"/>
      <c r="O49" s="713">
        <f>O47-O43</f>
        <v>1.9999999999996021E-2</v>
      </c>
      <c r="P49" s="713">
        <f t="shared" ref="P49:U49" si="19">P47-P43</f>
        <v>4.700000000000415E-2</v>
      </c>
      <c r="Q49" s="713">
        <f t="shared" si="19"/>
        <v>4.0000000000000924E-2</v>
      </c>
      <c r="R49" s="713">
        <f t="shared" si="19"/>
        <v>-4.0999999999996817E-2</v>
      </c>
      <c r="S49" s="713">
        <f t="shared" si="19"/>
        <v>-3.5000000000003695E-2</v>
      </c>
      <c r="T49" s="713">
        <f>T47-T43</f>
        <v>-3.4999999999953957E-3</v>
      </c>
      <c r="U49" s="713">
        <f t="shared" si="19"/>
        <v>-3.3000000000001251E-2</v>
      </c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03" t="s">
        <v>7</v>
      </c>
      <c r="C52" s="1104"/>
      <c r="D52" s="1104"/>
      <c r="E52" s="1104"/>
      <c r="F52" s="1104"/>
      <c r="G52" s="1104"/>
      <c r="H52" s="1105"/>
      <c r="I52" s="1142" t="s">
        <v>29</v>
      </c>
      <c r="J52" s="1143"/>
      <c r="K52" s="1143"/>
      <c r="L52" s="1143"/>
      <c r="M52" s="1143"/>
      <c r="N52" s="1143"/>
      <c r="O52" s="1144"/>
      <c r="P52" s="1103" t="s">
        <v>28</v>
      </c>
      <c r="Q52" s="1104"/>
      <c r="R52" s="1104"/>
      <c r="S52" s="1104"/>
      <c r="T52" s="1104"/>
      <c r="U52" s="1104"/>
      <c r="V52" s="1105"/>
      <c r="W52" s="1147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8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117">
        <v>8.1</v>
      </c>
      <c r="C54" s="514">
        <v>8.3000000000000007</v>
      </c>
      <c r="D54" s="514">
        <v>8.1999999999999993</v>
      </c>
      <c r="E54" s="514">
        <v>1.9</v>
      </c>
      <c r="F54" s="514">
        <v>8.3000000000000007</v>
      </c>
      <c r="G54" s="703">
        <v>8</v>
      </c>
      <c r="H54" s="515">
        <v>8.3000000000000007</v>
      </c>
      <c r="I54" s="117">
        <v>7.7</v>
      </c>
      <c r="J54" s="703">
        <v>7.4</v>
      </c>
      <c r="K54" s="703">
        <v>7.5</v>
      </c>
      <c r="L54" s="514">
        <v>1.1000000000000001</v>
      </c>
      <c r="M54" s="514">
        <v>7.7</v>
      </c>
      <c r="N54" s="712">
        <v>7.3</v>
      </c>
      <c r="O54" s="515">
        <v>7.7</v>
      </c>
      <c r="P54" s="117">
        <v>8</v>
      </c>
      <c r="Q54" s="514">
        <v>8.3000000000000007</v>
      </c>
      <c r="R54" s="514">
        <v>8.1999999999999993</v>
      </c>
      <c r="S54" s="514">
        <v>1.7</v>
      </c>
      <c r="T54" s="514">
        <v>8</v>
      </c>
      <c r="U54" s="514">
        <v>8.1</v>
      </c>
      <c r="V54" s="515">
        <v>8.3000000000000007</v>
      </c>
      <c r="W54" s="726">
        <f t="shared" ref="W54:W61" si="20">SUM(B54:V54)</f>
        <v>148.1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117">
        <v>8.1999999999999993</v>
      </c>
      <c r="C55" s="514">
        <v>8.3000000000000007</v>
      </c>
      <c r="D55" s="514">
        <v>8.1</v>
      </c>
      <c r="E55" s="514">
        <v>1.9</v>
      </c>
      <c r="F55" s="514">
        <v>8.3000000000000007</v>
      </c>
      <c r="G55" s="703">
        <v>7.9</v>
      </c>
      <c r="H55" s="515">
        <v>8.1999999999999993</v>
      </c>
      <c r="I55" s="117">
        <v>7.7</v>
      </c>
      <c r="J55" s="703">
        <v>7.4</v>
      </c>
      <c r="K55" s="703">
        <v>7.5</v>
      </c>
      <c r="L55" s="514">
        <v>1</v>
      </c>
      <c r="M55" s="514">
        <v>7.7</v>
      </c>
      <c r="N55" s="712">
        <v>7.3</v>
      </c>
      <c r="O55" s="515">
        <v>7.7</v>
      </c>
      <c r="P55" s="117">
        <v>8</v>
      </c>
      <c r="Q55" s="514">
        <v>8.3000000000000007</v>
      </c>
      <c r="R55" s="514">
        <v>8.3000000000000007</v>
      </c>
      <c r="S55" s="514">
        <v>1.3</v>
      </c>
      <c r="T55" s="514">
        <v>8</v>
      </c>
      <c r="U55" s="514">
        <v>8.1</v>
      </c>
      <c r="V55" s="515">
        <v>8.1999999999999993</v>
      </c>
      <c r="W55" s="726">
        <f t="shared" si="20"/>
        <v>147.39999999999998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117">
        <v>8.1999999999999993</v>
      </c>
      <c r="C56" s="514">
        <v>8.3000000000000007</v>
      </c>
      <c r="D56" s="514">
        <v>8.1999999999999993</v>
      </c>
      <c r="E56" s="514">
        <v>1.8</v>
      </c>
      <c r="F56" s="514">
        <v>8.3000000000000007</v>
      </c>
      <c r="G56" s="703">
        <v>7.9</v>
      </c>
      <c r="H56" s="515">
        <v>8.1999999999999993</v>
      </c>
      <c r="I56" s="117">
        <v>7.7</v>
      </c>
      <c r="J56" s="703">
        <v>7.4</v>
      </c>
      <c r="K56" s="703">
        <v>7.5</v>
      </c>
      <c r="L56" s="514">
        <v>1</v>
      </c>
      <c r="M56" s="514">
        <v>7.7</v>
      </c>
      <c r="N56" s="712">
        <v>7.3</v>
      </c>
      <c r="O56" s="515">
        <v>7.8</v>
      </c>
      <c r="P56" s="117">
        <v>8</v>
      </c>
      <c r="Q56" s="514">
        <v>8.3000000000000007</v>
      </c>
      <c r="R56" s="514">
        <v>8.3000000000000007</v>
      </c>
      <c r="S56" s="514">
        <v>1.3</v>
      </c>
      <c r="T56" s="514">
        <v>8</v>
      </c>
      <c r="U56" s="514">
        <v>8.1</v>
      </c>
      <c r="V56" s="515">
        <v>8.1999999999999993</v>
      </c>
      <c r="W56" s="726">
        <f t="shared" si="20"/>
        <v>147.49999999999997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117">
        <v>8.1999999999999993</v>
      </c>
      <c r="C57" s="514">
        <v>8.4</v>
      </c>
      <c r="D57" s="514">
        <v>8.1999999999999993</v>
      </c>
      <c r="E57" s="514">
        <v>1.8</v>
      </c>
      <c r="F57" s="514">
        <v>8.3000000000000007</v>
      </c>
      <c r="G57" s="703">
        <v>8</v>
      </c>
      <c r="H57" s="515">
        <v>8.3000000000000007</v>
      </c>
      <c r="I57" s="117">
        <v>7.8</v>
      </c>
      <c r="J57" s="703">
        <v>7.4</v>
      </c>
      <c r="K57" s="703">
        <v>7.5</v>
      </c>
      <c r="L57" s="514">
        <v>1</v>
      </c>
      <c r="M57" s="514">
        <v>7.7</v>
      </c>
      <c r="N57" s="712">
        <v>7.3</v>
      </c>
      <c r="O57" s="515">
        <v>7.8</v>
      </c>
      <c r="P57" s="117">
        <v>8.1</v>
      </c>
      <c r="Q57" s="514">
        <v>8.4</v>
      </c>
      <c r="R57" s="514">
        <v>8.3000000000000007</v>
      </c>
      <c r="S57" s="514">
        <v>1.3</v>
      </c>
      <c r="T57" s="514">
        <v>8</v>
      </c>
      <c r="U57" s="514">
        <v>8.1</v>
      </c>
      <c r="V57" s="515">
        <v>8.3000000000000007</v>
      </c>
      <c r="W57" s="726">
        <f t="shared" si="20"/>
        <v>148.20000000000002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117">
        <v>8.1999999999999993</v>
      </c>
      <c r="C58" s="514">
        <v>8.4</v>
      </c>
      <c r="D58" s="514">
        <v>8.1999999999999993</v>
      </c>
      <c r="E58" s="514">
        <v>1.8</v>
      </c>
      <c r="F58" s="514">
        <v>8.3000000000000007</v>
      </c>
      <c r="G58" s="703">
        <v>8</v>
      </c>
      <c r="H58" s="515">
        <v>8.3000000000000007</v>
      </c>
      <c r="I58" s="117">
        <v>7.8</v>
      </c>
      <c r="J58" s="703">
        <v>7.5</v>
      </c>
      <c r="K58" s="703">
        <v>7.6</v>
      </c>
      <c r="L58" s="514">
        <v>1.1000000000000001</v>
      </c>
      <c r="M58" s="514">
        <v>7.7</v>
      </c>
      <c r="N58" s="712">
        <v>7.3</v>
      </c>
      <c r="O58" s="515">
        <v>7.8</v>
      </c>
      <c r="P58" s="117">
        <v>8.1</v>
      </c>
      <c r="Q58" s="514">
        <v>8.4</v>
      </c>
      <c r="R58" s="514">
        <v>8.3000000000000007</v>
      </c>
      <c r="S58" s="514">
        <v>1.3</v>
      </c>
      <c r="T58" s="514">
        <v>8</v>
      </c>
      <c r="U58" s="514">
        <v>8.1</v>
      </c>
      <c r="V58" s="515">
        <v>8.3000000000000007</v>
      </c>
      <c r="W58" s="726">
        <f t="shared" si="20"/>
        <v>148.49999999999997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117">
        <v>8.3000000000000007</v>
      </c>
      <c r="C59" s="514">
        <v>8.4</v>
      </c>
      <c r="D59" s="514">
        <v>8.1999999999999993</v>
      </c>
      <c r="E59" s="514">
        <v>1.8</v>
      </c>
      <c r="F59" s="514">
        <v>8.3000000000000007</v>
      </c>
      <c r="G59" s="703">
        <v>8</v>
      </c>
      <c r="H59" s="515">
        <v>8.3000000000000007</v>
      </c>
      <c r="I59" s="117">
        <v>7.8</v>
      </c>
      <c r="J59" s="703">
        <v>7.5</v>
      </c>
      <c r="K59" s="703">
        <v>7.6</v>
      </c>
      <c r="L59" s="514">
        <v>1.1000000000000001</v>
      </c>
      <c r="M59" s="514">
        <v>7.7</v>
      </c>
      <c r="N59" s="712">
        <v>7.4</v>
      </c>
      <c r="O59" s="515">
        <v>7.8</v>
      </c>
      <c r="P59" s="117">
        <v>8.1</v>
      </c>
      <c r="Q59" s="514">
        <v>8.4</v>
      </c>
      <c r="R59" s="514">
        <v>8.3000000000000007</v>
      </c>
      <c r="S59" s="514">
        <v>1.3</v>
      </c>
      <c r="T59" s="514">
        <v>8</v>
      </c>
      <c r="U59" s="514">
        <v>8.1999999999999993</v>
      </c>
      <c r="V59" s="515">
        <v>8.3000000000000007</v>
      </c>
      <c r="W59" s="726">
        <f t="shared" si="20"/>
        <v>148.79999999999998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117">
        <v>8.3000000000000007</v>
      </c>
      <c r="C60" s="514">
        <v>8.4</v>
      </c>
      <c r="D60" s="514">
        <v>8.1999999999999993</v>
      </c>
      <c r="E60" s="514">
        <v>1.8</v>
      </c>
      <c r="F60" s="514">
        <v>8.3000000000000007</v>
      </c>
      <c r="G60" s="703">
        <v>8</v>
      </c>
      <c r="H60" s="515">
        <v>8.3000000000000007</v>
      </c>
      <c r="I60" s="117">
        <v>7.8</v>
      </c>
      <c r="J60" s="703">
        <v>7.5</v>
      </c>
      <c r="K60" s="703">
        <v>7.6</v>
      </c>
      <c r="L60" s="514">
        <v>1.1000000000000001</v>
      </c>
      <c r="M60" s="514">
        <v>7.7</v>
      </c>
      <c r="N60" s="712">
        <v>7.4</v>
      </c>
      <c r="O60" s="515">
        <v>7.8</v>
      </c>
      <c r="P60" s="117">
        <v>8.1</v>
      </c>
      <c r="Q60" s="514">
        <v>8.4</v>
      </c>
      <c r="R60" s="514">
        <v>8.4</v>
      </c>
      <c r="S60" s="514">
        <v>1.4</v>
      </c>
      <c r="T60" s="514">
        <v>8</v>
      </c>
      <c r="U60" s="514">
        <v>8.1999999999999993</v>
      </c>
      <c r="V60" s="515">
        <v>8.3000000000000007</v>
      </c>
      <c r="W60" s="382">
        <f t="shared" si="20"/>
        <v>149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57.499999999999986</v>
      </c>
      <c r="C61" s="623">
        <f t="shared" si="21"/>
        <v>58.5</v>
      </c>
      <c r="D61" s="623">
        <f t="shared" si="21"/>
        <v>57.3</v>
      </c>
      <c r="E61" s="623">
        <f t="shared" si="21"/>
        <v>12.8</v>
      </c>
      <c r="F61" s="623">
        <f t="shared" si="21"/>
        <v>58.099999999999994</v>
      </c>
      <c r="G61" s="623">
        <f t="shared" si="21"/>
        <v>55.8</v>
      </c>
      <c r="H61" s="624">
        <f t="shared" si="21"/>
        <v>57.899999999999991</v>
      </c>
      <c r="I61" s="622">
        <f t="shared" si="21"/>
        <v>54.3</v>
      </c>
      <c r="J61" s="623">
        <f t="shared" si="21"/>
        <v>52.1</v>
      </c>
      <c r="K61" s="623">
        <f t="shared" si="21"/>
        <v>52.800000000000004</v>
      </c>
      <c r="L61" s="623">
        <f>SUM(L54:L60)</f>
        <v>7.3999999999999986</v>
      </c>
      <c r="M61" s="623">
        <f>SUM(M54:M60)</f>
        <v>53.900000000000006</v>
      </c>
      <c r="N61" s="623">
        <f>SUM(N54:N60)</f>
        <v>51.3</v>
      </c>
      <c r="O61" s="624">
        <f>SUM(O54:O60)</f>
        <v>54.399999999999991</v>
      </c>
      <c r="P61" s="622">
        <f t="shared" ref="P61:V61" si="22">SUM(P54:P60)</f>
        <v>56.400000000000006</v>
      </c>
      <c r="Q61" s="623">
        <f t="shared" si="22"/>
        <v>58.5</v>
      </c>
      <c r="R61" s="623">
        <f t="shared" si="22"/>
        <v>58.1</v>
      </c>
      <c r="S61" s="623">
        <f t="shared" si="22"/>
        <v>9.6</v>
      </c>
      <c r="T61" s="623">
        <f t="shared" si="22"/>
        <v>56</v>
      </c>
      <c r="U61" s="623">
        <f t="shared" si="22"/>
        <v>56.900000000000006</v>
      </c>
      <c r="V61" s="624">
        <f t="shared" si="22"/>
        <v>57.899999999999991</v>
      </c>
      <c r="W61" s="625">
        <f t="shared" si="20"/>
        <v>1037.5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151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</v>
      </c>
      <c r="S62" s="618">
        <v>152</v>
      </c>
      <c r="T62" s="618">
        <v>151</v>
      </c>
      <c r="U62" s="618">
        <v>150.5</v>
      </c>
      <c r="V62" s="619">
        <v>150.5</v>
      </c>
      <c r="W62" s="616">
        <f>((W61/W63)/7)*1000</f>
        <v>151.08489879132077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12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49</v>
      </c>
      <c r="O63" s="20">
        <v>52</v>
      </c>
      <c r="P63" s="18">
        <v>53</v>
      </c>
      <c r="Q63" s="19">
        <v>55</v>
      </c>
      <c r="R63" s="19">
        <v>55</v>
      </c>
      <c r="S63" s="19">
        <v>9</v>
      </c>
      <c r="T63" s="19">
        <v>53</v>
      </c>
      <c r="U63" s="19">
        <v>54</v>
      </c>
      <c r="V63" s="20">
        <v>55</v>
      </c>
      <c r="W63" s="244">
        <f>+SUM(B63:V63)</f>
        <v>981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8.2056714285714296</v>
      </c>
      <c r="C64" s="21">
        <f t="shared" ref="C64:V64" si="23">((((C62*7)*C63-C54-C55)/1000))/7</f>
        <v>8.3576285714285703</v>
      </c>
      <c r="D64" s="21">
        <f t="shared" si="23"/>
        <v>8.1786714285714286</v>
      </c>
      <c r="E64" s="21">
        <f t="shared" si="23"/>
        <v>1.8234571428571429</v>
      </c>
      <c r="F64" s="21">
        <f t="shared" si="23"/>
        <v>8.3026285714285706</v>
      </c>
      <c r="G64" s="21">
        <f t="shared" si="23"/>
        <v>7.9742285714285712</v>
      </c>
      <c r="H64" s="21">
        <f t="shared" si="23"/>
        <v>8.2751428571428569</v>
      </c>
      <c r="I64" s="21">
        <f t="shared" si="23"/>
        <v>7.7498000000000005</v>
      </c>
      <c r="J64" s="21">
        <f t="shared" si="23"/>
        <v>7.4458857142857138</v>
      </c>
      <c r="K64" s="21">
        <f t="shared" si="23"/>
        <v>7.5478571428571426</v>
      </c>
      <c r="L64" s="21">
        <f t="shared" si="23"/>
        <v>1.0637000000000001</v>
      </c>
      <c r="M64" s="21">
        <f t="shared" si="23"/>
        <v>7.6988000000000003</v>
      </c>
      <c r="N64" s="21">
        <f t="shared" si="23"/>
        <v>7.3234142857142848</v>
      </c>
      <c r="O64" s="21">
        <f t="shared" si="23"/>
        <v>7.7718000000000007</v>
      </c>
      <c r="P64" s="21">
        <f t="shared" si="23"/>
        <v>8.0537142857142854</v>
      </c>
      <c r="Q64" s="21">
        <f t="shared" si="23"/>
        <v>8.3576285714285703</v>
      </c>
      <c r="R64" s="21">
        <f t="shared" si="23"/>
        <v>8.3026428571428568</v>
      </c>
      <c r="S64" s="21">
        <f t="shared" si="23"/>
        <v>1.3675714285714287</v>
      </c>
      <c r="T64" s="21">
        <f t="shared" si="23"/>
        <v>8.0007142857142863</v>
      </c>
      <c r="U64" s="21">
        <f t="shared" si="23"/>
        <v>8.1246857142857145</v>
      </c>
      <c r="V64" s="21">
        <f t="shared" si="23"/>
        <v>8.2751428571428569</v>
      </c>
      <c r="W64" s="425">
        <f>((W61*1000)/W63)/7</f>
        <v>151.0848987913208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57.456000000000003</v>
      </c>
      <c r="C65" s="330">
        <f>((C63*C62)*7)/1000</f>
        <v>58.52</v>
      </c>
      <c r="D65" s="330">
        <f t="shared" ref="D65:K65" si="24">((D63*D62)*7)/1000</f>
        <v>57.267000000000003</v>
      </c>
      <c r="E65" s="330">
        <f t="shared" si="24"/>
        <v>12.768000000000001</v>
      </c>
      <c r="F65" s="330">
        <f t="shared" si="24"/>
        <v>58.134999999999998</v>
      </c>
      <c r="G65" s="330">
        <f t="shared" si="24"/>
        <v>55.835500000000003</v>
      </c>
      <c r="H65" s="331">
        <f t="shared" si="24"/>
        <v>57.942500000000003</v>
      </c>
      <c r="I65" s="329">
        <f t="shared" si="24"/>
        <v>54.264000000000003</v>
      </c>
      <c r="J65" s="330">
        <f t="shared" si="24"/>
        <v>52.136000000000003</v>
      </c>
      <c r="K65" s="330">
        <f t="shared" si="24"/>
        <v>52.85</v>
      </c>
      <c r="L65" s="330">
        <f>((L63*L62)*7)/1000</f>
        <v>7.4480000000000004</v>
      </c>
      <c r="M65" s="330">
        <f>((M63*M62)*7)/1000</f>
        <v>53.906999999999996</v>
      </c>
      <c r="N65" s="330">
        <f>((N63*N62)*7)/1000</f>
        <v>51.278500000000001</v>
      </c>
      <c r="O65" s="331">
        <f>((O63*O62)*7)/1000</f>
        <v>54.417999999999999</v>
      </c>
      <c r="P65" s="329">
        <f t="shared" ref="P65:V65" si="25">((P63*P62)*7)/1000</f>
        <v>56.392000000000003</v>
      </c>
      <c r="Q65" s="330">
        <f t="shared" si="25"/>
        <v>58.52</v>
      </c>
      <c r="R65" s="330">
        <f t="shared" si="25"/>
        <v>58.134999999999998</v>
      </c>
      <c r="S65" s="330">
        <f t="shared" si="25"/>
        <v>9.5760000000000005</v>
      </c>
      <c r="T65" s="330">
        <f t="shared" si="25"/>
        <v>56.021000000000001</v>
      </c>
      <c r="U65" s="330">
        <f t="shared" si="25"/>
        <v>56.889000000000003</v>
      </c>
      <c r="V65" s="331">
        <f t="shared" si="25"/>
        <v>57.942500000000003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152.1164021164021</v>
      </c>
      <c r="C66" s="27">
        <f t="shared" si="26"/>
        <v>151.94805194805198</v>
      </c>
      <c r="D66" s="27">
        <f t="shared" si="26"/>
        <v>151.58730158730157</v>
      </c>
      <c r="E66" s="27">
        <f t="shared" si="26"/>
        <v>152.38095238095238</v>
      </c>
      <c r="F66" s="27">
        <f t="shared" si="26"/>
        <v>150.90909090909088</v>
      </c>
      <c r="G66" s="27">
        <f t="shared" si="26"/>
        <v>150.4043126684636</v>
      </c>
      <c r="H66" s="28">
        <f t="shared" si="26"/>
        <v>150.38961038961034</v>
      </c>
      <c r="I66" s="26">
        <f t="shared" si="26"/>
        <v>152.10084033613444</v>
      </c>
      <c r="J66" s="27">
        <f t="shared" si="26"/>
        <v>151.89504373177846</v>
      </c>
      <c r="K66" s="27">
        <f t="shared" si="26"/>
        <v>150.85714285714286</v>
      </c>
      <c r="L66" s="27">
        <f>+(L61/L63)/7*1000</f>
        <v>151.02040816326527</v>
      </c>
      <c r="M66" s="27">
        <f>+(M61/M63)/7*1000</f>
        <v>150.98039215686273</v>
      </c>
      <c r="N66" s="27">
        <f>+(N61/N63)/7*1000</f>
        <v>149.56268221574342</v>
      </c>
      <c r="O66" s="28">
        <f>+(O61/O63)/7*1000</f>
        <v>149.45054945054943</v>
      </c>
      <c r="P66" s="26">
        <f t="shared" ref="P66:V66" si="27">+(P61/P63)/7*1000</f>
        <v>152.02156334231807</v>
      </c>
      <c r="Q66" s="27">
        <f t="shared" si="27"/>
        <v>151.94805194805198</v>
      </c>
      <c r="R66" s="27">
        <f t="shared" si="27"/>
        <v>150.90909090909091</v>
      </c>
      <c r="S66" s="27">
        <f t="shared" si="27"/>
        <v>152.38095238095238</v>
      </c>
      <c r="T66" s="27">
        <f t="shared" si="27"/>
        <v>150.94339622641508</v>
      </c>
      <c r="U66" s="27">
        <f t="shared" si="27"/>
        <v>150.52910052910053</v>
      </c>
      <c r="V66" s="28">
        <f t="shared" si="27"/>
        <v>150.38961038961034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-4.399999999998272E-2</v>
      </c>
      <c r="C67" s="713">
        <f t="shared" ref="C67:V67" si="28">C65-C61</f>
        <v>2.0000000000003126E-2</v>
      </c>
      <c r="D67" s="713">
        <f t="shared" si="28"/>
        <v>-3.2999999999994145E-2</v>
      </c>
      <c r="E67" s="713">
        <f t="shared" si="28"/>
        <v>-3.2000000000000028E-2</v>
      </c>
      <c r="F67" s="713">
        <f t="shared" si="28"/>
        <v>3.5000000000003695E-2</v>
      </c>
      <c r="G67" s="713">
        <f t="shared" si="28"/>
        <v>3.5500000000006082E-2</v>
      </c>
      <c r="H67" s="713">
        <f t="shared" si="28"/>
        <v>4.2500000000011084E-2</v>
      </c>
      <c r="I67" s="713">
        <f t="shared" si="28"/>
        <v>-3.5999999999994259E-2</v>
      </c>
      <c r="J67" s="713">
        <f t="shared" si="28"/>
        <v>3.6000000000001364E-2</v>
      </c>
      <c r="K67" s="713">
        <f t="shared" si="28"/>
        <v>4.9999999999997158E-2</v>
      </c>
      <c r="L67" s="713">
        <f t="shared" si="28"/>
        <v>4.8000000000001819E-2</v>
      </c>
      <c r="M67" s="713">
        <f t="shared" si="28"/>
        <v>6.9999999999907914E-3</v>
      </c>
      <c r="N67" s="713">
        <f t="shared" si="28"/>
        <v>-2.1499999999996078E-2</v>
      </c>
      <c r="O67" s="713">
        <f t="shared" si="28"/>
        <v>1.8000000000007788E-2</v>
      </c>
      <c r="P67" s="713">
        <f t="shared" si="28"/>
        <v>-8.0000000000026716E-3</v>
      </c>
      <c r="Q67" s="713">
        <f t="shared" si="28"/>
        <v>2.0000000000003126E-2</v>
      </c>
      <c r="R67" s="713">
        <f t="shared" si="28"/>
        <v>3.4999999999996589E-2</v>
      </c>
      <c r="S67" s="713">
        <f t="shared" si="28"/>
        <v>-2.3999999999999133E-2</v>
      </c>
      <c r="T67" s="713">
        <f t="shared" si="28"/>
        <v>2.1000000000000796E-2</v>
      </c>
      <c r="U67" s="713">
        <f t="shared" si="28"/>
        <v>-1.1000000000002785E-2</v>
      </c>
      <c r="V67" s="713">
        <f t="shared" si="28"/>
        <v>4.2500000000011084E-2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5">
      <selection activeCell="B54" sqref="B54:H54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W52:W53"/>
    <mergeCell ref="W15:W16"/>
    <mergeCell ref="N32:N33"/>
    <mergeCell ref="B33:G33"/>
    <mergeCell ref="H33:H35"/>
    <mergeCell ref="O33:T33"/>
    <mergeCell ref="V33:V35"/>
    <mergeCell ref="L34:M34"/>
    <mergeCell ref="P52:V52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0"/>
  <dimension ref="A1:AG235"/>
  <sheetViews>
    <sheetView topLeftCell="A17" zoomScale="30" zoomScaleNormal="30" workbookViewId="0">
      <selection activeCell="AA63" sqref="AA63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098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122</v>
      </c>
      <c r="N11" s="1100"/>
      <c r="O11" s="6"/>
      <c r="P11" s="6"/>
      <c r="Q11" s="1"/>
      <c r="R11" s="1"/>
      <c r="S11" s="1" t="s">
        <v>5</v>
      </c>
      <c r="T11" s="69">
        <v>45743</v>
      </c>
      <c r="U11" s="69">
        <f>T11+6</f>
        <v>45749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2" t="s">
        <v>7</v>
      </c>
      <c r="C15" s="1143"/>
      <c r="D15" s="1143"/>
      <c r="E15" s="1143"/>
      <c r="F15" s="1143"/>
      <c r="G15" s="1143"/>
      <c r="H15" s="1144"/>
      <c r="I15" s="1142" t="s">
        <v>29</v>
      </c>
      <c r="J15" s="1143"/>
      <c r="K15" s="1143"/>
      <c r="L15" s="1143"/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4"/>
      <c r="W15" s="1174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5"/>
      <c r="Y16" s="327"/>
      <c r="AA16" s="326"/>
      <c r="AB16" s="11"/>
    </row>
    <row r="17" spans="1:31" ht="39.950000000000003" customHeight="1" x14ac:dyDescent="0.45">
      <c r="A17" s="147" t="s">
        <v>23</v>
      </c>
      <c r="B17" s="714">
        <v>93.2</v>
      </c>
      <c r="C17" s="715">
        <v>94.1</v>
      </c>
      <c r="D17" s="715">
        <v>93.9</v>
      </c>
      <c r="E17" s="715">
        <v>22.2</v>
      </c>
      <c r="F17" s="715">
        <v>92.8</v>
      </c>
      <c r="G17" s="715">
        <v>93.3</v>
      </c>
      <c r="H17" s="716">
        <v>93.1</v>
      </c>
      <c r="I17" s="714">
        <v>91.8</v>
      </c>
      <c r="J17" s="715">
        <v>91.8</v>
      </c>
      <c r="K17" s="715">
        <v>93.1</v>
      </c>
      <c r="L17" s="715">
        <v>23.4</v>
      </c>
      <c r="M17" s="715">
        <v>94.2</v>
      </c>
      <c r="N17" s="715">
        <v>91.7</v>
      </c>
      <c r="O17" s="716">
        <v>92.3</v>
      </c>
      <c r="P17" s="714">
        <v>93.5</v>
      </c>
      <c r="Q17" s="715">
        <v>94.4</v>
      </c>
      <c r="R17" s="715">
        <v>95.7</v>
      </c>
      <c r="S17" s="715">
        <v>12.2</v>
      </c>
      <c r="T17" s="717">
        <v>96</v>
      </c>
      <c r="U17" s="715">
        <v>94.5</v>
      </c>
      <c r="V17" s="716">
        <v>95</v>
      </c>
      <c r="W17" s="668">
        <f>SUM(B17:V17)</f>
        <v>1742.2</v>
      </c>
      <c r="Y17" s="327"/>
      <c r="Z17" s="326"/>
      <c r="AA17" s="502"/>
      <c r="AB17" s="11"/>
    </row>
    <row r="18" spans="1:31" ht="39.75" customHeight="1" x14ac:dyDescent="0.45">
      <c r="A18" s="148" t="s">
        <v>19</v>
      </c>
      <c r="B18" s="714">
        <v>92.6</v>
      </c>
      <c r="C18" s="715">
        <v>93.2</v>
      </c>
      <c r="D18" s="715">
        <v>93.4</v>
      </c>
      <c r="E18" s="715">
        <v>19.2</v>
      </c>
      <c r="F18" s="715">
        <v>92.3</v>
      </c>
      <c r="G18" s="715">
        <v>92.6</v>
      </c>
      <c r="H18" s="716">
        <v>92.3</v>
      </c>
      <c r="I18" s="714">
        <v>90.8</v>
      </c>
      <c r="J18" s="715">
        <v>91.4</v>
      </c>
      <c r="K18" s="715">
        <v>92.8</v>
      </c>
      <c r="L18" s="715">
        <v>22.9</v>
      </c>
      <c r="M18" s="715">
        <v>93.6</v>
      </c>
      <c r="N18" s="715">
        <v>91.2</v>
      </c>
      <c r="O18" s="716">
        <v>91.7</v>
      </c>
      <c r="P18" s="714">
        <v>93.5</v>
      </c>
      <c r="Q18" s="715">
        <v>94.1</v>
      </c>
      <c r="R18" s="715">
        <v>94.6</v>
      </c>
      <c r="S18" s="715">
        <v>11.2</v>
      </c>
      <c r="T18" s="717">
        <v>95.8</v>
      </c>
      <c r="U18" s="715">
        <v>94.1</v>
      </c>
      <c r="V18" s="716">
        <v>94.7</v>
      </c>
      <c r="W18" s="669">
        <f t="shared" ref="W18:W23" si="0">SUM(B18:V18)</f>
        <v>1727.9999999999998</v>
      </c>
      <c r="Y18" s="356"/>
      <c r="Z18" s="326"/>
      <c r="AA18" s="502"/>
      <c r="AB18" s="11"/>
    </row>
    <row r="19" spans="1:31" ht="39.75" customHeight="1" x14ac:dyDescent="0.45">
      <c r="A19" s="148" t="s">
        <v>27</v>
      </c>
      <c r="B19" s="714">
        <v>92.6</v>
      </c>
      <c r="C19" s="715">
        <v>93.2</v>
      </c>
      <c r="D19" s="715">
        <v>93.4</v>
      </c>
      <c r="E19" s="715">
        <v>19.2</v>
      </c>
      <c r="F19" s="715">
        <v>92.3</v>
      </c>
      <c r="G19" s="715">
        <v>92.6</v>
      </c>
      <c r="H19" s="716">
        <v>92.3</v>
      </c>
      <c r="I19" s="714">
        <v>90.7</v>
      </c>
      <c r="J19" s="715">
        <v>90.8</v>
      </c>
      <c r="K19" s="715">
        <v>92.8</v>
      </c>
      <c r="L19" s="715">
        <v>22.9</v>
      </c>
      <c r="M19" s="715">
        <v>93.6</v>
      </c>
      <c r="N19" s="715">
        <v>91.2</v>
      </c>
      <c r="O19" s="716">
        <v>91</v>
      </c>
      <c r="P19" s="714">
        <v>92.9</v>
      </c>
      <c r="Q19" s="715">
        <v>94.1</v>
      </c>
      <c r="R19" s="715">
        <v>94.6</v>
      </c>
      <c r="S19" s="715">
        <v>10.8</v>
      </c>
      <c r="T19" s="717">
        <v>95.8</v>
      </c>
      <c r="U19" s="715">
        <v>93.9</v>
      </c>
      <c r="V19" s="716">
        <v>94.3</v>
      </c>
      <c r="W19" s="669">
        <f t="shared" si="0"/>
        <v>1724.9999999999998</v>
      </c>
      <c r="Y19" s="356"/>
      <c r="Z19" s="326"/>
      <c r="AA19" s="502"/>
      <c r="AB19" s="11"/>
    </row>
    <row r="20" spans="1:31" ht="39.950000000000003" customHeight="1" x14ac:dyDescent="0.45">
      <c r="A20" s="147" t="s">
        <v>20</v>
      </c>
      <c r="B20" s="714">
        <v>92.6</v>
      </c>
      <c r="C20" s="715">
        <v>93.2</v>
      </c>
      <c r="D20" s="715">
        <v>93.4</v>
      </c>
      <c r="E20" s="715">
        <v>18.899999999999999</v>
      </c>
      <c r="F20" s="715">
        <v>92.3</v>
      </c>
      <c r="G20" s="715">
        <v>92.6</v>
      </c>
      <c r="H20" s="716">
        <v>92.2</v>
      </c>
      <c r="I20" s="714">
        <v>90.7</v>
      </c>
      <c r="J20" s="715">
        <v>90.8</v>
      </c>
      <c r="K20" s="715">
        <v>92.7</v>
      </c>
      <c r="L20" s="715">
        <v>22.9</v>
      </c>
      <c r="M20" s="715">
        <v>93.5</v>
      </c>
      <c r="N20" s="715">
        <v>91.2</v>
      </c>
      <c r="O20" s="716">
        <v>90.9</v>
      </c>
      <c r="P20" s="714">
        <v>92.8</v>
      </c>
      <c r="Q20" s="715">
        <v>94.1</v>
      </c>
      <c r="R20" s="715">
        <v>94.6</v>
      </c>
      <c r="S20" s="715">
        <v>10.7</v>
      </c>
      <c r="T20" s="717">
        <v>95.7</v>
      </c>
      <c r="U20" s="715">
        <v>93.9</v>
      </c>
      <c r="V20" s="716">
        <v>94.3</v>
      </c>
      <c r="W20" s="669">
        <f t="shared" si="0"/>
        <v>1724</v>
      </c>
      <c r="Y20" s="356"/>
      <c r="Z20" s="326"/>
      <c r="AA20" s="502"/>
      <c r="AB20" s="11"/>
    </row>
    <row r="21" spans="1:31" ht="39.950000000000003" customHeight="1" x14ac:dyDescent="0.45">
      <c r="A21" s="147" t="s">
        <v>21</v>
      </c>
      <c r="B21" s="714">
        <v>92.6</v>
      </c>
      <c r="C21" s="715">
        <v>93.2</v>
      </c>
      <c r="D21" s="715">
        <v>93.1</v>
      </c>
      <c r="E21" s="715">
        <v>18.899999999999999</v>
      </c>
      <c r="F21" s="715">
        <v>92.3</v>
      </c>
      <c r="G21" s="715">
        <v>92.6</v>
      </c>
      <c r="H21" s="716">
        <v>92.2</v>
      </c>
      <c r="I21" s="714">
        <v>90.4</v>
      </c>
      <c r="J21" s="715">
        <v>90.7</v>
      </c>
      <c r="K21" s="715">
        <v>92.7</v>
      </c>
      <c r="L21" s="715">
        <v>22.8</v>
      </c>
      <c r="M21" s="715">
        <v>93.2</v>
      </c>
      <c r="N21" s="715">
        <v>91.2</v>
      </c>
      <c r="O21" s="716">
        <v>90.8</v>
      </c>
      <c r="P21" s="714">
        <v>92.7</v>
      </c>
      <c r="Q21" s="715">
        <v>94.1</v>
      </c>
      <c r="R21" s="715">
        <v>94.6</v>
      </c>
      <c r="S21" s="715">
        <v>10.6</v>
      </c>
      <c r="T21" s="717">
        <v>95.7</v>
      </c>
      <c r="U21" s="715">
        <v>93.9</v>
      </c>
      <c r="V21" s="716">
        <v>94.3</v>
      </c>
      <c r="W21" s="669">
        <f t="shared" si="0"/>
        <v>1722.6</v>
      </c>
      <c r="Y21" s="356"/>
      <c r="Z21" s="326"/>
      <c r="AA21" s="502"/>
      <c r="AB21" s="11"/>
    </row>
    <row r="22" spans="1:31" ht="39.950000000000003" customHeight="1" x14ac:dyDescent="0.45">
      <c r="A22" s="147" t="s">
        <v>22</v>
      </c>
      <c r="B22" s="714"/>
      <c r="C22" s="715"/>
      <c r="D22" s="715"/>
      <c r="E22" s="715"/>
      <c r="F22" s="715"/>
      <c r="G22" s="715"/>
      <c r="H22" s="716"/>
      <c r="I22" s="714"/>
      <c r="J22" s="715"/>
      <c r="K22" s="715"/>
      <c r="L22" s="715"/>
      <c r="M22" s="715"/>
      <c r="N22" s="715"/>
      <c r="O22" s="716"/>
      <c r="P22" s="714"/>
      <c r="Q22" s="715"/>
      <c r="R22" s="715"/>
      <c r="S22" s="715"/>
      <c r="T22" s="717"/>
      <c r="U22" s="715"/>
      <c r="V22" s="716"/>
      <c r="W22" s="669">
        <f t="shared" si="0"/>
        <v>0</v>
      </c>
      <c r="Y22" s="356"/>
      <c r="Z22" s="326"/>
      <c r="AA22" s="502"/>
      <c r="AB22" s="11"/>
    </row>
    <row r="23" spans="1:31" ht="39.950000000000003" customHeight="1" thickBot="1" x14ac:dyDescent="0.5">
      <c r="A23" s="681" t="s">
        <v>30</v>
      </c>
      <c r="B23" s="714"/>
      <c r="C23" s="715"/>
      <c r="D23" s="715"/>
      <c r="E23" s="715"/>
      <c r="F23" s="715"/>
      <c r="G23" s="715"/>
      <c r="H23" s="716"/>
      <c r="I23" s="714"/>
      <c r="J23" s="715"/>
      <c r="K23" s="715"/>
      <c r="L23" s="715"/>
      <c r="M23" s="715"/>
      <c r="N23" s="715"/>
      <c r="O23" s="716"/>
      <c r="P23" s="714"/>
      <c r="Q23" s="715"/>
      <c r="R23" s="715"/>
      <c r="S23" s="715"/>
      <c r="T23" s="717"/>
      <c r="U23" s="715"/>
      <c r="V23" s="716"/>
      <c r="W23" s="670">
        <f t="shared" si="0"/>
        <v>0</v>
      </c>
      <c r="Y23" s="356"/>
      <c r="Z23" s="326"/>
      <c r="AA23" s="502"/>
      <c r="AB23" s="11"/>
    </row>
    <row r="24" spans="1:31" ht="41.45" customHeight="1" thickBot="1" x14ac:dyDescent="0.3">
      <c r="A24" s="197" t="s">
        <v>8</v>
      </c>
      <c r="B24" s="622">
        <f t="shared" ref="B24:K24" si="1">SUM(B17:B23)</f>
        <v>463.6</v>
      </c>
      <c r="C24" s="623">
        <f t="shared" si="1"/>
        <v>466.9</v>
      </c>
      <c r="D24" s="623">
        <f t="shared" si="1"/>
        <v>467.20000000000005</v>
      </c>
      <c r="E24" s="623">
        <f t="shared" si="1"/>
        <v>98.4</v>
      </c>
      <c r="F24" s="623">
        <f t="shared" si="1"/>
        <v>462</v>
      </c>
      <c r="G24" s="623">
        <f t="shared" si="1"/>
        <v>463.70000000000005</v>
      </c>
      <c r="H24" s="624">
        <f t="shared" si="1"/>
        <v>462.09999999999997</v>
      </c>
      <c r="I24" s="622">
        <f t="shared" si="1"/>
        <v>454.4</v>
      </c>
      <c r="J24" s="623">
        <f t="shared" si="1"/>
        <v>455.5</v>
      </c>
      <c r="K24" s="623">
        <f t="shared" si="1"/>
        <v>464.09999999999997</v>
      </c>
      <c r="L24" s="623">
        <f>SUM(L17:L23)</f>
        <v>114.89999999999999</v>
      </c>
      <c r="M24" s="623">
        <f>SUM(M17:M23)</f>
        <v>468.09999999999997</v>
      </c>
      <c r="N24" s="623">
        <f>SUM(N17:N23)</f>
        <v>456.5</v>
      </c>
      <c r="O24" s="624">
        <f>SUM(O17:O23)</f>
        <v>456.7</v>
      </c>
      <c r="P24" s="622">
        <f t="shared" ref="P24:V24" si="2">SUM(P17:P23)</f>
        <v>465.4</v>
      </c>
      <c r="Q24" s="623">
        <f t="shared" si="2"/>
        <v>470.80000000000007</v>
      </c>
      <c r="R24" s="623">
        <f t="shared" si="2"/>
        <v>474.1</v>
      </c>
      <c r="S24" s="623">
        <f t="shared" si="2"/>
        <v>55.500000000000007</v>
      </c>
      <c r="T24" s="623">
        <f t="shared" si="2"/>
        <v>479</v>
      </c>
      <c r="U24" s="623">
        <f t="shared" si="2"/>
        <v>470.29999999999995</v>
      </c>
      <c r="V24" s="624">
        <f t="shared" si="2"/>
        <v>472.6</v>
      </c>
      <c r="W24" s="625">
        <f>SUM(B24:V24)</f>
        <v>8641.8000000000011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613">
        <v>157.40000000000006</v>
      </c>
      <c r="C25" s="613">
        <v>157.40000000000006</v>
      </c>
      <c r="D25" s="613">
        <v>157.40000000000006</v>
      </c>
      <c r="E25" s="613">
        <v>157.40000000000006</v>
      </c>
      <c r="F25" s="613">
        <v>157.40000000000006</v>
      </c>
      <c r="G25" s="613">
        <v>157.40000000000006</v>
      </c>
      <c r="H25" s="613">
        <v>157.40000000000006</v>
      </c>
      <c r="I25" s="613">
        <v>157.40000000000006</v>
      </c>
      <c r="J25" s="613">
        <v>157.40000000000006</v>
      </c>
      <c r="K25" s="613">
        <v>157.40000000000006</v>
      </c>
      <c r="L25" s="613">
        <v>157.40000000000006</v>
      </c>
      <c r="M25" s="613">
        <v>157.40000000000006</v>
      </c>
      <c r="N25" s="613">
        <v>157.40000000000006</v>
      </c>
      <c r="O25" s="613">
        <v>157.40000000000006</v>
      </c>
      <c r="P25" s="613">
        <v>157.40000000000006</v>
      </c>
      <c r="Q25" s="613">
        <v>157.40000000000006</v>
      </c>
      <c r="R25" s="613">
        <v>157.40000000000006</v>
      </c>
      <c r="S25" s="613">
        <v>157.40000000000006</v>
      </c>
      <c r="T25" s="613">
        <v>157.40000000000006</v>
      </c>
      <c r="U25" s="613">
        <v>157.40000000000006</v>
      </c>
      <c r="V25" s="697">
        <v>157.40000000000006</v>
      </c>
      <c r="W25" s="698">
        <f>((W24/W26)/7)*1000</f>
        <v>112.73334463910669</v>
      </c>
      <c r="Y25" s="36"/>
    </row>
    <row r="26" spans="1:31" s="2" customFormat="1" ht="33" customHeight="1" x14ac:dyDescent="0.25">
      <c r="A26" s="163" t="s">
        <v>11</v>
      </c>
      <c r="B26" s="18">
        <v>589</v>
      </c>
      <c r="C26" s="19">
        <v>593</v>
      </c>
      <c r="D26" s="19">
        <v>592</v>
      </c>
      <c r="E26" s="19">
        <v>120</v>
      </c>
      <c r="F26" s="19">
        <v>587</v>
      </c>
      <c r="G26" s="19">
        <v>589</v>
      </c>
      <c r="H26" s="20">
        <v>586</v>
      </c>
      <c r="I26" s="18">
        <v>575</v>
      </c>
      <c r="J26" s="19">
        <v>577</v>
      </c>
      <c r="K26" s="19">
        <v>589</v>
      </c>
      <c r="L26" s="19">
        <v>144</v>
      </c>
      <c r="M26" s="19">
        <v>592</v>
      </c>
      <c r="N26" s="19">
        <v>580</v>
      </c>
      <c r="O26" s="20">
        <v>578</v>
      </c>
      <c r="P26" s="18">
        <v>589</v>
      </c>
      <c r="Q26" s="19">
        <v>598</v>
      </c>
      <c r="R26" s="19">
        <v>602</v>
      </c>
      <c r="S26" s="19">
        <v>68</v>
      </c>
      <c r="T26" s="19">
        <v>606</v>
      </c>
      <c r="U26" s="19">
        <v>597</v>
      </c>
      <c r="V26" s="156">
        <v>600</v>
      </c>
      <c r="W26" s="699">
        <f>+SUM(B26:V26)</f>
        <v>10951</v>
      </c>
    </row>
    <row r="27" spans="1:31" s="2" customFormat="1" ht="33" customHeight="1" x14ac:dyDescent="0.25">
      <c r="A27" s="164" t="s">
        <v>12</v>
      </c>
      <c r="B27" s="21">
        <f>((((((B25*7)*B26-B17-B18)/1000))/7))</f>
        <v>92.682057142857175</v>
      </c>
      <c r="C27" s="21">
        <f t="shared" ref="C27:V27" si="3">((((((C25*7)*C26-C17-C18)/1000))/7))</f>
        <v>93.311442857142907</v>
      </c>
      <c r="D27" s="21">
        <f t="shared" si="3"/>
        <v>93.154042857142869</v>
      </c>
      <c r="E27" s="21">
        <f t="shared" si="3"/>
        <v>18.882085714285719</v>
      </c>
      <c r="F27" s="21">
        <f t="shared" si="3"/>
        <v>92.367357142857159</v>
      </c>
      <c r="G27" s="21">
        <f t="shared" si="3"/>
        <v>92.682042857142875</v>
      </c>
      <c r="H27" s="21">
        <f t="shared" si="3"/>
        <v>92.209914285714333</v>
      </c>
      <c r="I27" s="21">
        <f t="shared" si="3"/>
        <v>90.478914285714296</v>
      </c>
      <c r="J27" s="21">
        <f t="shared" si="3"/>
        <v>90.793628571428599</v>
      </c>
      <c r="K27" s="21">
        <f t="shared" si="3"/>
        <v>92.682042857142875</v>
      </c>
      <c r="L27" s="21">
        <f t="shared" si="3"/>
        <v>22.658985714285727</v>
      </c>
      <c r="M27" s="21">
        <f t="shared" si="3"/>
        <v>93.153971428571467</v>
      </c>
      <c r="N27" s="21">
        <f t="shared" si="3"/>
        <v>91.265871428571472</v>
      </c>
      <c r="O27" s="21">
        <f t="shared" si="3"/>
        <v>90.950914285714333</v>
      </c>
      <c r="P27" s="21">
        <f t="shared" si="3"/>
        <v>92.681885714285741</v>
      </c>
      <c r="Q27" s="21">
        <f t="shared" si="3"/>
        <v>94.098271428571465</v>
      </c>
      <c r="R27" s="21">
        <f t="shared" si="3"/>
        <v>94.727614285714324</v>
      </c>
      <c r="S27" s="21">
        <f t="shared" si="3"/>
        <v>10.699857142857146</v>
      </c>
      <c r="T27" s="21">
        <f t="shared" si="3"/>
        <v>95.357000000000042</v>
      </c>
      <c r="U27" s="21">
        <f t="shared" si="3"/>
        <v>93.940857142857183</v>
      </c>
      <c r="V27" s="21">
        <f t="shared" si="3"/>
        <v>94.412900000000036</v>
      </c>
      <c r="W27" s="190">
        <f>((W24*1000)/W26)/7</f>
        <v>112.73334463910669</v>
      </c>
      <c r="Y27" s="36"/>
    </row>
    <row r="28" spans="1:31" ht="33.75" customHeight="1" x14ac:dyDescent="0.25">
      <c r="A28" s="157" t="s">
        <v>13</v>
      </c>
      <c r="B28" s="329">
        <f>((B26*B25)*7)/1000</f>
        <v>648.96020000000021</v>
      </c>
      <c r="C28" s="330">
        <f>((C26*C25)*7)/1000</f>
        <v>653.3674000000002</v>
      </c>
      <c r="D28" s="330">
        <f t="shared" ref="D28:K28" si="4">((D26*D25)*7)/1000</f>
        <v>652.26560000000018</v>
      </c>
      <c r="E28" s="330">
        <f t="shared" si="4"/>
        <v>132.21600000000007</v>
      </c>
      <c r="F28" s="330">
        <f t="shared" si="4"/>
        <v>646.75660000000016</v>
      </c>
      <c r="G28" s="330">
        <f t="shared" si="4"/>
        <v>648.96020000000021</v>
      </c>
      <c r="H28" s="331">
        <f t="shared" si="4"/>
        <v>645.65480000000025</v>
      </c>
      <c r="I28" s="329">
        <f>((I26*I25)*7)/1000</f>
        <v>633.5350000000002</v>
      </c>
      <c r="J28" s="330">
        <f t="shared" si="4"/>
        <v>635.73860000000025</v>
      </c>
      <c r="K28" s="330">
        <f t="shared" si="4"/>
        <v>648.96020000000021</v>
      </c>
      <c r="L28" s="330">
        <f>((L26*L25)*7)/1000</f>
        <v>158.65920000000008</v>
      </c>
      <c r="M28" s="330">
        <f>((M26*M25)*7)/1000</f>
        <v>652.26560000000018</v>
      </c>
      <c r="N28" s="330">
        <f>((N26*N25)*7)/1000</f>
        <v>639.04400000000021</v>
      </c>
      <c r="O28" s="331">
        <f>((O26*O25)*7)/1000</f>
        <v>636.84040000000027</v>
      </c>
      <c r="P28" s="329">
        <f t="shared" ref="P28:V28" si="5">((P26*P25)*7)/1000</f>
        <v>648.96020000000021</v>
      </c>
      <c r="Q28" s="330">
        <f t="shared" si="5"/>
        <v>658.87640000000022</v>
      </c>
      <c r="R28" s="330">
        <f t="shared" si="5"/>
        <v>663.28360000000021</v>
      </c>
      <c r="S28" s="330">
        <f t="shared" si="5"/>
        <v>74.922400000000025</v>
      </c>
      <c r="T28" s="330">
        <f t="shared" si="5"/>
        <v>667.69080000000031</v>
      </c>
      <c r="U28" s="330">
        <f t="shared" si="5"/>
        <v>657.77460000000019</v>
      </c>
      <c r="V28" s="344">
        <f t="shared" si="5"/>
        <v>661.08000000000038</v>
      </c>
      <c r="W28" s="182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112.44239631336406</v>
      </c>
      <c r="C29" s="27">
        <f t="shared" si="6"/>
        <v>112.47892074198987</v>
      </c>
      <c r="D29" s="27">
        <f t="shared" si="6"/>
        <v>112.74131274131274</v>
      </c>
      <c r="E29" s="27">
        <f t="shared" si="6"/>
        <v>117.14285714285714</v>
      </c>
      <c r="F29" s="27">
        <f t="shared" si="6"/>
        <v>112.43611584327085</v>
      </c>
      <c r="G29" s="27">
        <f t="shared" si="6"/>
        <v>112.46665049721079</v>
      </c>
      <c r="H29" s="28">
        <f t="shared" si="6"/>
        <v>112.65236470014626</v>
      </c>
      <c r="I29" s="26">
        <f t="shared" si="6"/>
        <v>112.8944099378882</v>
      </c>
      <c r="J29" s="27">
        <f t="shared" si="6"/>
        <v>112.77543946521416</v>
      </c>
      <c r="K29" s="27">
        <f t="shared" si="6"/>
        <v>112.56366723259761</v>
      </c>
      <c r="L29" s="27">
        <f>+(L24/L26)/7*1000</f>
        <v>113.98809523809524</v>
      </c>
      <c r="M29" s="27">
        <f>+(M24/M26)/7*1000</f>
        <v>112.9584942084942</v>
      </c>
      <c r="N29" s="27">
        <f>+(N24/N26)/7*1000</f>
        <v>112.4384236453202</v>
      </c>
      <c r="O29" s="28">
        <f>+(O24/O26)/7*1000</f>
        <v>112.87691547207116</v>
      </c>
      <c r="P29" s="26">
        <f t="shared" ref="P29:V29" si="7">+(P24/P26)/7*1000</f>
        <v>112.87897162260489</v>
      </c>
      <c r="Q29" s="27">
        <f t="shared" si="7"/>
        <v>112.47013855709508</v>
      </c>
      <c r="R29" s="27">
        <f t="shared" si="7"/>
        <v>112.50593260560038</v>
      </c>
      <c r="S29" s="27">
        <f t="shared" si="7"/>
        <v>116.5966386554622</v>
      </c>
      <c r="T29" s="27">
        <f t="shared" si="7"/>
        <v>112.91843470061292</v>
      </c>
      <c r="U29" s="27">
        <f t="shared" si="7"/>
        <v>112.53888490069394</v>
      </c>
      <c r="V29" s="180">
        <f t="shared" si="7"/>
        <v>112.52380952380955</v>
      </c>
      <c r="W29" s="183"/>
      <c r="Y29" s="327"/>
      <c r="AA29" s="11"/>
      <c r="AB29" s="11"/>
    </row>
    <row r="30" spans="1:31" ht="33.75" customHeight="1" x14ac:dyDescent="0.25">
      <c r="A30" s="29"/>
      <c r="B30" s="713">
        <f>B28-B24</f>
        <v>185.36020000000019</v>
      </c>
      <c r="C30" s="713">
        <f t="shared" ref="C30:V30" si="8">C28-C24</f>
        <v>186.46740000000023</v>
      </c>
      <c r="D30" s="713">
        <f t="shared" si="8"/>
        <v>185.06560000000013</v>
      </c>
      <c r="E30" s="713">
        <f t="shared" si="8"/>
        <v>33.816000000000059</v>
      </c>
      <c r="F30" s="713">
        <f t="shared" si="8"/>
        <v>184.75660000000016</v>
      </c>
      <c r="G30" s="713">
        <f t="shared" si="8"/>
        <v>185.26020000000017</v>
      </c>
      <c r="H30" s="713">
        <f t="shared" si="8"/>
        <v>183.55480000000028</v>
      </c>
      <c r="I30" s="713">
        <f t="shared" si="8"/>
        <v>179.13500000000022</v>
      </c>
      <c r="J30" s="713">
        <f t="shared" si="8"/>
        <v>180.23860000000025</v>
      </c>
      <c r="K30" s="713">
        <f t="shared" si="8"/>
        <v>184.86020000000025</v>
      </c>
      <c r="L30" s="713">
        <f t="shared" si="8"/>
        <v>43.759200000000092</v>
      </c>
      <c r="M30" s="713">
        <f t="shared" si="8"/>
        <v>184.16560000000021</v>
      </c>
      <c r="N30" s="713">
        <f t="shared" si="8"/>
        <v>182.54400000000021</v>
      </c>
      <c r="O30" s="713">
        <f t="shared" si="8"/>
        <v>180.14040000000028</v>
      </c>
      <c r="P30" s="713">
        <f t="shared" si="8"/>
        <v>183.56020000000024</v>
      </c>
      <c r="Q30" s="713">
        <f t="shared" si="8"/>
        <v>188.07640000000015</v>
      </c>
      <c r="R30" s="713">
        <f t="shared" si="8"/>
        <v>189.18360000000018</v>
      </c>
      <c r="S30" s="713">
        <f t="shared" si="8"/>
        <v>19.422400000000017</v>
      </c>
      <c r="T30" s="713">
        <f t="shared" si="8"/>
        <v>188.69080000000031</v>
      </c>
      <c r="U30" s="713">
        <f t="shared" si="8"/>
        <v>187.47460000000024</v>
      </c>
      <c r="V30" s="713">
        <f t="shared" si="8"/>
        <v>188.48000000000036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5" t="s">
        <v>87</v>
      </c>
      <c r="O32" s="582"/>
      <c r="P32" s="583"/>
      <c r="Q32" s="583"/>
      <c r="R32" s="583"/>
      <c r="S32" s="583"/>
      <c r="T32" s="583"/>
      <c r="U32" s="583"/>
      <c r="V32" s="650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4" t="s">
        <v>16</v>
      </c>
      <c r="C33" s="1095"/>
      <c r="D33" s="1095"/>
      <c r="E33" s="1095"/>
      <c r="F33" s="1095"/>
      <c r="G33" s="1145"/>
      <c r="H33" s="1147" t="s">
        <v>8</v>
      </c>
      <c r="M33" s="32"/>
      <c r="N33" s="1166"/>
      <c r="O33" s="1169" t="s">
        <v>16</v>
      </c>
      <c r="P33" s="1170"/>
      <c r="Q33" s="1170"/>
      <c r="R33" s="1170"/>
      <c r="S33" s="1170"/>
      <c r="T33" s="1170"/>
      <c r="U33" s="718"/>
      <c r="V33" s="1155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719"/>
      <c r="V34" s="1155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249" t="s">
        <v>123</v>
      </c>
      <c r="V35" s="1150"/>
      <c r="W35" s="326"/>
      <c r="X35" s="2"/>
      <c r="Y35" s="2"/>
      <c r="Z35" s="2"/>
    </row>
    <row r="36" spans="1:28" ht="33.75" customHeight="1" x14ac:dyDescent="0.25">
      <c r="A36" s="147" t="s">
        <v>23</v>
      </c>
      <c r="B36" s="117">
        <v>77.7</v>
      </c>
      <c r="C36" s="703">
        <v>81.7</v>
      </c>
      <c r="D36" s="514">
        <v>19</v>
      </c>
      <c r="E36" s="514">
        <v>83.1</v>
      </c>
      <c r="F36" s="514">
        <v>83.4</v>
      </c>
      <c r="G36" s="515">
        <v>84.6</v>
      </c>
      <c r="H36" s="721">
        <f t="shared" ref="H36:H41" si="9">SUM(B36:G36)</f>
        <v>429.5</v>
      </c>
      <c r="I36" s="37"/>
      <c r="J36" s="375"/>
      <c r="K36" s="326"/>
      <c r="L36" s="502"/>
      <c r="M36" s="2"/>
      <c r="N36" s="147" t="s">
        <v>23</v>
      </c>
      <c r="O36" s="117">
        <v>6</v>
      </c>
      <c r="P36" s="514">
        <v>6.3</v>
      </c>
      <c r="Q36" s="514">
        <v>1.5</v>
      </c>
      <c r="R36" s="514">
        <v>6.2</v>
      </c>
      <c r="S36" s="514">
        <v>6.2</v>
      </c>
      <c r="T36" s="711">
        <v>6.3</v>
      </c>
      <c r="U36" s="720">
        <v>4.9000000000000004</v>
      </c>
      <c r="V36" s="724">
        <f t="shared" ref="V36:V43" si="10">SUM(O36:U36)</f>
        <v>37.4</v>
      </c>
      <c r="W36" s="541"/>
      <c r="X36" s="2"/>
      <c r="Z36" s="2"/>
    </row>
    <row r="37" spans="1:28" ht="33.75" customHeight="1" x14ac:dyDescent="0.25">
      <c r="A37" s="148" t="s">
        <v>19</v>
      </c>
      <c r="B37" s="117">
        <v>77.2</v>
      </c>
      <c r="C37" s="703">
        <v>81.3</v>
      </c>
      <c r="D37" s="514">
        <v>17.3</v>
      </c>
      <c r="E37" s="514">
        <v>82.5</v>
      </c>
      <c r="F37" s="514">
        <v>83</v>
      </c>
      <c r="G37" s="515">
        <v>84.1</v>
      </c>
      <c r="H37" s="669">
        <f t="shared" si="9"/>
        <v>425.4</v>
      </c>
      <c r="I37" s="37"/>
      <c r="J37" s="375"/>
      <c r="K37" s="326"/>
      <c r="L37" s="502"/>
      <c r="M37" s="2"/>
      <c r="N37" s="148" t="s">
        <v>19</v>
      </c>
      <c r="O37" s="117">
        <v>6</v>
      </c>
      <c r="P37" s="514">
        <v>6.3</v>
      </c>
      <c r="Q37" s="514">
        <v>1.5</v>
      </c>
      <c r="R37" s="514">
        <v>6.2</v>
      </c>
      <c r="S37" s="514">
        <v>6.2</v>
      </c>
      <c r="T37" s="711">
        <v>6.3</v>
      </c>
      <c r="U37" s="720">
        <v>5</v>
      </c>
      <c r="V37" s="725">
        <f t="shared" si="10"/>
        <v>37.5</v>
      </c>
      <c r="W37" s="541"/>
      <c r="X37" s="2"/>
      <c r="Z37" s="2"/>
    </row>
    <row r="38" spans="1:28" ht="33.75" customHeight="1" x14ac:dyDescent="0.25">
      <c r="A38" s="148" t="s">
        <v>27</v>
      </c>
      <c r="B38" s="117">
        <v>77.2</v>
      </c>
      <c r="C38" s="703">
        <v>81.3</v>
      </c>
      <c r="D38" s="514">
        <v>17.3</v>
      </c>
      <c r="E38" s="514">
        <v>82.5</v>
      </c>
      <c r="F38" s="514">
        <v>83</v>
      </c>
      <c r="G38" s="515">
        <v>84.1</v>
      </c>
      <c r="H38" s="669">
        <f>SUM(B38:G38)</f>
        <v>425.4</v>
      </c>
      <c r="I38" s="37"/>
      <c r="J38" s="375"/>
      <c r="K38" s="326"/>
      <c r="L38" s="502"/>
      <c r="M38" s="2"/>
      <c r="N38" s="148" t="s">
        <v>27</v>
      </c>
      <c r="O38" s="117">
        <v>6</v>
      </c>
      <c r="P38" s="514">
        <v>6.3</v>
      </c>
      <c r="Q38" s="514">
        <v>1.5</v>
      </c>
      <c r="R38" s="514">
        <v>6.2</v>
      </c>
      <c r="S38" s="514">
        <v>6.2</v>
      </c>
      <c r="T38" s="711">
        <v>6.3</v>
      </c>
      <c r="U38" s="720">
        <v>5</v>
      </c>
      <c r="V38" s="725">
        <f t="shared" si="10"/>
        <v>37.5</v>
      </c>
      <c r="W38" s="541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117">
        <v>76.7</v>
      </c>
      <c r="C39" s="703">
        <v>81</v>
      </c>
      <c r="D39" s="514">
        <v>16.600000000000001</v>
      </c>
      <c r="E39" s="514">
        <v>81.900000000000006</v>
      </c>
      <c r="F39" s="514">
        <v>82.5</v>
      </c>
      <c r="G39" s="515">
        <v>83.8</v>
      </c>
      <c r="H39" s="669">
        <f t="shared" si="9"/>
        <v>422.5</v>
      </c>
      <c r="I39" s="37"/>
      <c r="J39" s="375"/>
      <c r="K39" s="326"/>
      <c r="L39" s="502"/>
      <c r="M39" s="2"/>
      <c r="N39" s="147" t="s">
        <v>20</v>
      </c>
      <c r="O39" s="117">
        <v>6.1</v>
      </c>
      <c r="P39" s="514">
        <v>6.3</v>
      </c>
      <c r="Q39" s="514">
        <v>1.5</v>
      </c>
      <c r="R39" s="514">
        <v>6.2</v>
      </c>
      <c r="S39" s="514">
        <v>6.2</v>
      </c>
      <c r="T39" s="711">
        <v>6.3</v>
      </c>
      <c r="U39" s="720">
        <v>4.7</v>
      </c>
      <c r="V39" s="725">
        <f t="shared" si="10"/>
        <v>37.299999999999997</v>
      </c>
      <c r="W39" s="541"/>
      <c r="X39" s="2"/>
      <c r="AA39" s="11"/>
      <c r="AB39" s="11"/>
    </row>
    <row r="40" spans="1:28" ht="33.75" customHeight="1" x14ac:dyDescent="0.25">
      <c r="A40" s="147" t="s">
        <v>21</v>
      </c>
      <c r="B40" s="117"/>
      <c r="C40" s="703"/>
      <c r="D40" s="514" t="s">
        <v>124</v>
      </c>
      <c r="E40" s="514"/>
      <c r="F40" s="514"/>
      <c r="G40" s="515"/>
      <c r="H40" s="722">
        <f t="shared" si="9"/>
        <v>0</v>
      </c>
      <c r="I40" s="555"/>
      <c r="J40" s="556"/>
      <c r="K40" s="556"/>
      <c r="L40" s="556"/>
      <c r="M40" s="557"/>
      <c r="N40" s="147" t="s">
        <v>21</v>
      </c>
      <c r="O40" s="117">
        <v>6.1</v>
      </c>
      <c r="P40" s="514">
        <v>6.3</v>
      </c>
      <c r="Q40" s="514">
        <v>1.5</v>
      </c>
      <c r="R40" s="514">
        <v>6.3</v>
      </c>
      <c r="S40" s="514">
        <v>6.2</v>
      </c>
      <c r="T40" s="711">
        <v>6.3</v>
      </c>
      <c r="U40" s="720">
        <v>4.7</v>
      </c>
      <c r="V40" s="725">
        <f t="shared" si="10"/>
        <v>37.4</v>
      </c>
      <c r="W40" s="541"/>
      <c r="X40" s="2"/>
      <c r="AA40" s="11"/>
      <c r="AB40" s="11"/>
    </row>
    <row r="41" spans="1:28" ht="33.75" customHeight="1" x14ac:dyDescent="0.25">
      <c r="A41" s="148" t="s">
        <v>22</v>
      </c>
      <c r="B41" s="117"/>
      <c r="C41" s="703"/>
      <c r="D41" s="514"/>
      <c r="E41" s="514"/>
      <c r="F41" s="514"/>
      <c r="G41" s="515"/>
      <c r="H41" s="669">
        <f t="shared" si="9"/>
        <v>0</v>
      </c>
      <c r="I41" s="555"/>
      <c r="J41" s="556"/>
      <c r="K41" s="556"/>
      <c r="L41" s="556"/>
      <c r="M41" s="557"/>
      <c r="N41" s="148" t="s">
        <v>22</v>
      </c>
      <c r="O41" s="117"/>
      <c r="P41" s="514"/>
      <c r="Q41" s="514"/>
      <c r="R41" s="514"/>
      <c r="S41" s="514"/>
      <c r="T41" s="711"/>
      <c r="U41" s="720"/>
      <c r="V41" s="725">
        <f t="shared" si="10"/>
        <v>0</v>
      </c>
      <c r="W41" s="541"/>
      <c r="X41" s="2"/>
      <c r="AA41" s="11"/>
      <c r="AB41" s="11"/>
    </row>
    <row r="42" spans="1:28" ht="33.75" customHeight="1" thickBot="1" x14ac:dyDescent="0.3">
      <c r="A42" s="196" t="s">
        <v>30</v>
      </c>
      <c r="B42" s="117"/>
      <c r="C42" s="703"/>
      <c r="D42" s="514"/>
      <c r="E42" s="514"/>
      <c r="F42" s="514"/>
      <c r="G42" s="515"/>
      <c r="H42" s="723">
        <f>SUM(B42:G42)</f>
        <v>0</v>
      </c>
      <c r="I42" s="555"/>
      <c r="J42" s="556"/>
      <c r="K42" s="556"/>
      <c r="L42" s="556"/>
      <c r="M42" s="557"/>
      <c r="N42" s="196" t="s">
        <v>30</v>
      </c>
      <c r="O42" s="117"/>
      <c r="P42" s="514"/>
      <c r="Q42" s="514"/>
      <c r="R42" s="514"/>
      <c r="S42" s="514"/>
      <c r="T42" s="711"/>
      <c r="U42" s="720"/>
      <c r="V42" s="725">
        <f t="shared" si="10"/>
        <v>0</v>
      </c>
      <c r="W42" s="541"/>
      <c r="X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308.8</v>
      </c>
      <c r="C43" s="628">
        <f t="shared" si="11"/>
        <v>325.3</v>
      </c>
      <c r="D43" s="628">
        <f t="shared" si="11"/>
        <v>70.199999999999989</v>
      </c>
      <c r="E43" s="531">
        <f t="shared" si="11"/>
        <v>330</v>
      </c>
      <c r="F43" s="628">
        <f>SUM(F36:F42)</f>
        <v>331.9</v>
      </c>
      <c r="G43" s="629">
        <f t="shared" si="11"/>
        <v>336.59999999999997</v>
      </c>
      <c r="H43" s="626">
        <f>SUM(B43:G43)</f>
        <v>1702.7999999999997</v>
      </c>
      <c r="I43" s="37"/>
      <c r="J43" s="37"/>
      <c r="K43" s="37"/>
      <c r="L43" s="37"/>
      <c r="N43" s="302" t="s">
        <v>8</v>
      </c>
      <c r="O43" s="622">
        <f t="shared" ref="O43:U43" si="12">SUM(O36:O42)</f>
        <v>30.200000000000003</v>
      </c>
      <c r="P43" s="623">
        <f t="shared" si="12"/>
        <v>31.5</v>
      </c>
      <c r="Q43" s="623">
        <f t="shared" si="12"/>
        <v>7.5</v>
      </c>
      <c r="R43" s="623">
        <f t="shared" si="12"/>
        <v>31.1</v>
      </c>
      <c r="S43" s="623">
        <f t="shared" si="12"/>
        <v>31</v>
      </c>
      <c r="T43" s="648">
        <f t="shared" si="12"/>
        <v>31.5</v>
      </c>
      <c r="U43" s="648">
        <f t="shared" si="12"/>
        <v>24.3</v>
      </c>
      <c r="V43" s="626">
        <f t="shared" si="10"/>
        <v>187.10000000000002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613">
        <v>156.49999999999997</v>
      </c>
      <c r="C44" s="613">
        <v>156.49999999999997</v>
      </c>
      <c r="D44" s="613">
        <v>156.49999999999997</v>
      </c>
      <c r="E44" s="613">
        <v>156.49999999999997</v>
      </c>
      <c r="F44" s="613">
        <v>156.49999999999997</v>
      </c>
      <c r="G44" s="613">
        <v>156.49999999999997</v>
      </c>
      <c r="H44" s="620">
        <f>+((H43/H45)/7)*1000</f>
        <v>89.829077864528358</v>
      </c>
      <c r="I44" s="38"/>
      <c r="J44" s="38"/>
      <c r="K44" s="38"/>
      <c r="L44" s="37"/>
      <c r="N44" s="162" t="s">
        <v>10</v>
      </c>
      <c r="O44" s="30">
        <v>151.5</v>
      </c>
      <c r="P44" s="30">
        <v>150.5</v>
      </c>
      <c r="Q44" s="30">
        <v>152</v>
      </c>
      <c r="R44" s="30">
        <v>148.5</v>
      </c>
      <c r="S44" s="30">
        <v>147.5</v>
      </c>
      <c r="T44" s="30">
        <v>146.5</v>
      </c>
      <c r="U44" s="30">
        <v>146.5</v>
      </c>
      <c r="V44" s="620">
        <f>+((V43/V45)/7)*1000</f>
        <v>106.48833238474674</v>
      </c>
      <c r="AA44" s="11"/>
      <c r="AB44" s="11"/>
    </row>
    <row r="45" spans="1:28" ht="33.75" customHeight="1" x14ac:dyDescent="0.25">
      <c r="A45" s="163" t="s">
        <v>11</v>
      </c>
      <c r="B45" s="18">
        <v>491</v>
      </c>
      <c r="C45" s="19">
        <v>519</v>
      </c>
      <c r="D45" s="19">
        <v>109</v>
      </c>
      <c r="E45" s="19">
        <v>524</v>
      </c>
      <c r="F45" s="19">
        <v>529</v>
      </c>
      <c r="G45" s="20">
        <v>536</v>
      </c>
      <c r="H45" s="384">
        <f>SUM(B45:G45)</f>
        <v>2708</v>
      </c>
      <c r="I45" s="166"/>
      <c r="J45" s="166"/>
      <c r="K45" s="166"/>
      <c r="L45" s="37"/>
      <c r="M45" s="39"/>
      <c r="N45" s="163" t="s">
        <v>11</v>
      </c>
      <c r="O45" s="18">
        <v>40</v>
      </c>
      <c r="P45" s="19">
        <v>42</v>
      </c>
      <c r="Q45" s="19">
        <v>10</v>
      </c>
      <c r="R45" s="19">
        <v>42</v>
      </c>
      <c r="S45" s="19">
        <v>42</v>
      </c>
      <c r="T45" s="156">
        <v>43</v>
      </c>
      <c r="U45" s="156">
        <v>32</v>
      </c>
      <c r="V45" s="384">
        <f>SUM(O45:U45)</f>
        <v>251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76.819371428571429</v>
      </c>
      <c r="C46" s="22">
        <f>((((((C44*7)*C45)/1000)))/7)</f>
        <v>81.223499999999973</v>
      </c>
      <c r="D46" s="22">
        <f>((((((D44*7)*D45)/1000)))/7)</f>
        <v>17.058499999999995</v>
      </c>
      <c r="E46" s="22">
        <f>((((((E44*7)*E45)/1000)))/7)</f>
        <v>82.005999999999986</v>
      </c>
      <c r="F46" s="22">
        <f>((((((F44*7)*F45)/1000)))/7)</f>
        <v>82.788499999999985</v>
      </c>
      <c r="G46" s="23">
        <f>((((((G44*7)*G45)/1000)))/7)</f>
        <v>83.883999999999986</v>
      </c>
      <c r="H46" s="368">
        <f>((H43*1000)/H45)/7</f>
        <v>89.829077864528372</v>
      </c>
      <c r="I46" s="167"/>
      <c r="J46" s="167"/>
      <c r="K46" s="167"/>
      <c r="L46" s="37"/>
      <c r="N46" s="164" t="s">
        <v>12</v>
      </c>
      <c r="O46" s="21">
        <f>(((((O44*7)*O45)/1000)))/7</f>
        <v>6.0600000000000005</v>
      </c>
      <c r="P46" s="21">
        <f t="shared" ref="P46:U46" si="13">(((((P44*7)*P45)/1000)))/7</f>
        <v>6.3209999999999997</v>
      </c>
      <c r="Q46" s="21">
        <f t="shared" si="13"/>
        <v>1.52</v>
      </c>
      <c r="R46" s="21">
        <f t="shared" si="13"/>
        <v>6.2370000000000001</v>
      </c>
      <c r="S46" s="21">
        <f t="shared" si="13"/>
        <v>6.1950000000000003</v>
      </c>
      <c r="T46" s="21">
        <f t="shared" si="13"/>
        <v>6.2995000000000001</v>
      </c>
      <c r="U46" s="21">
        <f t="shared" si="13"/>
        <v>4.6880000000000006</v>
      </c>
      <c r="V46" s="368">
        <f>((V43*1000)/V45)/7</f>
        <v>106.48833238474674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537.89049999999986</v>
      </c>
      <c r="C47" s="330">
        <f t="shared" si="14"/>
        <v>568.56449999999984</v>
      </c>
      <c r="D47" s="330">
        <f t="shared" si="14"/>
        <v>119.40949999999997</v>
      </c>
      <c r="E47" s="330">
        <f t="shared" si="14"/>
        <v>574.04199999999992</v>
      </c>
      <c r="F47" s="330">
        <f>((F45*F44)*7)/1000</f>
        <v>579.51949999999988</v>
      </c>
      <c r="G47" s="331">
        <f t="shared" si="14"/>
        <v>587.18799999999987</v>
      </c>
      <c r="H47" s="57"/>
      <c r="I47" s="29"/>
      <c r="J47" s="29"/>
      <c r="K47" s="29"/>
      <c r="L47" s="37"/>
      <c r="N47" s="157" t="s">
        <v>13</v>
      </c>
      <c r="O47" s="329">
        <f t="shared" ref="O47:U47" si="15">((O45*O44)*7)/1000</f>
        <v>42.42</v>
      </c>
      <c r="P47" s="330">
        <f t="shared" si="15"/>
        <v>44.247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 t="shared" si="15"/>
        <v>44.096499999999999</v>
      </c>
      <c r="U47" s="344">
        <f t="shared" si="15"/>
        <v>32.816000000000003</v>
      </c>
      <c r="V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89.845795752109396</v>
      </c>
      <c r="C48" s="27">
        <f t="shared" si="16"/>
        <v>89.540324800440416</v>
      </c>
      <c r="D48" s="27">
        <f t="shared" si="16"/>
        <v>92.005242463958041</v>
      </c>
      <c r="E48" s="27">
        <f t="shared" si="16"/>
        <v>89.967284623773168</v>
      </c>
      <c r="F48" s="27">
        <f>+(F43/F45)/7*1000</f>
        <v>89.630029705644063</v>
      </c>
      <c r="G48" s="28">
        <f t="shared" si="16"/>
        <v>89.712153518123657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U48" si="17">+(O43/O45)/7*1000</f>
        <v>107.85714285714288</v>
      </c>
      <c r="P48" s="27">
        <f t="shared" si="17"/>
        <v>107.14285714285714</v>
      </c>
      <c r="Q48" s="27">
        <f t="shared" si="17"/>
        <v>107.14285714285714</v>
      </c>
      <c r="R48" s="27">
        <f t="shared" si="17"/>
        <v>105.78231292517007</v>
      </c>
      <c r="S48" s="27">
        <f t="shared" si="17"/>
        <v>105.44217687074831</v>
      </c>
      <c r="T48" s="180">
        <f t="shared" si="17"/>
        <v>104.65116279069767</v>
      </c>
      <c r="U48" s="180">
        <f t="shared" si="17"/>
        <v>108.48214285714286</v>
      </c>
      <c r="V48" s="58"/>
      <c r="AA48" s="11"/>
      <c r="AB48" s="11"/>
    </row>
    <row r="49" spans="1:31" ht="33.75" customHeight="1" x14ac:dyDescent="0.25">
      <c r="A49" s="29"/>
      <c r="B49" s="713">
        <f t="shared" ref="B49:G49" si="18">B47-B43</f>
        <v>229.09049999999985</v>
      </c>
      <c r="C49" s="713">
        <f t="shared" si="18"/>
        <v>243.26449999999983</v>
      </c>
      <c r="D49" s="713">
        <f t="shared" si="18"/>
        <v>49.209499999999977</v>
      </c>
      <c r="E49" s="713">
        <f t="shared" si="18"/>
        <v>244.04199999999992</v>
      </c>
      <c r="F49" s="713">
        <f t="shared" si="18"/>
        <v>247.6194999999999</v>
      </c>
      <c r="G49" s="713">
        <f t="shared" si="18"/>
        <v>250.58799999999991</v>
      </c>
      <c r="H49" s="29"/>
      <c r="I49" s="29"/>
      <c r="J49" s="29"/>
      <c r="K49" s="29"/>
      <c r="L49" s="30"/>
      <c r="N49" s="29"/>
      <c r="O49" s="713">
        <f>O47-O43</f>
        <v>12.219999999999999</v>
      </c>
      <c r="P49" s="713">
        <f t="shared" ref="P49:U49" si="19">P47-P43</f>
        <v>12.747</v>
      </c>
      <c r="Q49" s="713">
        <f t="shared" si="19"/>
        <v>3.1400000000000006</v>
      </c>
      <c r="R49" s="713">
        <f t="shared" si="19"/>
        <v>12.558999999999997</v>
      </c>
      <c r="S49" s="713">
        <f t="shared" si="19"/>
        <v>12.365000000000002</v>
      </c>
      <c r="T49" s="713">
        <f t="shared" si="19"/>
        <v>12.596499999999999</v>
      </c>
      <c r="U49" s="713">
        <f t="shared" si="19"/>
        <v>8.5160000000000018</v>
      </c>
      <c r="V49" s="29"/>
      <c r="AA49" s="11"/>
      <c r="AB49" s="11"/>
    </row>
    <row r="50" spans="1:31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1" ht="33.75" customHeight="1" thickBot="1" x14ac:dyDescent="0.3">
      <c r="A52" s="299" t="s">
        <v>18</v>
      </c>
      <c r="B52" s="1103" t="s">
        <v>7</v>
      </c>
      <c r="C52" s="1104"/>
      <c r="D52" s="1104"/>
      <c r="E52" s="1104"/>
      <c r="F52" s="1104"/>
      <c r="G52" s="1104"/>
      <c r="H52" s="1105"/>
      <c r="I52" s="1142" t="s">
        <v>29</v>
      </c>
      <c r="J52" s="1143"/>
      <c r="K52" s="1143"/>
      <c r="L52" s="1143"/>
      <c r="M52" s="1143"/>
      <c r="N52" s="1143"/>
      <c r="O52" s="1144"/>
      <c r="P52" s="1103" t="s">
        <v>28</v>
      </c>
      <c r="Q52" s="1104"/>
      <c r="R52" s="1104"/>
      <c r="S52" s="1104"/>
      <c r="T52" s="1104"/>
      <c r="U52" s="1104"/>
      <c r="V52" s="1105"/>
      <c r="W52" s="727"/>
      <c r="X52" s="1147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46" t="s">
        <v>67</v>
      </c>
      <c r="X53" s="1148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117">
        <v>8.1</v>
      </c>
      <c r="C54" s="514">
        <v>8.3000000000000007</v>
      </c>
      <c r="D54" s="514">
        <v>8.1999999999999993</v>
      </c>
      <c r="E54" s="514">
        <v>1.9</v>
      </c>
      <c r="F54" s="514">
        <v>8.3000000000000007</v>
      </c>
      <c r="G54" s="703">
        <v>8</v>
      </c>
      <c r="H54" s="515">
        <v>8.3000000000000007</v>
      </c>
      <c r="I54" s="117">
        <v>7.7</v>
      </c>
      <c r="J54" s="703">
        <v>7.4</v>
      </c>
      <c r="K54" s="703">
        <v>7.5</v>
      </c>
      <c r="L54" s="514">
        <v>1.1000000000000001</v>
      </c>
      <c r="M54" s="514">
        <v>7.7</v>
      </c>
      <c r="N54" s="712">
        <v>7.3</v>
      </c>
      <c r="O54" s="515">
        <v>7.7</v>
      </c>
      <c r="P54" s="117">
        <v>8</v>
      </c>
      <c r="Q54" s="514">
        <v>8.3000000000000007</v>
      </c>
      <c r="R54" s="514">
        <v>8.1999999999999993</v>
      </c>
      <c r="S54" s="514">
        <v>1.7</v>
      </c>
      <c r="T54" s="514">
        <v>8</v>
      </c>
      <c r="U54" s="514">
        <v>8.1</v>
      </c>
      <c r="V54" s="515">
        <v>8.3000000000000007</v>
      </c>
      <c r="W54" s="515"/>
      <c r="X54" s="726">
        <f t="shared" ref="X54:X61" si="20">SUM(B54:W54)</f>
        <v>148.1</v>
      </c>
      <c r="Y54" s="541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117">
        <v>7.4</v>
      </c>
      <c r="C55" s="514">
        <v>7.6</v>
      </c>
      <c r="D55" s="514">
        <v>7.5</v>
      </c>
      <c r="E55" s="514">
        <v>1.5</v>
      </c>
      <c r="F55" s="514">
        <v>7.5</v>
      </c>
      <c r="G55" s="703">
        <v>7.4</v>
      </c>
      <c r="H55" s="515">
        <v>7.4</v>
      </c>
      <c r="I55" s="117">
        <v>7.7</v>
      </c>
      <c r="J55" s="703">
        <v>7.4</v>
      </c>
      <c r="K55" s="703">
        <v>7.5</v>
      </c>
      <c r="L55" s="514">
        <v>1</v>
      </c>
      <c r="M55" s="514">
        <v>7.7</v>
      </c>
      <c r="N55" s="712">
        <v>7.3</v>
      </c>
      <c r="O55" s="515">
        <v>7.7</v>
      </c>
      <c r="P55" s="117">
        <v>8</v>
      </c>
      <c r="Q55" s="514">
        <v>8.3000000000000007</v>
      </c>
      <c r="R55" s="514">
        <v>8.3000000000000007</v>
      </c>
      <c r="S55" s="514">
        <v>1.3</v>
      </c>
      <c r="T55" s="514">
        <v>8</v>
      </c>
      <c r="U55" s="514">
        <v>8.1</v>
      </c>
      <c r="V55" s="515">
        <v>8.1999999999999993</v>
      </c>
      <c r="W55" s="515">
        <v>4.5999999999999996</v>
      </c>
      <c r="X55" s="726">
        <f t="shared" si="20"/>
        <v>147.39999999999998</v>
      </c>
      <c r="Y55" s="541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17">
        <v>7.4</v>
      </c>
      <c r="C56" s="514">
        <v>7.6</v>
      </c>
      <c r="D56" s="514">
        <v>7.6</v>
      </c>
      <c r="E56" s="514">
        <v>1.5</v>
      </c>
      <c r="F56" s="514">
        <v>7.5</v>
      </c>
      <c r="G56" s="703">
        <v>7.3</v>
      </c>
      <c r="H56" s="515">
        <v>7.3</v>
      </c>
      <c r="I56" s="117">
        <v>7.7</v>
      </c>
      <c r="J56" s="703">
        <v>7.4</v>
      </c>
      <c r="K56" s="703">
        <v>7.5</v>
      </c>
      <c r="L56" s="514">
        <v>1</v>
      </c>
      <c r="M56" s="514">
        <v>7.7</v>
      </c>
      <c r="N56" s="712">
        <v>7.3</v>
      </c>
      <c r="O56" s="515">
        <v>7.8</v>
      </c>
      <c r="P56" s="117">
        <v>8</v>
      </c>
      <c r="Q56" s="514">
        <v>8.3000000000000007</v>
      </c>
      <c r="R56" s="514">
        <v>8.3000000000000007</v>
      </c>
      <c r="S56" s="514">
        <v>1.3</v>
      </c>
      <c r="T56" s="514">
        <v>8</v>
      </c>
      <c r="U56" s="514">
        <v>8.1</v>
      </c>
      <c r="V56" s="515">
        <v>8.1999999999999993</v>
      </c>
      <c r="W56" s="515">
        <v>4.4000000000000004</v>
      </c>
      <c r="X56" s="726">
        <f t="shared" si="20"/>
        <v>147.19999999999999</v>
      </c>
      <c r="Y56" s="541"/>
      <c r="Z56" s="641"/>
      <c r="AA56" s="2"/>
      <c r="AB56" s="2"/>
      <c r="AC56" s="2"/>
    </row>
    <row r="57" spans="1:31" ht="33.75" customHeight="1" x14ac:dyDescent="0.25">
      <c r="A57" s="147" t="s">
        <v>20</v>
      </c>
      <c r="B57" s="117">
        <v>7.4</v>
      </c>
      <c r="C57" s="514">
        <v>7.6</v>
      </c>
      <c r="D57" s="514">
        <v>7.6</v>
      </c>
      <c r="E57" s="514">
        <v>1.5</v>
      </c>
      <c r="F57" s="514">
        <v>7.5</v>
      </c>
      <c r="G57" s="703">
        <v>7.3</v>
      </c>
      <c r="H57" s="515">
        <v>7.3</v>
      </c>
      <c r="I57" s="117">
        <v>7.8</v>
      </c>
      <c r="J57" s="703">
        <v>7.4</v>
      </c>
      <c r="K57" s="703">
        <v>7.5</v>
      </c>
      <c r="L57" s="514">
        <v>1</v>
      </c>
      <c r="M57" s="514">
        <v>7.7</v>
      </c>
      <c r="N57" s="712">
        <v>7.3</v>
      </c>
      <c r="O57" s="515">
        <v>7.8</v>
      </c>
      <c r="P57" s="117">
        <v>8.1</v>
      </c>
      <c r="Q57" s="514">
        <v>8.4</v>
      </c>
      <c r="R57" s="514">
        <v>8.3000000000000007</v>
      </c>
      <c r="S57" s="514">
        <v>1.3</v>
      </c>
      <c r="T57" s="514">
        <v>8</v>
      </c>
      <c r="U57" s="514">
        <v>8.1</v>
      </c>
      <c r="V57" s="515">
        <v>8.3000000000000007</v>
      </c>
      <c r="W57" s="515">
        <v>4.5</v>
      </c>
      <c r="X57" s="726">
        <f t="shared" si="20"/>
        <v>147.69999999999999</v>
      </c>
      <c r="Y57" s="541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17">
        <v>7.5</v>
      </c>
      <c r="C58" s="514">
        <v>7.6</v>
      </c>
      <c r="D58" s="514">
        <v>7.6</v>
      </c>
      <c r="E58" s="514">
        <v>1.5</v>
      </c>
      <c r="F58" s="514">
        <v>7.6</v>
      </c>
      <c r="G58" s="703">
        <v>7.4</v>
      </c>
      <c r="H58" s="515">
        <v>7.4</v>
      </c>
      <c r="I58" s="117">
        <v>7.8</v>
      </c>
      <c r="J58" s="703">
        <v>7.5</v>
      </c>
      <c r="K58" s="703">
        <v>7.6</v>
      </c>
      <c r="L58" s="514">
        <v>1.1000000000000001</v>
      </c>
      <c r="M58" s="514">
        <v>7.7</v>
      </c>
      <c r="N58" s="712">
        <v>7.3</v>
      </c>
      <c r="O58" s="515">
        <v>7.8</v>
      </c>
      <c r="P58" s="117">
        <v>8.1</v>
      </c>
      <c r="Q58" s="514">
        <v>8.4</v>
      </c>
      <c r="R58" s="514">
        <v>8.3000000000000007</v>
      </c>
      <c r="S58" s="514">
        <v>1.3</v>
      </c>
      <c r="T58" s="514">
        <v>8</v>
      </c>
      <c r="U58" s="514">
        <v>8.1</v>
      </c>
      <c r="V58" s="515">
        <v>8.3000000000000007</v>
      </c>
      <c r="W58" s="515">
        <v>4.5</v>
      </c>
      <c r="X58" s="726">
        <f t="shared" si="20"/>
        <v>148.39999999999998</v>
      </c>
      <c r="Y58" s="541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17"/>
      <c r="C59" s="514"/>
      <c r="D59" s="514"/>
      <c r="E59" s="514"/>
      <c r="F59" s="514"/>
      <c r="G59" s="703"/>
      <c r="H59" s="515"/>
      <c r="I59" s="117"/>
      <c r="J59" s="703"/>
      <c r="K59" s="703"/>
      <c r="L59" s="514"/>
      <c r="M59" s="514"/>
      <c r="N59" s="712"/>
      <c r="O59" s="515"/>
      <c r="P59" s="117"/>
      <c r="Q59" s="514"/>
      <c r="R59" s="514"/>
      <c r="S59" s="514"/>
      <c r="T59" s="514"/>
      <c r="U59" s="514"/>
      <c r="V59" s="515"/>
      <c r="W59" s="515"/>
      <c r="X59" s="726">
        <f t="shared" si="20"/>
        <v>0</v>
      </c>
      <c r="Y59" s="541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17"/>
      <c r="C60" s="514"/>
      <c r="D60" s="514"/>
      <c r="E60" s="514"/>
      <c r="F60" s="514"/>
      <c r="G60" s="703"/>
      <c r="H60" s="515"/>
      <c r="I60" s="117"/>
      <c r="J60" s="703"/>
      <c r="K60" s="703"/>
      <c r="L60" s="514"/>
      <c r="M60" s="514"/>
      <c r="N60" s="712"/>
      <c r="O60" s="515"/>
      <c r="P60" s="117"/>
      <c r="Q60" s="514"/>
      <c r="R60" s="514"/>
      <c r="S60" s="514"/>
      <c r="T60" s="514"/>
      <c r="U60" s="514"/>
      <c r="V60" s="515"/>
      <c r="W60" s="515"/>
      <c r="X60" s="382">
        <f t="shared" si="20"/>
        <v>0</v>
      </c>
      <c r="Y60" s="541"/>
      <c r="Z60" s="12"/>
      <c r="AA60" s="2"/>
      <c r="AB60" s="2"/>
      <c r="AC60" s="2"/>
    </row>
    <row r="61" spans="1:31" ht="33.75" customHeight="1" thickBot="1" x14ac:dyDescent="0.3">
      <c r="A61" s="197" t="s">
        <v>8</v>
      </c>
      <c r="B61" s="622">
        <f t="shared" ref="B61:K61" si="21">SUM(B54:B60)</f>
        <v>37.799999999999997</v>
      </c>
      <c r="C61" s="623">
        <f t="shared" si="21"/>
        <v>38.700000000000003</v>
      </c>
      <c r="D61" s="623">
        <f t="shared" si="21"/>
        <v>38.5</v>
      </c>
      <c r="E61" s="623">
        <f t="shared" si="21"/>
        <v>7.9</v>
      </c>
      <c r="F61" s="623">
        <f t="shared" si="21"/>
        <v>38.4</v>
      </c>
      <c r="G61" s="623">
        <f t="shared" si="21"/>
        <v>37.4</v>
      </c>
      <c r="H61" s="624">
        <f t="shared" si="21"/>
        <v>37.700000000000003</v>
      </c>
      <c r="I61" s="622">
        <f t="shared" si="21"/>
        <v>38.700000000000003</v>
      </c>
      <c r="J61" s="623">
        <f t="shared" si="21"/>
        <v>37.1</v>
      </c>
      <c r="K61" s="623">
        <f t="shared" si="21"/>
        <v>37.6</v>
      </c>
      <c r="L61" s="623">
        <f>SUM(L54:L60)</f>
        <v>5.1999999999999993</v>
      </c>
      <c r="M61" s="623">
        <f>SUM(M54:M60)</f>
        <v>38.5</v>
      </c>
      <c r="N61" s="623">
        <f>SUM(N54:N60)</f>
        <v>36.5</v>
      </c>
      <c r="O61" s="624">
        <f>SUM(O54:O60)</f>
        <v>38.799999999999997</v>
      </c>
      <c r="P61" s="622">
        <f t="shared" ref="P61:W61" si="22">SUM(P54:P60)</f>
        <v>40.200000000000003</v>
      </c>
      <c r="Q61" s="623">
        <f t="shared" si="22"/>
        <v>41.7</v>
      </c>
      <c r="R61" s="623">
        <f t="shared" si="22"/>
        <v>41.400000000000006</v>
      </c>
      <c r="S61" s="623">
        <f t="shared" si="22"/>
        <v>6.8999999999999995</v>
      </c>
      <c r="T61" s="623">
        <f t="shared" si="22"/>
        <v>40</v>
      </c>
      <c r="U61" s="623">
        <f t="shared" si="22"/>
        <v>40.5</v>
      </c>
      <c r="V61" s="624">
        <f>SUM(V54:V60)</f>
        <v>41.3</v>
      </c>
      <c r="W61" s="624">
        <f t="shared" si="22"/>
        <v>18</v>
      </c>
      <c r="X61" s="625">
        <f t="shared" si="20"/>
        <v>738.8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151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</v>
      </c>
      <c r="S62" s="618">
        <v>152</v>
      </c>
      <c r="T62" s="618">
        <v>151</v>
      </c>
      <c r="U62" s="618">
        <v>150.5</v>
      </c>
      <c r="V62" s="619">
        <v>150.5</v>
      </c>
      <c r="W62" s="619">
        <v>150.5</v>
      </c>
      <c r="X62" s="616">
        <f>((X61/X63)/7)*1000</f>
        <v>107.58701033930392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49</v>
      </c>
      <c r="O63" s="20">
        <v>52</v>
      </c>
      <c r="P63" s="18">
        <v>53</v>
      </c>
      <c r="Q63" s="19">
        <v>55</v>
      </c>
      <c r="R63" s="19">
        <v>55</v>
      </c>
      <c r="S63" s="19">
        <v>9</v>
      </c>
      <c r="T63" s="19">
        <v>53</v>
      </c>
      <c r="U63" s="19">
        <v>54</v>
      </c>
      <c r="V63" s="20">
        <v>55</v>
      </c>
      <c r="W63" s="20">
        <v>31</v>
      </c>
      <c r="X63" s="244">
        <f>+SUM(B63:W63)</f>
        <v>981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((((B62*7)*B63-B54-B55)/1000))/7</f>
        <v>7.445785714285714</v>
      </c>
      <c r="C64" s="21">
        <f t="shared" ref="C64:W64" si="23">((((C62*7)*C63-C54-C55)/1000))/7</f>
        <v>7.5977285714285712</v>
      </c>
      <c r="D64" s="21">
        <f t="shared" si="23"/>
        <v>7.5727571428571432</v>
      </c>
      <c r="E64" s="21">
        <f t="shared" si="23"/>
        <v>1.5195142857142856</v>
      </c>
      <c r="F64" s="21">
        <f t="shared" si="23"/>
        <v>7.5477428571428566</v>
      </c>
      <c r="G64" s="21">
        <f t="shared" si="23"/>
        <v>7.3723000000000001</v>
      </c>
      <c r="H64" s="21">
        <f t="shared" si="23"/>
        <v>7.3722571428571424</v>
      </c>
      <c r="I64" s="21">
        <f t="shared" si="23"/>
        <v>7.7498000000000005</v>
      </c>
      <c r="J64" s="21">
        <f t="shared" si="23"/>
        <v>7.4458857142857138</v>
      </c>
      <c r="K64" s="21">
        <f t="shared" si="23"/>
        <v>7.5478571428571426</v>
      </c>
      <c r="L64" s="21">
        <f t="shared" si="23"/>
        <v>1.0637000000000001</v>
      </c>
      <c r="M64" s="21">
        <f t="shared" si="23"/>
        <v>7.6988000000000003</v>
      </c>
      <c r="N64" s="21">
        <f t="shared" si="23"/>
        <v>7.3234142857142848</v>
      </c>
      <c r="O64" s="21">
        <f t="shared" si="23"/>
        <v>7.7718000000000007</v>
      </c>
      <c r="P64" s="21">
        <f t="shared" si="23"/>
        <v>8.0537142857142854</v>
      </c>
      <c r="Q64" s="21">
        <f t="shared" si="23"/>
        <v>8.3576285714285703</v>
      </c>
      <c r="R64" s="21">
        <f t="shared" si="23"/>
        <v>8.3026428571428568</v>
      </c>
      <c r="S64" s="21">
        <f t="shared" si="23"/>
        <v>1.3675714285714287</v>
      </c>
      <c r="T64" s="21">
        <f t="shared" si="23"/>
        <v>8.0007142857142863</v>
      </c>
      <c r="U64" s="21">
        <f t="shared" si="23"/>
        <v>8.1246857142857145</v>
      </c>
      <c r="V64" s="21">
        <f>((((V62*7)*V63-V54-V55)/1000))/7</f>
        <v>8.2751428571428569</v>
      </c>
      <c r="W64" s="21">
        <f t="shared" si="23"/>
        <v>4.6648428571428573</v>
      </c>
      <c r="X64" s="425">
        <f>((X61*1000)/X63)/7</f>
        <v>107.58701033930392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4">((D63*D62)*7)/1000</f>
        <v>53.024999999999999</v>
      </c>
      <c r="E65" s="330">
        <f t="shared" si="24"/>
        <v>10.64</v>
      </c>
      <c r="F65" s="330">
        <f t="shared" si="24"/>
        <v>52.85</v>
      </c>
      <c r="G65" s="330">
        <f t="shared" si="24"/>
        <v>51.621499999999997</v>
      </c>
      <c r="H65" s="331">
        <f t="shared" si="24"/>
        <v>51.621499999999997</v>
      </c>
      <c r="I65" s="329">
        <f t="shared" si="24"/>
        <v>54.264000000000003</v>
      </c>
      <c r="J65" s="330">
        <f t="shared" si="24"/>
        <v>52.136000000000003</v>
      </c>
      <c r="K65" s="330">
        <f t="shared" si="24"/>
        <v>52.85</v>
      </c>
      <c r="L65" s="330">
        <f>((L63*L62)*7)/1000</f>
        <v>7.4480000000000004</v>
      </c>
      <c r="M65" s="330">
        <f>((M63*M62)*7)/1000</f>
        <v>53.906999999999996</v>
      </c>
      <c r="N65" s="330">
        <f>((N63*N62)*7)/1000</f>
        <v>51.278500000000001</v>
      </c>
      <c r="O65" s="331">
        <f>((O63*O62)*7)/1000</f>
        <v>54.417999999999999</v>
      </c>
      <c r="P65" s="329">
        <f t="shared" ref="P65:W65" si="25">((P63*P62)*7)/1000</f>
        <v>56.392000000000003</v>
      </c>
      <c r="Q65" s="330">
        <f t="shared" si="25"/>
        <v>58.52</v>
      </c>
      <c r="R65" s="330">
        <f t="shared" si="25"/>
        <v>58.134999999999998</v>
      </c>
      <c r="S65" s="330">
        <f t="shared" si="25"/>
        <v>9.5760000000000005</v>
      </c>
      <c r="T65" s="330">
        <f t="shared" si="25"/>
        <v>56.021000000000001</v>
      </c>
      <c r="U65" s="330">
        <f t="shared" si="25"/>
        <v>56.889000000000003</v>
      </c>
      <c r="V65" s="331">
        <f>((V63*V62)*7)/1000</f>
        <v>57.942500000000003</v>
      </c>
      <c r="W65" s="331">
        <f t="shared" si="25"/>
        <v>32.658499999999997</v>
      </c>
      <c r="X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110.20408163265304</v>
      </c>
      <c r="C66" s="27">
        <f t="shared" si="26"/>
        <v>110.57142857142857</v>
      </c>
      <c r="D66" s="27">
        <f t="shared" si="26"/>
        <v>110</v>
      </c>
      <c r="E66" s="27">
        <f t="shared" si="26"/>
        <v>112.85714285714286</v>
      </c>
      <c r="F66" s="27">
        <f t="shared" si="26"/>
        <v>109.71428571428572</v>
      </c>
      <c r="G66" s="27">
        <f t="shared" si="26"/>
        <v>109.03790087463557</v>
      </c>
      <c r="H66" s="28">
        <f t="shared" si="26"/>
        <v>109.9125364431487</v>
      </c>
      <c r="I66" s="26">
        <f t="shared" si="26"/>
        <v>108.40336134453783</v>
      </c>
      <c r="J66" s="27">
        <f t="shared" si="26"/>
        <v>108.16326530612244</v>
      </c>
      <c r="K66" s="27">
        <f t="shared" si="26"/>
        <v>107.42857142857143</v>
      </c>
      <c r="L66" s="27">
        <f>+(L61/L63)/7*1000</f>
        <v>106.12244897959182</v>
      </c>
      <c r="M66" s="27">
        <f>+(M61/M63)/7*1000</f>
        <v>107.84313725490195</v>
      </c>
      <c r="N66" s="27">
        <f>+(N61/N63)/7*1000</f>
        <v>106.41399416909623</v>
      </c>
      <c r="O66" s="28">
        <f>+(O61/O63)/7*1000</f>
        <v>106.59340659340657</v>
      </c>
      <c r="P66" s="26">
        <f t="shared" ref="P66:W66" si="27">+(P61/P63)/7*1000</f>
        <v>108.35579514824799</v>
      </c>
      <c r="Q66" s="27">
        <f t="shared" si="27"/>
        <v>108.31168831168831</v>
      </c>
      <c r="R66" s="27">
        <f t="shared" si="27"/>
        <v>107.53246753246755</v>
      </c>
      <c r="S66" s="27">
        <f t="shared" si="27"/>
        <v>109.5238095238095</v>
      </c>
      <c r="T66" s="27">
        <f t="shared" si="27"/>
        <v>107.81671159029651</v>
      </c>
      <c r="U66" s="27">
        <f t="shared" si="27"/>
        <v>107.14285714285714</v>
      </c>
      <c r="V66" s="28">
        <f>+(V61/V63)/7*1000</f>
        <v>107.27272727272727</v>
      </c>
      <c r="W66" s="28">
        <f t="shared" si="27"/>
        <v>82.94930875576037</v>
      </c>
      <c r="X66" s="247"/>
      <c r="Y66" s="327"/>
      <c r="Z66" s="374"/>
      <c r="AA66" s="11"/>
      <c r="AB66" s="11"/>
    </row>
    <row r="67" spans="1:28" ht="33.75" customHeight="1" x14ac:dyDescent="0.25">
      <c r="A67" s="29"/>
      <c r="B67" s="713">
        <f>B65-B61</f>
        <v>14.336000000000006</v>
      </c>
      <c r="C67" s="713">
        <f t="shared" ref="C67:W67" si="28">C65-C61</f>
        <v>14.5</v>
      </c>
      <c r="D67" s="713">
        <f t="shared" si="28"/>
        <v>14.524999999999999</v>
      </c>
      <c r="E67" s="713">
        <f t="shared" si="28"/>
        <v>2.74</v>
      </c>
      <c r="F67" s="713">
        <f t="shared" si="28"/>
        <v>14.450000000000003</v>
      </c>
      <c r="G67" s="713">
        <f t="shared" si="28"/>
        <v>14.221499999999999</v>
      </c>
      <c r="H67" s="713">
        <f t="shared" si="28"/>
        <v>13.921499999999995</v>
      </c>
      <c r="I67" s="713">
        <f t="shared" si="28"/>
        <v>15.564</v>
      </c>
      <c r="J67" s="713">
        <f t="shared" si="28"/>
        <v>15.036000000000001</v>
      </c>
      <c r="K67" s="713">
        <f t="shared" si="28"/>
        <v>15.25</v>
      </c>
      <c r="L67" s="713">
        <f t="shared" si="28"/>
        <v>2.2480000000000011</v>
      </c>
      <c r="M67" s="713">
        <f t="shared" si="28"/>
        <v>15.406999999999996</v>
      </c>
      <c r="N67" s="713">
        <f t="shared" si="28"/>
        <v>14.778500000000001</v>
      </c>
      <c r="O67" s="713">
        <f t="shared" si="28"/>
        <v>15.618000000000002</v>
      </c>
      <c r="P67" s="713">
        <f t="shared" si="28"/>
        <v>16.192</v>
      </c>
      <c r="Q67" s="713">
        <f t="shared" si="28"/>
        <v>16.82</v>
      </c>
      <c r="R67" s="713">
        <f t="shared" si="28"/>
        <v>16.734999999999992</v>
      </c>
      <c r="S67" s="713">
        <f t="shared" si="28"/>
        <v>2.676000000000001</v>
      </c>
      <c r="T67" s="713">
        <f t="shared" si="28"/>
        <v>16.021000000000001</v>
      </c>
      <c r="U67" s="713">
        <f t="shared" si="28"/>
        <v>16.389000000000003</v>
      </c>
      <c r="V67" s="713">
        <f>V65-V61</f>
        <v>16.642500000000005</v>
      </c>
      <c r="W67" s="713">
        <f t="shared" si="28"/>
        <v>14.658499999999997</v>
      </c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 t="s">
        <v>110</v>
      </c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W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7">
      <selection activeCell="AA63" sqref="AA63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P52:V52"/>
    <mergeCell ref="X52:X53"/>
    <mergeCell ref="W15:W16"/>
    <mergeCell ref="N32:N33"/>
    <mergeCell ref="B33:G33"/>
    <mergeCell ref="H33:H35"/>
    <mergeCell ref="O33:T33"/>
    <mergeCell ref="V33:V35"/>
    <mergeCell ref="L34:M34"/>
  </mergeCells>
  <pageMargins left="0.7" right="0.7" top="0.75" bottom="0.75" header="0.3" footer="0.3"/>
  <pageSetup paperSize="9" orientation="portrait"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1"/>
  <dimension ref="A1:AG235"/>
  <sheetViews>
    <sheetView topLeftCell="A27" zoomScale="30" zoomScaleNormal="30" workbookViewId="0">
      <selection activeCell="W23" sqref="W23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098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 t="s">
        <v>122</v>
      </c>
      <c r="N11" s="1100"/>
      <c r="O11" s="6"/>
      <c r="P11" s="6"/>
      <c r="Q11" s="1"/>
      <c r="R11" s="1"/>
      <c r="S11" s="1" t="s">
        <v>5</v>
      </c>
      <c r="T11" s="69">
        <v>45743</v>
      </c>
      <c r="U11" s="69">
        <f>T11+6</f>
        <v>45749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2" t="s">
        <v>7</v>
      </c>
      <c r="C15" s="1143"/>
      <c r="D15" s="1143"/>
      <c r="E15" s="1143"/>
      <c r="F15" s="1143"/>
      <c r="G15" s="1143"/>
      <c r="H15" s="1144"/>
      <c r="I15" s="1142" t="s">
        <v>29</v>
      </c>
      <c r="J15" s="1143"/>
      <c r="K15" s="1143"/>
      <c r="L15" s="1143"/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4"/>
      <c r="W15" s="1174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5"/>
      <c r="Y16" s="327"/>
      <c r="AA16" s="326"/>
      <c r="AB16" s="11"/>
    </row>
    <row r="17" spans="1:31" ht="39.950000000000003" customHeight="1" x14ac:dyDescent="0.45">
      <c r="A17" s="147" t="s">
        <v>23</v>
      </c>
      <c r="B17" s="714">
        <v>93.2</v>
      </c>
      <c r="C17" s="715">
        <v>94.1</v>
      </c>
      <c r="D17" s="715">
        <v>93.9</v>
      </c>
      <c r="E17" s="715">
        <v>22.2</v>
      </c>
      <c r="F17" s="715">
        <v>92.8</v>
      </c>
      <c r="G17" s="715">
        <v>93.3</v>
      </c>
      <c r="H17" s="716">
        <v>93.1</v>
      </c>
      <c r="I17" s="714">
        <v>91.8</v>
      </c>
      <c r="J17" s="715">
        <v>91.8</v>
      </c>
      <c r="K17" s="715">
        <v>93.1</v>
      </c>
      <c r="L17" s="715">
        <v>23.4</v>
      </c>
      <c r="M17" s="715">
        <v>94.2</v>
      </c>
      <c r="N17" s="715">
        <v>91.7</v>
      </c>
      <c r="O17" s="716">
        <v>92.3</v>
      </c>
      <c r="P17" s="714">
        <v>93.5</v>
      </c>
      <c r="Q17" s="715">
        <v>94.4</v>
      </c>
      <c r="R17" s="715">
        <v>95.7</v>
      </c>
      <c r="S17" s="715">
        <v>12.2</v>
      </c>
      <c r="T17" s="717">
        <v>96</v>
      </c>
      <c r="U17" s="715">
        <v>94.5</v>
      </c>
      <c r="V17" s="716">
        <v>95</v>
      </c>
      <c r="W17" s="662">
        <f>SUM(B17:V17)</f>
        <v>1742.2</v>
      </c>
      <c r="Y17" s="327"/>
      <c r="Z17" s="326"/>
      <c r="AA17" s="502"/>
      <c r="AB17" s="11"/>
    </row>
    <row r="18" spans="1:31" ht="39.75" customHeight="1" x14ac:dyDescent="0.45">
      <c r="A18" s="148" t="s">
        <v>19</v>
      </c>
      <c r="B18" s="714">
        <v>92.6</v>
      </c>
      <c r="C18" s="715">
        <v>93.2</v>
      </c>
      <c r="D18" s="715">
        <v>93.4</v>
      </c>
      <c r="E18" s="715">
        <v>19.2</v>
      </c>
      <c r="F18" s="715">
        <v>92.3</v>
      </c>
      <c r="G18" s="715">
        <v>92.6</v>
      </c>
      <c r="H18" s="716">
        <v>92.3</v>
      </c>
      <c r="I18" s="714">
        <v>90.8</v>
      </c>
      <c r="J18" s="715">
        <v>91.4</v>
      </c>
      <c r="K18" s="715">
        <v>92.8</v>
      </c>
      <c r="L18" s="715">
        <v>22.9</v>
      </c>
      <c r="M18" s="715">
        <v>93.6</v>
      </c>
      <c r="N18" s="715">
        <v>91.2</v>
      </c>
      <c r="O18" s="716">
        <v>91.7</v>
      </c>
      <c r="P18" s="714">
        <v>93.5</v>
      </c>
      <c r="Q18" s="715">
        <v>94.1</v>
      </c>
      <c r="R18" s="715">
        <v>94.6</v>
      </c>
      <c r="S18" s="715">
        <v>11.2</v>
      </c>
      <c r="T18" s="717">
        <v>95.8</v>
      </c>
      <c r="U18" s="715">
        <v>94.1</v>
      </c>
      <c r="V18" s="716">
        <v>94.7</v>
      </c>
      <c r="W18" s="337">
        <f t="shared" ref="W18:W23" si="0">SUM(B18:V18)</f>
        <v>1727.9999999999998</v>
      </c>
      <c r="Y18" s="356"/>
      <c r="Z18" s="326"/>
      <c r="AA18" s="502"/>
      <c r="AB18" s="11"/>
    </row>
    <row r="19" spans="1:31" ht="39.75" customHeight="1" x14ac:dyDescent="0.45">
      <c r="A19" s="148" t="s">
        <v>27</v>
      </c>
      <c r="B19" s="714">
        <v>92.6</v>
      </c>
      <c r="C19" s="715">
        <v>93.2</v>
      </c>
      <c r="D19" s="715">
        <v>93.4</v>
      </c>
      <c r="E19" s="715">
        <v>19.2</v>
      </c>
      <c r="F19" s="715">
        <v>92.3</v>
      </c>
      <c r="G19" s="715">
        <v>92.6</v>
      </c>
      <c r="H19" s="716">
        <v>92.3</v>
      </c>
      <c r="I19" s="714">
        <v>90.7</v>
      </c>
      <c r="J19" s="715">
        <v>90.8</v>
      </c>
      <c r="K19" s="715">
        <v>92.8</v>
      </c>
      <c r="L19" s="715">
        <v>22.9</v>
      </c>
      <c r="M19" s="715">
        <v>93.6</v>
      </c>
      <c r="N19" s="715">
        <v>91.2</v>
      </c>
      <c r="O19" s="716">
        <v>91</v>
      </c>
      <c r="P19" s="714">
        <v>92.9</v>
      </c>
      <c r="Q19" s="715">
        <v>94.1</v>
      </c>
      <c r="R19" s="715">
        <v>94.6</v>
      </c>
      <c r="S19" s="715">
        <v>10.8</v>
      </c>
      <c r="T19" s="717">
        <v>95.8</v>
      </c>
      <c r="U19" s="715">
        <v>93.9</v>
      </c>
      <c r="V19" s="716">
        <v>94.3</v>
      </c>
      <c r="W19" s="337">
        <f t="shared" si="0"/>
        <v>1724.9999999999998</v>
      </c>
      <c r="Y19" s="356"/>
      <c r="Z19" s="326"/>
      <c r="AA19" s="502"/>
      <c r="AB19" s="11"/>
    </row>
    <row r="20" spans="1:31" ht="39.950000000000003" customHeight="1" x14ac:dyDescent="0.45">
      <c r="A20" s="147" t="s">
        <v>20</v>
      </c>
      <c r="B20" s="714">
        <v>92.6</v>
      </c>
      <c r="C20" s="715">
        <v>93.2</v>
      </c>
      <c r="D20" s="715">
        <v>93.4</v>
      </c>
      <c r="E20" s="715">
        <v>18.899999999999999</v>
      </c>
      <c r="F20" s="715">
        <v>92.3</v>
      </c>
      <c r="G20" s="715">
        <v>92.6</v>
      </c>
      <c r="H20" s="716">
        <v>92.2</v>
      </c>
      <c r="I20" s="714">
        <v>90.7</v>
      </c>
      <c r="J20" s="715">
        <v>90.8</v>
      </c>
      <c r="K20" s="715">
        <v>92.7</v>
      </c>
      <c r="L20" s="715">
        <v>22.9</v>
      </c>
      <c r="M20" s="715">
        <v>93.5</v>
      </c>
      <c r="N20" s="715">
        <v>91.2</v>
      </c>
      <c r="O20" s="716">
        <v>90.9</v>
      </c>
      <c r="P20" s="714">
        <v>92.8</v>
      </c>
      <c r="Q20" s="715">
        <v>94.1</v>
      </c>
      <c r="R20" s="715">
        <v>94.6</v>
      </c>
      <c r="S20" s="715">
        <v>10.7</v>
      </c>
      <c r="T20" s="717">
        <v>95.7</v>
      </c>
      <c r="U20" s="715">
        <v>93.9</v>
      </c>
      <c r="V20" s="716">
        <v>94.3</v>
      </c>
      <c r="W20" s="337">
        <f t="shared" si="0"/>
        <v>1724</v>
      </c>
      <c r="Y20" s="356"/>
      <c r="Z20" s="326"/>
      <c r="AA20" s="502"/>
      <c r="AB20" s="11"/>
    </row>
    <row r="21" spans="1:31" ht="39.950000000000003" customHeight="1" x14ac:dyDescent="0.45">
      <c r="A21" s="147" t="s">
        <v>21</v>
      </c>
      <c r="B21" s="714">
        <v>92.6</v>
      </c>
      <c r="C21" s="715">
        <v>93.2</v>
      </c>
      <c r="D21" s="715">
        <v>93.1</v>
      </c>
      <c r="E21" s="715">
        <v>18.899999999999999</v>
      </c>
      <c r="F21" s="715">
        <v>92.3</v>
      </c>
      <c r="G21" s="715">
        <v>92.6</v>
      </c>
      <c r="H21" s="716">
        <v>92.2</v>
      </c>
      <c r="I21" s="714">
        <v>90.4</v>
      </c>
      <c r="J21" s="715">
        <v>90.7</v>
      </c>
      <c r="K21" s="715">
        <v>92.7</v>
      </c>
      <c r="L21" s="715">
        <v>22.8</v>
      </c>
      <c r="M21" s="715">
        <v>93.2</v>
      </c>
      <c r="N21" s="715">
        <v>91.2</v>
      </c>
      <c r="O21" s="716">
        <v>90.8</v>
      </c>
      <c r="P21" s="714">
        <v>92.7</v>
      </c>
      <c r="Q21" s="715">
        <v>94.1</v>
      </c>
      <c r="R21" s="715">
        <v>94.6</v>
      </c>
      <c r="S21" s="715">
        <v>10.6</v>
      </c>
      <c r="T21" s="717">
        <v>95.7</v>
      </c>
      <c r="U21" s="715">
        <v>93.9</v>
      </c>
      <c r="V21" s="716">
        <v>94.3</v>
      </c>
      <c r="W21" s="337">
        <f t="shared" si="0"/>
        <v>1722.6</v>
      </c>
      <c r="Y21" s="356"/>
      <c r="Z21" s="326"/>
      <c r="AA21" s="502"/>
      <c r="AB21" s="11"/>
    </row>
    <row r="22" spans="1:31" ht="39.950000000000003" customHeight="1" x14ac:dyDescent="0.45">
      <c r="A22" s="147" t="s">
        <v>22</v>
      </c>
      <c r="B22" s="714">
        <v>92.7</v>
      </c>
      <c r="C22" s="715">
        <v>93.2</v>
      </c>
      <c r="D22" s="715">
        <v>92.6</v>
      </c>
      <c r="E22" s="715">
        <v>15.8</v>
      </c>
      <c r="F22" s="715">
        <v>92.4</v>
      </c>
      <c r="G22" s="569">
        <v>92.6</v>
      </c>
      <c r="H22" s="716">
        <v>91.8</v>
      </c>
      <c r="I22" s="714">
        <v>89.6</v>
      </c>
      <c r="J22" s="715">
        <v>89</v>
      </c>
      <c r="K22" s="715">
        <v>92.5</v>
      </c>
      <c r="L22" s="569">
        <v>21.4</v>
      </c>
      <c r="M22" s="715">
        <v>92.1</v>
      </c>
      <c r="N22" s="715">
        <v>90.7</v>
      </c>
      <c r="O22" s="716">
        <v>89</v>
      </c>
      <c r="P22" s="714">
        <v>91.8</v>
      </c>
      <c r="Q22" s="715">
        <v>94.1</v>
      </c>
      <c r="R22" s="715">
        <v>94.6</v>
      </c>
      <c r="S22" s="728">
        <v>8.6</v>
      </c>
      <c r="T22" s="717">
        <v>94.3</v>
      </c>
      <c r="U22" s="715">
        <v>93.8</v>
      </c>
      <c r="V22" s="716">
        <v>93.7</v>
      </c>
      <c r="W22" s="337">
        <f t="shared" si="0"/>
        <v>1706.2999999999997</v>
      </c>
      <c r="Y22" s="356"/>
      <c r="Z22" s="326"/>
      <c r="AA22" s="502"/>
      <c r="AB22" s="11"/>
    </row>
    <row r="23" spans="1:31" ht="39.950000000000003" customHeight="1" thickBot="1" x14ac:dyDescent="0.5">
      <c r="A23" s="681" t="s">
        <v>30</v>
      </c>
      <c r="B23" s="714">
        <v>92.7</v>
      </c>
      <c r="C23" s="715">
        <v>93.3</v>
      </c>
      <c r="D23" s="715">
        <v>92.5</v>
      </c>
      <c r="E23" s="715">
        <v>15.8</v>
      </c>
      <c r="F23" s="715">
        <v>92.4</v>
      </c>
      <c r="G23" s="715">
        <v>92.5</v>
      </c>
      <c r="H23" s="716">
        <v>91.8</v>
      </c>
      <c r="I23" s="714">
        <v>89.5</v>
      </c>
      <c r="J23" s="715">
        <v>89</v>
      </c>
      <c r="K23" s="569">
        <v>92.4</v>
      </c>
      <c r="L23" s="715">
        <v>21.2</v>
      </c>
      <c r="M23" s="715">
        <v>92.1</v>
      </c>
      <c r="N23" s="715">
        <v>90.7</v>
      </c>
      <c r="O23" s="570">
        <v>88.9</v>
      </c>
      <c r="P23" s="714">
        <v>91.8</v>
      </c>
      <c r="Q23" s="715">
        <v>94</v>
      </c>
      <c r="R23" s="715">
        <v>94.6</v>
      </c>
      <c r="S23" s="569">
        <v>8.3000000000000007</v>
      </c>
      <c r="T23" s="717">
        <v>94.4</v>
      </c>
      <c r="U23" s="715">
        <v>93.7</v>
      </c>
      <c r="V23" s="716">
        <v>93.7</v>
      </c>
      <c r="W23" s="700">
        <f t="shared" si="0"/>
        <v>1705.3000000000002</v>
      </c>
      <c r="Y23" s="356"/>
      <c r="Z23" s="326"/>
      <c r="AA23" s="502"/>
      <c r="AB23" s="11"/>
    </row>
    <row r="24" spans="1:31" ht="41.45" customHeight="1" thickBot="1" x14ac:dyDescent="0.3">
      <c r="A24" s="197" t="s">
        <v>8</v>
      </c>
      <c r="B24" s="622">
        <f t="shared" ref="B24:K24" si="1">SUM(B17:B23)</f>
        <v>649.00000000000011</v>
      </c>
      <c r="C24" s="623">
        <f t="shared" si="1"/>
        <v>653.4</v>
      </c>
      <c r="D24" s="623">
        <f t="shared" si="1"/>
        <v>652.30000000000007</v>
      </c>
      <c r="E24" s="623">
        <f t="shared" si="1"/>
        <v>130</v>
      </c>
      <c r="F24" s="623">
        <f t="shared" si="1"/>
        <v>646.79999999999995</v>
      </c>
      <c r="G24" s="623">
        <f t="shared" si="1"/>
        <v>648.80000000000007</v>
      </c>
      <c r="H24" s="624">
        <f t="shared" si="1"/>
        <v>645.69999999999993</v>
      </c>
      <c r="I24" s="622">
        <f t="shared" si="1"/>
        <v>633.5</v>
      </c>
      <c r="J24" s="623">
        <f t="shared" si="1"/>
        <v>633.5</v>
      </c>
      <c r="K24" s="623">
        <f t="shared" si="1"/>
        <v>648.99999999999989</v>
      </c>
      <c r="L24" s="623">
        <f>SUM(L17:L23)</f>
        <v>157.49999999999997</v>
      </c>
      <c r="M24" s="623">
        <f>SUM(M17:M23)</f>
        <v>652.29999999999995</v>
      </c>
      <c r="N24" s="623">
        <f>SUM(N17:N23)</f>
        <v>637.90000000000009</v>
      </c>
      <c r="O24" s="624">
        <f>SUM(O17:O23)</f>
        <v>634.6</v>
      </c>
      <c r="P24" s="622">
        <f t="shared" ref="P24:V24" si="2">SUM(P17:P23)</f>
        <v>648.99999999999989</v>
      </c>
      <c r="Q24" s="623">
        <f t="shared" si="2"/>
        <v>658.90000000000009</v>
      </c>
      <c r="R24" s="623">
        <f t="shared" si="2"/>
        <v>663.30000000000007</v>
      </c>
      <c r="S24" s="623">
        <f t="shared" si="2"/>
        <v>72.400000000000006</v>
      </c>
      <c r="T24" s="623">
        <f t="shared" si="2"/>
        <v>667.69999999999993</v>
      </c>
      <c r="U24" s="623">
        <f t="shared" si="2"/>
        <v>657.8</v>
      </c>
      <c r="V24" s="624">
        <f t="shared" si="2"/>
        <v>660.00000000000011</v>
      </c>
      <c r="W24" s="625">
        <f>SUM(B24:V24)</f>
        <v>12053.4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613">
        <v>157.40000000000006</v>
      </c>
      <c r="C25" s="613">
        <v>157.40000000000006</v>
      </c>
      <c r="D25" s="613">
        <v>157.40000000000006</v>
      </c>
      <c r="E25" s="613">
        <v>157.40000000000006</v>
      </c>
      <c r="F25" s="613">
        <v>157.40000000000006</v>
      </c>
      <c r="G25" s="613">
        <v>157.40000000000006</v>
      </c>
      <c r="H25" s="613">
        <v>157.40000000000006</v>
      </c>
      <c r="I25" s="613">
        <v>157.40000000000006</v>
      </c>
      <c r="J25" s="613">
        <v>157.40000000000006</v>
      </c>
      <c r="K25" s="613">
        <v>157.40000000000006</v>
      </c>
      <c r="L25" s="613">
        <v>157.40000000000006</v>
      </c>
      <c r="M25" s="613">
        <v>157.40000000000006</v>
      </c>
      <c r="N25" s="613">
        <v>157.40000000000006</v>
      </c>
      <c r="O25" s="613">
        <v>157.40000000000006</v>
      </c>
      <c r="P25" s="613">
        <v>157.40000000000006</v>
      </c>
      <c r="Q25" s="613">
        <v>157.40000000000006</v>
      </c>
      <c r="R25" s="613">
        <v>157.40000000000006</v>
      </c>
      <c r="S25" s="613">
        <v>157.40000000000006</v>
      </c>
      <c r="T25" s="613">
        <v>157.40000000000006</v>
      </c>
      <c r="U25" s="613">
        <v>157.40000000000006</v>
      </c>
      <c r="V25" s="697">
        <v>157.40000000000006</v>
      </c>
      <c r="W25" s="698">
        <f>((W24/W26)/7)*1000</f>
        <v>157.39618699399321</v>
      </c>
      <c r="Y25" s="36"/>
    </row>
    <row r="26" spans="1:31" s="2" customFormat="1" ht="33" customHeight="1" x14ac:dyDescent="0.25">
      <c r="A26" s="163" t="s">
        <v>11</v>
      </c>
      <c r="B26" s="18">
        <v>589</v>
      </c>
      <c r="C26" s="19">
        <v>593</v>
      </c>
      <c r="D26" s="19">
        <v>592</v>
      </c>
      <c r="E26" s="19">
        <v>118</v>
      </c>
      <c r="F26" s="19">
        <v>587</v>
      </c>
      <c r="G26" s="19">
        <v>589</v>
      </c>
      <c r="H26" s="20">
        <v>586</v>
      </c>
      <c r="I26" s="18">
        <v>575</v>
      </c>
      <c r="J26" s="19">
        <v>575</v>
      </c>
      <c r="K26" s="19">
        <v>589</v>
      </c>
      <c r="L26" s="19">
        <v>143</v>
      </c>
      <c r="M26" s="19">
        <v>592</v>
      </c>
      <c r="N26" s="19">
        <v>579</v>
      </c>
      <c r="O26" s="20">
        <v>576</v>
      </c>
      <c r="P26" s="18">
        <v>589</v>
      </c>
      <c r="Q26" s="19">
        <v>598</v>
      </c>
      <c r="R26" s="19">
        <v>602</v>
      </c>
      <c r="S26" s="19">
        <v>66</v>
      </c>
      <c r="T26" s="19">
        <v>606</v>
      </c>
      <c r="U26" s="19">
        <v>597</v>
      </c>
      <c r="V26" s="156">
        <v>599</v>
      </c>
      <c r="W26" s="699">
        <f>+SUM(B26:V26)</f>
        <v>10940</v>
      </c>
    </row>
    <row r="27" spans="1:31" s="2" customFormat="1" ht="33" customHeight="1" x14ac:dyDescent="0.25">
      <c r="A27" s="164" t="s">
        <v>12</v>
      </c>
      <c r="B27" s="21">
        <f>((((((B25*7)*B26-B17-B18)/1000))/7))</f>
        <v>92.682057142857175</v>
      </c>
      <c r="C27" s="21">
        <f t="shared" ref="C27:V27" si="3">((((((C25*7)*C26-C17-C18)/1000))/7))</f>
        <v>93.311442857142907</v>
      </c>
      <c r="D27" s="21">
        <f t="shared" si="3"/>
        <v>93.154042857142869</v>
      </c>
      <c r="E27" s="21">
        <f t="shared" si="3"/>
        <v>18.567285714285724</v>
      </c>
      <c r="F27" s="21">
        <f t="shared" si="3"/>
        <v>92.367357142857159</v>
      </c>
      <c r="G27" s="21">
        <f t="shared" si="3"/>
        <v>92.682042857142875</v>
      </c>
      <c r="H27" s="21">
        <f t="shared" si="3"/>
        <v>92.209914285714333</v>
      </c>
      <c r="I27" s="21">
        <f t="shared" si="3"/>
        <v>90.478914285714296</v>
      </c>
      <c r="J27" s="21">
        <f t="shared" si="3"/>
        <v>90.478828571428593</v>
      </c>
      <c r="K27" s="21">
        <f t="shared" si="3"/>
        <v>92.682042857142875</v>
      </c>
      <c r="L27" s="21">
        <f t="shared" si="3"/>
        <v>22.501585714285721</v>
      </c>
      <c r="M27" s="21">
        <f t="shared" si="3"/>
        <v>93.153971428571467</v>
      </c>
      <c r="N27" s="21">
        <f t="shared" si="3"/>
        <v>91.108471428571463</v>
      </c>
      <c r="O27" s="21">
        <f t="shared" si="3"/>
        <v>90.636114285714328</v>
      </c>
      <c r="P27" s="21">
        <f t="shared" si="3"/>
        <v>92.681885714285741</v>
      </c>
      <c r="Q27" s="21">
        <f t="shared" si="3"/>
        <v>94.098271428571465</v>
      </c>
      <c r="R27" s="21">
        <f t="shared" si="3"/>
        <v>94.727614285714324</v>
      </c>
      <c r="S27" s="21">
        <f t="shared" si="3"/>
        <v>10.385057142857148</v>
      </c>
      <c r="T27" s="21">
        <f t="shared" si="3"/>
        <v>95.357000000000042</v>
      </c>
      <c r="U27" s="21">
        <f t="shared" si="3"/>
        <v>93.940857142857183</v>
      </c>
      <c r="V27" s="21">
        <f t="shared" si="3"/>
        <v>94.255500000000055</v>
      </c>
      <c r="W27" s="190">
        <f>((W24*1000)/W26)/7</f>
        <v>157.39618699399321</v>
      </c>
      <c r="Y27" s="36"/>
    </row>
    <row r="28" spans="1:31" ht="33.75" customHeight="1" x14ac:dyDescent="0.25">
      <c r="A28" s="157" t="s">
        <v>13</v>
      </c>
      <c r="B28" s="329">
        <f>((B26*B25)*7)/1000</f>
        <v>648.96020000000021</v>
      </c>
      <c r="C28" s="330">
        <f>((C26*C25)*7)/1000</f>
        <v>653.3674000000002</v>
      </c>
      <c r="D28" s="330">
        <f t="shared" ref="D28:K28" si="4">((D26*D25)*7)/1000</f>
        <v>652.26560000000018</v>
      </c>
      <c r="E28" s="330">
        <f t="shared" si="4"/>
        <v>130.01240000000004</v>
      </c>
      <c r="F28" s="330">
        <f t="shared" si="4"/>
        <v>646.75660000000016</v>
      </c>
      <c r="G28" s="330">
        <f t="shared" si="4"/>
        <v>648.96020000000021</v>
      </c>
      <c r="H28" s="331">
        <f t="shared" si="4"/>
        <v>645.65480000000025</v>
      </c>
      <c r="I28" s="329">
        <f>((I26*I25)*7)/1000</f>
        <v>633.5350000000002</v>
      </c>
      <c r="J28" s="330">
        <f t="shared" si="4"/>
        <v>633.5350000000002</v>
      </c>
      <c r="K28" s="330">
        <f t="shared" si="4"/>
        <v>648.96020000000021</v>
      </c>
      <c r="L28" s="330">
        <f>((L26*L25)*7)/1000</f>
        <v>157.55740000000006</v>
      </c>
      <c r="M28" s="330">
        <f>((M26*M25)*7)/1000</f>
        <v>652.26560000000018</v>
      </c>
      <c r="N28" s="330">
        <f>((N26*N25)*7)/1000</f>
        <v>637.94220000000018</v>
      </c>
      <c r="O28" s="331">
        <f>((O26*O25)*7)/1000</f>
        <v>634.63680000000033</v>
      </c>
      <c r="P28" s="329">
        <f t="shared" ref="P28:V28" si="5">((P26*P25)*7)/1000</f>
        <v>648.96020000000021</v>
      </c>
      <c r="Q28" s="330">
        <f t="shared" si="5"/>
        <v>658.87640000000022</v>
      </c>
      <c r="R28" s="330">
        <f t="shared" si="5"/>
        <v>663.28360000000021</v>
      </c>
      <c r="S28" s="330">
        <f t="shared" si="5"/>
        <v>72.718800000000016</v>
      </c>
      <c r="T28" s="330">
        <f t="shared" si="5"/>
        <v>667.69080000000031</v>
      </c>
      <c r="U28" s="330">
        <f t="shared" si="5"/>
        <v>657.77460000000019</v>
      </c>
      <c r="V28" s="344">
        <f t="shared" si="5"/>
        <v>659.97820000000024</v>
      </c>
      <c r="W28" s="182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157.40965316517102</v>
      </c>
      <c r="C29" s="27">
        <f t="shared" si="6"/>
        <v>157.40785352927003</v>
      </c>
      <c r="D29" s="27">
        <f t="shared" si="6"/>
        <v>157.40830115830119</v>
      </c>
      <c r="E29" s="27">
        <f t="shared" si="6"/>
        <v>157.38498789346247</v>
      </c>
      <c r="F29" s="27">
        <f t="shared" si="6"/>
        <v>157.41056218057923</v>
      </c>
      <c r="G29" s="27">
        <f t="shared" si="6"/>
        <v>157.36114479747758</v>
      </c>
      <c r="H29" s="28">
        <f t="shared" si="6"/>
        <v>157.41101901511456</v>
      </c>
      <c r="I29" s="26">
        <f t="shared" si="6"/>
        <v>157.39130434782609</v>
      </c>
      <c r="J29" s="27">
        <f t="shared" si="6"/>
        <v>157.39130434782609</v>
      </c>
      <c r="K29" s="27">
        <f t="shared" si="6"/>
        <v>157.40965316517097</v>
      </c>
      <c r="L29" s="27">
        <f>+(L24/L26)/7*1000</f>
        <v>157.3426573426573</v>
      </c>
      <c r="M29" s="27">
        <f>+(M24/M26)/7*1000</f>
        <v>157.40830115830116</v>
      </c>
      <c r="N29" s="27">
        <f>+(N24/N26)/7*1000</f>
        <v>157.38958795953616</v>
      </c>
      <c r="O29" s="28">
        <f>+(O24/O26)/7*1000</f>
        <v>157.39087301587304</v>
      </c>
      <c r="P29" s="26">
        <f t="shared" ref="P29:V29" si="7">+(P24/P26)/7*1000</f>
        <v>157.40965316517097</v>
      </c>
      <c r="Q29" s="27">
        <f t="shared" si="7"/>
        <v>157.40563784042047</v>
      </c>
      <c r="R29" s="27">
        <f t="shared" si="7"/>
        <v>157.4038917892739</v>
      </c>
      <c r="S29" s="27">
        <f t="shared" si="7"/>
        <v>156.70995670995674</v>
      </c>
      <c r="T29" s="27">
        <f t="shared" si="7"/>
        <v>157.40216878830736</v>
      </c>
      <c r="U29" s="27">
        <f t="shared" si="7"/>
        <v>157.40607800909308</v>
      </c>
      <c r="V29" s="180">
        <f t="shared" si="7"/>
        <v>157.40519914142624</v>
      </c>
      <c r="W29" s="183"/>
      <c r="Y29" s="327"/>
      <c r="AA29" s="11"/>
      <c r="AB29" s="11"/>
    </row>
    <row r="30" spans="1:31" ht="33.75" customHeight="1" x14ac:dyDescent="0.25">
      <c r="A30" s="29"/>
      <c r="B30" s="713">
        <f>B28-B24</f>
        <v>-3.9799999999900137E-2</v>
      </c>
      <c r="C30" s="713">
        <f t="shared" ref="C30:V30" si="8">C28-C24</f>
        <v>-3.2599999999774809E-2</v>
      </c>
      <c r="D30" s="713">
        <f t="shared" si="8"/>
        <v>-3.4399999999891406E-2</v>
      </c>
      <c r="E30" s="713">
        <f t="shared" si="8"/>
        <v>1.2400000000042155E-2</v>
      </c>
      <c r="F30" s="713">
        <f t="shared" si="8"/>
        <v>-4.3399999999792271E-2</v>
      </c>
      <c r="G30" s="713">
        <f t="shared" si="8"/>
        <v>0.16020000000014534</v>
      </c>
      <c r="H30" s="713">
        <f t="shared" si="8"/>
        <v>-4.5199999999681495E-2</v>
      </c>
      <c r="I30" s="713">
        <f t="shared" si="8"/>
        <v>3.5000000000195541E-2</v>
      </c>
      <c r="J30" s="713">
        <f t="shared" si="8"/>
        <v>3.5000000000195541E-2</v>
      </c>
      <c r="K30" s="713">
        <f t="shared" si="8"/>
        <v>-3.9799999999672764E-2</v>
      </c>
      <c r="L30" s="713">
        <f t="shared" si="8"/>
        <v>5.7400000000086493E-2</v>
      </c>
      <c r="M30" s="713">
        <f t="shared" si="8"/>
        <v>-3.4399999999777719E-2</v>
      </c>
      <c r="N30" s="713">
        <f t="shared" si="8"/>
        <v>4.2200000000093496E-2</v>
      </c>
      <c r="O30" s="713">
        <f t="shared" si="8"/>
        <v>3.6800000000312139E-2</v>
      </c>
      <c r="P30" s="713">
        <f t="shared" si="8"/>
        <v>-3.9799999999672764E-2</v>
      </c>
      <c r="Q30" s="713">
        <f t="shared" si="8"/>
        <v>-2.3599999999873944E-2</v>
      </c>
      <c r="R30" s="713">
        <f t="shared" si="8"/>
        <v>-1.6399999999862303E-2</v>
      </c>
      <c r="S30" s="713">
        <f t="shared" si="8"/>
        <v>0.31880000000001019</v>
      </c>
      <c r="T30" s="713">
        <f t="shared" si="8"/>
        <v>-9.1999999996232873E-3</v>
      </c>
      <c r="U30" s="713">
        <f t="shared" si="8"/>
        <v>-2.5399999999763168E-2</v>
      </c>
      <c r="V30" s="713">
        <f t="shared" si="8"/>
        <v>-2.1799999999871034E-2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5" t="s">
        <v>87</v>
      </c>
      <c r="O32" s="582"/>
      <c r="P32" s="583"/>
      <c r="Q32" s="583"/>
      <c r="R32" s="583"/>
      <c r="S32" s="583"/>
      <c r="T32" s="583"/>
      <c r="U32" s="583"/>
      <c r="V32" s="650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4" t="s">
        <v>16</v>
      </c>
      <c r="C33" s="1095"/>
      <c r="D33" s="1095"/>
      <c r="E33" s="1095"/>
      <c r="F33" s="1095"/>
      <c r="G33" s="1145"/>
      <c r="H33" s="1147" t="s">
        <v>8</v>
      </c>
      <c r="M33" s="32"/>
      <c r="N33" s="1166"/>
      <c r="O33" s="1169" t="s">
        <v>16</v>
      </c>
      <c r="P33" s="1170"/>
      <c r="Q33" s="1170"/>
      <c r="R33" s="1170"/>
      <c r="S33" s="1170"/>
      <c r="T33" s="1170"/>
      <c r="U33" s="718"/>
      <c r="V33" s="1155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719"/>
      <c r="V34" s="1155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249" t="s">
        <v>123</v>
      </c>
      <c r="V35" s="1150"/>
      <c r="W35" s="326"/>
      <c r="X35" s="2"/>
      <c r="Y35" s="2"/>
      <c r="Z35" s="2"/>
    </row>
    <row r="36" spans="1:28" ht="33.75" customHeight="1" x14ac:dyDescent="0.25">
      <c r="A36" s="147" t="s">
        <v>23</v>
      </c>
      <c r="B36" s="117">
        <v>77.7</v>
      </c>
      <c r="C36" s="703">
        <v>81.7</v>
      </c>
      <c r="D36" s="514">
        <v>19</v>
      </c>
      <c r="E36" s="514">
        <v>83.1</v>
      </c>
      <c r="F36" s="514">
        <v>83.4</v>
      </c>
      <c r="G36" s="515">
        <v>84.6</v>
      </c>
      <c r="H36" s="496">
        <f t="shared" ref="H36:H41" si="9">SUM(B36:G36)</f>
        <v>429.5</v>
      </c>
      <c r="I36" s="37"/>
      <c r="J36" s="375"/>
      <c r="K36" s="326"/>
      <c r="L36" s="502"/>
      <c r="M36" s="2"/>
      <c r="N36" s="147" t="s">
        <v>23</v>
      </c>
      <c r="O36" s="117">
        <v>6</v>
      </c>
      <c r="P36" s="514">
        <v>6.3</v>
      </c>
      <c r="Q36" s="514">
        <v>1.5</v>
      </c>
      <c r="R36" s="514">
        <v>6.2</v>
      </c>
      <c r="S36" s="514">
        <v>6.2</v>
      </c>
      <c r="T36" s="711">
        <v>6.3</v>
      </c>
      <c r="U36" s="720">
        <v>4.9000000000000004</v>
      </c>
      <c r="V36" s="679">
        <f t="shared" ref="V36:V43" si="10">SUM(O36:U36)</f>
        <v>37.4</v>
      </c>
      <c r="W36" s="541"/>
      <c r="X36" s="2"/>
      <c r="Z36" s="2"/>
    </row>
    <row r="37" spans="1:28" ht="33.75" customHeight="1" x14ac:dyDescent="0.25">
      <c r="A37" s="148" t="s">
        <v>19</v>
      </c>
      <c r="B37" s="117">
        <v>77.2</v>
      </c>
      <c r="C37" s="703">
        <v>81.3</v>
      </c>
      <c r="D37" s="514">
        <v>17.3</v>
      </c>
      <c r="E37" s="514">
        <v>82.5</v>
      </c>
      <c r="F37" s="514">
        <v>83</v>
      </c>
      <c r="G37" s="515">
        <v>84.1</v>
      </c>
      <c r="H37" s="337">
        <f t="shared" si="9"/>
        <v>425.4</v>
      </c>
      <c r="I37" s="37"/>
      <c r="J37" s="375"/>
      <c r="K37" s="326"/>
      <c r="L37" s="502"/>
      <c r="M37" s="2"/>
      <c r="N37" s="148" t="s">
        <v>19</v>
      </c>
      <c r="O37" s="117">
        <v>6</v>
      </c>
      <c r="P37" s="514">
        <v>6.3</v>
      </c>
      <c r="Q37" s="514">
        <v>1.5</v>
      </c>
      <c r="R37" s="514">
        <v>6.2</v>
      </c>
      <c r="S37" s="514">
        <v>6.2</v>
      </c>
      <c r="T37" s="711">
        <v>6.3</v>
      </c>
      <c r="U37" s="720">
        <v>5</v>
      </c>
      <c r="V37" s="680">
        <f t="shared" si="10"/>
        <v>37.5</v>
      </c>
      <c r="W37" s="541"/>
      <c r="X37" s="2"/>
      <c r="Z37" s="2"/>
    </row>
    <row r="38" spans="1:28" ht="33.75" customHeight="1" x14ac:dyDescent="0.25">
      <c r="A38" s="148" t="s">
        <v>27</v>
      </c>
      <c r="B38" s="117">
        <v>77.2</v>
      </c>
      <c r="C38" s="703">
        <v>81.3</v>
      </c>
      <c r="D38" s="514">
        <v>17.3</v>
      </c>
      <c r="E38" s="514">
        <v>82.5</v>
      </c>
      <c r="F38" s="514">
        <v>83</v>
      </c>
      <c r="G38" s="515">
        <v>84.1</v>
      </c>
      <c r="H38" s="337">
        <f>SUM(B38:G38)</f>
        <v>425.4</v>
      </c>
      <c r="I38" s="37"/>
      <c r="J38" s="375"/>
      <c r="K38" s="326"/>
      <c r="L38" s="502"/>
      <c r="M38" s="2"/>
      <c r="N38" s="148" t="s">
        <v>27</v>
      </c>
      <c r="O38" s="117">
        <v>6</v>
      </c>
      <c r="P38" s="514">
        <v>6.3</v>
      </c>
      <c r="Q38" s="514">
        <v>1.5</v>
      </c>
      <c r="R38" s="514">
        <v>6.2</v>
      </c>
      <c r="S38" s="514">
        <v>6.2</v>
      </c>
      <c r="T38" s="711">
        <v>6.3</v>
      </c>
      <c r="U38" s="720">
        <v>5</v>
      </c>
      <c r="V38" s="680">
        <f t="shared" si="10"/>
        <v>37.5</v>
      </c>
      <c r="W38" s="541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117">
        <v>76.7</v>
      </c>
      <c r="C39" s="703">
        <v>81</v>
      </c>
      <c r="D39" s="514">
        <v>16.600000000000001</v>
      </c>
      <c r="E39" s="514">
        <v>81.900000000000006</v>
      </c>
      <c r="F39" s="514">
        <v>82.5</v>
      </c>
      <c r="G39" s="515">
        <v>83.8</v>
      </c>
      <c r="H39" s="337">
        <f t="shared" si="9"/>
        <v>422.5</v>
      </c>
      <c r="I39" s="37"/>
      <c r="J39" s="375"/>
      <c r="K39" s="326"/>
      <c r="L39" s="502"/>
      <c r="M39" s="2"/>
      <c r="N39" s="147" t="s">
        <v>20</v>
      </c>
      <c r="O39" s="117">
        <v>6.1</v>
      </c>
      <c r="P39" s="514">
        <v>6.3</v>
      </c>
      <c r="Q39" s="514">
        <v>1.5</v>
      </c>
      <c r="R39" s="514">
        <v>6.2</v>
      </c>
      <c r="S39" s="514">
        <v>6.2</v>
      </c>
      <c r="T39" s="711">
        <v>6.3</v>
      </c>
      <c r="U39" s="720">
        <v>4.7</v>
      </c>
      <c r="V39" s="680">
        <f t="shared" si="10"/>
        <v>37.299999999999997</v>
      </c>
      <c r="W39" s="541"/>
      <c r="X39" s="2"/>
      <c r="AA39" s="11"/>
      <c r="AB39" s="11"/>
    </row>
    <row r="40" spans="1:28" ht="33.75" customHeight="1" x14ac:dyDescent="0.25">
      <c r="A40" s="147" t="s">
        <v>21</v>
      </c>
      <c r="B40" s="117">
        <v>76.7</v>
      </c>
      <c r="C40" s="703">
        <v>81</v>
      </c>
      <c r="D40" s="514">
        <v>16.600000000000001</v>
      </c>
      <c r="E40" s="514">
        <v>81.8</v>
      </c>
      <c r="F40" s="514">
        <v>82.5</v>
      </c>
      <c r="G40" s="515">
        <v>83.8</v>
      </c>
      <c r="H40" s="558">
        <f t="shared" si="9"/>
        <v>422.4</v>
      </c>
      <c r="I40" s="555"/>
      <c r="J40" s="556"/>
      <c r="K40" s="556"/>
      <c r="L40" s="556"/>
      <c r="M40" s="557"/>
      <c r="N40" s="147" t="s">
        <v>21</v>
      </c>
      <c r="O40" s="117">
        <v>6.1</v>
      </c>
      <c r="P40" s="514">
        <v>6.3</v>
      </c>
      <c r="Q40" s="514">
        <v>1.5</v>
      </c>
      <c r="R40" s="514">
        <v>6.3</v>
      </c>
      <c r="S40" s="514">
        <v>6.2</v>
      </c>
      <c r="T40" s="711">
        <v>6.3</v>
      </c>
      <c r="U40" s="720">
        <v>4.7</v>
      </c>
      <c r="V40" s="680">
        <f t="shared" si="10"/>
        <v>37.4</v>
      </c>
      <c r="W40" s="541"/>
      <c r="X40" s="2"/>
      <c r="AA40" s="11"/>
      <c r="AB40" s="11"/>
    </row>
    <row r="41" spans="1:28" ht="33.75" customHeight="1" x14ac:dyDescent="0.25">
      <c r="A41" s="148" t="s">
        <v>22</v>
      </c>
      <c r="B41" s="333">
        <v>75.099999999999994</v>
      </c>
      <c r="C41" s="703">
        <v>81</v>
      </c>
      <c r="D41" s="334">
        <v>15.2</v>
      </c>
      <c r="E41" s="514">
        <v>81.099999999999994</v>
      </c>
      <c r="F41" s="514">
        <v>82.5</v>
      </c>
      <c r="G41" s="515">
        <v>83.4</v>
      </c>
      <c r="H41" s="669">
        <f t="shared" si="9"/>
        <v>418.29999999999995</v>
      </c>
      <c r="I41" s="555"/>
      <c r="J41" s="556"/>
      <c r="K41" s="556"/>
      <c r="L41" s="556"/>
      <c r="M41" s="557"/>
      <c r="N41" s="148" t="s">
        <v>22</v>
      </c>
      <c r="O41" s="117">
        <v>6.1</v>
      </c>
      <c r="P41" s="514">
        <v>6.3</v>
      </c>
      <c r="Q41" s="514">
        <v>1.5</v>
      </c>
      <c r="R41" s="514">
        <v>6.3</v>
      </c>
      <c r="S41" s="514">
        <v>6.2</v>
      </c>
      <c r="T41" s="711">
        <v>6.3</v>
      </c>
      <c r="U41" s="720">
        <v>4.5999999999999996</v>
      </c>
      <c r="V41" s="725">
        <f t="shared" si="10"/>
        <v>37.299999999999997</v>
      </c>
      <c r="W41" s="541"/>
      <c r="X41" s="2"/>
      <c r="AA41" s="11"/>
      <c r="AB41" s="11"/>
    </row>
    <row r="42" spans="1:28" ht="33.75" customHeight="1" thickBot="1" x14ac:dyDescent="0.3">
      <c r="A42" s="196" t="s">
        <v>30</v>
      </c>
      <c r="B42" s="117">
        <v>75</v>
      </c>
      <c r="C42" s="703">
        <v>81</v>
      </c>
      <c r="D42" s="334">
        <v>15.1</v>
      </c>
      <c r="E42" s="514">
        <v>81.099999999999994</v>
      </c>
      <c r="F42" s="514">
        <v>82.5</v>
      </c>
      <c r="G42" s="336">
        <v>83.4</v>
      </c>
      <c r="H42" s="723">
        <f>SUM(B42:G42)</f>
        <v>418.1</v>
      </c>
      <c r="I42" s="555"/>
      <c r="J42" s="556"/>
      <c r="K42" s="556"/>
      <c r="L42" s="556"/>
      <c r="M42" s="557"/>
      <c r="N42" s="196" t="s">
        <v>30</v>
      </c>
      <c r="O42" s="117">
        <v>6.1</v>
      </c>
      <c r="P42" s="334">
        <v>6.4</v>
      </c>
      <c r="Q42" s="514">
        <v>1.6</v>
      </c>
      <c r="R42" s="514">
        <v>6.3</v>
      </c>
      <c r="S42" s="514">
        <v>6.2</v>
      </c>
      <c r="T42" s="711">
        <v>6.3</v>
      </c>
      <c r="U42" s="720">
        <v>4.5</v>
      </c>
      <c r="V42" s="725">
        <f t="shared" si="10"/>
        <v>37.4</v>
      </c>
      <c r="W42" s="541"/>
      <c r="X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535.6</v>
      </c>
      <c r="C43" s="628">
        <f t="shared" si="11"/>
        <v>568.29999999999995</v>
      </c>
      <c r="D43" s="628">
        <f t="shared" si="11"/>
        <v>117.09999999999998</v>
      </c>
      <c r="E43" s="531">
        <f t="shared" si="11"/>
        <v>574</v>
      </c>
      <c r="F43" s="628">
        <f>SUM(F36:F42)</f>
        <v>579.4</v>
      </c>
      <c r="G43" s="629">
        <f t="shared" si="11"/>
        <v>587.19999999999993</v>
      </c>
      <c r="H43" s="626">
        <f>SUM(B43:G43)</f>
        <v>2961.6</v>
      </c>
      <c r="I43" s="37"/>
      <c r="J43" s="37"/>
      <c r="K43" s="37"/>
      <c r="L43" s="37"/>
      <c r="N43" s="302" t="s">
        <v>8</v>
      </c>
      <c r="O43" s="622">
        <f t="shared" ref="O43:U43" si="12">SUM(O36:O42)</f>
        <v>42.400000000000006</v>
      </c>
      <c r="P43" s="623">
        <f t="shared" si="12"/>
        <v>44.199999999999996</v>
      </c>
      <c r="Q43" s="623">
        <f t="shared" si="12"/>
        <v>10.6</v>
      </c>
      <c r="R43" s="623">
        <f t="shared" si="12"/>
        <v>43.699999999999996</v>
      </c>
      <c r="S43" s="623">
        <f t="shared" si="12"/>
        <v>43.400000000000006</v>
      </c>
      <c r="T43" s="648">
        <f t="shared" si="12"/>
        <v>44.099999999999994</v>
      </c>
      <c r="U43" s="648">
        <f t="shared" si="12"/>
        <v>33.4</v>
      </c>
      <c r="V43" s="626">
        <f t="shared" si="10"/>
        <v>261.79999999999995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613">
        <v>156.49999999999997</v>
      </c>
      <c r="C44" s="613">
        <v>156.49999999999997</v>
      </c>
      <c r="D44" s="613">
        <v>156.49999999999997</v>
      </c>
      <c r="E44" s="613">
        <v>156.49999999999997</v>
      </c>
      <c r="F44" s="613">
        <v>156.49999999999997</v>
      </c>
      <c r="G44" s="613">
        <v>156.49999999999997</v>
      </c>
      <c r="H44" s="620">
        <f>+((H43/H45)/7)*1000</f>
        <v>156.46661031276415</v>
      </c>
      <c r="I44" s="38"/>
      <c r="J44" s="38"/>
      <c r="K44" s="38"/>
      <c r="L44" s="37"/>
      <c r="N44" s="162" t="s">
        <v>10</v>
      </c>
      <c r="O44" s="30">
        <v>151.5</v>
      </c>
      <c r="P44" s="30">
        <v>150.5</v>
      </c>
      <c r="Q44" s="30">
        <v>152</v>
      </c>
      <c r="R44" s="30">
        <v>148.5</v>
      </c>
      <c r="S44" s="30">
        <v>147.5</v>
      </c>
      <c r="T44" s="30">
        <v>146.5</v>
      </c>
      <c r="U44" s="30">
        <v>146.5</v>
      </c>
      <c r="V44" s="620">
        <f>+((V43/V45)/7)*1000</f>
        <v>149.00398406374498</v>
      </c>
      <c r="AA44" s="11"/>
      <c r="AB44" s="11"/>
    </row>
    <row r="45" spans="1:28" ht="33.75" customHeight="1" x14ac:dyDescent="0.25">
      <c r="A45" s="163" t="s">
        <v>11</v>
      </c>
      <c r="B45" s="18">
        <v>489</v>
      </c>
      <c r="C45" s="19">
        <v>519</v>
      </c>
      <c r="D45" s="19">
        <v>107</v>
      </c>
      <c r="E45" s="19">
        <v>524</v>
      </c>
      <c r="F45" s="19">
        <v>529</v>
      </c>
      <c r="G45" s="20">
        <v>536</v>
      </c>
      <c r="H45" s="384">
        <f>SUM(B45:G45)</f>
        <v>2704</v>
      </c>
      <c r="I45" s="166"/>
      <c r="J45" s="166"/>
      <c r="K45" s="166"/>
      <c r="L45" s="37"/>
      <c r="M45" s="39"/>
      <c r="N45" s="163" t="s">
        <v>11</v>
      </c>
      <c r="O45" s="18">
        <v>40</v>
      </c>
      <c r="P45" s="19">
        <v>42</v>
      </c>
      <c r="Q45" s="19">
        <v>10</v>
      </c>
      <c r="R45" s="19">
        <v>42</v>
      </c>
      <c r="S45" s="19">
        <v>42</v>
      </c>
      <c r="T45" s="156">
        <v>43</v>
      </c>
      <c r="U45" s="156">
        <v>32</v>
      </c>
      <c r="V45" s="384">
        <f>SUM(O45:U45)</f>
        <v>251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76.506371428571427</v>
      </c>
      <c r="C46" s="22">
        <f>((((((C44*7)*C45)/1000)))/7)</f>
        <v>81.223499999999973</v>
      </c>
      <c r="D46" s="22">
        <f>((((((D44*7)*D45)/1000)))/7)</f>
        <v>16.745499999999996</v>
      </c>
      <c r="E46" s="22">
        <f>((((((E44*7)*E45)/1000)))/7)</f>
        <v>82.005999999999986</v>
      </c>
      <c r="F46" s="22">
        <f>((((((F44*7)*F45)/1000)))/7)</f>
        <v>82.788499999999985</v>
      </c>
      <c r="G46" s="23">
        <f>((((((G44*7)*G45)/1000)))/7)</f>
        <v>83.883999999999986</v>
      </c>
      <c r="H46" s="368">
        <f>((H43*1000)/H45)/7</f>
        <v>156.46661031276417</v>
      </c>
      <c r="I46" s="167"/>
      <c r="J46" s="167"/>
      <c r="K46" s="167"/>
      <c r="L46" s="37"/>
      <c r="N46" s="164" t="s">
        <v>12</v>
      </c>
      <c r="O46" s="21">
        <f>(((((O44*7)*O45)/1000)))/7</f>
        <v>6.0600000000000005</v>
      </c>
      <c r="P46" s="21">
        <f t="shared" ref="P46:U46" si="13">(((((P44*7)*P45)/1000)))/7</f>
        <v>6.3209999999999997</v>
      </c>
      <c r="Q46" s="21">
        <f t="shared" si="13"/>
        <v>1.52</v>
      </c>
      <c r="R46" s="21">
        <f t="shared" si="13"/>
        <v>6.2370000000000001</v>
      </c>
      <c r="S46" s="21">
        <f t="shared" si="13"/>
        <v>6.1950000000000003</v>
      </c>
      <c r="T46" s="21">
        <f t="shared" si="13"/>
        <v>6.2995000000000001</v>
      </c>
      <c r="U46" s="21">
        <f t="shared" si="13"/>
        <v>4.6880000000000006</v>
      </c>
      <c r="V46" s="368">
        <f>((V43*1000)/V45)/7</f>
        <v>149.00398406374501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535.69949999999983</v>
      </c>
      <c r="C47" s="330">
        <f t="shared" si="14"/>
        <v>568.56449999999984</v>
      </c>
      <c r="D47" s="330">
        <f t="shared" si="14"/>
        <v>117.21849999999998</v>
      </c>
      <c r="E47" s="330">
        <f t="shared" si="14"/>
        <v>574.04199999999992</v>
      </c>
      <c r="F47" s="330">
        <f>((F45*F44)*7)/1000</f>
        <v>579.51949999999988</v>
      </c>
      <c r="G47" s="331">
        <f t="shared" si="14"/>
        <v>587.18799999999987</v>
      </c>
      <c r="H47" s="57"/>
      <c r="I47" s="29"/>
      <c r="J47" s="29"/>
      <c r="K47" s="29"/>
      <c r="L47" s="37"/>
      <c r="N47" s="157" t="s">
        <v>13</v>
      </c>
      <c r="O47" s="329">
        <f t="shared" ref="O47:U47" si="15">((O45*O44)*7)/1000</f>
        <v>42.42</v>
      </c>
      <c r="P47" s="330">
        <f t="shared" si="15"/>
        <v>44.247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 t="shared" si="15"/>
        <v>44.096499999999999</v>
      </c>
      <c r="U47" s="344">
        <f t="shared" si="15"/>
        <v>32.816000000000003</v>
      </c>
      <c r="V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156.47093193105462</v>
      </c>
      <c r="C48" s="27">
        <f t="shared" si="16"/>
        <v>156.42719515551886</v>
      </c>
      <c r="D48" s="27">
        <f t="shared" si="16"/>
        <v>156.34178905206937</v>
      </c>
      <c r="E48" s="27">
        <f t="shared" si="16"/>
        <v>156.48854961832063</v>
      </c>
      <c r="F48" s="27">
        <f>+(F43/F45)/7*1000</f>
        <v>156.46772886848501</v>
      </c>
      <c r="G48" s="28">
        <f t="shared" si="16"/>
        <v>156.50319829424305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U48" si="17">+(O43/O45)/7*1000</f>
        <v>151.42857142857144</v>
      </c>
      <c r="P48" s="27">
        <f t="shared" si="17"/>
        <v>150.34013605442172</v>
      </c>
      <c r="Q48" s="27">
        <f t="shared" si="17"/>
        <v>151.42857142857144</v>
      </c>
      <c r="R48" s="27">
        <f t="shared" si="17"/>
        <v>148.63945578231292</v>
      </c>
      <c r="S48" s="27">
        <f t="shared" si="17"/>
        <v>147.61904761904762</v>
      </c>
      <c r="T48" s="180">
        <f t="shared" si="17"/>
        <v>146.51162790697671</v>
      </c>
      <c r="U48" s="180">
        <f t="shared" si="17"/>
        <v>149.10714285714286</v>
      </c>
      <c r="V48" s="58"/>
      <c r="AA48" s="11"/>
      <c r="AB48" s="11"/>
    </row>
    <row r="49" spans="1:31" ht="33.75" customHeight="1" x14ac:dyDescent="0.25">
      <c r="A49" s="29"/>
      <c r="B49" s="713">
        <f t="shared" ref="B49:G49" si="18">B47-B43</f>
        <v>9.9499999999807187E-2</v>
      </c>
      <c r="C49" s="713">
        <f t="shared" si="18"/>
        <v>0.26449999999988449</v>
      </c>
      <c r="D49" s="713">
        <f t="shared" si="18"/>
        <v>0.11849999999999739</v>
      </c>
      <c r="E49" s="713">
        <f t="shared" si="18"/>
        <v>4.1999999999916326E-2</v>
      </c>
      <c r="F49" s="713">
        <f t="shared" si="18"/>
        <v>0.11949999999990268</v>
      </c>
      <c r="G49" s="713">
        <f t="shared" si="18"/>
        <v>-1.2000000000057298E-2</v>
      </c>
      <c r="H49" s="29"/>
      <c r="I49" s="29"/>
      <c r="J49" s="29"/>
      <c r="K49" s="29"/>
      <c r="L49" s="30"/>
      <c r="N49" s="29"/>
      <c r="O49" s="713">
        <f>O47-O43</f>
        <v>1.9999999999996021E-2</v>
      </c>
      <c r="P49" s="713">
        <f t="shared" ref="P49:U49" si="19">P47-P43</f>
        <v>4.700000000000415E-2</v>
      </c>
      <c r="Q49" s="713">
        <f t="shared" si="19"/>
        <v>4.0000000000000924E-2</v>
      </c>
      <c r="R49" s="713">
        <f t="shared" si="19"/>
        <v>-4.0999999999996817E-2</v>
      </c>
      <c r="S49" s="713">
        <f t="shared" si="19"/>
        <v>-3.5000000000003695E-2</v>
      </c>
      <c r="T49" s="713">
        <f t="shared" si="19"/>
        <v>-3.4999999999953957E-3</v>
      </c>
      <c r="U49" s="713">
        <f t="shared" si="19"/>
        <v>-0.58399999999999608</v>
      </c>
      <c r="V49" s="29"/>
      <c r="AA49" s="11"/>
      <c r="AB49" s="11"/>
    </row>
    <row r="50" spans="1:31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1" ht="33.75" customHeight="1" thickBot="1" x14ac:dyDescent="0.3">
      <c r="A52" s="299" t="s">
        <v>18</v>
      </c>
      <c r="B52" s="1103" t="s">
        <v>7</v>
      </c>
      <c r="C52" s="1104"/>
      <c r="D52" s="1104"/>
      <c r="E52" s="1104"/>
      <c r="F52" s="1104"/>
      <c r="G52" s="1104"/>
      <c r="H52" s="1105"/>
      <c r="I52" s="1142" t="s">
        <v>29</v>
      </c>
      <c r="J52" s="1143"/>
      <c r="K52" s="1143"/>
      <c r="L52" s="1143"/>
      <c r="M52" s="1143"/>
      <c r="N52" s="1143"/>
      <c r="O52" s="1144"/>
      <c r="P52" s="1103" t="s">
        <v>28</v>
      </c>
      <c r="Q52" s="1104"/>
      <c r="R52" s="1104"/>
      <c r="S52" s="1104"/>
      <c r="T52" s="1104"/>
      <c r="U52" s="1104"/>
      <c r="V52" s="1105"/>
      <c r="W52" s="727"/>
      <c r="X52" s="1147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46" t="s">
        <v>67</v>
      </c>
      <c r="X53" s="1148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117">
        <v>8.1</v>
      </c>
      <c r="C54" s="514">
        <v>8.3000000000000007</v>
      </c>
      <c r="D54" s="514">
        <v>8.1999999999999993</v>
      </c>
      <c r="E54" s="514">
        <v>1.9</v>
      </c>
      <c r="F54" s="514">
        <v>8.3000000000000007</v>
      </c>
      <c r="G54" s="703">
        <v>8</v>
      </c>
      <c r="H54" s="515">
        <v>8.3000000000000007</v>
      </c>
      <c r="I54" s="117">
        <v>7.7</v>
      </c>
      <c r="J54" s="703">
        <v>7.4</v>
      </c>
      <c r="K54" s="703">
        <v>7.5</v>
      </c>
      <c r="L54" s="514">
        <v>1.1000000000000001</v>
      </c>
      <c r="M54" s="514">
        <v>7.7</v>
      </c>
      <c r="N54" s="712">
        <v>7.3</v>
      </c>
      <c r="O54" s="515">
        <v>7.7</v>
      </c>
      <c r="P54" s="117">
        <v>8</v>
      </c>
      <c r="Q54" s="514">
        <v>8.3000000000000007</v>
      </c>
      <c r="R54" s="514">
        <v>8.1999999999999993</v>
      </c>
      <c r="S54" s="514">
        <v>1.7</v>
      </c>
      <c r="T54" s="514">
        <v>8</v>
      </c>
      <c r="U54" s="514">
        <v>8.1</v>
      </c>
      <c r="V54" s="515">
        <v>8.3000000000000007</v>
      </c>
      <c r="W54" s="515"/>
      <c r="X54" s="380">
        <f t="shared" ref="X54:X61" si="20">SUM(B54:W54)</f>
        <v>148.1</v>
      </c>
      <c r="Y54" s="541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117">
        <v>7.4</v>
      </c>
      <c r="C55" s="514">
        <v>7.6</v>
      </c>
      <c r="D55" s="514">
        <v>7.5</v>
      </c>
      <c r="E55" s="514">
        <v>1.5</v>
      </c>
      <c r="F55" s="514">
        <v>7.5</v>
      </c>
      <c r="G55" s="703">
        <v>7.4</v>
      </c>
      <c r="H55" s="515">
        <v>7.4</v>
      </c>
      <c r="I55" s="117">
        <v>7.7</v>
      </c>
      <c r="J55" s="703">
        <v>7.4</v>
      </c>
      <c r="K55" s="703">
        <v>7.5</v>
      </c>
      <c r="L55" s="514">
        <v>1</v>
      </c>
      <c r="M55" s="514">
        <v>7.7</v>
      </c>
      <c r="N55" s="712">
        <v>7.3</v>
      </c>
      <c r="O55" s="515">
        <v>7.7</v>
      </c>
      <c r="P55" s="117">
        <v>8</v>
      </c>
      <c r="Q55" s="514">
        <v>8.3000000000000007</v>
      </c>
      <c r="R55" s="514">
        <v>8.3000000000000007</v>
      </c>
      <c r="S55" s="514">
        <v>1.3</v>
      </c>
      <c r="T55" s="514">
        <v>8</v>
      </c>
      <c r="U55" s="514">
        <v>8.1</v>
      </c>
      <c r="V55" s="515">
        <v>8.1999999999999993</v>
      </c>
      <c r="W55" s="515">
        <v>4.5999999999999996</v>
      </c>
      <c r="X55" s="380">
        <f t="shared" si="20"/>
        <v>147.39999999999998</v>
      </c>
      <c r="Y55" s="541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17">
        <v>7.4</v>
      </c>
      <c r="C56" s="514">
        <v>7.6</v>
      </c>
      <c r="D56" s="514">
        <v>7.6</v>
      </c>
      <c r="E56" s="514">
        <v>1.5</v>
      </c>
      <c r="F56" s="514">
        <v>7.5</v>
      </c>
      <c r="G56" s="703">
        <v>7.3</v>
      </c>
      <c r="H56" s="515">
        <v>7.3</v>
      </c>
      <c r="I56" s="117">
        <v>7.7</v>
      </c>
      <c r="J56" s="703">
        <v>7.4</v>
      </c>
      <c r="K56" s="703">
        <v>7.5</v>
      </c>
      <c r="L56" s="514">
        <v>1</v>
      </c>
      <c r="M56" s="514">
        <v>7.7</v>
      </c>
      <c r="N56" s="712">
        <v>7.3</v>
      </c>
      <c r="O56" s="515">
        <v>7.8</v>
      </c>
      <c r="P56" s="117">
        <v>8</v>
      </c>
      <c r="Q56" s="514">
        <v>8.3000000000000007</v>
      </c>
      <c r="R56" s="514">
        <v>8.3000000000000007</v>
      </c>
      <c r="S56" s="514">
        <v>1.3</v>
      </c>
      <c r="T56" s="514">
        <v>8</v>
      </c>
      <c r="U56" s="514">
        <v>8.1</v>
      </c>
      <c r="V56" s="515">
        <v>8.1999999999999993</v>
      </c>
      <c r="W56" s="515">
        <v>4.4000000000000004</v>
      </c>
      <c r="X56" s="380">
        <f t="shared" si="20"/>
        <v>147.19999999999999</v>
      </c>
      <c r="Y56" s="541"/>
      <c r="Z56" s="641"/>
      <c r="AA56" s="2"/>
      <c r="AB56" s="2"/>
      <c r="AC56" s="2"/>
    </row>
    <row r="57" spans="1:31" ht="33.75" customHeight="1" x14ac:dyDescent="0.25">
      <c r="A57" s="147" t="s">
        <v>20</v>
      </c>
      <c r="B57" s="117">
        <v>7.4</v>
      </c>
      <c r="C57" s="514">
        <v>7.6</v>
      </c>
      <c r="D57" s="514">
        <v>7.6</v>
      </c>
      <c r="E57" s="514">
        <v>1.5</v>
      </c>
      <c r="F57" s="514">
        <v>7.5</v>
      </c>
      <c r="G57" s="703">
        <v>7.3</v>
      </c>
      <c r="H57" s="515">
        <v>7.3</v>
      </c>
      <c r="I57" s="117">
        <v>7.8</v>
      </c>
      <c r="J57" s="703">
        <v>7.4</v>
      </c>
      <c r="K57" s="703">
        <v>7.5</v>
      </c>
      <c r="L57" s="514">
        <v>1</v>
      </c>
      <c r="M57" s="514">
        <v>7.7</v>
      </c>
      <c r="N57" s="712">
        <v>7.3</v>
      </c>
      <c r="O57" s="515">
        <v>7.8</v>
      </c>
      <c r="P57" s="117">
        <v>8.1</v>
      </c>
      <c r="Q57" s="514">
        <v>8.4</v>
      </c>
      <c r="R57" s="514">
        <v>8.3000000000000007</v>
      </c>
      <c r="S57" s="514">
        <v>1.3</v>
      </c>
      <c r="T57" s="514">
        <v>8</v>
      </c>
      <c r="U57" s="514">
        <v>8.1</v>
      </c>
      <c r="V57" s="515">
        <v>8.3000000000000007</v>
      </c>
      <c r="W57" s="515">
        <v>4.5</v>
      </c>
      <c r="X57" s="380">
        <f t="shared" si="20"/>
        <v>147.69999999999999</v>
      </c>
      <c r="Y57" s="541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17">
        <v>7.5</v>
      </c>
      <c r="C58" s="514">
        <v>7.6</v>
      </c>
      <c r="D58" s="514">
        <v>7.6</v>
      </c>
      <c r="E58" s="514">
        <v>1.5</v>
      </c>
      <c r="F58" s="514">
        <v>7.6</v>
      </c>
      <c r="G58" s="703">
        <v>7.4</v>
      </c>
      <c r="H58" s="515">
        <v>7.4</v>
      </c>
      <c r="I58" s="117">
        <v>6.6</v>
      </c>
      <c r="J58" s="703">
        <v>6.7</v>
      </c>
      <c r="K58" s="703">
        <v>6.8</v>
      </c>
      <c r="L58" s="514">
        <v>1.7</v>
      </c>
      <c r="M58" s="514">
        <v>6.8</v>
      </c>
      <c r="N58" s="712">
        <v>6.6</v>
      </c>
      <c r="O58" s="515">
        <v>6.6</v>
      </c>
      <c r="P58" s="117">
        <v>7.3</v>
      </c>
      <c r="Q58" s="514">
        <v>7.4</v>
      </c>
      <c r="R58" s="514">
        <v>7.4</v>
      </c>
      <c r="S58" s="514">
        <v>1.4</v>
      </c>
      <c r="T58" s="514">
        <v>7.5</v>
      </c>
      <c r="U58" s="514">
        <v>7.4</v>
      </c>
      <c r="V58" s="515">
        <v>7.2</v>
      </c>
      <c r="W58" s="515">
        <v>14.4</v>
      </c>
      <c r="X58" s="380">
        <f t="shared" si="20"/>
        <v>148.4</v>
      </c>
      <c r="Y58" s="541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17">
        <v>7.5</v>
      </c>
      <c r="C59" s="514">
        <v>7.6</v>
      </c>
      <c r="D59" s="514">
        <v>7.6</v>
      </c>
      <c r="E59" s="514">
        <v>1.5</v>
      </c>
      <c r="F59" s="514">
        <v>7.6</v>
      </c>
      <c r="G59" s="703">
        <v>7.4</v>
      </c>
      <c r="H59" s="515">
        <v>7.4</v>
      </c>
      <c r="I59" s="117">
        <v>6.6</v>
      </c>
      <c r="J59" s="703">
        <v>6.7</v>
      </c>
      <c r="K59" s="703">
        <v>6.8</v>
      </c>
      <c r="L59" s="514">
        <v>1.7</v>
      </c>
      <c r="M59" s="514">
        <v>6.8</v>
      </c>
      <c r="N59" s="712">
        <v>6.6</v>
      </c>
      <c r="O59" s="515">
        <v>6.6</v>
      </c>
      <c r="P59" s="117">
        <v>7.3</v>
      </c>
      <c r="Q59" s="514">
        <v>7.5</v>
      </c>
      <c r="R59" s="514">
        <v>7.5</v>
      </c>
      <c r="S59" s="514">
        <v>1.4</v>
      </c>
      <c r="T59" s="514">
        <v>7.6</v>
      </c>
      <c r="U59" s="514">
        <v>7.4</v>
      </c>
      <c r="V59" s="515">
        <v>7.3</v>
      </c>
      <c r="W59" s="515">
        <v>15.2</v>
      </c>
      <c r="X59" s="726">
        <f t="shared" si="20"/>
        <v>149.6</v>
      </c>
      <c r="Y59" s="541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17">
        <v>7.5</v>
      </c>
      <c r="C60" s="514">
        <v>7.6</v>
      </c>
      <c r="D60" s="514">
        <v>7.6</v>
      </c>
      <c r="E60" s="514">
        <v>1.5</v>
      </c>
      <c r="F60" s="514">
        <v>7.6</v>
      </c>
      <c r="G60" s="703">
        <v>7.4</v>
      </c>
      <c r="H60" s="515">
        <v>7.4</v>
      </c>
      <c r="I60" s="117">
        <v>6.6</v>
      </c>
      <c r="J60" s="703">
        <v>6.7</v>
      </c>
      <c r="K60" s="703">
        <v>6.8</v>
      </c>
      <c r="L60" s="514">
        <v>1.7</v>
      </c>
      <c r="M60" s="514">
        <v>6.8</v>
      </c>
      <c r="N60" s="712">
        <v>6.6</v>
      </c>
      <c r="O60" s="515">
        <v>6.6</v>
      </c>
      <c r="P60" s="117">
        <v>7.3</v>
      </c>
      <c r="Q60" s="514">
        <v>7.5</v>
      </c>
      <c r="R60" s="514">
        <v>7.5</v>
      </c>
      <c r="S60" s="514">
        <v>1.4</v>
      </c>
      <c r="T60" s="514">
        <v>7.6</v>
      </c>
      <c r="U60" s="514">
        <v>7.4</v>
      </c>
      <c r="V60" s="515">
        <v>7.3</v>
      </c>
      <c r="W60" s="515">
        <v>15.3</v>
      </c>
      <c r="X60" s="382">
        <f t="shared" si="20"/>
        <v>149.70000000000002</v>
      </c>
      <c r="Y60" s="541"/>
      <c r="Z60" s="12"/>
      <c r="AA60" s="2"/>
      <c r="AB60" s="2"/>
      <c r="AC60" s="2"/>
    </row>
    <row r="61" spans="1:31" ht="33.75" customHeight="1" thickBot="1" x14ac:dyDescent="0.3">
      <c r="A61" s="197" t="s">
        <v>8</v>
      </c>
      <c r="B61" s="622">
        <f t="shared" ref="B61:K61" si="21">SUM(B54:B60)</f>
        <v>52.8</v>
      </c>
      <c r="C61" s="623">
        <f t="shared" si="21"/>
        <v>53.900000000000006</v>
      </c>
      <c r="D61" s="623">
        <f t="shared" si="21"/>
        <v>53.7</v>
      </c>
      <c r="E61" s="623">
        <f t="shared" si="21"/>
        <v>10.9</v>
      </c>
      <c r="F61" s="623">
        <f t="shared" si="21"/>
        <v>53.6</v>
      </c>
      <c r="G61" s="623">
        <f t="shared" si="21"/>
        <v>52.199999999999996</v>
      </c>
      <c r="H61" s="624">
        <f t="shared" si="21"/>
        <v>52.5</v>
      </c>
      <c r="I61" s="622">
        <f t="shared" si="21"/>
        <v>50.7</v>
      </c>
      <c r="J61" s="623">
        <f t="shared" si="21"/>
        <v>49.70000000000001</v>
      </c>
      <c r="K61" s="623">
        <f t="shared" si="21"/>
        <v>50.399999999999991</v>
      </c>
      <c r="L61" s="623">
        <f>SUM(L54:L60)</f>
        <v>9.1999999999999993</v>
      </c>
      <c r="M61" s="623">
        <f>SUM(M54:M60)</f>
        <v>51.199999999999996</v>
      </c>
      <c r="N61" s="623">
        <f>SUM(N54:N60)</f>
        <v>49</v>
      </c>
      <c r="O61" s="624">
        <f>SUM(O54:O60)</f>
        <v>50.800000000000004</v>
      </c>
      <c r="P61" s="622">
        <f t="shared" ref="P61:W61" si="22">SUM(P54:P60)</f>
        <v>53.999999999999993</v>
      </c>
      <c r="Q61" s="623">
        <f t="shared" si="22"/>
        <v>55.7</v>
      </c>
      <c r="R61" s="623">
        <f t="shared" si="22"/>
        <v>55.5</v>
      </c>
      <c r="S61" s="623">
        <f t="shared" si="22"/>
        <v>9.8000000000000007</v>
      </c>
      <c r="T61" s="623">
        <f t="shared" si="22"/>
        <v>54.7</v>
      </c>
      <c r="U61" s="623">
        <f t="shared" si="22"/>
        <v>54.599999999999994</v>
      </c>
      <c r="V61" s="624">
        <f t="shared" si="22"/>
        <v>54.8</v>
      </c>
      <c r="W61" s="624">
        <f t="shared" si="22"/>
        <v>58.399999999999991</v>
      </c>
      <c r="X61" s="625">
        <f t="shared" si="20"/>
        <v>1038.0999999999999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150.5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151.5</v>
      </c>
      <c r="S62" s="618">
        <v>152</v>
      </c>
      <c r="T62" s="618">
        <v>151</v>
      </c>
      <c r="U62" s="618">
        <v>150.5</v>
      </c>
      <c r="V62" s="619">
        <v>150.5</v>
      </c>
      <c r="W62" s="619">
        <v>150.5</v>
      </c>
      <c r="X62" s="616">
        <f>((X61/X63)/7)*1000</f>
        <v>151.17227319062178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49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20">
        <v>96</v>
      </c>
      <c r="X63" s="244">
        <f>+SUM(B63:W63)</f>
        <v>981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((((B62*7)*B63-B54-B55)/1000))/7</f>
        <v>7.445785714285714</v>
      </c>
      <c r="C64" s="21">
        <f t="shared" ref="C64:W64" si="23">((((C62*7)*C63-C54-C55)/1000))/7</f>
        <v>7.5977285714285712</v>
      </c>
      <c r="D64" s="21">
        <f t="shared" si="23"/>
        <v>7.5727571428571432</v>
      </c>
      <c r="E64" s="21">
        <f t="shared" si="23"/>
        <v>1.5195142857142856</v>
      </c>
      <c r="F64" s="21">
        <f t="shared" si="23"/>
        <v>7.5477428571428566</v>
      </c>
      <c r="G64" s="21">
        <f t="shared" si="23"/>
        <v>7.3723000000000001</v>
      </c>
      <c r="H64" s="21">
        <f t="shared" si="23"/>
        <v>7.3722571428571424</v>
      </c>
      <c r="I64" s="21">
        <f t="shared" si="23"/>
        <v>6.5338000000000003</v>
      </c>
      <c r="J64" s="21">
        <f t="shared" si="23"/>
        <v>6.6858857142857131</v>
      </c>
      <c r="K64" s="21">
        <f t="shared" si="23"/>
        <v>6.7928571428571427</v>
      </c>
      <c r="L64" s="21">
        <f t="shared" si="23"/>
        <v>1.6717</v>
      </c>
      <c r="M64" s="21">
        <f t="shared" si="23"/>
        <v>6.7703000000000007</v>
      </c>
      <c r="N64" s="21">
        <f t="shared" si="23"/>
        <v>6.5759142857142843</v>
      </c>
      <c r="O64" s="21">
        <f t="shared" si="23"/>
        <v>6.575800000000001</v>
      </c>
      <c r="P64" s="21">
        <f t="shared" si="23"/>
        <v>7.2937142857142856</v>
      </c>
      <c r="Q64" s="21">
        <f t="shared" si="23"/>
        <v>7.4456285714285704</v>
      </c>
      <c r="R64" s="21">
        <f t="shared" si="23"/>
        <v>7.4211428571428568</v>
      </c>
      <c r="S64" s="21">
        <f t="shared" si="23"/>
        <v>1.3675714285714287</v>
      </c>
      <c r="T64" s="21">
        <f t="shared" si="23"/>
        <v>7.547714285714286</v>
      </c>
      <c r="U64" s="21">
        <f t="shared" si="23"/>
        <v>7.3721857142857141</v>
      </c>
      <c r="V64" s="21">
        <f t="shared" si="23"/>
        <v>7.2216428571428564</v>
      </c>
      <c r="W64" s="21">
        <f t="shared" si="23"/>
        <v>14.447342857142857</v>
      </c>
      <c r="X64" s="425">
        <f>((X61*1000)/X63)/7</f>
        <v>151.17227319062181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4">((D63*D62)*7)/1000</f>
        <v>53.024999999999999</v>
      </c>
      <c r="E65" s="330">
        <f t="shared" si="24"/>
        <v>10.64</v>
      </c>
      <c r="F65" s="330">
        <f t="shared" si="24"/>
        <v>52.85</v>
      </c>
      <c r="G65" s="330">
        <f t="shared" si="24"/>
        <v>51.621499999999997</v>
      </c>
      <c r="H65" s="331">
        <f t="shared" si="24"/>
        <v>51.621499999999997</v>
      </c>
      <c r="I65" s="329">
        <f t="shared" si="24"/>
        <v>45.752000000000002</v>
      </c>
      <c r="J65" s="330">
        <f t="shared" si="24"/>
        <v>46.816000000000003</v>
      </c>
      <c r="K65" s="330">
        <f t="shared" si="24"/>
        <v>47.564999999999998</v>
      </c>
      <c r="L65" s="330">
        <f>((L63*L62)*7)/1000</f>
        <v>11.704000000000001</v>
      </c>
      <c r="M65" s="330">
        <f>((M63*M62)*7)/1000</f>
        <v>47.407499999999999</v>
      </c>
      <c r="N65" s="330">
        <f>((N63*N62)*7)/1000</f>
        <v>46.045999999999999</v>
      </c>
      <c r="O65" s="331">
        <f>((O63*O62)*7)/1000</f>
        <v>46.045999999999999</v>
      </c>
      <c r="P65" s="329">
        <f t="shared" ref="P65:W65" si="25">((P63*P62)*7)/1000</f>
        <v>51.072000000000003</v>
      </c>
      <c r="Q65" s="330">
        <f t="shared" si="25"/>
        <v>52.136000000000003</v>
      </c>
      <c r="R65" s="330">
        <f t="shared" si="25"/>
        <v>51.964500000000001</v>
      </c>
      <c r="S65" s="330">
        <f t="shared" si="25"/>
        <v>9.5760000000000005</v>
      </c>
      <c r="T65" s="330">
        <f t="shared" si="25"/>
        <v>52.85</v>
      </c>
      <c r="U65" s="330">
        <f t="shared" si="25"/>
        <v>51.621499999999997</v>
      </c>
      <c r="V65" s="331">
        <f t="shared" si="25"/>
        <v>50.567999999999998</v>
      </c>
      <c r="W65" s="331">
        <f t="shared" si="25"/>
        <v>101.136</v>
      </c>
      <c r="X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153.93586005830903</v>
      </c>
      <c r="C66" s="27">
        <f t="shared" si="26"/>
        <v>154</v>
      </c>
      <c r="D66" s="27">
        <f t="shared" si="26"/>
        <v>153.42857142857144</v>
      </c>
      <c r="E66" s="27">
        <f t="shared" si="26"/>
        <v>155.71428571428572</v>
      </c>
      <c r="F66" s="27">
        <f t="shared" si="26"/>
        <v>153.14285714285717</v>
      </c>
      <c r="G66" s="27">
        <f t="shared" si="26"/>
        <v>152.18658892128278</v>
      </c>
      <c r="H66" s="28">
        <f t="shared" si="26"/>
        <v>153.06122448979593</v>
      </c>
      <c r="I66" s="26">
        <f t="shared" si="26"/>
        <v>168.43853820598005</v>
      </c>
      <c r="J66" s="27">
        <f t="shared" si="26"/>
        <v>161.3636363636364</v>
      </c>
      <c r="K66" s="27">
        <f t="shared" si="26"/>
        <v>159.99999999999997</v>
      </c>
      <c r="L66" s="27">
        <f>+(L61/L63)/7*1000</f>
        <v>119.48051948051948</v>
      </c>
      <c r="M66" s="27">
        <f>+(M61/M63)/7*1000</f>
        <v>162.53968253968253</v>
      </c>
      <c r="N66" s="27">
        <f>+(N61/N63)/7*1000</f>
        <v>159.09090909090909</v>
      </c>
      <c r="O66" s="28">
        <f>+(O61/O63)/7*1000</f>
        <v>164.93506493506493</v>
      </c>
      <c r="P66" s="26">
        <f t="shared" ref="P66:W66" si="27">+(P61/P63)/7*1000</f>
        <v>160.71428571428567</v>
      </c>
      <c r="Q66" s="27">
        <f t="shared" si="27"/>
        <v>162.39067055393588</v>
      </c>
      <c r="R66" s="27">
        <f t="shared" si="27"/>
        <v>161.8075801749271</v>
      </c>
      <c r="S66" s="27">
        <f t="shared" si="27"/>
        <v>155.5555555555556</v>
      </c>
      <c r="T66" s="27">
        <f t="shared" si="27"/>
        <v>156.28571428571431</v>
      </c>
      <c r="U66" s="27">
        <f t="shared" si="27"/>
        <v>159.18367346938771</v>
      </c>
      <c r="V66" s="28">
        <f t="shared" si="27"/>
        <v>163.0952380952381</v>
      </c>
      <c r="W66" s="28">
        <f t="shared" si="27"/>
        <v>86.904761904761898</v>
      </c>
      <c r="X66" s="247"/>
      <c r="Y66" s="327"/>
      <c r="Z66" s="374"/>
      <c r="AA66" s="11"/>
      <c r="AB66" s="11"/>
    </row>
    <row r="67" spans="1:28" ht="33.75" customHeight="1" x14ac:dyDescent="0.25">
      <c r="A67" s="29"/>
      <c r="B67" s="713">
        <f>B65-B61</f>
        <v>-0.66399999999999437</v>
      </c>
      <c r="C67" s="713">
        <f t="shared" ref="C67:W67" si="28">C65-C61</f>
        <v>-0.70000000000000284</v>
      </c>
      <c r="D67" s="713">
        <f t="shared" si="28"/>
        <v>-0.67500000000000426</v>
      </c>
      <c r="E67" s="713">
        <f t="shared" si="28"/>
        <v>-0.25999999999999979</v>
      </c>
      <c r="F67" s="713">
        <f t="shared" si="28"/>
        <v>-0.75</v>
      </c>
      <c r="G67" s="713">
        <f t="shared" si="28"/>
        <v>-0.57849999999999824</v>
      </c>
      <c r="H67" s="713">
        <f t="shared" si="28"/>
        <v>-0.8785000000000025</v>
      </c>
      <c r="I67" s="713">
        <f t="shared" si="28"/>
        <v>-4.9480000000000004</v>
      </c>
      <c r="J67" s="713">
        <f t="shared" si="28"/>
        <v>-2.8840000000000074</v>
      </c>
      <c r="K67" s="713">
        <f t="shared" si="28"/>
        <v>-2.8349999999999937</v>
      </c>
      <c r="L67" s="713">
        <f t="shared" si="28"/>
        <v>2.5040000000000013</v>
      </c>
      <c r="M67" s="713">
        <f t="shared" si="28"/>
        <v>-3.7924999999999969</v>
      </c>
      <c r="N67" s="713">
        <f t="shared" si="28"/>
        <v>-2.9540000000000006</v>
      </c>
      <c r="O67" s="713">
        <f t="shared" si="28"/>
        <v>-4.7540000000000049</v>
      </c>
      <c r="P67" s="713">
        <f t="shared" si="28"/>
        <v>-2.9279999999999902</v>
      </c>
      <c r="Q67" s="713">
        <f t="shared" si="28"/>
        <v>-3.5640000000000001</v>
      </c>
      <c r="R67" s="713">
        <f t="shared" si="28"/>
        <v>-3.535499999999999</v>
      </c>
      <c r="S67" s="713">
        <f t="shared" si="28"/>
        <v>-0.2240000000000002</v>
      </c>
      <c r="T67" s="713">
        <f t="shared" si="28"/>
        <v>-1.8500000000000014</v>
      </c>
      <c r="U67" s="713">
        <f t="shared" si="28"/>
        <v>-2.9784999999999968</v>
      </c>
      <c r="V67" s="713">
        <f t="shared" si="28"/>
        <v>-4.2319999999999993</v>
      </c>
      <c r="W67" s="713">
        <f t="shared" si="28"/>
        <v>42.736000000000004</v>
      </c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 t="s">
        <v>110</v>
      </c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W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27">
      <selection activeCell="W23" sqref="W23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X52:X53"/>
    <mergeCell ref="W15:W16"/>
    <mergeCell ref="N32:N33"/>
    <mergeCell ref="B33:G33"/>
    <mergeCell ref="H33:H35"/>
    <mergeCell ref="O33:T33"/>
    <mergeCell ref="V33:V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2"/>
  <dimension ref="A1:AG235"/>
  <sheetViews>
    <sheetView topLeftCell="B46" zoomScale="30" zoomScaleNormal="30" workbookViewId="0">
      <selection activeCell="B62" sqref="B62:V62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098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/>
      <c r="N11" s="1100"/>
      <c r="O11" s="6"/>
      <c r="P11" s="6"/>
      <c r="Q11" s="1"/>
      <c r="R11" s="1"/>
      <c r="S11" s="1" t="s">
        <v>5</v>
      </c>
      <c r="T11" s="69">
        <v>45743</v>
      </c>
      <c r="U11" s="69">
        <f>T11+6</f>
        <v>45749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2" t="s">
        <v>7</v>
      </c>
      <c r="C15" s="1143"/>
      <c r="D15" s="1143"/>
      <c r="E15" s="1143"/>
      <c r="F15" s="1143"/>
      <c r="G15" s="1143"/>
      <c r="H15" s="1144"/>
      <c r="I15" s="1142" t="s">
        <v>29</v>
      </c>
      <c r="J15" s="1143"/>
      <c r="K15" s="1143"/>
      <c r="L15" s="1143"/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4"/>
      <c r="W15" s="1174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5"/>
      <c r="Y16" s="327"/>
      <c r="AA16" s="326"/>
      <c r="AB16" s="11"/>
    </row>
    <row r="17" spans="1:31" ht="39.950000000000003" customHeight="1" x14ac:dyDescent="0.45">
      <c r="A17" s="147" t="s">
        <v>23</v>
      </c>
      <c r="B17" s="571">
        <v>92.7</v>
      </c>
      <c r="C17" s="572">
        <v>93.3</v>
      </c>
      <c r="D17" s="569">
        <v>92.5</v>
      </c>
      <c r="E17" s="730">
        <v>15.8</v>
      </c>
      <c r="F17" s="572">
        <v>92.4</v>
      </c>
      <c r="G17" s="572">
        <v>92.5</v>
      </c>
      <c r="H17" s="280">
        <v>91.8</v>
      </c>
      <c r="I17" s="568">
        <v>89.5</v>
      </c>
      <c r="J17" s="569">
        <v>89</v>
      </c>
      <c r="K17" s="572">
        <v>92.3</v>
      </c>
      <c r="L17" s="572">
        <v>21.2</v>
      </c>
      <c r="M17" s="572">
        <v>92.1</v>
      </c>
      <c r="N17" s="572">
        <v>90.7</v>
      </c>
      <c r="O17" s="280">
        <v>88.8</v>
      </c>
      <c r="P17" s="571">
        <v>91.8</v>
      </c>
      <c r="Q17" s="572">
        <v>94</v>
      </c>
      <c r="R17" s="572">
        <v>94.6</v>
      </c>
      <c r="S17" s="572">
        <v>8.1999999999999993</v>
      </c>
      <c r="T17" s="678">
        <v>94.4</v>
      </c>
      <c r="U17" s="572">
        <v>93.7</v>
      </c>
      <c r="V17" s="280">
        <v>93.7</v>
      </c>
      <c r="W17" s="662">
        <f>SUM(B17:V17)</f>
        <v>1705</v>
      </c>
      <c r="Y17" s="327"/>
      <c r="Z17" s="326"/>
      <c r="AA17" s="502"/>
      <c r="AB17" s="11"/>
    </row>
    <row r="18" spans="1:31" ht="39.75" customHeight="1" x14ac:dyDescent="0.45">
      <c r="A18" s="148" t="s">
        <v>19</v>
      </c>
      <c r="B18" s="571">
        <v>92.7</v>
      </c>
      <c r="C18" s="572">
        <v>93.3</v>
      </c>
      <c r="D18" s="572">
        <v>93.2</v>
      </c>
      <c r="E18" s="572">
        <v>19</v>
      </c>
      <c r="F18" s="572">
        <v>92.4</v>
      </c>
      <c r="G18" s="572">
        <v>92.5</v>
      </c>
      <c r="H18" s="570">
        <v>92.2</v>
      </c>
      <c r="I18" s="571">
        <v>89.5</v>
      </c>
      <c r="J18" s="572">
        <v>90.6</v>
      </c>
      <c r="K18" s="572">
        <v>92.5</v>
      </c>
      <c r="L18" s="569">
        <v>22.5</v>
      </c>
      <c r="M18" s="572">
        <v>93.4</v>
      </c>
      <c r="N18" s="569">
        <v>91.1</v>
      </c>
      <c r="O18" s="280">
        <v>90.7</v>
      </c>
      <c r="P18" s="571">
        <v>91.8</v>
      </c>
      <c r="Q18" s="572">
        <v>92.2</v>
      </c>
      <c r="R18" s="572">
        <v>94</v>
      </c>
      <c r="S18" s="569">
        <v>17.5</v>
      </c>
      <c r="T18" s="739">
        <v>94.4</v>
      </c>
      <c r="U18" s="572">
        <v>93.2</v>
      </c>
      <c r="V18" s="280">
        <v>93.2</v>
      </c>
      <c r="W18" s="337">
        <f t="shared" ref="W18:W23" si="0">SUM(B18:V18)</f>
        <v>1721.9000000000003</v>
      </c>
      <c r="Y18" s="356"/>
      <c r="Z18" s="326"/>
      <c r="AA18" s="502"/>
      <c r="AB18" s="11"/>
    </row>
    <row r="19" spans="1:31" ht="39.75" customHeight="1" x14ac:dyDescent="0.45">
      <c r="A19" s="148" t="s">
        <v>27</v>
      </c>
      <c r="B19" s="571">
        <v>92.2</v>
      </c>
      <c r="C19" s="572">
        <v>92.8</v>
      </c>
      <c r="D19" s="569">
        <v>92.6</v>
      </c>
      <c r="E19" s="569">
        <v>17.8</v>
      </c>
      <c r="F19" s="569">
        <v>91.9</v>
      </c>
      <c r="G19" s="572">
        <v>92.1</v>
      </c>
      <c r="H19" s="280">
        <v>91.7</v>
      </c>
      <c r="I19" s="571">
        <v>90.2</v>
      </c>
      <c r="J19" s="728">
        <v>90.1</v>
      </c>
      <c r="K19" s="572">
        <v>92.1</v>
      </c>
      <c r="L19" s="572">
        <v>22.3</v>
      </c>
      <c r="M19" s="569">
        <v>92.9</v>
      </c>
      <c r="N19" s="572">
        <v>90.6</v>
      </c>
      <c r="O19" s="280">
        <v>90.3</v>
      </c>
      <c r="P19" s="571">
        <v>91.2</v>
      </c>
      <c r="Q19" s="572">
        <v>91.7</v>
      </c>
      <c r="R19" s="569">
        <v>93.3</v>
      </c>
      <c r="S19" s="569">
        <v>17.399999999999999</v>
      </c>
      <c r="T19" s="678">
        <v>93.9</v>
      </c>
      <c r="U19" s="572">
        <v>92.6</v>
      </c>
      <c r="V19" s="280">
        <v>92.6</v>
      </c>
      <c r="W19" s="337">
        <f t="shared" si="0"/>
        <v>1712.3000000000002</v>
      </c>
      <c r="Y19" s="356"/>
      <c r="Z19" s="326"/>
      <c r="AA19" s="502"/>
      <c r="AB19" s="11"/>
    </row>
    <row r="20" spans="1:31" ht="39.950000000000003" customHeight="1" x14ac:dyDescent="0.45">
      <c r="A20" s="147" t="s">
        <v>20</v>
      </c>
      <c r="B20" s="571">
        <v>92.2</v>
      </c>
      <c r="C20" s="572">
        <v>92.8</v>
      </c>
      <c r="D20" s="569">
        <v>92.5</v>
      </c>
      <c r="E20" s="740">
        <v>17.7</v>
      </c>
      <c r="F20" s="572">
        <v>91.8</v>
      </c>
      <c r="G20" s="572">
        <v>92.1</v>
      </c>
      <c r="H20" s="280">
        <v>91.7</v>
      </c>
      <c r="I20" s="571">
        <v>90.2</v>
      </c>
      <c r="J20" s="569">
        <v>89.8</v>
      </c>
      <c r="K20" s="572">
        <v>92.1</v>
      </c>
      <c r="L20" s="572">
        <v>22.3</v>
      </c>
      <c r="M20" s="569">
        <v>92.8</v>
      </c>
      <c r="N20" s="572">
        <v>90.6</v>
      </c>
      <c r="O20" s="280">
        <v>90.3</v>
      </c>
      <c r="P20" s="571">
        <v>91.2</v>
      </c>
      <c r="Q20" s="569">
        <v>91.6</v>
      </c>
      <c r="R20" s="572">
        <v>93.2</v>
      </c>
      <c r="S20" s="569">
        <v>17.3</v>
      </c>
      <c r="T20" s="739">
        <v>93.9</v>
      </c>
      <c r="U20" s="569">
        <v>92.6</v>
      </c>
      <c r="V20" s="280">
        <v>92.6</v>
      </c>
      <c r="W20" s="337">
        <f t="shared" si="0"/>
        <v>1711.2999999999997</v>
      </c>
      <c r="Y20" s="356"/>
      <c r="Z20" s="326"/>
      <c r="AA20" s="502"/>
      <c r="AB20" s="11"/>
    </row>
    <row r="21" spans="1:31" ht="39.950000000000003" customHeight="1" x14ac:dyDescent="0.45">
      <c r="A21" s="147" t="s">
        <v>21</v>
      </c>
      <c r="B21" s="568">
        <v>92.2</v>
      </c>
      <c r="C21" s="572">
        <v>92.8</v>
      </c>
      <c r="D21" s="572">
        <v>92.4</v>
      </c>
      <c r="E21" s="728">
        <v>17.600000000000001</v>
      </c>
      <c r="F21" s="569">
        <v>91.8</v>
      </c>
      <c r="G21" s="572">
        <v>92.1</v>
      </c>
      <c r="H21" s="280">
        <v>91.7</v>
      </c>
      <c r="I21" s="742">
        <v>90.2</v>
      </c>
      <c r="J21" s="569">
        <v>89.7</v>
      </c>
      <c r="K21" s="728">
        <v>92.1</v>
      </c>
      <c r="L21" s="572">
        <v>22.3</v>
      </c>
      <c r="M21" s="572">
        <v>92.7</v>
      </c>
      <c r="N21" s="569">
        <v>90.6</v>
      </c>
      <c r="O21" s="570">
        <v>90.3</v>
      </c>
      <c r="P21" s="568">
        <v>91.2</v>
      </c>
      <c r="Q21" s="572">
        <v>91.5</v>
      </c>
      <c r="R21" s="572">
        <v>93.2</v>
      </c>
      <c r="S21" s="572">
        <v>17.2</v>
      </c>
      <c r="T21" s="678">
        <v>93.8</v>
      </c>
      <c r="U21" s="572">
        <v>92.5</v>
      </c>
      <c r="V21" s="570">
        <v>92.6</v>
      </c>
      <c r="W21" s="337">
        <f t="shared" si="0"/>
        <v>1710.5</v>
      </c>
      <c r="Y21" s="356"/>
      <c r="Z21" s="326"/>
      <c r="AA21" s="502"/>
      <c r="AB21" s="11"/>
    </row>
    <row r="22" spans="1:31" ht="39.950000000000003" customHeight="1" x14ac:dyDescent="0.45">
      <c r="A22" s="147" t="s">
        <v>22</v>
      </c>
      <c r="B22" s="571">
        <v>92</v>
      </c>
      <c r="C22" s="572">
        <v>92.8</v>
      </c>
      <c r="D22" s="572">
        <v>92</v>
      </c>
      <c r="E22" s="728">
        <v>15</v>
      </c>
      <c r="F22" s="572">
        <v>91.2</v>
      </c>
      <c r="G22" s="572">
        <v>92.1</v>
      </c>
      <c r="H22" s="280">
        <v>91.7</v>
      </c>
      <c r="I22" s="571">
        <v>89.5</v>
      </c>
      <c r="J22" s="569">
        <v>88.6</v>
      </c>
      <c r="K22" s="569">
        <v>91.4</v>
      </c>
      <c r="L22" s="569">
        <v>22.3</v>
      </c>
      <c r="M22" s="572">
        <v>92.2</v>
      </c>
      <c r="N22" s="572">
        <v>90.2</v>
      </c>
      <c r="O22" s="570">
        <v>90.2</v>
      </c>
      <c r="P22" s="571">
        <v>91.1</v>
      </c>
      <c r="Q22" s="572">
        <v>91.5</v>
      </c>
      <c r="R22" s="572">
        <v>93.2</v>
      </c>
      <c r="S22" s="569">
        <v>16.5</v>
      </c>
      <c r="T22" s="739">
        <v>93.3</v>
      </c>
      <c r="U22" s="572">
        <v>92.5</v>
      </c>
      <c r="V22" s="280">
        <v>92.3</v>
      </c>
      <c r="W22" s="337">
        <f t="shared" si="0"/>
        <v>1701.6</v>
      </c>
      <c r="Y22" s="356"/>
      <c r="Z22" s="326"/>
      <c r="AA22" s="502"/>
      <c r="AB22" s="11"/>
    </row>
    <row r="23" spans="1:31" ht="39.950000000000003" customHeight="1" thickBot="1" x14ac:dyDescent="0.5">
      <c r="A23" s="681" t="s">
        <v>30</v>
      </c>
      <c r="B23" s="571">
        <v>91.4</v>
      </c>
      <c r="C23" s="572">
        <v>93.1</v>
      </c>
      <c r="D23" s="572">
        <v>91.3</v>
      </c>
      <c r="E23" s="572">
        <v>12.3</v>
      </c>
      <c r="F23" s="572">
        <v>90.6</v>
      </c>
      <c r="G23" s="572">
        <v>92</v>
      </c>
      <c r="H23" s="280">
        <v>91.3</v>
      </c>
      <c r="I23" s="568">
        <v>88.7</v>
      </c>
      <c r="J23" s="569">
        <v>86.7</v>
      </c>
      <c r="K23" s="572">
        <v>89.6</v>
      </c>
      <c r="L23" s="572">
        <v>20.8</v>
      </c>
      <c r="M23" s="572">
        <v>91.5</v>
      </c>
      <c r="N23" s="572">
        <v>89.5</v>
      </c>
      <c r="O23" s="280">
        <v>88.3</v>
      </c>
      <c r="P23" s="571">
        <v>90.5</v>
      </c>
      <c r="Q23" s="572">
        <v>90.7</v>
      </c>
      <c r="R23" s="569">
        <v>92.7</v>
      </c>
      <c r="S23" s="683">
        <v>14.6</v>
      </c>
      <c r="T23" s="678">
        <v>91.6</v>
      </c>
      <c r="U23" s="572">
        <v>91.6</v>
      </c>
      <c r="V23" s="280">
        <v>91.7</v>
      </c>
      <c r="W23" s="700">
        <f t="shared" si="0"/>
        <v>1680.5</v>
      </c>
      <c r="Y23" s="356"/>
      <c r="Z23" s="326"/>
      <c r="AA23" s="502"/>
      <c r="AB23" s="11"/>
    </row>
    <row r="24" spans="1:31" ht="41.45" customHeight="1" thickBot="1" x14ac:dyDescent="0.3">
      <c r="A24" s="197" t="s">
        <v>8</v>
      </c>
      <c r="B24" s="622">
        <f t="shared" ref="B24:K24" si="1">SUM(B17:B23)</f>
        <v>645.4</v>
      </c>
      <c r="C24" s="623">
        <f t="shared" si="1"/>
        <v>650.9</v>
      </c>
      <c r="D24" s="623">
        <f t="shared" si="1"/>
        <v>646.49999999999989</v>
      </c>
      <c r="E24" s="623">
        <f t="shared" si="1"/>
        <v>115.2</v>
      </c>
      <c r="F24" s="623">
        <f t="shared" si="1"/>
        <v>642.10000000000014</v>
      </c>
      <c r="G24" s="623">
        <f t="shared" si="1"/>
        <v>645.40000000000009</v>
      </c>
      <c r="H24" s="624">
        <f t="shared" si="1"/>
        <v>642.09999999999991</v>
      </c>
      <c r="I24" s="622">
        <f t="shared" si="1"/>
        <v>627.79999999999995</v>
      </c>
      <c r="J24" s="623">
        <f t="shared" si="1"/>
        <v>624.5</v>
      </c>
      <c r="K24" s="623">
        <f t="shared" si="1"/>
        <v>642.1</v>
      </c>
      <c r="L24" s="623">
        <f>SUM(L17:L23)</f>
        <v>153.70000000000002</v>
      </c>
      <c r="M24" s="623">
        <f>SUM(M17:M23)</f>
        <v>647.6</v>
      </c>
      <c r="N24" s="623">
        <f>SUM(N17:N23)</f>
        <v>633.30000000000007</v>
      </c>
      <c r="O24" s="624">
        <f>SUM(O17:O23)</f>
        <v>628.9</v>
      </c>
      <c r="P24" s="622">
        <f t="shared" ref="P24:V24" si="2">SUM(P17:P23)</f>
        <v>638.79999999999995</v>
      </c>
      <c r="Q24" s="623">
        <f t="shared" si="2"/>
        <v>643.20000000000005</v>
      </c>
      <c r="R24" s="623">
        <f t="shared" si="2"/>
        <v>654.20000000000005</v>
      </c>
      <c r="S24" s="623">
        <f t="shared" si="2"/>
        <v>108.69999999999999</v>
      </c>
      <c r="T24" s="623">
        <f t="shared" si="2"/>
        <v>655.30000000000007</v>
      </c>
      <c r="U24" s="623">
        <f t="shared" si="2"/>
        <v>648.70000000000005</v>
      </c>
      <c r="V24" s="624">
        <f t="shared" si="2"/>
        <v>648.70000000000005</v>
      </c>
      <c r="W24" s="625">
        <f>SUM(B24:V24)</f>
        <v>11943.100000000002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613">
        <v>156.80000000000007</v>
      </c>
      <c r="C25" s="613">
        <v>156.80000000000007</v>
      </c>
      <c r="D25" s="613">
        <v>156.80000000000007</v>
      </c>
      <c r="E25" s="613">
        <v>156.80000000000007</v>
      </c>
      <c r="F25" s="613">
        <v>156.80000000000007</v>
      </c>
      <c r="G25" s="613">
        <v>156.80000000000007</v>
      </c>
      <c r="H25" s="613">
        <v>156.80000000000007</v>
      </c>
      <c r="I25" s="613">
        <v>156.80000000000007</v>
      </c>
      <c r="J25" s="613">
        <v>156.80000000000007</v>
      </c>
      <c r="K25" s="613">
        <v>156.80000000000007</v>
      </c>
      <c r="L25" s="613">
        <v>156.80000000000007</v>
      </c>
      <c r="M25" s="613">
        <v>156.80000000000007</v>
      </c>
      <c r="N25" s="613">
        <v>156.80000000000007</v>
      </c>
      <c r="O25" s="613">
        <v>156.80000000000007</v>
      </c>
      <c r="P25" s="613">
        <v>156.80000000000007</v>
      </c>
      <c r="Q25" s="613">
        <v>156.80000000000007</v>
      </c>
      <c r="R25" s="613">
        <v>156.80000000000007</v>
      </c>
      <c r="S25" s="613">
        <v>156.80000000000007</v>
      </c>
      <c r="T25" s="613">
        <v>156.80000000000007</v>
      </c>
      <c r="U25" s="613">
        <v>156.80000000000007</v>
      </c>
      <c r="V25" s="697">
        <v>156.80000000000007</v>
      </c>
      <c r="W25" s="698">
        <f>((W24/W26)/7)*1000</f>
        <v>156.91687141149117</v>
      </c>
      <c r="Y25" s="36"/>
    </row>
    <row r="26" spans="1:31" s="2" customFormat="1" ht="33" customHeight="1" x14ac:dyDescent="0.25">
      <c r="A26" s="163" t="s">
        <v>11</v>
      </c>
      <c r="B26" s="18">
        <v>588</v>
      </c>
      <c r="C26" s="19">
        <v>593</v>
      </c>
      <c r="D26" s="19">
        <v>590</v>
      </c>
      <c r="E26" s="19">
        <v>104</v>
      </c>
      <c r="F26" s="19">
        <v>585</v>
      </c>
      <c r="G26" s="19">
        <v>588</v>
      </c>
      <c r="H26" s="20">
        <v>585</v>
      </c>
      <c r="I26" s="18">
        <v>571</v>
      </c>
      <c r="J26" s="19">
        <v>569</v>
      </c>
      <c r="K26" s="19">
        <v>584</v>
      </c>
      <c r="L26" s="19">
        <v>138</v>
      </c>
      <c r="M26" s="19">
        <v>590</v>
      </c>
      <c r="N26" s="19">
        <v>577</v>
      </c>
      <c r="O26" s="20">
        <v>573</v>
      </c>
      <c r="P26" s="18">
        <v>582</v>
      </c>
      <c r="Q26" s="19">
        <v>586</v>
      </c>
      <c r="R26" s="19">
        <v>594</v>
      </c>
      <c r="S26" s="19">
        <v>97</v>
      </c>
      <c r="T26" s="19">
        <v>597</v>
      </c>
      <c r="U26" s="19">
        <v>591</v>
      </c>
      <c r="V26" s="156">
        <v>591</v>
      </c>
      <c r="W26" s="699">
        <f>+SUM(B26:V26)</f>
        <v>10873</v>
      </c>
    </row>
    <row r="27" spans="1:31" s="2" customFormat="1" ht="33" customHeight="1" x14ac:dyDescent="0.25">
      <c r="A27" s="164" t="s">
        <v>12</v>
      </c>
      <c r="B27" s="21">
        <f>((((((B25*7)*B26-B17-B18)/1000))/7))</f>
        <v>92.171914285714323</v>
      </c>
      <c r="C27" s="21">
        <f t="shared" ref="C27:V27" si="3">((((((C25*7)*C26-C17-C18)/1000))/7))</f>
        <v>92.95574285714288</v>
      </c>
      <c r="D27" s="21">
        <f t="shared" si="3"/>
        <v>92.485471428571472</v>
      </c>
      <c r="E27" s="21">
        <f t="shared" si="3"/>
        <v>16.302228571428575</v>
      </c>
      <c r="F27" s="21">
        <f t="shared" si="3"/>
        <v>91.701600000000028</v>
      </c>
      <c r="G27" s="21">
        <f t="shared" si="3"/>
        <v>92.171971428571439</v>
      </c>
      <c r="H27" s="21">
        <f t="shared" si="3"/>
        <v>91.701714285714317</v>
      </c>
      <c r="I27" s="21">
        <f t="shared" si="3"/>
        <v>89.507228571428612</v>
      </c>
      <c r="J27" s="21">
        <f t="shared" si="3"/>
        <v>89.193542857142901</v>
      </c>
      <c r="K27" s="21">
        <f t="shared" si="3"/>
        <v>91.544800000000023</v>
      </c>
      <c r="L27" s="21">
        <f t="shared" si="3"/>
        <v>21.63215714285715</v>
      </c>
      <c r="M27" s="21">
        <f t="shared" si="3"/>
        <v>92.48550000000003</v>
      </c>
      <c r="N27" s="21">
        <f t="shared" si="3"/>
        <v>90.447628571428609</v>
      </c>
      <c r="O27" s="21">
        <f t="shared" si="3"/>
        <v>89.820757142857161</v>
      </c>
      <c r="P27" s="21">
        <f t="shared" si="3"/>
        <v>91.23137142857145</v>
      </c>
      <c r="Q27" s="21">
        <f t="shared" si="3"/>
        <v>91.858200000000039</v>
      </c>
      <c r="R27" s="21">
        <f t="shared" si="3"/>
        <v>93.112257142857189</v>
      </c>
      <c r="S27" s="21">
        <f t="shared" si="3"/>
        <v>15.205928571428577</v>
      </c>
      <c r="T27" s="21">
        <f t="shared" si="3"/>
        <v>93.582628571428586</v>
      </c>
      <c r="U27" s="21">
        <f t="shared" si="3"/>
        <v>92.642100000000042</v>
      </c>
      <c r="V27" s="21">
        <f t="shared" si="3"/>
        <v>92.642100000000042</v>
      </c>
      <c r="W27" s="190">
        <f>((W24*1000)/W26)/7</f>
        <v>156.91687141149114</v>
      </c>
      <c r="Y27" s="36"/>
    </row>
    <row r="28" spans="1:31" ht="33.75" customHeight="1" x14ac:dyDescent="0.25">
      <c r="A28" s="157" t="s">
        <v>13</v>
      </c>
      <c r="B28" s="329">
        <f>((B26*B25)*7)/1000</f>
        <v>645.38880000000029</v>
      </c>
      <c r="C28" s="330">
        <f>((C26*C25)*7)/1000</f>
        <v>650.87680000000023</v>
      </c>
      <c r="D28" s="330">
        <f t="shared" ref="D28:K28" si="4">((D26*D25)*7)/1000</f>
        <v>647.5840000000004</v>
      </c>
      <c r="E28" s="330">
        <f t="shared" si="4"/>
        <v>114.15040000000005</v>
      </c>
      <c r="F28" s="330">
        <f t="shared" si="4"/>
        <v>642.09600000000034</v>
      </c>
      <c r="G28" s="330">
        <f t="shared" si="4"/>
        <v>645.38880000000029</v>
      </c>
      <c r="H28" s="331">
        <f t="shared" si="4"/>
        <v>642.09600000000034</v>
      </c>
      <c r="I28" s="329">
        <f>((I26*I25)*7)/1000</f>
        <v>626.72960000000023</v>
      </c>
      <c r="J28" s="330">
        <f t="shared" si="4"/>
        <v>624.53440000000023</v>
      </c>
      <c r="K28" s="330">
        <f t="shared" si="4"/>
        <v>640.99840000000029</v>
      </c>
      <c r="L28" s="330">
        <f>((L26*L25)*7)/1000</f>
        <v>151.46880000000004</v>
      </c>
      <c r="M28" s="330">
        <f>((M26*M25)*7)/1000</f>
        <v>647.5840000000004</v>
      </c>
      <c r="N28" s="330">
        <f>((N26*N25)*7)/1000</f>
        <v>633.31520000000023</v>
      </c>
      <c r="O28" s="331">
        <f>((O26*O25)*7)/1000</f>
        <v>628.92480000000023</v>
      </c>
      <c r="P28" s="329">
        <f t="shared" ref="P28:V28" si="5">((P26*P25)*7)/1000</f>
        <v>638.80320000000017</v>
      </c>
      <c r="Q28" s="330">
        <f t="shared" si="5"/>
        <v>643.19360000000029</v>
      </c>
      <c r="R28" s="330">
        <f t="shared" si="5"/>
        <v>651.97440000000029</v>
      </c>
      <c r="S28" s="330">
        <f t="shared" si="5"/>
        <v>106.46720000000003</v>
      </c>
      <c r="T28" s="330">
        <f t="shared" si="5"/>
        <v>655.26720000000023</v>
      </c>
      <c r="U28" s="330">
        <f t="shared" si="5"/>
        <v>648.68160000000034</v>
      </c>
      <c r="V28" s="344">
        <f t="shared" si="5"/>
        <v>648.68160000000034</v>
      </c>
      <c r="W28" s="182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156.80272108843536</v>
      </c>
      <c r="C29" s="27">
        <f t="shared" si="6"/>
        <v>156.80558901469527</v>
      </c>
      <c r="D29" s="27">
        <f t="shared" si="6"/>
        <v>156.53753026634382</v>
      </c>
      <c r="E29" s="27">
        <f t="shared" si="6"/>
        <v>158.24175824175828</v>
      </c>
      <c r="F29" s="27">
        <f t="shared" si="6"/>
        <v>156.80097680097683</v>
      </c>
      <c r="G29" s="27">
        <f t="shared" si="6"/>
        <v>156.80272108843536</v>
      </c>
      <c r="H29" s="28">
        <f t="shared" si="6"/>
        <v>156.8009768009768</v>
      </c>
      <c r="I29" s="26">
        <f t="shared" si="6"/>
        <v>157.06780085063795</v>
      </c>
      <c r="J29" s="27">
        <f t="shared" si="6"/>
        <v>156.79136329399947</v>
      </c>
      <c r="K29" s="27">
        <f t="shared" si="6"/>
        <v>157.06947162426616</v>
      </c>
      <c r="L29" s="27">
        <f>+(L24/L26)/7*1000</f>
        <v>159.10973084886132</v>
      </c>
      <c r="M29" s="27">
        <f>+(M24/M26)/7*1000</f>
        <v>156.80387409200969</v>
      </c>
      <c r="N29" s="27">
        <f>+(N24/N26)/7*1000</f>
        <v>156.79623669225057</v>
      </c>
      <c r="O29" s="28">
        <f>+(O24/O26)/7*1000</f>
        <v>156.79381700324109</v>
      </c>
      <c r="P29" s="26">
        <f t="shared" ref="P29:V29" si="7">+(P24/P26)/7*1000</f>
        <v>156.79921453117328</v>
      </c>
      <c r="Q29" s="27">
        <f t="shared" si="7"/>
        <v>156.80156021452947</v>
      </c>
      <c r="R29" s="27">
        <f t="shared" si="7"/>
        <v>157.33525733525735</v>
      </c>
      <c r="S29" s="27">
        <f t="shared" si="7"/>
        <v>160.08836524300438</v>
      </c>
      <c r="T29" s="27">
        <f t="shared" si="7"/>
        <v>156.80784876764778</v>
      </c>
      <c r="U29" s="27">
        <f t="shared" si="7"/>
        <v>156.80444766739183</v>
      </c>
      <c r="V29" s="180">
        <f t="shared" si="7"/>
        <v>156.80444766739183</v>
      </c>
      <c r="W29" s="183"/>
      <c r="Y29" s="327"/>
      <c r="AA29" s="11"/>
      <c r="AB29" s="11"/>
    </row>
    <row r="30" spans="1:31" ht="33.75" customHeight="1" x14ac:dyDescent="0.25">
      <c r="A30" s="29"/>
      <c r="B30" s="713">
        <f>B28-B24</f>
        <v>-1.119999999968968E-2</v>
      </c>
      <c r="C30" s="713">
        <f t="shared" ref="C30:V30" si="8">C28-C24</f>
        <v>-2.3199999999746979E-2</v>
      </c>
      <c r="D30" s="713">
        <f t="shared" si="8"/>
        <v>1.0840000000005148</v>
      </c>
      <c r="E30" s="713">
        <f t="shared" si="8"/>
        <v>-1.0495999999999555</v>
      </c>
      <c r="F30" s="713">
        <f t="shared" si="8"/>
        <v>-3.9999999997917257E-3</v>
      </c>
      <c r="G30" s="713">
        <f t="shared" si="8"/>
        <v>-1.1199999999803367E-2</v>
      </c>
      <c r="H30" s="713">
        <f t="shared" si="8"/>
        <v>-3.999999999564352E-3</v>
      </c>
      <c r="I30" s="713">
        <f t="shared" si="8"/>
        <v>-1.0703999999997222</v>
      </c>
      <c r="J30" s="713">
        <f t="shared" si="8"/>
        <v>3.4400000000232467E-2</v>
      </c>
      <c r="K30" s="713">
        <f t="shared" si="8"/>
        <v>-1.1015999999997348</v>
      </c>
      <c r="L30" s="713">
        <f t="shared" si="8"/>
        <v>-2.2311999999999728</v>
      </c>
      <c r="M30" s="713">
        <f t="shared" si="8"/>
        <v>-1.599999999962165E-2</v>
      </c>
      <c r="N30" s="713">
        <f t="shared" si="8"/>
        <v>1.5200000000163527E-2</v>
      </c>
      <c r="O30" s="713">
        <f t="shared" si="8"/>
        <v>2.480000000025484E-2</v>
      </c>
      <c r="P30" s="713">
        <f t="shared" si="8"/>
        <v>3.2000000002199158E-3</v>
      </c>
      <c r="Q30" s="713">
        <f t="shared" si="8"/>
        <v>-6.3999999997577106E-3</v>
      </c>
      <c r="R30" s="713">
        <f t="shared" si="8"/>
        <v>-2.2255999999997584</v>
      </c>
      <c r="S30" s="713">
        <f t="shared" si="8"/>
        <v>-2.2327999999999548</v>
      </c>
      <c r="T30" s="713">
        <f t="shared" si="8"/>
        <v>-3.2799999999838292E-2</v>
      </c>
      <c r="U30" s="713">
        <f t="shared" si="8"/>
        <v>-1.8399999999701322E-2</v>
      </c>
      <c r="V30" s="713">
        <f t="shared" si="8"/>
        <v>-1.8399999999701322E-2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5" t="s">
        <v>87</v>
      </c>
      <c r="O32" s="582"/>
      <c r="P32" s="583"/>
      <c r="Q32" s="583"/>
      <c r="R32" s="583"/>
      <c r="S32" s="583"/>
      <c r="T32" s="583"/>
      <c r="U32" s="583"/>
      <c r="V32" s="650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4" t="s">
        <v>16</v>
      </c>
      <c r="C33" s="1095"/>
      <c r="D33" s="1095"/>
      <c r="E33" s="1095"/>
      <c r="F33" s="1095"/>
      <c r="G33" s="1145"/>
      <c r="H33" s="1147" t="s">
        <v>8</v>
      </c>
      <c r="M33" s="32"/>
      <c r="N33" s="1166"/>
      <c r="O33" s="1169" t="s">
        <v>16</v>
      </c>
      <c r="P33" s="1170"/>
      <c r="Q33" s="1170"/>
      <c r="R33" s="1170"/>
      <c r="S33" s="1170"/>
      <c r="T33" s="1170"/>
      <c r="U33" s="718"/>
      <c r="V33" s="1155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719"/>
      <c r="V34" s="1155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249" t="s">
        <v>123</v>
      </c>
      <c r="V35" s="1150"/>
      <c r="W35" s="326"/>
      <c r="X35" s="2"/>
      <c r="Y35" s="2"/>
      <c r="Z35" s="2"/>
    </row>
    <row r="36" spans="1:28" ht="33.75" customHeight="1" x14ac:dyDescent="0.25">
      <c r="A36" s="147" t="s">
        <v>23</v>
      </c>
      <c r="B36" s="333">
        <v>75</v>
      </c>
      <c r="C36" s="729">
        <v>81</v>
      </c>
      <c r="D36" s="334">
        <v>15</v>
      </c>
      <c r="E36" s="512">
        <v>81.099999999999994</v>
      </c>
      <c r="F36" s="334">
        <v>82.5</v>
      </c>
      <c r="G36" s="336">
        <v>83.3</v>
      </c>
      <c r="H36" s="496">
        <f t="shared" ref="H36:H41" si="9">SUM(B36:G36)</f>
        <v>417.90000000000003</v>
      </c>
      <c r="I36" s="37"/>
      <c r="J36" s="375"/>
      <c r="K36" s="326"/>
      <c r="L36" s="502"/>
      <c r="M36" s="2"/>
      <c r="N36" s="147" t="s">
        <v>23</v>
      </c>
      <c r="O36" s="329">
        <v>6.1</v>
      </c>
      <c r="P36" s="330">
        <v>6.3</v>
      </c>
      <c r="Q36" s="330">
        <v>1.6</v>
      </c>
      <c r="R36" s="330">
        <v>6.3</v>
      </c>
      <c r="S36" s="330">
        <v>6.2</v>
      </c>
      <c r="T36" s="344">
        <v>6.3</v>
      </c>
      <c r="U36" s="603">
        <v>4.5</v>
      </c>
      <c r="V36" s="651">
        <f t="shared" ref="V36:V43" si="10">SUM(O36:U36)</f>
        <v>37.299999999999997</v>
      </c>
      <c r="W36" s="546">
        <f>V36-U36</f>
        <v>32.799999999999997</v>
      </c>
      <c r="X36" s="2"/>
      <c r="Z36" s="2"/>
    </row>
    <row r="37" spans="1:28" ht="33.75" customHeight="1" x14ac:dyDescent="0.25">
      <c r="A37" s="148" t="s">
        <v>19</v>
      </c>
      <c r="B37" s="513">
        <v>76.5</v>
      </c>
      <c r="C37" s="738">
        <v>81.2</v>
      </c>
      <c r="D37" s="334">
        <v>16.7</v>
      </c>
      <c r="E37" s="330">
        <v>82</v>
      </c>
      <c r="F37" s="330">
        <v>82.7</v>
      </c>
      <c r="G37" s="331">
        <v>83.7</v>
      </c>
      <c r="H37" s="337">
        <f t="shared" si="9"/>
        <v>422.79999999999995</v>
      </c>
      <c r="I37" s="37"/>
      <c r="J37" s="375"/>
      <c r="K37" s="326"/>
      <c r="L37" s="502"/>
      <c r="M37" s="2"/>
      <c r="N37" s="148" t="s">
        <v>19</v>
      </c>
      <c r="O37" s="329">
        <v>6</v>
      </c>
      <c r="P37" s="330">
        <v>6.1</v>
      </c>
      <c r="Q37" s="330">
        <v>1.5</v>
      </c>
      <c r="R37" s="330">
        <v>6.2</v>
      </c>
      <c r="S37" s="330">
        <v>6.2</v>
      </c>
      <c r="T37" s="344">
        <v>6.3</v>
      </c>
      <c r="U37" s="603"/>
      <c r="V37" s="680">
        <f t="shared" si="10"/>
        <v>32.299999999999997</v>
      </c>
      <c r="W37" s="541"/>
      <c r="X37" s="2"/>
      <c r="Z37" s="2"/>
    </row>
    <row r="38" spans="1:28" ht="33.75" customHeight="1" x14ac:dyDescent="0.25">
      <c r="A38" s="148" t="s">
        <v>27</v>
      </c>
      <c r="B38" s="329">
        <v>75.900000000000006</v>
      </c>
      <c r="C38" s="592">
        <v>80.5</v>
      </c>
      <c r="D38" s="330">
        <v>16.5</v>
      </c>
      <c r="E38" s="741">
        <v>81.5</v>
      </c>
      <c r="F38" s="334">
        <v>82.4</v>
      </c>
      <c r="G38" s="336">
        <v>83.3</v>
      </c>
      <c r="H38" s="337">
        <f>SUM(B38:G38)</f>
        <v>420.1</v>
      </c>
      <c r="I38" s="37"/>
      <c r="J38" s="375"/>
      <c r="K38" s="326"/>
      <c r="L38" s="502"/>
      <c r="M38" s="2"/>
      <c r="N38" s="148" t="s">
        <v>27</v>
      </c>
      <c r="O38" s="329">
        <v>6</v>
      </c>
      <c r="P38" s="330">
        <v>6.1</v>
      </c>
      <c r="Q38" s="330">
        <v>1.5</v>
      </c>
      <c r="R38" s="330">
        <v>6.2</v>
      </c>
      <c r="S38" s="330">
        <v>6.2</v>
      </c>
      <c r="T38" s="344">
        <v>6.3</v>
      </c>
      <c r="U38" s="603"/>
      <c r="V38" s="680">
        <f t="shared" si="10"/>
        <v>32.299999999999997</v>
      </c>
      <c r="W38" s="541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75.900000000000006</v>
      </c>
      <c r="C39" s="592">
        <v>80.5</v>
      </c>
      <c r="D39" s="330">
        <v>16.5</v>
      </c>
      <c r="E39" s="330">
        <v>80.900000000000006</v>
      </c>
      <c r="F39" s="330">
        <v>82.3</v>
      </c>
      <c r="G39" s="336">
        <v>83.2</v>
      </c>
      <c r="H39" s="337">
        <f t="shared" si="9"/>
        <v>419.3</v>
      </c>
      <c r="I39" s="37"/>
      <c r="J39" s="375"/>
      <c r="K39" s="326"/>
      <c r="L39" s="502"/>
      <c r="M39" s="2"/>
      <c r="N39" s="147" t="s">
        <v>20</v>
      </c>
      <c r="O39" s="329">
        <v>6</v>
      </c>
      <c r="P39" s="330">
        <v>6.1</v>
      </c>
      <c r="Q39" s="330">
        <v>1.5</v>
      </c>
      <c r="R39" s="330">
        <v>6.2</v>
      </c>
      <c r="S39" s="330">
        <v>6.2</v>
      </c>
      <c r="T39" s="344">
        <v>6.3</v>
      </c>
      <c r="U39" s="603"/>
      <c r="V39" s="680">
        <f t="shared" si="10"/>
        <v>32.299999999999997</v>
      </c>
      <c r="W39" s="541"/>
      <c r="X39" s="2"/>
      <c r="AA39" s="11"/>
      <c r="AB39" s="11"/>
    </row>
    <row r="40" spans="1:28" ht="33.75" customHeight="1" x14ac:dyDescent="0.25">
      <c r="A40" s="147" t="s">
        <v>21</v>
      </c>
      <c r="B40" s="329">
        <v>75.900000000000006</v>
      </c>
      <c r="C40" s="592">
        <v>80.5</v>
      </c>
      <c r="D40" s="330">
        <v>16.5</v>
      </c>
      <c r="E40" s="330">
        <v>80.900000000000006</v>
      </c>
      <c r="F40" s="334">
        <v>82.3</v>
      </c>
      <c r="G40" s="336">
        <v>83.1</v>
      </c>
      <c r="H40" s="558">
        <f t="shared" si="9"/>
        <v>419.20000000000005</v>
      </c>
      <c r="I40" s="555"/>
      <c r="J40" s="556"/>
      <c r="K40" s="556"/>
      <c r="L40" s="556"/>
      <c r="M40" s="557"/>
      <c r="N40" s="147" t="s">
        <v>21</v>
      </c>
      <c r="O40" s="329">
        <v>6.1</v>
      </c>
      <c r="P40" s="330">
        <v>6.2</v>
      </c>
      <c r="Q40" s="330">
        <v>1.5</v>
      </c>
      <c r="R40" s="330">
        <v>6.2</v>
      </c>
      <c r="S40" s="330">
        <v>6.2</v>
      </c>
      <c r="T40" s="344">
        <v>6.3</v>
      </c>
      <c r="U40" s="603"/>
      <c r="V40" s="680">
        <f t="shared" si="10"/>
        <v>32.5</v>
      </c>
      <c r="W40" s="541"/>
      <c r="X40" s="2"/>
      <c r="AA40" s="11"/>
      <c r="AB40" s="11"/>
    </row>
    <row r="41" spans="1:28" ht="33.75" customHeight="1" x14ac:dyDescent="0.25">
      <c r="A41" s="148" t="s">
        <v>22</v>
      </c>
      <c r="B41" s="329">
        <v>75.900000000000006</v>
      </c>
      <c r="C41" s="592">
        <v>80.5</v>
      </c>
      <c r="D41" s="334">
        <v>16.5</v>
      </c>
      <c r="E41" s="330">
        <v>80.3</v>
      </c>
      <c r="F41" s="330">
        <v>82.2</v>
      </c>
      <c r="G41" s="331">
        <v>82.3</v>
      </c>
      <c r="H41" s="337">
        <f t="shared" si="9"/>
        <v>417.7</v>
      </c>
      <c r="I41" s="555"/>
      <c r="J41" s="556"/>
      <c r="K41" s="556"/>
      <c r="L41" s="556"/>
      <c r="M41" s="557"/>
      <c r="N41" s="148" t="s">
        <v>22</v>
      </c>
      <c r="O41" s="329">
        <v>6.1</v>
      </c>
      <c r="P41" s="330">
        <v>6.2</v>
      </c>
      <c r="Q41" s="330">
        <v>1.5</v>
      </c>
      <c r="R41" s="330">
        <v>6.3</v>
      </c>
      <c r="S41" s="330">
        <v>6.2</v>
      </c>
      <c r="T41" s="344">
        <v>6.3</v>
      </c>
      <c r="U41" s="603"/>
      <c r="V41" s="680">
        <f t="shared" si="10"/>
        <v>32.6</v>
      </c>
      <c r="W41" s="541"/>
      <c r="X41" s="2"/>
      <c r="AA41" s="11"/>
      <c r="AB41" s="11"/>
    </row>
    <row r="42" spans="1:28" ht="33.75" customHeight="1" thickBot="1" x14ac:dyDescent="0.3">
      <c r="A42" s="196" t="s">
        <v>30</v>
      </c>
      <c r="B42" s="329">
        <v>75.2</v>
      </c>
      <c r="C42" s="738">
        <v>80</v>
      </c>
      <c r="D42" s="690">
        <v>14.9</v>
      </c>
      <c r="E42" s="330">
        <v>79.7</v>
      </c>
      <c r="F42" s="330">
        <v>80.7</v>
      </c>
      <c r="G42" s="331">
        <v>81.7</v>
      </c>
      <c r="H42" s="509">
        <f>SUM(B42:G42)</f>
        <v>412.2</v>
      </c>
      <c r="I42" s="555"/>
      <c r="J42" s="556"/>
      <c r="K42" s="556"/>
      <c r="L42" s="556"/>
      <c r="M42" s="557"/>
      <c r="N42" s="196" t="s">
        <v>30</v>
      </c>
      <c r="O42" s="329">
        <v>6.1</v>
      </c>
      <c r="P42" s="330">
        <v>6.2</v>
      </c>
      <c r="Q42" s="330">
        <v>1.5</v>
      </c>
      <c r="R42" s="330">
        <v>6.3</v>
      </c>
      <c r="S42" s="330">
        <v>6.2</v>
      </c>
      <c r="T42" s="344">
        <v>6.3</v>
      </c>
      <c r="U42" s="603"/>
      <c r="V42" s="680">
        <f t="shared" si="10"/>
        <v>32.6</v>
      </c>
      <c r="W42" s="541"/>
      <c r="X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530.30000000000007</v>
      </c>
      <c r="C43" s="628">
        <f t="shared" si="11"/>
        <v>564.20000000000005</v>
      </c>
      <c r="D43" s="628">
        <f t="shared" si="11"/>
        <v>112.60000000000001</v>
      </c>
      <c r="E43" s="531">
        <f t="shared" si="11"/>
        <v>566.4</v>
      </c>
      <c r="F43" s="628">
        <f>SUM(F36:F42)</f>
        <v>575.1</v>
      </c>
      <c r="G43" s="629">
        <f t="shared" si="11"/>
        <v>580.6</v>
      </c>
      <c r="H43" s="626">
        <f>SUM(B43:G43)</f>
        <v>2929.2</v>
      </c>
      <c r="I43" s="37"/>
      <c r="J43" s="37"/>
      <c r="K43" s="37"/>
      <c r="L43" s="37"/>
      <c r="N43" s="302" t="s">
        <v>8</v>
      </c>
      <c r="O43" s="733">
        <f t="shared" ref="O43:T43" si="12">SUM(O36:O42)</f>
        <v>42.400000000000006</v>
      </c>
      <c r="P43" s="734">
        <f t="shared" si="12"/>
        <v>43.2</v>
      </c>
      <c r="Q43" s="734">
        <f t="shared" si="12"/>
        <v>10.6</v>
      </c>
      <c r="R43" s="734">
        <f t="shared" si="12"/>
        <v>43.699999999999996</v>
      </c>
      <c r="S43" s="734">
        <f t="shared" si="12"/>
        <v>43.400000000000006</v>
      </c>
      <c r="T43" s="735">
        <f t="shared" si="12"/>
        <v>44.099999999999994</v>
      </c>
      <c r="U43" s="736"/>
      <c r="V43" s="626">
        <f t="shared" si="10"/>
        <v>227.4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613">
        <v>156.19999999999996</v>
      </c>
      <c r="C44" s="613">
        <v>156.19999999999996</v>
      </c>
      <c r="D44" s="613">
        <v>156.19999999999996</v>
      </c>
      <c r="E44" s="613">
        <v>156.19999999999996</v>
      </c>
      <c r="F44" s="613">
        <v>156.19999999999996</v>
      </c>
      <c r="G44" s="613">
        <v>156.19999999999996</v>
      </c>
      <c r="H44" s="620">
        <f>+((H43/H45)/7)*1000</f>
        <v>156.54962321628989</v>
      </c>
      <c r="I44" s="38"/>
      <c r="J44" s="38"/>
      <c r="K44" s="38"/>
      <c r="L44" s="37"/>
      <c r="N44" s="162" t="s">
        <v>10</v>
      </c>
      <c r="O44" s="474">
        <v>151.5</v>
      </c>
      <c r="P44" s="475">
        <v>150.5</v>
      </c>
      <c r="Q44" s="475">
        <v>152</v>
      </c>
      <c r="R44" s="475">
        <v>148.5</v>
      </c>
      <c r="S44" s="475">
        <v>147.5</v>
      </c>
      <c r="T44" s="476">
        <v>146.5</v>
      </c>
      <c r="U44" s="737"/>
      <c r="V44" s="732">
        <f>+((V43/V45)/7)*1000</f>
        <v>149.0170380078637</v>
      </c>
      <c r="AA44" s="11"/>
      <c r="AB44" s="11"/>
    </row>
    <row r="45" spans="1:28" ht="33.75" customHeight="1" x14ac:dyDescent="0.25">
      <c r="A45" s="163" t="s">
        <v>11</v>
      </c>
      <c r="B45" s="18">
        <v>485</v>
      </c>
      <c r="C45" s="19">
        <v>515</v>
      </c>
      <c r="D45" s="19">
        <v>99</v>
      </c>
      <c r="E45" s="19">
        <v>518</v>
      </c>
      <c r="F45" s="19">
        <v>526</v>
      </c>
      <c r="G45" s="20">
        <v>530</v>
      </c>
      <c r="H45" s="384">
        <f>SUM(B45:G45)</f>
        <v>2673</v>
      </c>
      <c r="I45" s="166"/>
      <c r="J45" s="166"/>
      <c r="K45" s="166"/>
      <c r="L45" s="37"/>
      <c r="M45" s="39"/>
      <c r="N45" s="163" t="s">
        <v>11</v>
      </c>
      <c r="O45" s="18">
        <v>40</v>
      </c>
      <c r="P45" s="19">
        <v>41</v>
      </c>
      <c r="Q45" s="19">
        <v>10</v>
      </c>
      <c r="R45" s="19">
        <v>42</v>
      </c>
      <c r="S45" s="19">
        <v>42</v>
      </c>
      <c r="T45" s="156">
        <v>43</v>
      </c>
      <c r="U45" s="611"/>
      <c r="V45" s="114">
        <f>SUM(O45:U45)</f>
        <v>218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75.735357142857112</v>
      </c>
      <c r="C46" s="22">
        <f>((((((C44*7)*C45)/1000)))/7)</f>
        <v>80.442999999999969</v>
      </c>
      <c r="D46" s="22">
        <f>((((((D44*7)*D45)/1000)))/7)</f>
        <v>15.463799999999994</v>
      </c>
      <c r="E46" s="22">
        <f>((((((E44*7)*E45)/1000)))/7)</f>
        <v>80.911599999999979</v>
      </c>
      <c r="F46" s="22">
        <f>((((((F44*7)*F45)/1000)))/7)</f>
        <v>82.16119999999998</v>
      </c>
      <c r="G46" s="23">
        <f>((((((G44*7)*G45)/1000)))/7)</f>
        <v>82.785999999999959</v>
      </c>
      <c r="H46" s="368">
        <f>((H43*1000)/H45)/7</f>
        <v>156.54962321628986</v>
      </c>
      <c r="I46" s="167"/>
      <c r="J46" s="167"/>
      <c r="K46" s="167"/>
      <c r="L46" s="37"/>
      <c r="N46" s="164" t="s">
        <v>12</v>
      </c>
      <c r="O46" s="21">
        <f t="shared" ref="O46:T46" si="13">(((((O44*7)*O45)/1000)))/7</f>
        <v>6.0600000000000005</v>
      </c>
      <c r="P46" s="22">
        <f t="shared" si="13"/>
        <v>6.1704999999999997</v>
      </c>
      <c r="Q46" s="22">
        <f t="shared" si="13"/>
        <v>1.52</v>
      </c>
      <c r="R46" s="22">
        <f t="shared" si="13"/>
        <v>6.2370000000000001</v>
      </c>
      <c r="S46" s="22">
        <f t="shared" si="13"/>
        <v>6.1950000000000003</v>
      </c>
      <c r="T46" s="135">
        <f t="shared" si="13"/>
        <v>6.2995000000000001</v>
      </c>
      <c r="U46" s="363"/>
      <c r="V46" s="115">
        <f>((V43*1000)/V45)/7</f>
        <v>149.0170380078637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530.29899999999986</v>
      </c>
      <c r="C47" s="330">
        <f t="shared" si="14"/>
        <v>563.10099999999989</v>
      </c>
      <c r="D47" s="330">
        <f t="shared" si="14"/>
        <v>108.24659999999997</v>
      </c>
      <c r="E47" s="330">
        <f t="shared" si="14"/>
        <v>566.38119999999981</v>
      </c>
      <c r="F47" s="330">
        <f>((F45*F44)*7)/1000</f>
        <v>575.12839999999994</v>
      </c>
      <c r="G47" s="331">
        <f t="shared" si="14"/>
        <v>579.50199999999984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42.42</v>
      </c>
      <c r="P47" s="330">
        <f t="shared" si="15"/>
        <v>43.1935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 t="shared" si="15"/>
        <v>44.096499999999999</v>
      </c>
      <c r="U47" s="603"/>
      <c r="V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156.20029455081004</v>
      </c>
      <c r="C48" s="27">
        <f t="shared" si="16"/>
        <v>156.50485436893206</v>
      </c>
      <c r="D48" s="27">
        <f t="shared" si="16"/>
        <v>162.48196248196248</v>
      </c>
      <c r="E48" s="27">
        <f t="shared" si="16"/>
        <v>156.20518477661332</v>
      </c>
      <c r="F48" s="27">
        <f>+(F43/F45)/7*1000</f>
        <v>156.1922868006518</v>
      </c>
      <c r="G48" s="28">
        <f t="shared" si="16"/>
        <v>156.49595687331535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151.42857142857144</v>
      </c>
      <c r="P48" s="27">
        <f t="shared" si="17"/>
        <v>150.52264808362369</v>
      </c>
      <c r="Q48" s="27">
        <f t="shared" si="17"/>
        <v>151.42857142857144</v>
      </c>
      <c r="R48" s="27">
        <f t="shared" si="17"/>
        <v>148.63945578231292</v>
      </c>
      <c r="S48" s="27">
        <f t="shared" si="17"/>
        <v>147.61904761904762</v>
      </c>
      <c r="T48" s="180">
        <f t="shared" si="17"/>
        <v>146.51162790697671</v>
      </c>
      <c r="U48" s="208"/>
      <c r="V48" s="116"/>
      <c r="AA48" s="11"/>
      <c r="AB48" s="11"/>
    </row>
    <row r="49" spans="1:31" ht="33.75" customHeight="1" x14ac:dyDescent="0.25">
      <c r="A49" s="29"/>
      <c r="B49" s="713">
        <f t="shared" ref="B49:G49" si="18">B47-B43</f>
        <v>-1.0000000002037268E-3</v>
      </c>
      <c r="C49" s="713">
        <f t="shared" si="18"/>
        <v>-1.0990000000001601</v>
      </c>
      <c r="D49" s="713">
        <f t="shared" si="18"/>
        <v>-4.3534000000000361</v>
      </c>
      <c r="E49" s="713">
        <f t="shared" si="18"/>
        <v>-1.8800000000169348E-2</v>
      </c>
      <c r="F49" s="713">
        <f t="shared" si="18"/>
        <v>2.8399999999919601E-2</v>
      </c>
      <c r="G49" s="713">
        <f t="shared" si="18"/>
        <v>-1.0980000000001837</v>
      </c>
      <c r="H49" s="29"/>
      <c r="I49" s="29"/>
      <c r="J49" s="29"/>
      <c r="K49" s="29"/>
      <c r="L49" s="30"/>
      <c r="N49" s="29"/>
      <c r="O49" s="713">
        <f t="shared" ref="O49:T49" si="19">O47-O43</f>
        <v>1.9999999999996021E-2</v>
      </c>
      <c r="P49" s="713">
        <f t="shared" si="19"/>
        <v>-6.5000000000026148E-3</v>
      </c>
      <c r="Q49" s="713">
        <f t="shared" si="19"/>
        <v>4.0000000000000924E-2</v>
      </c>
      <c r="R49" s="713">
        <f t="shared" si="19"/>
        <v>-4.0999999999996817E-2</v>
      </c>
      <c r="S49" s="713">
        <f t="shared" si="19"/>
        <v>-3.5000000000003695E-2</v>
      </c>
      <c r="T49" s="713">
        <f t="shared" si="19"/>
        <v>-3.4999999999953957E-3</v>
      </c>
      <c r="U49" s="713"/>
      <c r="V49" s="29"/>
      <c r="AA49" s="11"/>
      <c r="AB49" s="11"/>
    </row>
    <row r="50" spans="1:31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1" ht="33.75" customHeight="1" thickBot="1" x14ac:dyDescent="0.3">
      <c r="A52" s="299" t="s">
        <v>18</v>
      </c>
      <c r="B52" s="1103" t="s">
        <v>7</v>
      </c>
      <c r="C52" s="1104"/>
      <c r="D52" s="1104"/>
      <c r="E52" s="1104"/>
      <c r="F52" s="1104"/>
      <c r="G52" s="1104"/>
      <c r="H52" s="1105"/>
      <c r="I52" s="1142" t="s">
        <v>29</v>
      </c>
      <c r="J52" s="1143"/>
      <c r="K52" s="1143"/>
      <c r="L52" s="1143"/>
      <c r="M52" s="1143"/>
      <c r="N52" s="1143"/>
      <c r="O52" s="1144"/>
      <c r="P52" s="1103" t="s">
        <v>28</v>
      </c>
      <c r="Q52" s="1104"/>
      <c r="R52" s="1104"/>
      <c r="S52" s="1104"/>
      <c r="T52" s="1104"/>
      <c r="U52" s="1104"/>
      <c r="V52" s="1105"/>
      <c r="W52" s="727"/>
      <c r="X52" s="1147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46" t="s">
        <v>67</v>
      </c>
      <c r="X53" s="1148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117">
        <v>7.5</v>
      </c>
      <c r="C54" s="514">
        <v>7.6</v>
      </c>
      <c r="D54" s="514">
        <v>7.6</v>
      </c>
      <c r="E54" s="514">
        <v>1.5</v>
      </c>
      <c r="F54" s="514">
        <v>7.6</v>
      </c>
      <c r="G54" s="703">
        <v>7.4</v>
      </c>
      <c r="H54" s="515">
        <v>7.4</v>
      </c>
      <c r="I54" s="117">
        <v>6.6</v>
      </c>
      <c r="J54" s="703">
        <v>6.7</v>
      </c>
      <c r="K54" s="703">
        <v>6.8</v>
      </c>
      <c r="L54" s="514">
        <v>1.7</v>
      </c>
      <c r="M54" s="514">
        <v>6.8</v>
      </c>
      <c r="N54" s="712">
        <v>6.6</v>
      </c>
      <c r="O54" s="515">
        <v>6.6</v>
      </c>
      <c r="P54" s="117">
        <v>7.3</v>
      </c>
      <c r="Q54" s="514">
        <v>7.5</v>
      </c>
      <c r="R54" s="514">
        <v>7.5</v>
      </c>
      <c r="S54" s="514">
        <v>1.4</v>
      </c>
      <c r="T54" s="514">
        <v>7.6</v>
      </c>
      <c r="U54" s="514">
        <v>7.4</v>
      </c>
      <c r="V54" s="515">
        <v>7.3</v>
      </c>
      <c r="W54" s="515">
        <v>15.3</v>
      </c>
      <c r="X54" s="365">
        <f t="shared" ref="X54:X61" si="20">SUM(B54:W54)</f>
        <v>149.70000000000002</v>
      </c>
      <c r="Y54" s="546">
        <f>X54-W54</f>
        <v>134.4</v>
      </c>
      <c r="Z54" s="12"/>
      <c r="AA54" s="2"/>
      <c r="AB54" s="2"/>
      <c r="AC54" s="2"/>
    </row>
    <row r="55" spans="1:31" ht="33.75" customHeight="1" x14ac:dyDescent="0.25">
      <c r="A55" s="148" t="s">
        <v>19</v>
      </c>
      <c r="B55" s="117">
        <v>7.4</v>
      </c>
      <c r="C55" s="514">
        <v>7.6</v>
      </c>
      <c r="D55" s="514">
        <v>7.5</v>
      </c>
      <c r="E55" s="514">
        <v>1.5</v>
      </c>
      <c r="F55" s="514">
        <v>7.5</v>
      </c>
      <c r="G55" s="703">
        <v>7.3</v>
      </c>
      <c r="H55" s="515">
        <v>7.3</v>
      </c>
      <c r="I55" s="117">
        <v>6.5</v>
      </c>
      <c r="J55" s="703">
        <v>6.6</v>
      </c>
      <c r="K55" s="703">
        <v>6.8</v>
      </c>
      <c r="L55" s="514">
        <v>1.6</v>
      </c>
      <c r="M55" s="514">
        <v>6.7</v>
      </c>
      <c r="N55" s="712">
        <v>6.5</v>
      </c>
      <c r="O55" s="515">
        <v>6.5</v>
      </c>
      <c r="P55" s="117">
        <v>7.3</v>
      </c>
      <c r="Q55" s="514">
        <v>7.4</v>
      </c>
      <c r="R55" s="514">
        <v>7.4</v>
      </c>
      <c r="S55" s="514">
        <v>1.3</v>
      </c>
      <c r="T55" s="514">
        <v>7.5</v>
      </c>
      <c r="U55" s="514">
        <v>7.3</v>
      </c>
      <c r="V55" s="515">
        <v>7.2</v>
      </c>
      <c r="W55" s="515"/>
      <c r="X55" s="380">
        <f t="shared" si="20"/>
        <v>132.69999999999999</v>
      </c>
      <c r="Y55" s="541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17">
        <v>7.4</v>
      </c>
      <c r="C56" s="514">
        <v>7.6</v>
      </c>
      <c r="D56" s="514">
        <v>7.5</v>
      </c>
      <c r="E56" s="514">
        <v>1.5</v>
      </c>
      <c r="F56" s="514">
        <v>7.5</v>
      </c>
      <c r="G56" s="703">
        <v>7.3</v>
      </c>
      <c r="H56" s="515">
        <v>7.3</v>
      </c>
      <c r="I56" s="117">
        <v>6.5</v>
      </c>
      <c r="J56" s="703">
        <v>6.7</v>
      </c>
      <c r="K56" s="703">
        <v>6.8</v>
      </c>
      <c r="L56" s="514">
        <v>1.6</v>
      </c>
      <c r="M56" s="514">
        <v>6.7</v>
      </c>
      <c r="N56" s="712">
        <v>6.5</v>
      </c>
      <c r="O56" s="515">
        <v>6.5</v>
      </c>
      <c r="P56" s="117">
        <v>7.3</v>
      </c>
      <c r="Q56" s="514">
        <v>7.4</v>
      </c>
      <c r="R56" s="514">
        <v>7.4</v>
      </c>
      <c r="S56" s="514">
        <v>1.3</v>
      </c>
      <c r="T56" s="514">
        <v>7.5</v>
      </c>
      <c r="U56" s="514">
        <v>7.3</v>
      </c>
      <c r="V56" s="515">
        <v>7.2</v>
      </c>
      <c r="W56" s="515"/>
      <c r="X56" s="380">
        <f t="shared" si="20"/>
        <v>132.79999999999998</v>
      </c>
      <c r="Y56" s="541"/>
      <c r="Z56" s="641"/>
      <c r="AA56" s="2"/>
      <c r="AB56" s="2"/>
      <c r="AC56" s="2"/>
    </row>
    <row r="57" spans="1:31" ht="33.75" customHeight="1" x14ac:dyDescent="0.25">
      <c r="A57" s="147" t="s">
        <v>20</v>
      </c>
      <c r="B57" s="117">
        <v>7.4</v>
      </c>
      <c r="C57" s="514">
        <v>7.6</v>
      </c>
      <c r="D57" s="514">
        <v>7.6</v>
      </c>
      <c r="E57" s="514">
        <v>1.5</v>
      </c>
      <c r="F57" s="514">
        <v>7.5</v>
      </c>
      <c r="G57" s="703">
        <v>7.4</v>
      </c>
      <c r="H57" s="515">
        <v>7.4</v>
      </c>
      <c r="I57" s="117">
        <v>6.5</v>
      </c>
      <c r="J57" s="703">
        <v>6.7</v>
      </c>
      <c r="K57" s="703">
        <v>6.8</v>
      </c>
      <c r="L57" s="514">
        <v>1.7</v>
      </c>
      <c r="M57" s="514">
        <v>6.8</v>
      </c>
      <c r="N57" s="712">
        <v>6.6</v>
      </c>
      <c r="O57" s="515">
        <v>6.6</v>
      </c>
      <c r="P57" s="117">
        <v>7.3</v>
      </c>
      <c r="Q57" s="514">
        <v>7.4</v>
      </c>
      <c r="R57" s="514">
        <v>7.4</v>
      </c>
      <c r="S57" s="514">
        <v>1.4</v>
      </c>
      <c r="T57" s="514">
        <v>7.5</v>
      </c>
      <c r="U57" s="514">
        <v>7.4</v>
      </c>
      <c r="V57" s="515">
        <v>7.2</v>
      </c>
      <c r="W57" s="515"/>
      <c r="X57" s="380">
        <f t="shared" si="20"/>
        <v>133.70000000000002</v>
      </c>
      <c r="Y57" s="541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17">
        <v>7.4</v>
      </c>
      <c r="C58" s="514">
        <v>7.6</v>
      </c>
      <c r="D58" s="514">
        <v>7.6</v>
      </c>
      <c r="E58" s="514">
        <v>1.5</v>
      </c>
      <c r="F58" s="514">
        <v>7.5</v>
      </c>
      <c r="G58" s="703">
        <v>7.4</v>
      </c>
      <c r="H58" s="515">
        <v>7.4</v>
      </c>
      <c r="I58" s="117">
        <v>6.5</v>
      </c>
      <c r="J58" s="703">
        <v>6.7</v>
      </c>
      <c r="K58" s="703">
        <v>6.8</v>
      </c>
      <c r="L58" s="514">
        <v>1.7</v>
      </c>
      <c r="M58" s="514">
        <v>6.8</v>
      </c>
      <c r="N58" s="712">
        <v>6.6</v>
      </c>
      <c r="O58" s="515">
        <v>6.6</v>
      </c>
      <c r="P58" s="117">
        <v>7.3</v>
      </c>
      <c r="Q58" s="514">
        <v>7.4</v>
      </c>
      <c r="R58" s="514">
        <v>7.4</v>
      </c>
      <c r="S58" s="514">
        <v>1.4</v>
      </c>
      <c r="T58" s="514">
        <v>7.5</v>
      </c>
      <c r="U58" s="514">
        <v>7.4</v>
      </c>
      <c r="V58" s="515">
        <v>7.2</v>
      </c>
      <c r="W58" s="515"/>
      <c r="X58" s="380">
        <f t="shared" si="20"/>
        <v>133.70000000000002</v>
      </c>
      <c r="Y58" s="541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17">
        <v>7.5</v>
      </c>
      <c r="C59" s="514">
        <v>7.6</v>
      </c>
      <c r="D59" s="514">
        <v>7.6</v>
      </c>
      <c r="E59" s="514">
        <v>1.5</v>
      </c>
      <c r="F59" s="514">
        <v>7.6</v>
      </c>
      <c r="G59" s="703">
        <v>7.4</v>
      </c>
      <c r="H59" s="515">
        <v>7.4</v>
      </c>
      <c r="I59" s="117">
        <v>6.6</v>
      </c>
      <c r="J59" s="703">
        <v>6.7</v>
      </c>
      <c r="K59" s="703">
        <v>6.8</v>
      </c>
      <c r="L59" s="514">
        <v>1.7</v>
      </c>
      <c r="M59" s="514">
        <v>6.8</v>
      </c>
      <c r="N59" s="712">
        <v>6.6</v>
      </c>
      <c r="O59" s="515">
        <v>6.6</v>
      </c>
      <c r="P59" s="117">
        <v>7.3</v>
      </c>
      <c r="Q59" s="514">
        <v>7.5</v>
      </c>
      <c r="R59" s="514">
        <v>7.4</v>
      </c>
      <c r="S59" s="514">
        <v>1.4</v>
      </c>
      <c r="T59" s="514">
        <v>7.6</v>
      </c>
      <c r="U59" s="514">
        <v>7.4</v>
      </c>
      <c r="V59" s="515">
        <v>7.2</v>
      </c>
      <c r="W59" s="515"/>
      <c r="X59" s="380">
        <f t="shared" si="20"/>
        <v>134.19999999999999</v>
      </c>
      <c r="Y59" s="541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17">
        <v>7.5</v>
      </c>
      <c r="C60" s="514">
        <v>7.6</v>
      </c>
      <c r="D60" s="514">
        <v>7.6</v>
      </c>
      <c r="E60" s="514">
        <v>1.6</v>
      </c>
      <c r="F60" s="514">
        <v>7.6</v>
      </c>
      <c r="G60" s="703">
        <v>7.4</v>
      </c>
      <c r="H60" s="515">
        <v>7.4</v>
      </c>
      <c r="I60" s="117">
        <v>6.6</v>
      </c>
      <c r="J60" s="703">
        <v>6.7</v>
      </c>
      <c r="K60" s="703">
        <v>6.8</v>
      </c>
      <c r="L60" s="514">
        <v>1.7</v>
      </c>
      <c r="M60" s="514">
        <v>6.8</v>
      </c>
      <c r="N60" s="712">
        <v>6.6</v>
      </c>
      <c r="O60" s="515">
        <v>6.6</v>
      </c>
      <c r="P60" s="117">
        <v>7.3</v>
      </c>
      <c r="Q60" s="514">
        <v>7.5</v>
      </c>
      <c r="R60" s="514">
        <v>7.5</v>
      </c>
      <c r="S60" s="514">
        <v>1.4</v>
      </c>
      <c r="T60" s="514">
        <v>7.6</v>
      </c>
      <c r="U60" s="514">
        <v>7.4</v>
      </c>
      <c r="V60" s="515">
        <v>7.3</v>
      </c>
      <c r="W60" s="515"/>
      <c r="X60" s="680">
        <f t="shared" si="20"/>
        <v>134.5</v>
      </c>
      <c r="Y60" s="541"/>
      <c r="Z60" s="12"/>
      <c r="AA60" s="2"/>
      <c r="AB60" s="2"/>
      <c r="AC60" s="2"/>
    </row>
    <row r="61" spans="1:31" ht="33.75" customHeight="1" thickBot="1" x14ac:dyDescent="0.3">
      <c r="A61" s="197" t="s">
        <v>8</v>
      </c>
      <c r="B61" s="622">
        <f t="shared" ref="B61:K61" si="21">SUM(B54:B60)</f>
        <v>52.1</v>
      </c>
      <c r="C61" s="623">
        <f t="shared" si="21"/>
        <v>53.2</v>
      </c>
      <c r="D61" s="623">
        <f t="shared" si="21"/>
        <v>53.000000000000007</v>
      </c>
      <c r="E61" s="623">
        <f t="shared" si="21"/>
        <v>10.6</v>
      </c>
      <c r="F61" s="623">
        <f t="shared" si="21"/>
        <v>52.800000000000004</v>
      </c>
      <c r="G61" s="623">
        <f t="shared" si="21"/>
        <v>51.599999999999994</v>
      </c>
      <c r="H61" s="624">
        <f t="shared" si="21"/>
        <v>51.599999999999994</v>
      </c>
      <c r="I61" s="622">
        <f t="shared" si="21"/>
        <v>45.800000000000004</v>
      </c>
      <c r="J61" s="623">
        <f t="shared" si="21"/>
        <v>46.800000000000004</v>
      </c>
      <c r="K61" s="623">
        <f t="shared" si="21"/>
        <v>47.599999999999994</v>
      </c>
      <c r="L61" s="623">
        <f>SUM(L54:L60)</f>
        <v>11.7</v>
      </c>
      <c r="M61" s="623">
        <f>SUM(M54:M60)</f>
        <v>47.399999999999991</v>
      </c>
      <c r="N61" s="623">
        <f>SUM(N54:N60)</f>
        <v>46.000000000000007</v>
      </c>
      <c r="O61" s="624">
        <f>SUM(O54:O60)</f>
        <v>46.000000000000007</v>
      </c>
      <c r="P61" s="622">
        <f t="shared" ref="P61:V61" si="22">SUM(P54:P60)</f>
        <v>51.099999999999994</v>
      </c>
      <c r="Q61" s="623">
        <f t="shared" si="22"/>
        <v>52.1</v>
      </c>
      <c r="R61" s="623">
        <f t="shared" si="22"/>
        <v>52</v>
      </c>
      <c r="S61" s="623">
        <f t="shared" si="22"/>
        <v>9.6000000000000014</v>
      </c>
      <c r="T61" s="623">
        <f t="shared" si="22"/>
        <v>52.800000000000004</v>
      </c>
      <c r="U61" s="623">
        <f t="shared" si="22"/>
        <v>51.599999999999994</v>
      </c>
      <c r="V61" s="624">
        <f t="shared" si="22"/>
        <v>50.6</v>
      </c>
      <c r="W61" s="624"/>
      <c r="X61" s="625">
        <f t="shared" si="20"/>
        <v>936.00000000000011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150.5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151.5</v>
      </c>
      <c r="S62" s="618">
        <v>152</v>
      </c>
      <c r="T62" s="618">
        <v>151</v>
      </c>
      <c r="U62" s="618">
        <v>150.5</v>
      </c>
      <c r="V62" s="619">
        <v>150.5</v>
      </c>
      <c r="W62" s="731"/>
      <c r="X62" s="616">
        <f>((X61/X63)/7)*1000</f>
        <v>151.089588377724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49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611"/>
      <c r="X63" s="244">
        <f>+SUM(B63:W63)</f>
        <v>885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((((B62*7)*B63-B54-B55)/1000))/7</f>
        <v>7.4458714285714285</v>
      </c>
      <c r="C64" s="21">
        <f t="shared" ref="C64:V64" si="23">((((C62*7)*C63-C54-C55)/1000))/7</f>
        <v>7.5978285714285718</v>
      </c>
      <c r="D64" s="21">
        <f t="shared" si="23"/>
        <v>7.5728428571428577</v>
      </c>
      <c r="E64" s="21">
        <f t="shared" si="23"/>
        <v>1.5195714285714286</v>
      </c>
      <c r="F64" s="21">
        <f t="shared" si="23"/>
        <v>7.5478428571428582</v>
      </c>
      <c r="G64" s="21">
        <f t="shared" si="23"/>
        <v>7.372399999999999</v>
      </c>
      <c r="H64" s="21">
        <f t="shared" si="23"/>
        <v>7.372399999999999</v>
      </c>
      <c r="I64" s="21">
        <f t="shared" si="23"/>
        <v>6.534128571428572</v>
      </c>
      <c r="J64" s="21">
        <f t="shared" si="23"/>
        <v>6.6861000000000006</v>
      </c>
      <c r="K64" s="21">
        <f t="shared" si="23"/>
        <v>6.7930571428571422</v>
      </c>
      <c r="L64" s="21">
        <f t="shared" si="23"/>
        <v>1.6715285714285713</v>
      </c>
      <c r="M64" s="21">
        <f t="shared" si="23"/>
        <v>6.7705714285714285</v>
      </c>
      <c r="N64" s="21">
        <f t="shared" si="23"/>
        <v>6.5761285714285709</v>
      </c>
      <c r="O64" s="21">
        <f t="shared" si="23"/>
        <v>6.5761285714285709</v>
      </c>
      <c r="P64" s="21">
        <f t="shared" si="23"/>
        <v>7.2939142857142851</v>
      </c>
      <c r="Q64" s="21">
        <f t="shared" si="23"/>
        <v>7.4458714285714285</v>
      </c>
      <c r="R64" s="21">
        <f t="shared" si="23"/>
        <v>7.4213714285714278</v>
      </c>
      <c r="S64" s="21">
        <f t="shared" si="23"/>
        <v>1.3676142857142859</v>
      </c>
      <c r="T64" s="21">
        <f t="shared" si="23"/>
        <v>7.5478428571428582</v>
      </c>
      <c r="U64" s="21">
        <f t="shared" si="23"/>
        <v>7.372399999999999</v>
      </c>
      <c r="V64" s="21">
        <f t="shared" si="23"/>
        <v>7.2219285714285713</v>
      </c>
      <c r="W64" s="363"/>
      <c r="X64" s="425">
        <f>((X61*1000)/X63)/7</f>
        <v>151.08958837772397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4">((D63*D62)*7)/1000</f>
        <v>53.024999999999999</v>
      </c>
      <c r="E65" s="330">
        <f t="shared" si="24"/>
        <v>10.64</v>
      </c>
      <c r="F65" s="330">
        <f t="shared" si="24"/>
        <v>52.85</v>
      </c>
      <c r="G65" s="330">
        <f t="shared" si="24"/>
        <v>51.621499999999997</v>
      </c>
      <c r="H65" s="331">
        <f t="shared" si="24"/>
        <v>51.621499999999997</v>
      </c>
      <c r="I65" s="329">
        <f t="shared" si="24"/>
        <v>45.752000000000002</v>
      </c>
      <c r="J65" s="330">
        <f t="shared" si="24"/>
        <v>46.816000000000003</v>
      </c>
      <c r="K65" s="330">
        <f t="shared" si="24"/>
        <v>47.564999999999998</v>
      </c>
      <c r="L65" s="330">
        <f>((L63*L62)*7)/1000</f>
        <v>11.704000000000001</v>
      </c>
      <c r="M65" s="330">
        <f>((M63*M62)*7)/1000</f>
        <v>47.407499999999999</v>
      </c>
      <c r="N65" s="330">
        <f>((N63*N62)*7)/1000</f>
        <v>46.045999999999999</v>
      </c>
      <c r="O65" s="331">
        <f>((O63*O62)*7)/1000</f>
        <v>46.045999999999999</v>
      </c>
      <c r="P65" s="329">
        <f t="shared" ref="P65:V65" si="25">((P63*P62)*7)/1000</f>
        <v>51.072000000000003</v>
      </c>
      <c r="Q65" s="330">
        <f t="shared" si="25"/>
        <v>52.136000000000003</v>
      </c>
      <c r="R65" s="330">
        <f t="shared" si="25"/>
        <v>51.964500000000001</v>
      </c>
      <c r="S65" s="330">
        <f t="shared" si="25"/>
        <v>9.5760000000000005</v>
      </c>
      <c r="T65" s="330">
        <f t="shared" si="25"/>
        <v>52.85</v>
      </c>
      <c r="U65" s="330">
        <f t="shared" si="25"/>
        <v>51.621499999999997</v>
      </c>
      <c r="V65" s="331">
        <f t="shared" si="25"/>
        <v>50.567999999999998</v>
      </c>
      <c r="W65" s="603"/>
      <c r="X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151.89504373177846</v>
      </c>
      <c r="C66" s="27">
        <f t="shared" si="26"/>
        <v>152</v>
      </c>
      <c r="D66" s="27">
        <f t="shared" si="26"/>
        <v>151.42857142857144</v>
      </c>
      <c r="E66" s="27">
        <f t="shared" si="26"/>
        <v>151.42857142857144</v>
      </c>
      <c r="F66" s="27">
        <f t="shared" si="26"/>
        <v>150.85714285714286</v>
      </c>
      <c r="G66" s="27">
        <f t="shared" si="26"/>
        <v>150.43731778425655</v>
      </c>
      <c r="H66" s="28">
        <f t="shared" si="26"/>
        <v>150.43731778425655</v>
      </c>
      <c r="I66" s="26">
        <f t="shared" si="26"/>
        <v>152.1594684385382</v>
      </c>
      <c r="J66" s="27">
        <f t="shared" si="26"/>
        <v>151.94805194805198</v>
      </c>
      <c r="K66" s="27">
        <f t="shared" si="26"/>
        <v>151.11111111111111</v>
      </c>
      <c r="L66" s="27">
        <f>+(L61/L63)/7*1000</f>
        <v>151.94805194805193</v>
      </c>
      <c r="M66" s="27">
        <f>+(M61/M63)/7*1000</f>
        <v>150.47619047619045</v>
      </c>
      <c r="N66" s="27">
        <f>+(N61/N63)/7*1000</f>
        <v>149.35064935064938</v>
      </c>
      <c r="O66" s="28">
        <f>+(O61/O63)/7*1000</f>
        <v>149.35064935064938</v>
      </c>
      <c r="P66" s="26">
        <f t="shared" ref="P66:V66" si="27">+(P61/P63)/7*1000</f>
        <v>152.08333333333331</v>
      </c>
      <c r="Q66" s="27">
        <f t="shared" si="27"/>
        <v>151.89504373177846</v>
      </c>
      <c r="R66" s="27">
        <f t="shared" si="27"/>
        <v>151.60349854227405</v>
      </c>
      <c r="S66" s="27">
        <f t="shared" si="27"/>
        <v>152.38095238095244</v>
      </c>
      <c r="T66" s="27">
        <f t="shared" si="27"/>
        <v>150.85714285714286</v>
      </c>
      <c r="U66" s="27">
        <f t="shared" si="27"/>
        <v>150.43731778425655</v>
      </c>
      <c r="V66" s="28">
        <f t="shared" si="27"/>
        <v>150.59523809523807</v>
      </c>
      <c r="W66" s="208"/>
      <c r="X66" s="247"/>
      <c r="Y66" s="327"/>
      <c r="Z66" s="374"/>
      <c r="AA66" s="11"/>
      <c r="AB66" s="11"/>
    </row>
    <row r="67" spans="1:28" ht="33.75" customHeight="1" x14ac:dyDescent="0.25">
      <c r="A67" s="29"/>
      <c r="B67" s="713">
        <f>B65-B61</f>
        <v>3.6000000000001364E-2</v>
      </c>
      <c r="C67" s="713">
        <f t="shared" ref="C67:V67" si="28">C65-C61</f>
        <v>0</v>
      </c>
      <c r="D67" s="713">
        <f t="shared" si="28"/>
        <v>2.4999999999991473E-2</v>
      </c>
      <c r="E67" s="713">
        <f t="shared" si="28"/>
        <v>4.0000000000000924E-2</v>
      </c>
      <c r="F67" s="713">
        <f t="shared" si="28"/>
        <v>4.9999999999997158E-2</v>
      </c>
      <c r="G67" s="713">
        <f t="shared" si="28"/>
        <v>2.1500000000003183E-2</v>
      </c>
      <c r="H67" s="713">
        <f t="shared" si="28"/>
        <v>2.1500000000003183E-2</v>
      </c>
      <c r="I67" s="713">
        <f t="shared" si="28"/>
        <v>-4.8000000000001819E-2</v>
      </c>
      <c r="J67" s="713">
        <f t="shared" si="28"/>
        <v>1.5999999999998238E-2</v>
      </c>
      <c r="K67" s="713">
        <f t="shared" si="28"/>
        <v>-3.4999999999996589E-2</v>
      </c>
      <c r="L67" s="713">
        <f t="shared" si="28"/>
        <v>4.0000000000013358E-3</v>
      </c>
      <c r="M67" s="713">
        <f t="shared" si="28"/>
        <v>7.5000000000073896E-3</v>
      </c>
      <c r="N67" s="713">
        <f t="shared" si="28"/>
        <v>4.5999999999992269E-2</v>
      </c>
      <c r="O67" s="713">
        <f t="shared" si="28"/>
        <v>4.5999999999992269E-2</v>
      </c>
      <c r="P67" s="713">
        <f t="shared" si="28"/>
        <v>-2.7999999999991587E-2</v>
      </c>
      <c r="Q67" s="713">
        <f t="shared" si="28"/>
        <v>3.6000000000001364E-2</v>
      </c>
      <c r="R67" s="713">
        <f t="shared" si="28"/>
        <v>-3.5499999999998977E-2</v>
      </c>
      <c r="S67" s="713">
        <f t="shared" si="28"/>
        <v>-2.4000000000000909E-2</v>
      </c>
      <c r="T67" s="713">
        <f t="shared" si="28"/>
        <v>4.9999999999997158E-2</v>
      </c>
      <c r="U67" s="713">
        <f t="shared" si="28"/>
        <v>2.1500000000003183E-2</v>
      </c>
      <c r="V67" s="713">
        <f t="shared" si="28"/>
        <v>-3.2000000000003581E-2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22">
      <selection activeCell="X70" sqref="X70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P52:V52"/>
    <mergeCell ref="X52:X53"/>
    <mergeCell ref="W15:W16"/>
    <mergeCell ref="N32:N33"/>
    <mergeCell ref="B33:G33"/>
    <mergeCell ref="H33:H35"/>
    <mergeCell ref="O33:T33"/>
    <mergeCell ref="V33:V35"/>
    <mergeCell ref="L34:M34"/>
  </mergeCells>
  <pageMargins left="0.7" right="0.7" top="0.75" bottom="0.75" header="0.3" footer="0.3"/>
  <pageSetup paperSize="9" orientation="portrait"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3"/>
  <dimension ref="A1:AG235"/>
  <sheetViews>
    <sheetView topLeftCell="A19" zoomScale="30" zoomScaleNormal="30" workbookViewId="0">
      <selection activeCell="H42" sqref="H42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098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/>
      <c r="N11" s="1100"/>
      <c r="O11" s="6"/>
      <c r="P11" s="6"/>
      <c r="Q11" s="1"/>
      <c r="R11" s="1"/>
      <c r="S11" s="1" t="s">
        <v>5</v>
      </c>
      <c r="T11" s="69">
        <v>45743</v>
      </c>
      <c r="U11" s="69">
        <f>T11+6</f>
        <v>45749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2" t="s">
        <v>7</v>
      </c>
      <c r="C15" s="1143"/>
      <c r="D15" s="1143"/>
      <c r="E15" s="1143"/>
      <c r="F15" s="1143"/>
      <c r="G15" s="1143"/>
      <c r="H15" s="1144"/>
      <c r="I15" s="1142" t="s">
        <v>29</v>
      </c>
      <c r="J15" s="1143"/>
      <c r="K15" s="1143"/>
      <c r="L15" s="1143"/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4"/>
      <c r="W15" s="1174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5"/>
      <c r="Y16" s="327"/>
      <c r="AA16" s="326"/>
      <c r="AB16" s="11"/>
    </row>
    <row r="17" spans="1:30" ht="39.950000000000003" customHeight="1" x14ac:dyDescent="0.45">
      <c r="A17" s="147" t="s">
        <v>23</v>
      </c>
      <c r="B17" s="571">
        <v>91.4</v>
      </c>
      <c r="C17" s="572">
        <v>93.1</v>
      </c>
      <c r="D17" s="572">
        <v>91.3</v>
      </c>
      <c r="E17" s="569">
        <v>12.3</v>
      </c>
      <c r="F17" s="572">
        <v>90.6</v>
      </c>
      <c r="G17" s="572">
        <v>92</v>
      </c>
      <c r="H17" s="280">
        <v>91.3</v>
      </c>
      <c r="I17" s="568">
        <v>88.6</v>
      </c>
      <c r="J17" s="572">
        <v>86.6</v>
      </c>
      <c r="K17" s="569">
        <v>89.6</v>
      </c>
      <c r="L17" s="683">
        <v>20.8</v>
      </c>
      <c r="M17" s="572">
        <v>91.5</v>
      </c>
      <c r="N17" s="572">
        <v>89.5</v>
      </c>
      <c r="O17" s="280">
        <v>88.3</v>
      </c>
      <c r="P17" s="571">
        <v>90.5</v>
      </c>
      <c r="Q17" s="572">
        <v>90.7</v>
      </c>
      <c r="R17" s="569">
        <v>92.6</v>
      </c>
      <c r="S17" s="572">
        <v>14.3</v>
      </c>
      <c r="T17" s="678">
        <v>91.6</v>
      </c>
      <c r="U17" s="572">
        <v>91.6</v>
      </c>
      <c r="V17" s="280">
        <v>91.7</v>
      </c>
      <c r="W17" s="662">
        <f>SUM(B17:V17)</f>
        <v>1679.8999999999996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571">
        <v>91.4</v>
      </c>
      <c r="C18" s="572">
        <v>93.1</v>
      </c>
      <c r="D18" s="569">
        <v>91.3</v>
      </c>
      <c r="E18" s="569">
        <v>12.2</v>
      </c>
      <c r="F18" s="572">
        <v>90.6</v>
      </c>
      <c r="G18" s="572">
        <v>92</v>
      </c>
      <c r="H18" s="280">
        <v>91.3</v>
      </c>
      <c r="I18" s="568">
        <v>88.5</v>
      </c>
      <c r="J18" s="572">
        <v>86.6</v>
      </c>
      <c r="K18" s="572">
        <v>89.5</v>
      </c>
      <c r="L18" s="572">
        <v>20.5</v>
      </c>
      <c r="M18" s="572">
        <v>91.5</v>
      </c>
      <c r="N18" s="572">
        <v>89.5</v>
      </c>
      <c r="O18" s="570">
        <v>88.3</v>
      </c>
      <c r="P18" s="571">
        <v>90.5</v>
      </c>
      <c r="Q18" s="569">
        <v>90.7</v>
      </c>
      <c r="R18" s="572">
        <v>92.5</v>
      </c>
      <c r="S18" s="572">
        <v>14.3</v>
      </c>
      <c r="T18" s="739">
        <v>91.6</v>
      </c>
      <c r="U18" s="572">
        <v>91.6</v>
      </c>
      <c r="V18" s="280">
        <v>91.7</v>
      </c>
      <c r="W18" s="337">
        <f t="shared" ref="W18:W23" si="0">SUM(B18:V18)</f>
        <v>1679.1999999999998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71">
        <v>91.4</v>
      </c>
      <c r="C19" s="569">
        <v>93.1</v>
      </c>
      <c r="D19" s="572">
        <v>91.2</v>
      </c>
      <c r="E19" s="569">
        <v>12.1</v>
      </c>
      <c r="F19" s="572">
        <v>90.6</v>
      </c>
      <c r="G19" s="572">
        <v>92</v>
      </c>
      <c r="H19" s="280">
        <v>91.3</v>
      </c>
      <c r="I19" s="568">
        <v>88.5</v>
      </c>
      <c r="J19" s="572">
        <v>86.7</v>
      </c>
      <c r="K19" s="572">
        <v>89.5</v>
      </c>
      <c r="L19" s="683">
        <v>20.5</v>
      </c>
      <c r="M19" s="572">
        <v>91.5</v>
      </c>
      <c r="N19" s="572">
        <v>89.5</v>
      </c>
      <c r="O19" s="570">
        <v>88.2</v>
      </c>
      <c r="P19" s="571">
        <v>90.5</v>
      </c>
      <c r="Q19" s="572">
        <v>90.6</v>
      </c>
      <c r="R19" s="569">
        <v>92.6</v>
      </c>
      <c r="S19" s="572">
        <v>14.6</v>
      </c>
      <c r="T19" s="739">
        <v>91.5</v>
      </c>
      <c r="U19" s="572">
        <v>91.6</v>
      </c>
      <c r="V19" s="280">
        <v>91.7</v>
      </c>
      <c r="W19" s="337">
        <f t="shared" si="0"/>
        <v>1679.1999999999998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92.2</v>
      </c>
      <c r="C20" s="572">
        <v>92.1</v>
      </c>
      <c r="D20" s="572">
        <v>92.5</v>
      </c>
      <c r="E20" s="572">
        <v>18.899999999999999</v>
      </c>
      <c r="F20" s="572">
        <v>92</v>
      </c>
      <c r="G20" s="572">
        <v>91.7</v>
      </c>
      <c r="H20" s="280">
        <v>91.4</v>
      </c>
      <c r="I20" s="571">
        <v>89.2</v>
      </c>
      <c r="J20" s="572">
        <v>90.5</v>
      </c>
      <c r="K20" s="572">
        <v>92.5</v>
      </c>
      <c r="L20" s="572">
        <v>22</v>
      </c>
      <c r="M20" s="572">
        <v>92.6</v>
      </c>
      <c r="N20" s="572">
        <v>90.6</v>
      </c>
      <c r="O20" s="280">
        <v>90</v>
      </c>
      <c r="P20" s="571">
        <v>91.2</v>
      </c>
      <c r="Q20" s="572">
        <v>91.9</v>
      </c>
      <c r="R20" s="572">
        <v>92.8</v>
      </c>
      <c r="S20" s="572">
        <v>15.6</v>
      </c>
      <c r="T20" s="678">
        <v>94.1</v>
      </c>
      <c r="U20" s="572">
        <v>92.8</v>
      </c>
      <c r="V20" s="280">
        <v>92.8</v>
      </c>
      <c r="W20" s="337">
        <f t="shared" si="0"/>
        <v>1709.3999999999999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92.2</v>
      </c>
      <c r="C21" s="572">
        <v>92.1</v>
      </c>
      <c r="D21" s="572">
        <v>92.5</v>
      </c>
      <c r="E21" s="572">
        <v>18.600000000000001</v>
      </c>
      <c r="F21" s="572">
        <v>92</v>
      </c>
      <c r="G21" s="572">
        <v>91.6</v>
      </c>
      <c r="H21" s="280">
        <v>91.4</v>
      </c>
      <c r="I21" s="571">
        <v>89.2</v>
      </c>
      <c r="J21" s="572">
        <v>90.5</v>
      </c>
      <c r="K21" s="572">
        <v>92.4</v>
      </c>
      <c r="L21" s="572">
        <v>21.9</v>
      </c>
      <c r="M21" s="572">
        <v>92.5</v>
      </c>
      <c r="N21" s="572">
        <v>90.6</v>
      </c>
      <c r="O21" s="280">
        <v>90</v>
      </c>
      <c r="P21" s="571">
        <v>91.1</v>
      </c>
      <c r="Q21" s="572">
        <v>91.9</v>
      </c>
      <c r="R21" s="572">
        <v>92.8</v>
      </c>
      <c r="S21" s="572">
        <v>15.6</v>
      </c>
      <c r="T21" s="678">
        <v>94.1</v>
      </c>
      <c r="U21" s="572">
        <v>92.8</v>
      </c>
      <c r="V21" s="280">
        <v>92.8</v>
      </c>
      <c r="W21" s="337">
        <f t="shared" si="0"/>
        <v>1708.5999999999997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92.2</v>
      </c>
      <c r="C22" s="572">
        <v>92.1</v>
      </c>
      <c r="D22" s="572">
        <v>92.4</v>
      </c>
      <c r="E22" s="572">
        <v>18.600000000000001</v>
      </c>
      <c r="F22" s="572">
        <v>92</v>
      </c>
      <c r="G22" s="572">
        <v>91.5</v>
      </c>
      <c r="H22" s="280">
        <v>91.4</v>
      </c>
      <c r="I22" s="571">
        <v>88.9</v>
      </c>
      <c r="J22" s="572">
        <v>90.4</v>
      </c>
      <c r="K22" s="572">
        <v>92.3</v>
      </c>
      <c r="L22" s="683">
        <v>21.9</v>
      </c>
      <c r="M22" s="572">
        <v>92.4</v>
      </c>
      <c r="N22" s="572">
        <v>90.6</v>
      </c>
      <c r="O22" s="280">
        <v>90</v>
      </c>
      <c r="P22" s="571">
        <v>91.1</v>
      </c>
      <c r="Q22" s="569">
        <v>91.9</v>
      </c>
      <c r="R22" s="569">
        <v>92.8</v>
      </c>
      <c r="S22" s="683">
        <v>15.6</v>
      </c>
      <c r="T22" s="678">
        <v>94.1</v>
      </c>
      <c r="U22" s="572">
        <v>92.7</v>
      </c>
      <c r="V22" s="280">
        <v>92.7</v>
      </c>
      <c r="W22" s="337">
        <f t="shared" si="0"/>
        <v>1707.5999999999997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92.1</v>
      </c>
      <c r="C23" s="572">
        <v>91.7</v>
      </c>
      <c r="D23" s="572">
        <v>91.7</v>
      </c>
      <c r="E23" s="572">
        <v>16.600000000000001</v>
      </c>
      <c r="F23" s="572">
        <v>91.8</v>
      </c>
      <c r="G23" s="572">
        <v>89.9</v>
      </c>
      <c r="H23" s="280">
        <v>91.4</v>
      </c>
      <c r="I23" s="571">
        <v>87.1</v>
      </c>
      <c r="J23" s="572">
        <v>89.8</v>
      </c>
      <c r="K23" s="572">
        <v>90.6</v>
      </c>
      <c r="L23" s="572">
        <v>19.7</v>
      </c>
      <c r="M23" s="572">
        <v>90.9</v>
      </c>
      <c r="N23" s="572">
        <v>90.6</v>
      </c>
      <c r="O23" s="280">
        <v>89.5</v>
      </c>
      <c r="P23" s="571">
        <v>90.4</v>
      </c>
      <c r="Q23" s="572">
        <v>91.8</v>
      </c>
      <c r="R23" s="572">
        <v>92.2</v>
      </c>
      <c r="S23" s="572">
        <v>15.5</v>
      </c>
      <c r="T23" s="678">
        <v>93.6</v>
      </c>
      <c r="U23" s="572">
        <v>92</v>
      </c>
      <c r="V23" s="280">
        <v>91.7</v>
      </c>
      <c r="W23" s="663">
        <f t="shared" si="0"/>
        <v>1690.6000000000001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642.90000000000009</v>
      </c>
      <c r="C24" s="623">
        <f t="shared" si="1"/>
        <v>647.30000000000007</v>
      </c>
      <c r="D24" s="623">
        <f t="shared" si="1"/>
        <v>642.90000000000009</v>
      </c>
      <c r="E24" s="623">
        <f t="shared" si="1"/>
        <v>109.29999999999998</v>
      </c>
      <c r="F24" s="623">
        <f t="shared" si="1"/>
        <v>639.59999999999991</v>
      </c>
      <c r="G24" s="623">
        <f t="shared" si="1"/>
        <v>640.69999999999993</v>
      </c>
      <c r="H24" s="624">
        <f t="shared" si="1"/>
        <v>639.49999999999989</v>
      </c>
      <c r="I24" s="622">
        <f t="shared" si="1"/>
        <v>620</v>
      </c>
      <c r="J24" s="623">
        <f t="shared" si="1"/>
        <v>621.09999999999991</v>
      </c>
      <c r="K24" s="623">
        <f t="shared" si="1"/>
        <v>636.4</v>
      </c>
      <c r="L24" s="623">
        <f>SUM(L17:L23)</f>
        <v>147.29999999999998</v>
      </c>
      <c r="M24" s="623">
        <f>SUM(M17:M23)</f>
        <v>642.9</v>
      </c>
      <c r="N24" s="623">
        <f>SUM(N17:N23)</f>
        <v>630.90000000000009</v>
      </c>
      <c r="O24" s="624">
        <f>SUM(O17:O23)</f>
        <v>624.29999999999995</v>
      </c>
      <c r="P24" s="622">
        <f t="shared" ref="P24:V24" si="2">SUM(P17:P23)</f>
        <v>635.29999999999995</v>
      </c>
      <c r="Q24" s="623">
        <f t="shared" si="2"/>
        <v>639.49999999999989</v>
      </c>
      <c r="R24" s="623">
        <f t="shared" si="2"/>
        <v>648.30000000000007</v>
      </c>
      <c r="S24" s="623">
        <f t="shared" si="2"/>
        <v>105.5</v>
      </c>
      <c r="T24" s="623">
        <f t="shared" si="2"/>
        <v>650.6</v>
      </c>
      <c r="U24" s="623">
        <f t="shared" si="2"/>
        <v>645.1</v>
      </c>
      <c r="V24" s="624">
        <f t="shared" si="2"/>
        <v>645.10000000000014</v>
      </c>
      <c r="W24" s="625">
        <f>SUM(B24:V24)</f>
        <v>11854.5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156.20000000000007</v>
      </c>
      <c r="C25" s="613">
        <v>156.20000000000007</v>
      </c>
      <c r="D25" s="613">
        <v>156.20000000000007</v>
      </c>
      <c r="E25" s="613">
        <v>156.20000000000007</v>
      </c>
      <c r="F25" s="613">
        <v>156.20000000000007</v>
      </c>
      <c r="G25" s="613">
        <v>156.20000000000007</v>
      </c>
      <c r="H25" s="613">
        <v>156.20000000000007</v>
      </c>
      <c r="I25" s="613">
        <v>156.20000000000007</v>
      </c>
      <c r="J25" s="613">
        <v>156.20000000000007</v>
      </c>
      <c r="K25" s="613">
        <v>156.20000000000007</v>
      </c>
      <c r="L25" s="613">
        <v>156.20000000000007</v>
      </c>
      <c r="M25" s="613">
        <v>156.20000000000007</v>
      </c>
      <c r="N25" s="613">
        <v>156.20000000000007</v>
      </c>
      <c r="O25" s="613">
        <v>156.20000000000007</v>
      </c>
      <c r="P25" s="613">
        <v>156.20000000000007</v>
      </c>
      <c r="Q25" s="613">
        <v>156.20000000000007</v>
      </c>
      <c r="R25" s="613">
        <v>156.20000000000007</v>
      </c>
      <c r="S25" s="613">
        <v>156.20000000000007</v>
      </c>
      <c r="T25" s="613">
        <v>156.20000000000007</v>
      </c>
      <c r="U25" s="613">
        <v>156.20000000000007</v>
      </c>
      <c r="V25" s="697">
        <v>156.20000000000007</v>
      </c>
      <c r="W25" s="698">
        <f>((W24/W26)/7)*1000</f>
        <v>156.44341801385681</v>
      </c>
      <c r="Y25" s="36"/>
    </row>
    <row r="26" spans="1:30" s="2" customFormat="1" ht="33" customHeight="1" x14ac:dyDescent="0.25">
      <c r="A26" s="163" t="s">
        <v>11</v>
      </c>
      <c r="B26" s="18">
        <v>588</v>
      </c>
      <c r="C26" s="19">
        <v>590</v>
      </c>
      <c r="D26" s="19">
        <v>588</v>
      </c>
      <c r="E26" s="19">
        <v>99</v>
      </c>
      <c r="F26" s="19">
        <v>584</v>
      </c>
      <c r="G26" s="19">
        <v>586</v>
      </c>
      <c r="H26" s="20">
        <v>584</v>
      </c>
      <c r="I26" s="18">
        <v>567</v>
      </c>
      <c r="J26" s="19">
        <v>568</v>
      </c>
      <c r="K26" s="19">
        <v>581</v>
      </c>
      <c r="L26" s="19">
        <v>133</v>
      </c>
      <c r="M26" s="19">
        <v>587</v>
      </c>
      <c r="N26" s="19">
        <v>576</v>
      </c>
      <c r="O26" s="20">
        <v>570</v>
      </c>
      <c r="P26" s="18">
        <v>579</v>
      </c>
      <c r="Q26" s="19">
        <v>584</v>
      </c>
      <c r="R26" s="19">
        <v>592</v>
      </c>
      <c r="S26" s="19">
        <v>94</v>
      </c>
      <c r="T26" s="19">
        <v>595</v>
      </c>
      <c r="U26" s="19">
        <v>590</v>
      </c>
      <c r="V26" s="156">
        <v>590</v>
      </c>
      <c r="W26" s="699">
        <f>+SUM(B26:V26)</f>
        <v>10825</v>
      </c>
    </row>
    <row r="27" spans="1:30" s="2" customFormat="1" ht="33" customHeight="1" x14ac:dyDescent="0.25">
      <c r="A27" s="164" t="s">
        <v>12</v>
      </c>
      <c r="B27" s="21">
        <f>((((((B25*7)*B26-B17-B18)/1000))/7))</f>
        <v>91.819485714285747</v>
      </c>
      <c r="C27" s="21">
        <f t="shared" ref="C27:V27" si="3">((((((C25*7)*C26-C17-C18)/1000))/7))</f>
        <v>92.131400000000056</v>
      </c>
      <c r="D27" s="21">
        <f t="shared" si="3"/>
        <v>91.819514285714305</v>
      </c>
      <c r="E27" s="21">
        <f t="shared" si="3"/>
        <v>15.460300000000007</v>
      </c>
      <c r="F27" s="21">
        <f t="shared" si="3"/>
        <v>91.194914285714347</v>
      </c>
      <c r="G27" s="21">
        <f t="shared" si="3"/>
        <v>91.506914285714331</v>
      </c>
      <c r="H27" s="21">
        <f t="shared" si="3"/>
        <v>91.194714285714326</v>
      </c>
      <c r="I27" s="21">
        <f t="shared" si="3"/>
        <v>88.540100000000038</v>
      </c>
      <c r="J27" s="21">
        <f t="shared" si="3"/>
        <v>88.696857142857198</v>
      </c>
      <c r="K27" s="21">
        <f t="shared" si="3"/>
        <v>90.726614285714348</v>
      </c>
      <c r="L27" s="21">
        <f t="shared" si="3"/>
        <v>20.768700000000013</v>
      </c>
      <c r="M27" s="21">
        <f t="shared" si="3"/>
        <v>91.663257142857191</v>
      </c>
      <c r="N27" s="21">
        <f t="shared" si="3"/>
        <v>89.945628571428628</v>
      </c>
      <c r="O27" s="21">
        <f t="shared" si="3"/>
        <v>89.008771428571464</v>
      </c>
      <c r="P27" s="21">
        <f t="shared" si="3"/>
        <v>90.413942857142914</v>
      </c>
      <c r="Q27" s="21">
        <f t="shared" si="3"/>
        <v>91.194885714285775</v>
      </c>
      <c r="R27" s="21">
        <f t="shared" si="3"/>
        <v>92.443957142857172</v>
      </c>
      <c r="S27" s="21">
        <f t="shared" si="3"/>
        <v>14.678714285714292</v>
      </c>
      <c r="T27" s="21">
        <f t="shared" si="3"/>
        <v>92.912828571428619</v>
      </c>
      <c r="U27" s="21">
        <f t="shared" si="3"/>
        <v>92.131828571428628</v>
      </c>
      <c r="V27" s="21">
        <f t="shared" si="3"/>
        <v>92.131800000000069</v>
      </c>
      <c r="W27" s="190">
        <f>((W24*1000)/W26)/7</f>
        <v>156.44341801385681</v>
      </c>
      <c r="Y27" s="36"/>
    </row>
    <row r="28" spans="1:30" ht="33.75" customHeight="1" x14ac:dyDescent="0.25">
      <c r="A28" s="157" t="s">
        <v>13</v>
      </c>
      <c r="B28" s="329">
        <f>((B26*B25)*7)/1000</f>
        <v>642.91920000000027</v>
      </c>
      <c r="C28" s="330">
        <f>((C26*C25)*7)/1000</f>
        <v>645.10600000000034</v>
      </c>
      <c r="D28" s="330">
        <f t="shared" ref="D28:K28" si="4">((D26*D25)*7)/1000</f>
        <v>642.91920000000027</v>
      </c>
      <c r="E28" s="330">
        <f t="shared" si="4"/>
        <v>108.24660000000004</v>
      </c>
      <c r="F28" s="330">
        <f t="shared" si="4"/>
        <v>638.54560000000038</v>
      </c>
      <c r="G28" s="330">
        <f t="shared" si="4"/>
        <v>640.73240000000021</v>
      </c>
      <c r="H28" s="331">
        <f t="shared" si="4"/>
        <v>638.54560000000038</v>
      </c>
      <c r="I28" s="329">
        <f>((I26*I25)*7)/1000</f>
        <v>619.95780000000025</v>
      </c>
      <c r="J28" s="330">
        <f t="shared" si="4"/>
        <v>621.05120000000022</v>
      </c>
      <c r="K28" s="330">
        <f t="shared" si="4"/>
        <v>635.26540000000023</v>
      </c>
      <c r="L28" s="330">
        <f>((L26*L25)*7)/1000</f>
        <v>145.42220000000006</v>
      </c>
      <c r="M28" s="330">
        <f>((M26*M25)*7)/1000</f>
        <v>641.8258000000003</v>
      </c>
      <c r="N28" s="330">
        <f>((N26*N25)*7)/1000</f>
        <v>629.79840000000024</v>
      </c>
      <c r="O28" s="331">
        <f>((O26*O25)*7)/1000</f>
        <v>623.2380000000004</v>
      </c>
      <c r="P28" s="329">
        <f t="shared" ref="P28:V28" si="5">((P26*P25)*7)/1000</f>
        <v>633.07860000000028</v>
      </c>
      <c r="Q28" s="330">
        <f t="shared" si="5"/>
        <v>638.54560000000038</v>
      </c>
      <c r="R28" s="330">
        <f t="shared" si="5"/>
        <v>647.29280000000028</v>
      </c>
      <c r="S28" s="330">
        <f t="shared" si="5"/>
        <v>102.77960000000004</v>
      </c>
      <c r="T28" s="330">
        <f t="shared" si="5"/>
        <v>650.57300000000032</v>
      </c>
      <c r="U28" s="330">
        <f t="shared" si="5"/>
        <v>645.10600000000034</v>
      </c>
      <c r="V28" s="344">
        <f t="shared" si="5"/>
        <v>645.10600000000034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156.19533527696797</v>
      </c>
      <c r="C29" s="27">
        <f t="shared" si="6"/>
        <v>156.73123486682812</v>
      </c>
      <c r="D29" s="27">
        <f t="shared" si="6"/>
        <v>156.19533527696797</v>
      </c>
      <c r="E29" s="27">
        <f t="shared" si="6"/>
        <v>157.7200577200577</v>
      </c>
      <c r="F29" s="27">
        <f t="shared" si="6"/>
        <v>156.45792563600781</v>
      </c>
      <c r="G29" s="27">
        <f t="shared" si="6"/>
        <v>156.19210141394441</v>
      </c>
      <c r="H29" s="28">
        <f t="shared" si="6"/>
        <v>156.43346379647747</v>
      </c>
      <c r="I29" s="26">
        <f t="shared" si="6"/>
        <v>156.21063240110857</v>
      </c>
      <c r="J29" s="27">
        <f t="shared" si="6"/>
        <v>156.21227364185106</v>
      </c>
      <c r="K29" s="27">
        <f t="shared" si="6"/>
        <v>156.47897713302189</v>
      </c>
      <c r="L29" s="27">
        <f>+(L24/L26)/7*1000</f>
        <v>158.21697099892586</v>
      </c>
      <c r="M29" s="27">
        <f>+(M24/M26)/7*1000</f>
        <v>156.4614261377464</v>
      </c>
      <c r="N29" s="27">
        <f>+(N24/N26)/7*1000</f>
        <v>156.47321428571431</v>
      </c>
      <c r="O29" s="28">
        <f>+(O24/O26)/7*1000</f>
        <v>156.46616541353382</v>
      </c>
      <c r="P29" s="26">
        <f t="shared" ref="P29:V29" si="7">+(P24/P26)/7*1000</f>
        <v>156.74808783617073</v>
      </c>
      <c r="Q29" s="27">
        <f t="shared" si="7"/>
        <v>156.43346379647747</v>
      </c>
      <c r="R29" s="27">
        <f t="shared" si="7"/>
        <v>156.44305019305023</v>
      </c>
      <c r="S29" s="27">
        <f t="shared" si="7"/>
        <v>160.33434650455928</v>
      </c>
      <c r="T29" s="27">
        <f t="shared" si="7"/>
        <v>156.20648259303721</v>
      </c>
      <c r="U29" s="27">
        <f t="shared" si="7"/>
        <v>156.19854721549638</v>
      </c>
      <c r="V29" s="180">
        <f t="shared" si="7"/>
        <v>156.1985472154964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1.9200000000182627E-2</v>
      </c>
      <c r="C30" s="713">
        <f t="shared" ref="C30:V30" si="8">C28-C24</f>
        <v>-2.1939999999997326</v>
      </c>
      <c r="D30" s="713">
        <f t="shared" si="8"/>
        <v>1.9200000000182627E-2</v>
      </c>
      <c r="E30" s="713">
        <f t="shared" si="8"/>
        <v>-1.0533999999999395</v>
      </c>
      <c r="F30" s="713">
        <f t="shared" si="8"/>
        <v>-1.0543999999995322</v>
      </c>
      <c r="G30" s="713">
        <f t="shared" si="8"/>
        <v>3.2400000000279761E-2</v>
      </c>
      <c r="H30" s="713">
        <f t="shared" si="8"/>
        <v>-0.95439999999950942</v>
      </c>
      <c r="I30" s="713">
        <f t="shared" si="8"/>
        <v>-4.2199999999752436E-2</v>
      </c>
      <c r="J30" s="713">
        <f t="shared" si="8"/>
        <v>-4.8799999999687316E-2</v>
      </c>
      <c r="K30" s="713">
        <f t="shared" si="8"/>
        <v>-1.1345999999997503</v>
      </c>
      <c r="L30" s="713">
        <f t="shared" si="8"/>
        <v>-1.8777999999999224</v>
      </c>
      <c r="M30" s="713">
        <f t="shared" si="8"/>
        <v>-1.0741999999996779</v>
      </c>
      <c r="N30" s="713">
        <f t="shared" si="8"/>
        <v>-1.1015999999998485</v>
      </c>
      <c r="O30" s="713">
        <f t="shared" si="8"/>
        <v>-1.0619999999995571</v>
      </c>
      <c r="P30" s="713">
        <f t="shared" si="8"/>
        <v>-2.2213999999996759</v>
      </c>
      <c r="Q30" s="713">
        <f t="shared" si="8"/>
        <v>-0.95439999999950942</v>
      </c>
      <c r="R30" s="713">
        <f t="shared" si="8"/>
        <v>-1.0071999999997843</v>
      </c>
      <c r="S30" s="713">
        <f t="shared" si="8"/>
        <v>-2.7203999999999553</v>
      </c>
      <c r="T30" s="713">
        <f t="shared" si="8"/>
        <v>-2.6999999999702595E-2</v>
      </c>
      <c r="U30" s="713">
        <f t="shared" si="8"/>
        <v>6.0000000003128662E-3</v>
      </c>
      <c r="V30" s="713">
        <f t="shared" si="8"/>
        <v>6.0000000001991793E-3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5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4" t="s">
        <v>16</v>
      </c>
      <c r="C33" s="1095"/>
      <c r="D33" s="1095"/>
      <c r="E33" s="1095"/>
      <c r="F33" s="1095"/>
      <c r="G33" s="1145"/>
      <c r="H33" s="1147" t="s">
        <v>8</v>
      </c>
      <c r="M33" s="32"/>
      <c r="N33" s="1166"/>
      <c r="O33" s="1169" t="s">
        <v>16</v>
      </c>
      <c r="P33" s="1170"/>
      <c r="Q33" s="1170"/>
      <c r="R33" s="1170"/>
      <c r="S33" s="1170"/>
      <c r="T33" s="1170"/>
      <c r="U33" s="1155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5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50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75.2</v>
      </c>
      <c r="C36" s="592">
        <v>79.900000000000006</v>
      </c>
      <c r="D36" s="690">
        <v>14.6</v>
      </c>
      <c r="E36" s="330">
        <v>79.7</v>
      </c>
      <c r="F36" s="330">
        <v>80.7</v>
      </c>
      <c r="G36" s="336">
        <v>81.7</v>
      </c>
      <c r="H36" s="496">
        <f t="shared" ref="H36:H41" si="9">SUM(B36:G36)</f>
        <v>411.8</v>
      </c>
      <c r="I36" s="37"/>
      <c r="J36" s="375"/>
      <c r="K36" s="326"/>
      <c r="L36" s="502"/>
      <c r="M36" s="2"/>
      <c r="N36" s="147" t="s">
        <v>23</v>
      </c>
      <c r="O36" s="329">
        <v>6.1</v>
      </c>
      <c r="P36" s="330">
        <v>6.2</v>
      </c>
      <c r="Q36" s="330">
        <v>1.5</v>
      </c>
      <c r="R36" s="330">
        <v>6.3</v>
      </c>
      <c r="S36" s="330">
        <v>6.2</v>
      </c>
      <c r="T36" s="344">
        <v>6.3</v>
      </c>
      <c r="U36" s="679">
        <f t="shared" ref="U36:U43" si="10">SUM(O36:T36)</f>
        <v>32.6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75.2</v>
      </c>
      <c r="C37" s="687">
        <v>79.900000000000006</v>
      </c>
      <c r="D37" s="330">
        <v>14.3</v>
      </c>
      <c r="E37" s="334">
        <v>79.7</v>
      </c>
      <c r="F37" s="334">
        <v>80.7</v>
      </c>
      <c r="G37" s="331">
        <v>81.599999999999994</v>
      </c>
      <c r="H37" s="337">
        <f t="shared" si="9"/>
        <v>411.4</v>
      </c>
      <c r="I37" s="37"/>
      <c r="J37" s="375"/>
      <c r="K37" s="326"/>
      <c r="L37" s="502"/>
      <c r="M37" s="2"/>
      <c r="N37" s="148" t="s">
        <v>19</v>
      </c>
      <c r="O37" s="333">
        <v>6.1</v>
      </c>
      <c r="P37" s="330">
        <v>6.2</v>
      </c>
      <c r="Q37" s="330">
        <v>1.5</v>
      </c>
      <c r="R37" s="330">
        <v>6.3</v>
      </c>
      <c r="S37" s="330">
        <v>6.2</v>
      </c>
      <c r="T37" s="344">
        <v>6.3</v>
      </c>
      <c r="U37" s="680">
        <f t="shared" si="10"/>
        <v>32.6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74.900000000000006</v>
      </c>
      <c r="C38" s="592">
        <v>79.7</v>
      </c>
      <c r="D38" s="330">
        <v>14.6</v>
      </c>
      <c r="E38" s="330">
        <v>79.599999999999994</v>
      </c>
      <c r="F38" s="334">
        <v>80.599999999999994</v>
      </c>
      <c r="G38" s="331">
        <v>81.599999999999994</v>
      </c>
      <c r="H38" s="337">
        <f>SUM(B38:G38)</f>
        <v>411</v>
      </c>
      <c r="I38" s="37"/>
      <c r="J38" s="375"/>
      <c r="K38" s="326"/>
      <c r="L38" s="502"/>
      <c r="M38" s="2"/>
      <c r="N38" s="148" t="s">
        <v>27</v>
      </c>
      <c r="O38" s="329">
        <v>6</v>
      </c>
      <c r="P38" s="330">
        <v>6.2</v>
      </c>
      <c r="Q38" s="330">
        <v>1.5</v>
      </c>
      <c r="R38" s="330">
        <v>6.3</v>
      </c>
      <c r="S38" s="330">
        <v>6.2</v>
      </c>
      <c r="T38" s="344">
        <v>6.3</v>
      </c>
      <c r="U38" s="680">
        <f t="shared" si="10"/>
        <v>32.5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75.400000000000006</v>
      </c>
      <c r="C39" s="592">
        <v>80</v>
      </c>
      <c r="D39" s="330">
        <v>15.9</v>
      </c>
      <c r="E39" s="330">
        <v>80.8</v>
      </c>
      <c r="F39" s="330">
        <v>82.6</v>
      </c>
      <c r="G39" s="331">
        <v>83.4</v>
      </c>
      <c r="H39" s="337">
        <f t="shared" si="9"/>
        <v>418.1</v>
      </c>
      <c r="I39" s="37"/>
      <c r="J39" s="375"/>
      <c r="K39" s="326"/>
      <c r="L39" s="502"/>
      <c r="M39" s="2"/>
      <c r="N39" s="147" t="s">
        <v>20</v>
      </c>
      <c r="O39" s="329">
        <v>5.8</v>
      </c>
      <c r="P39" s="330">
        <v>6.1</v>
      </c>
      <c r="Q39" s="330">
        <v>1.5</v>
      </c>
      <c r="R39" s="330">
        <v>6.2</v>
      </c>
      <c r="S39" s="330">
        <v>6.2</v>
      </c>
      <c r="T39" s="344">
        <v>6.3</v>
      </c>
      <c r="U39" s="680">
        <f t="shared" si="10"/>
        <v>32.099999999999994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75.3</v>
      </c>
      <c r="C40" s="592">
        <v>79.900000000000006</v>
      </c>
      <c r="D40" s="330">
        <v>15.9</v>
      </c>
      <c r="E40" s="330">
        <v>80.7</v>
      </c>
      <c r="F40" s="330">
        <v>82.6</v>
      </c>
      <c r="G40" s="331">
        <v>83.3</v>
      </c>
      <c r="H40" s="558">
        <f t="shared" si="9"/>
        <v>417.7</v>
      </c>
      <c r="I40" s="555"/>
      <c r="J40" s="556"/>
      <c r="K40" s="556"/>
      <c r="L40" s="556"/>
      <c r="M40" s="557"/>
      <c r="N40" s="147" t="s">
        <v>21</v>
      </c>
      <c r="O40" s="329">
        <v>5.8</v>
      </c>
      <c r="P40" s="330">
        <v>6.1</v>
      </c>
      <c r="Q40" s="330">
        <v>1.5</v>
      </c>
      <c r="R40" s="330">
        <v>6.2</v>
      </c>
      <c r="S40" s="330">
        <v>6.2</v>
      </c>
      <c r="T40" s="344">
        <v>6.3</v>
      </c>
      <c r="U40" s="680">
        <f t="shared" si="10"/>
        <v>32.099999999999994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74.8</v>
      </c>
      <c r="C41" s="592">
        <v>79.8</v>
      </c>
      <c r="D41" s="330">
        <v>15.8</v>
      </c>
      <c r="E41" s="690">
        <v>80.599999999999994</v>
      </c>
      <c r="F41" s="334">
        <v>82.6</v>
      </c>
      <c r="G41" s="331">
        <v>83.3</v>
      </c>
      <c r="H41" s="337">
        <f t="shared" si="9"/>
        <v>416.90000000000003</v>
      </c>
      <c r="I41" s="555"/>
      <c r="J41" s="556"/>
      <c r="K41" s="556"/>
      <c r="L41" s="556"/>
      <c r="M41" s="557"/>
      <c r="N41" s="148" t="s">
        <v>22</v>
      </c>
      <c r="O41" s="329">
        <v>5.8</v>
      </c>
      <c r="P41" s="330">
        <v>6.2</v>
      </c>
      <c r="Q41" s="330">
        <v>1.5</v>
      </c>
      <c r="R41" s="330">
        <v>6.2</v>
      </c>
      <c r="S41" s="330">
        <v>6.2</v>
      </c>
      <c r="T41" s="344">
        <v>6.3</v>
      </c>
      <c r="U41" s="680">
        <f t="shared" si="10"/>
        <v>32.199999999999996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71.900000000000006</v>
      </c>
      <c r="C42" s="592">
        <v>78.5</v>
      </c>
      <c r="D42" s="330">
        <v>15.8</v>
      </c>
      <c r="E42" s="330">
        <v>80.599999999999994</v>
      </c>
      <c r="F42" s="330">
        <v>81.900000000000006</v>
      </c>
      <c r="G42" s="331">
        <v>82.4</v>
      </c>
      <c r="H42" s="381">
        <f>SUM(B42:G42)</f>
        <v>411.1</v>
      </c>
      <c r="I42" s="555"/>
      <c r="J42" s="556"/>
      <c r="K42" s="556"/>
      <c r="L42" s="556"/>
      <c r="M42" s="557"/>
      <c r="N42" s="196" t="s">
        <v>30</v>
      </c>
      <c r="O42" s="329">
        <v>5.8</v>
      </c>
      <c r="P42" s="330">
        <v>6.2</v>
      </c>
      <c r="Q42" s="330">
        <v>1.6</v>
      </c>
      <c r="R42" s="330">
        <v>6.2</v>
      </c>
      <c r="S42" s="330">
        <v>6.2</v>
      </c>
      <c r="T42" s="344">
        <v>6.3</v>
      </c>
      <c r="U42" s="382">
        <f t="shared" si="10"/>
        <v>32.299999999999997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522.70000000000005</v>
      </c>
      <c r="C43" s="628">
        <f t="shared" si="11"/>
        <v>557.70000000000005</v>
      </c>
      <c r="D43" s="628">
        <f t="shared" si="11"/>
        <v>106.89999999999999</v>
      </c>
      <c r="E43" s="531">
        <f t="shared" si="11"/>
        <v>561.70000000000005</v>
      </c>
      <c r="F43" s="628">
        <f>SUM(F36:F42)</f>
        <v>571.70000000000005</v>
      </c>
      <c r="G43" s="629">
        <f t="shared" si="11"/>
        <v>577.30000000000007</v>
      </c>
      <c r="H43" s="626">
        <f>SUM(B43:G43)</f>
        <v>2898.0000000000005</v>
      </c>
      <c r="I43" s="37"/>
      <c r="J43" s="37"/>
      <c r="K43" s="37"/>
      <c r="L43" s="37"/>
      <c r="N43" s="302" t="s">
        <v>8</v>
      </c>
      <c r="O43" s="733">
        <f t="shared" ref="O43:T43" si="12">SUM(O36:O42)</f>
        <v>41.4</v>
      </c>
      <c r="P43" s="734">
        <f t="shared" si="12"/>
        <v>43.20000000000001</v>
      </c>
      <c r="Q43" s="734">
        <f t="shared" si="12"/>
        <v>10.6</v>
      </c>
      <c r="R43" s="734">
        <f t="shared" si="12"/>
        <v>43.7</v>
      </c>
      <c r="S43" s="734">
        <f t="shared" si="12"/>
        <v>43.400000000000006</v>
      </c>
      <c r="T43" s="735">
        <f t="shared" si="12"/>
        <v>44.099999999999994</v>
      </c>
      <c r="U43" s="626">
        <f t="shared" si="10"/>
        <v>226.4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155.89999999999995</v>
      </c>
      <c r="C44" s="613">
        <v>155.89999999999995</v>
      </c>
      <c r="D44" s="613">
        <v>155.89999999999995</v>
      </c>
      <c r="E44" s="613">
        <v>155.89999999999995</v>
      </c>
      <c r="F44" s="613">
        <v>155.89999999999995</v>
      </c>
      <c r="G44" s="613">
        <v>155.89999999999995</v>
      </c>
      <c r="H44" s="620">
        <f>+((H43/H45)/7)*1000</f>
        <v>156.75880348352899</v>
      </c>
      <c r="I44" s="38"/>
      <c r="J44" s="38"/>
      <c r="K44" s="38"/>
      <c r="L44" s="37"/>
      <c r="N44" s="162" t="s">
        <v>10</v>
      </c>
      <c r="O44" s="474">
        <v>151.5</v>
      </c>
      <c r="P44" s="475">
        <v>150.5</v>
      </c>
      <c r="Q44" s="475">
        <v>152</v>
      </c>
      <c r="R44" s="475">
        <v>148.5</v>
      </c>
      <c r="S44" s="475">
        <v>147.5</v>
      </c>
      <c r="T44" s="476">
        <v>146.5</v>
      </c>
      <c r="U44" s="732">
        <f>+((U43/U45)/7)*1000</f>
        <v>149.04542462146148</v>
      </c>
      <c r="AA44" s="11"/>
      <c r="AB44" s="11"/>
    </row>
    <row r="45" spans="1:28" ht="33.75" customHeight="1" x14ac:dyDescent="0.25">
      <c r="A45" s="163" t="s">
        <v>11</v>
      </c>
      <c r="B45" s="18">
        <v>477</v>
      </c>
      <c r="C45" s="19">
        <v>510</v>
      </c>
      <c r="D45" s="19">
        <v>97</v>
      </c>
      <c r="E45" s="19">
        <v>509</v>
      </c>
      <c r="F45" s="19">
        <v>521</v>
      </c>
      <c r="G45" s="20">
        <v>527</v>
      </c>
      <c r="H45" s="384">
        <f>SUM(B45:G45)</f>
        <v>2641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10</v>
      </c>
      <c r="R45" s="19">
        <v>42</v>
      </c>
      <c r="S45" s="19">
        <v>42</v>
      </c>
      <c r="T45" s="156">
        <v>43</v>
      </c>
      <c r="U45" s="114">
        <f>SUM(O45:T45)</f>
        <v>217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74.342814285714255</v>
      </c>
      <c r="C46" s="22">
        <f>((((((C44*7)*C45)/1000)))/7)</f>
        <v>79.508999999999986</v>
      </c>
      <c r="D46" s="22">
        <f>((((((D44*7)*D45)/1000)))/7)</f>
        <v>15.122299999999997</v>
      </c>
      <c r="E46" s="22">
        <f>((((((E44*7)*E45)/1000)))/7)</f>
        <v>79.353099999999969</v>
      </c>
      <c r="F46" s="22">
        <f>((((((F44*7)*F45)/1000)))/7)</f>
        <v>81.223899999999972</v>
      </c>
      <c r="G46" s="23">
        <f>((((((G44*7)*G45)/1000)))/7)</f>
        <v>82.159299999999988</v>
      </c>
      <c r="H46" s="368">
        <f>((H43*1000)/H45)/7</f>
        <v>156.75880348352899</v>
      </c>
      <c r="I46" s="167"/>
      <c r="J46" s="167"/>
      <c r="K46" s="167"/>
      <c r="L46" s="37"/>
      <c r="N46" s="164" t="s">
        <v>12</v>
      </c>
      <c r="O46" s="21">
        <f t="shared" ref="O46:T46" si="13">(((((O44*7)*O45)/1000)))/7</f>
        <v>5.9084999999999992</v>
      </c>
      <c r="P46" s="22">
        <f t="shared" si="13"/>
        <v>6.1704999999999997</v>
      </c>
      <c r="Q46" s="22">
        <f t="shared" si="13"/>
        <v>1.52</v>
      </c>
      <c r="R46" s="22">
        <f t="shared" si="13"/>
        <v>6.2370000000000001</v>
      </c>
      <c r="S46" s="22">
        <f t="shared" si="13"/>
        <v>6.1950000000000003</v>
      </c>
      <c r="T46" s="135">
        <f t="shared" si="13"/>
        <v>6.2995000000000001</v>
      </c>
      <c r="U46" s="115">
        <f>((U43*1000)/U45)/7</f>
        <v>149.04542462146148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520.55009999999982</v>
      </c>
      <c r="C47" s="330">
        <f t="shared" si="14"/>
        <v>556.56299999999976</v>
      </c>
      <c r="D47" s="330">
        <f t="shared" si="14"/>
        <v>105.85609999999998</v>
      </c>
      <c r="E47" s="330">
        <f t="shared" si="14"/>
        <v>555.47169999999983</v>
      </c>
      <c r="F47" s="330">
        <f>((F45*F44)*7)/1000</f>
        <v>568.56729999999982</v>
      </c>
      <c r="G47" s="331">
        <f t="shared" si="14"/>
        <v>575.11509999999987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41.359499999999997</v>
      </c>
      <c r="P47" s="330">
        <f t="shared" si="15"/>
        <v>43.1935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 t="shared" si="15"/>
        <v>44.096499999999999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156.54387541179995</v>
      </c>
      <c r="C48" s="27">
        <f t="shared" si="16"/>
        <v>156.21848739495798</v>
      </c>
      <c r="D48" s="27">
        <f t="shared" si="16"/>
        <v>157.43740795287184</v>
      </c>
      <c r="E48" s="27">
        <f t="shared" si="16"/>
        <v>157.64804939657591</v>
      </c>
      <c r="F48" s="27">
        <f>+(F43/F45)/7*1000</f>
        <v>156.75897998354813</v>
      </c>
      <c r="G48" s="28">
        <f t="shared" si="16"/>
        <v>156.49227432908648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151.64835164835165</v>
      </c>
      <c r="P48" s="27">
        <f t="shared" si="17"/>
        <v>150.52264808362372</v>
      </c>
      <c r="Q48" s="27">
        <f t="shared" si="17"/>
        <v>151.42857142857144</v>
      </c>
      <c r="R48" s="27">
        <f t="shared" si="17"/>
        <v>148.63945578231295</v>
      </c>
      <c r="S48" s="27">
        <f t="shared" si="17"/>
        <v>147.61904761904762</v>
      </c>
      <c r="T48" s="180">
        <f t="shared" si="17"/>
        <v>146.51162790697671</v>
      </c>
      <c r="U48" s="116"/>
      <c r="AA48" s="11"/>
      <c r="AB48" s="11"/>
    </row>
    <row r="49" spans="1:30" ht="33.75" customHeight="1" x14ac:dyDescent="0.25">
      <c r="A49" s="29"/>
      <c r="B49" s="713">
        <f t="shared" ref="B49:G49" si="18">B47-B43</f>
        <v>-2.1499000000002297</v>
      </c>
      <c r="C49" s="713">
        <f t="shared" si="18"/>
        <v>-1.1370000000002847</v>
      </c>
      <c r="D49" s="713">
        <f t="shared" si="18"/>
        <v>-1.0439000000000078</v>
      </c>
      <c r="E49" s="713">
        <f t="shared" si="18"/>
        <v>-6.2283000000002176</v>
      </c>
      <c r="F49" s="713">
        <f t="shared" si="18"/>
        <v>-3.1327000000002272</v>
      </c>
      <c r="G49" s="713">
        <f t="shared" si="18"/>
        <v>-2.1849000000001979</v>
      </c>
      <c r="H49" s="29"/>
      <c r="I49" s="29"/>
      <c r="J49" s="29"/>
      <c r="K49" s="29"/>
      <c r="L49" s="30"/>
      <c r="N49" s="29"/>
      <c r="O49" s="713">
        <f t="shared" ref="O49:T49" si="19">O47-O43</f>
        <v>-4.0500000000001535E-2</v>
      </c>
      <c r="P49" s="713">
        <f t="shared" si="19"/>
        <v>-6.5000000000097202E-3</v>
      </c>
      <c r="Q49" s="713">
        <f t="shared" si="19"/>
        <v>4.0000000000000924E-2</v>
      </c>
      <c r="R49" s="713">
        <f t="shared" si="19"/>
        <v>-4.1000000000003922E-2</v>
      </c>
      <c r="S49" s="713">
        <f t="shared" si="19"/>
        <v>-3.5000000000003695E-2</v>
      </c>
      <c r="T49" s="713">
        <f t="shared" si="19"/>
        <v>-3.4999999999953957E-3</v>
      </c>
      <c r="U49" s="713"/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03" t="s">
        <v>7</v>
      </c>
      <c r="C52" s="1104"/>
      <c r="D52" s="1104"/>
      <c r="E52" s="1104"/>
      <c r="F52" s="1104"/>
      <c r="G52" s="1104"/>
      <c r="H52" s="1105"/>
      <c r="I52" s="1142" t="s">
        <v>29</v>
      </c>
      <c r="J52" s="1143"/>
      <c r="K52" s="1143"/>
      <c r="L52" s="1143"/>
      <c r="M52" s="1143"/>
      <c r="N52" s="1143"/>
      <c r="O52" s="1144"/>
      <c r="P52" s="1103" t="s">
        <v>28</v>
      </c>
      <c r="Q52" s="1104"/>
      <c r="R52" s="1104"/>
      <c r="S52" s="1104"/>
      <c r="T52" s="1104"/>
      <c r="U52" s="1104"/>
      <c r="V52" s="1105"/>
      <c r="W52" s="1147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8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7.5</v>
      </c>
      <c r="C54" s="330">
        <v>7.6</v>
      </c>
      <c r="D54" s="330">
        <v>7.6</v>
      </c>
      <c r="E54" s="330">
        <v>1.6</v>
      </c>
      <c r="F54" s="330">
        <v>7.6</v>
      </c>
      <c r="G54" s="592">
        <v>7.4</v>
      </c>
      <c r="H54" s="331">
        <v>7.4</v>
      </c>
      <c r="I54" s="329">
        <v>6.6</v>
      </c>
      <c r="J54" s="592">
        <v>6.7</v>
      </c>
      <c r="K54" s="592">
        <v>6.8</v>
      </c>
      <c r="L54" s="330">
        <v>1.7</v>
      </c>
      <c r="M54" s="330">
        <v>6.8</v>
      </c>
      <c r="N54" s="25">
        <v>6.6</v>
      </c>
      <c r="O54" s="331">
        <v>6.6</v>
      </c>
      <c r="P54" s="329">
        <v>7.3</v>
      </c>
      <c r="Q54" s="330">
        <v>7.5</v>
      </c>
      <c r="R54" s="330">
        <v>7.5</v>
      </c>
      <c r="S54" s="330">
        <v>1.4</v>
      </c>
      <c r="T54" s="330">
        <v>7.6</v>
      </c>
      <c r="U54" s="330">
        <v>7.4</v>
      </c>
      <c r="V54" s="331">
        <v>7.3</v>
      </c>
      <c r="W54" s="380">
        <f t="shared" ref="W54:W61" si="20">SUM(B54:V54)</f>
        <v>134.5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7.5</v>
      </c>
      <c r="C55" s="330">
        <v>7.6</v>
      </c>
      <c r="D55" s="330">
        <v>7.6</v>
      </c>
      <c r="E55" s="330">
        <v>1.6</v>
      </c>
      <c r="F55" s="330">
        <v>7.6</v>
      </c>
      <c r="G55" s="592">
        <v>7.4</v>
      </c>
      <c r="H55" s="331">
        <v>7.4</v>
      </c>
      <c r="I55" s="329">
        <v>6.6</v>
      </c>
      <c r="J55" s="592">
        <v>6.7</v>
      </c>
      <c r="K55" s="592">
        <v>6.8</v>
      </c>
      <c r="L55" s="330">
        <v>1.7</v>
      </c>
      <c r="M55" s="330">
        <v>6.8</v>
      </c>
      <c r="N55" s="25">
        <v>6.6</v>
      </c>
      <c r="O55" s="331">
        <v>6.6</v>
      </c>
      <c r="P55" s="329">
        <v>7.3</v>
      </c>
      <c r="Q55" s="330">
        <v>7.5</v>
      </c>
      <c r="R55" s="330">
        <v>7.5</v>
      </c>
      <c r="S55" s="330">
        <v>1.4</v>
      </c>
      <c r="T55" s="330">
        <v>7.6</v>
      </c>
      <c r="U55" s="330">
        <v>7.4</v>
      </c>
      <c r="V55" s="331">
        <v>7.3</v>
      </c>
      <c r="W55" s="380">
        <f t="shared" si="20"/>
        <v>134.5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7.5</v>
      </c>
      <c r="C56" s="330">
        <v>7.6</v>
      </c>
      <c r="D56" s="330">
        <v>7.6</v>
      </c>
      <c r="E56" s="330">
        <v>1.6</v>
      </c>
      <c r="F56" s="330">
        <v>7.6</v>
      </c>
      <c r="G56" s="592">
        <v>7.4</v>
      </c>
      <c r="H56" s="331">
        <v>7.4</v>
      </c>
      <c r="I56" s="329">
        <v>6.6</v>
      </c>
      <c r="J56" s="592">
        <v>6.7</v>
      </c>
      <c r="K56" s="592">
        <v>6.8</v>
      </c>
      <c r="L56" s="330">
        <v>1.7</v>
      </c>
      <c r="M56" s="330">
        <v>6.8</v>
      </c>
      <c r="N56" s="25">
        <v>6.6</v>
      </c>
      <c r="O56" s="331">
        <v>6.6</v>
      </c>
      <c r="P56" s="329">
        <v>7.3</v>
      </c>
      <c r="Q56" s="330">
        <v>7.5</v>
      </c>
      <c r="R56" s="330">
        <v>7.5</v>
      </c>
      <c r="S56" s="330">
        <v>1.4</v>
      </c>
      <c r="T56" s="330">
        <v>7.6</v>
      </c>
      <c r="U56" s="330">
        <v>7.4</v>
      </c>
      <c r="V56" s="331">
        <v>7.3</v>
      </c>
      <c r="W56" s="380">
        <f t="shared" si="20"/>
        <v>134.5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7.4</v>
      </c>
      <c r="C57" s="330">
        <v>7.6</v>
      </c>
      <c r="D57" s="330">
        <v>7.5</v>
      </c>
      <c r="E57" s="330">
        <v>1.4</v>
      </c>
      <c r="F57" s="330">
        <v>7.6</v>
      </c>
      <c r="G57" s="592">
        <v>7.4</v>
      </c>
      <c r="H57" s="331">
        <v>7.4</v>
      </c>
      <c r="I57" s="329">
        <v>6.5</v>
      </c>
      <c r="J57" s="592">
        <v>6.6</v>
      </c>
      <c r="K57" s="592">
        <v>6.8</v>
      </c>
      <c r="L57" s="330">
        <v>1.7</v>
      </c>
      <c r="M57" s="330">
        <v>6.8</v>
      </c>
      <c r="N57" s="25">
        <v>6.6</v>
      </c>
      <c r="O57" s="331">
        <v>6.6</v>
      </c>
      <c r="P57" s="329">
        <v>7.3</v>
      </c>
      <c r="Q57" s="330">
        <v>7.4</v>
      </c>
      <c r="R57" s="330">
        <v>7.3</v>
      </c>
      <c r="S57" s="330">
        <v>1.4</v>
      </c>
      <c r="T57" s="330">
        <v>7.5</v>
      </c>
      <c r="U57" s="330">
        <v>7.4</v>
      </c>
      <c r="V57" s="331">
        <v>7.1</v>
      </c>
      <c r="W57" s="380">
        <f t="shared" si="20"/>
        <v>133.30000000000001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7.4</v>
      </c>
      <c r="C58" s="330">
        <v>7.6</v>
      </c>
      <c r="D58" s="330">
        <v>7.5</v>
      </c>
      <c r="E58" s="330">
        <v>1.4</v>
      </c>
      <c r="F58" s="330">
        <v>7.5</v>
      </c>
      <c r="G58" s="592">
        <v>7.4</v>
      </c>
      <c r="H58" s="331">
        <v>7.4</v>
      </c>
      <c r="I58" s="329">
        <v>6.5</v>
      </c>
      <c r="J58" s="592">
        <v>6.7</v>
      </c>
      <c r="K58" s="592">
        <v>6.8</v>
      </c>
      <c r="L58" s="330">
        <v>1.7</v>
      </c>
      <c r="M58" s="330">
        <v>6.8</v>
      </c>
      <c r="N58" s="25">
        <v>6.6</v>
      </c>
      <c r="O58" s="331">
        <v>6.6</v>
      </c>
      <c r="P58" s="329">
        <v>7.3</v>
      </c>
      <c r="Q58" s="330">
        <v>7.4</v>
      </c>
      <c r="R58" s="330">
        <v>7.4</v>
      </c>
      <c r="S58" s="330">
        <v>1.4</v>
      </c>
      <c r="T58" s="330">
        <v>7.5</v>
      </c>
      <c r="U58" s="330">
        <v>7.4</v>
      </c>
      <c r="V58" s="331">
        <v>7.2</v>
      </c>
      <c r="W58" s="380">
        <f t="shared" si="20"/>
        <v>133.5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7.4</v>
      </c>
      <c r="C59" s="330">
        <v>7.6</v>
      </c>
      <c r="D59" s="330">
        <v>7.6</v>
      </c>
      <c r="E59" s="330">
        <v>1.5</v>
      </c>
      <c r="F59" s="330">
        <v>7.5</v>
      </c>
      <c r="G59" s="592">
        <v>7.3</v>
      </c>
      <c r="H59" s="592">
        <v>7.3</v>
      </c>
      <c r="I59" s="329">
        <v>6.5</v>
      </c>
      <c r="J59" s="592">
        <v>6.7</v>
      </c>
      <c r="K59" s="592">
        <v>6.8</v>
      </c>
      <c r="L59" s="330">
        <v>1.6</v>
      </c>
      <c r="M59" s="330">
        <v>6.7</v>
      </c>
      <c r="N59" s="25">
        <v>6.5</v>
      </c>
      <c r="O59" s="331">
        <v>6.5</v>
      </c>
      <c r="P59" s="329">
        <v>7.3</v>
      </c>
      <c r="Q59" s="334">
        <v>7.4</v>
      </c>
      <c r="R59" s="330">
        <v>7.4</v>
      </c>
      <c r="S59" s="330">
        <v>1.3</v>
      </c>
      <c r="T59" s="330">
        <v>7.5</v>
      </c>
      <c r="U59" s="330">
        <v>7.3</v>
      </c>
      <c r="V59" s="331">
        <v>7.2</v>
      </c>
      <c r="W59" s="380">
        <f t="shared" si="20"/>
        <v>132.9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7.4</v>
      </c>
      <c r="C60" s="330">
        <v>7.6</v>
      </c>
      <c r="D60" s="330">
        <v>7.6</v>
      </c>
      <c r="E60" s="330">
        <v>1.5</v>
      </c>
      <c r="F60" s="330">
        <v>7.5</v>
      </c>
      <c r="G60" s="592">
        <v>7.3</v>
      </c>
      <c r="H60" s="592">
        <v>7.3</v>
      </c>
      <c r="I60" s="329">
        <v>6.5</v>
      </c>
      <c r="J60" s="592">
        <v>6.7</v>
      </c>
      <c r="K60" s="592">
        <v>6.8</v>
      </c>
      <c r="L60" s="330">
        <v>1.6</v>
      </c>
      <c r="M60" s="330">
        <v>6.7</v>
      </c>
      <c r="N60" s="25">
        <v>6.5</v>
      </c>
      <c r="O60" s="331">
        <v>6.5</v>
      </c>
      <c r="P60" s="329">
        <v>7.3</v>
      </c>
      <c r="Q60" s="330">
        <v>7.3</v>
      </c>
      <c r="R60" s="330">
        <v>7.4</v>
      </c>
      <c r="S60" s="330">
        <v>1.3</v>
      </c>
      <c r="T60" s="330">
        <v>7.6</v>
      </c>
      <c r="U60" s="330">
        <v>7.3</v>
      </c>
      <c r="V60" s="331">
        <v>7.2</v>
      </c>
      <c r="W60" s="382">
        <f t="shared" si="20"/>
        <v>132.89999999999998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52.099999999999994</v>
      </c>
      <c r="C61" s="623">
        <f t="shared" si="21"/>
        <v>53.2</v>
      </c>
      <c r="D61" s="623">
        <f t="shared" si="21"/>
        <v>53</v>
      </c>
      <c r="E61" s="623">
        <f t="shared" si="21"/>
        <v>10.600000000000001</v>
      </c>
      <c r="F61" s="623">
        <f t="shared" si="21"/>
        <v>52.9</v>
      </c>
      <c r="G61" s="623">
        <f t="shared" si="21"/>
        <v>51.599999999999994</v>
      </c>
      <c r="H61" s="624">
        <f t="shared" si="21"/>
        <v>51.599999999999994</v>
      </c>
      <c r="I61" s="622">
        <f t="shared" si="21"/>
        <v>45.8</v>
      </c>
      <c r="J61" s="623">
        <f t="shared" si="21"/>
        <v>46.800000000000011</v>
      </c>
      <c r="K61" s="623">
        <f t="shared" si="21"/>
        <v>47.599999999999994</v>
      </c>
      <c r="L61" s="623">
        <f>SUM(L54:L60)</f>
        <v>11.7</v>
      </c>
      <c r="M61" s="623">
        <f>SUM(M54:M60)</f>
        <v>47.400000000000006</v>
      </c>
      <c r="N61" s="623">
        <f>SUM(N54:N60)</f>
        <v>46</v>
      </c>
      <c r="O61" s="624">
        <f>SUM(O54:O60)</f>
        <v>46</v>
      </c>
      <c r="P61" s="622">
        <f t="shared" ref="P61:V61" si="22">SUM(P54:P60)</f>
        <v>51.099999999999994</v>
      </c>
      <c r="Q61" s="623">
        <f t="shared" si="22"/>
        <v>51.999999999999993</v>
      </c>
      <c r="R61" s="623">
        <f t="shared" si="22"/>
        <v>52</v>
      </c>
      <c r="S61" s="623">
        <f t="shared" si="22"/>
        <v>9.6000000000000014</v>
      </c>
      <c r="T61" s="623">
        <f t="shared" si="22"/>
        <v>52.9</v>
      </c>
      <c r="U61" s="623">
        <f t="shared" si="22"/>
        <v>51.599999999999994</v>
      </c>
      <c r="V61" s="624">
        <f t="shared" si="22"/>
        <v>50.600000000000009</v>
      </c>
      <c r="W61" s="625">
        <f t="shared" si="20"/>
        <v>936.10000000000014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150.5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151.5</v>
      </c>
      <c r="S62" s="618">
        <v>152</v>
      </c>
      <c r="T62" s="618">
        <v>151</v>
      </c>
      <c r="U62" s="618">
        <v>150.5</v>
      </c>
      <c r="V62" s="619">
        <v>150.5</v>
      </c>
      <c r="W62" s="616">
        <f>((W61/W63)/7)*1000</f>
        <v>151.27666451195867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244">
        <f>+SUM(B63:V63)</f>
        <v>884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7.4458571428571432</v>
      </c>
      <c r="C64" s="21">
        <f t="shared" ref="C64:V64" si="23">((((C62*7)*C63-C54-C55)/1000))/7</f>
        <v>7.5978285714285718</v>
      </c>
      <c r="D64" s="21">
        <f t="shared" si="23"/>
        <v>7.5728285714285724</v>
      </c>
      <c r="E64" s="21">
        <f t="shared" si="23"/>
        <v>1.5195428571428571</v>
      </c>
      <c r="F64" s="21">
        <f t="shared" si="23"/>
        <v>7.547828571428572</v>
      </c>
      <c r="G64" s="21">
        <f t="shared" si="23"/>
        <v>7.3723857142857137</v>
      </c>
      <c r="H64" s="21">
        <f t="shared" si="23"/>
        <v>7.3723857142857137</v>
      </c>
      <c r="I64" s="21">
        <f t="shared" si="23"/>
        <v>6.5341142857142867</v>
      </c>
      <c r="J64" s="21">
        <f t="shared" si="23"/>
        <v>6.6860857142857153</v>
      </c>
      <c r="K64" s="21">
        <f t="shared" si="23"/>
        <v>6.7930571428571422</v>
      </c>
      <c r="L64" s="21">
        <f t="shared" si="23"/>
        <v>1.6715142857142855</v>
      </c>
      <c r="M64" s="21">
        <f t="shared" si="23"/>
        <v>6.7705571428571423</v>
      </c>
      <c r="N64" s="21">
        <f t="shared" si="23"/>
        <v>6.5761142857142856</v>
      </c>
      <c r="O64" s="21">
        <f t="shared" si="23"/>
        <v>6.5761142857142856</v>
      </c>
      <c r="P64" s="21">
        <f t="shared" si="23"/>
        <v>7.2939142857142851</v>
      </c>
      <c r="Q64" s="21">
        <f t="shared" si="23"/>
        <v>7.293857142857143</v>
      </c>
      <c r="R64" s="21">
        <f t="shared" si="23"/>
        <v>7.4213571428571425</v>
      </c>
      <c r="S64" s="21">
        <f t="shared" si="23"/>
        <v>1.3675999999999999</v>
      </c>
      <c r="T64" s="21">
        <f t="shared" si="23"/>
        <v>7.547828571428572</v>
      </c>
      <c r="U64" s="21">
        <f t="shared" si="23"/>
        <v>7.3723857142857137</v>
      </c>
      <c r="V64" s="21">
        <f t="shared" si="23"/>
        <v>7.2219142857142851</v>
      </c>
      <c r="W64" s="425">
        <f>((W61*1000)/W63)/7</f>
        <v>151.27666451195864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4">((D63*D62)*7)/1000</f>
        <v>53.024999999999999</v>
      </c>
      <c r="E65" s="330">
        <f t="shared" si="24"/>
        <v>10.64</v>
      </c>
      <c r="F65" s="330">
        <f t="shared" si="24"/>
        <v>52.85</v>
      </c>
      <c r="G65" s="330">
        <f t="shared" si="24"/>
        <v>51.621499999999997</v>
      </c>
      <c r="H65" s="331">
        <f t="shared" si="24"/>
        <v>51.621499999999997</v>
      </c>
      <c r="I65" s="329">
        <f t="shared" si="24"/>
        <v>45.752000000000002</v>
      </c>
      <c r="J65" s="330">
        <f t="shared" si="24"/>
        <v>46.816000000000003</v>
      </c>
      <c r="K65" s="330">
        <f t="shared" si="24"/>
        <v>47.564999999999998</v>
      </c>
      <c r="L65" s="330">
        <f>((L63*L62)*7)/1000</f>
        <v>11.704000000000001</v>
      </c>
      <c r="M65" s="330">
        <f>((M63*M62)*7)/1000</f>
        <v>47.407499999999999</v>
      </c>
      <c r="N65" s="330">
        <f>((N63*N62)*7)/1000</f>
        <v>46.045999999999999</v>
      </c>
      <c r="O65" s="331">
        <f>((O63*O62)*7)/1000</f>
        <v>46.045999999999999</v>
      </c>
      <c r="P65" s="329">
        <f t="shared" ref="P65:V65" si="25">((P63*P62)*7)/1000</f>
        <v>51.072000000000003</v>
      </c>
      <c r="Q65" s="330">
        <f t="shared" si="25"/>
        <v>51.072000000000003</v>
      </c>
      <c r="R65" s="330">
        <f t="shared" si="25"/>
        <v>51.964500000000001</v>
      </c>
      <c r="S65" s="330">
        <f t="shared" si="25"/>
        <v>9.5760000000000005</v>
      </c>
      <c r="T65" s="330">
        <f t="shared" si="25"/>
        <v>52.85</v>
      </c>
      <c r="U65" s="330">
        <f t="shared" si="25"/>
        <v>51.621499999999997</v>
      </c>
      <c r="V65" s="331">
        <f t="shared" si="25"/>
        <v>50.567999999999998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151.8950437317784</v>
      </c>
      <c r="C66" s="27">
        <f t="shared" si="26"/>
        <v>152</v>
      </c>
      <c r="D66" s="27">
        <f t="shared" si="26"/>
        <v>151.42857142857144</v>
      </c>
      <c r="E66" s="27">
        <f t="shared" si="26"/>
        <v>151.42857142857144</v>
      </c>
      <c r="F66" s="27">
        <f t="shared" si="26"/>
        <v>151.14285714285717</v>
      </c>
      <c r="G66" s="27">
        <f t="shared" si="26"/>
        <v>150.43731778425655</v>
      </c>
      <c r="H66" s="28">
        <f t="shared" si="26"/>
        <v>150.43731778425655</v>
      </c>
      <c r="I66" s="26">
        <f t="shared" si="26"/>
        <v>152.1594684385382</v>
      </c>
      <c r="J66" s="27">
        <f t="shared" si="26"/>
        <v>151.94805194805201</v>
      </c>
      <c r="K66" s="27">
        <f t="shared" si="26"/>
        <v>151.11111111111111</v>
      </c>
      <c r="L66" s="27">
        <f>+(L61/L63)/7*1000</f>
        <v>151.94805194805193</v>
      </c>
      <c r="M66" s="27">
        <f>+(M61/M63)/7*1000</f>
        <v>150.47619047619048</v>
      </c>
      <c r="N66" s="27">
        <f>+(N61/N63)/7*1000</f>
        <v>149.35064935064935</v>
      </c>
      <c r="O66" s="28">
        <f>+(O61/O63)/7*1000</f>
        <v>149.35064935064935</v>
      </c>
      <c r="P66" s="26">
        <f t="shared" ref="P66:V66" si="27">+(P61/P63)/7*1000</f>
        <v>152.08333333333331</v>
      </c>
      <c r="Q66" s="27">
        <f t="shared" si="27"/>
        <v>154.76190476190473</v>
      </c>
      <c r="R66" s="27">
        <f t="shared" si="27"/>
        <v>151.60349854227405</v>
      </c>
      <c r="S66" s="27">
        <f t="shared" si="27"/>
        <v>152.38095238095244</v>
      </c>
      <c r="T66" s="27">
        <f t="shared" si="27"/>
        <v>151.14285714285717</v>
      </c>
      <c r="U66" s="27">
        <f t="shared" si="27"/>
        <v>150.43731778425655</v>
      </c>
      <c r="V66" s="28">
        <f t="shared" si="27"/>
        <v>150.59523809523813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3.600000000000847E-2</v>
      </c>
      <c r="C67" s="713">
        <f t="shared" ref="C67:V67" si="28">C65-C61</f>
        <v>0</v>
      </c>
      <c r="D67" s="713">
        <f t="shared" si="28"/>
        <v>2.4999999999998579E-2</v>
      </c>
      <c r="E67" s="713">
        <f t="shared" si="28"/>
        <v>3.9999999999999147E-2</v>
      </c>
      <c r="F67" s="713">
        <f t="shared" si="28"/>
        <v>-4.9999999999997158E-2</v>
      </c>
      <c r="G67" s="713">
        <f t="shared" si="28"/>
        <v>2.1500000000003183E-2</v>
      </c>
      <c r="H67" s="713">
        <f t="shared" si="28"/>
        <v>2.1500000000003183E-2</v>
      </c>
      <c r="I67" s="713">
        <f t="shared" si="28"/>
        <v>-4.7999999999994714E-2</v>
      </c>
      <c r="J67" s="713">
        <f t="shared" si="28"/>
        <v>1.5999999999991132E-2</v>
      </c>
      <c r="K67" s="713">
        <f t="shared" si="28"/>
        <v>-3.4999999999996589E-2</v>
      </c>
      <c r="L67" s="713">
        <f t="shared" si="28"/>
        <v>4.0000000000013358E-3</v>
      </c>
      <c r="M67" s="713">
        <f t="shared" si="28"/>
        <v>7.4999999999931788E-3</v>
      </c>
      <c r="N67" s="713">
        <f t="shared" si="28"/>
        <v>4.5999999999999375E-2</v>
      </c>
      <c r="O67" s="713">
        <f t="shared" si="28"/>
        <v>4.5999999999999375E-2</v>
      </c>
      <c r="P67" s="713">
        <f t="shared" si="28"/>
        <v>-2.7999999999991587E-2</v>
      </c>
      <c r="Q67" s="713">
        <f t="shared" si="28"/>
        <v>-0.92799999999999017</v>
      </c>
      <c r="R67" s="713">
        <f t="shared" si="28"/>
        <v>-3.5499999999998977E-2</v>
      </c>
      <c r="S67" s="713">
        <f t="shared" si="28"/>
        <v>-2.4000000000000909E-2</v>
      </c>
      <c r="T67" s="713">
        <f t="shared" si="28"/>
        <v>-4.9999999999997158E-2</v>
      </c>
      <c r="U67" s="713">
        <f t="shared" si="28"/>
        <v>2.1500000000003183E-2</v>
      </c>
      <c r="V67" s="713">
        <f t="shared" si="28"/>
        <v>-3.2000000000010687E-2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9">
      <selection activeCell="H42" sqref="H42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4"/>
  <dimension ref="A1:AG235"/>
  <sheetViews>
    <sheetView topLeftCell="A19" zoomScale="30" zoomScaleNormal="30" workbookViewId="0">
      <selection activeCell="B36" sqref="B36:G38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098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/>
      <c r="N11" s="1100"/>
      <c r="O11" s="6"/>
      <c r="P11" s="6"/>
      <c r="Q11" s="1"/>
      <c r="R11" s="1"/>
      <c r="S11" s="1" t="s">
        <v>5</v>
      </c>
      <c r="T11" s="69">
        <v>45764</v>
      </c>
      <c r="U11" s="69">
        <f>T11+6</f>
        <v>45770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2" t="s">
        <v>7</v>
      </c>
      <c r="C15" s="1143"/>
      <c r="D15" s="1143"/>
      <c r="E15" s="1143"/>
      <c r="F15" s="1143"/>
      <c r="G15" s="1143"/>
      <c r="H15" s="1144"/>
      <c r="I15" s="1142" t="s">
        <v>29</v>
      </c>
      <c r="J15" s="1143"/>
      <c r="K15" s="1143"/>
      <c r="L15" s="1143"/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4"/>
      <c r="W15" s="1174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5"/>
      <c r="Y16" s="327"/>
      <c r="AA16" s="326"/>
      <c r="AB16" s="11"/>
    </row>
    <row r="17" spans="1:30" ht="39.950000000000003" customHeight="1" x14ac:dyDescent="0.45">
      <c r="A17" s="147" t="s">
        <v>23</v>
      </c>
      <c r="B17" s="571">
        <v>92.1</v>
      </c>
      <c r="C17" s="572">
        <v>91.5</v>
      </c>
      <c r="D17" s="572">
        <v>91.7</v>
      </c>
      <c r="E17" s="572">
        <v>16.5</v>
      </c>
      <c r="F17" s="572">
        <v>91.7</v>
      </c>
      <c r="G17" s="572">
        <v>89.9</v>
      </c>
      <c r="H17" s="280">
        <v>91.3</v>
      </c>
      <c r="I17" s="571">
        <v>87.1</v>
      </c>
      <c r="J17" s="572">
        <v>89.8</v>
      </c>
      <c r="K17" s="572">
        <v>90.5</v>
      </c>
      <c r="L17" s="572">
        <v>19.7</v>
      </c>
      <c r="M17" s="572">
        <v>90.8</v>
      </c>
      <c r="N17" s="572">
        <v>90.5</v>
      </c>
      <c r="O17" s="280">
        <v>89.4</v>
      </c>
      <c r="P17" s="571">
        <v>90.1</v>
      </c>
      <c r="Q17" s="572">
        <v>91.8</v>
      </c>
      <c r="R17" s="572">
        <v>92.2</v>
      </c>
      <c r="S17" s="572">
        <v>15.4</v>
      </c>
      <c r="T17" s="678">
        <v>93.6</v>
      </c>
      <c r="U17" s="572">
        <v>92</v>
      </c>
      <c r="V17" s="280">
        <v>91.7</v>
      </c>
      <c r="W17" s="662">
        <f>SUM(B17:V17)</f>
        <v>1689.3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571">
        <v>91.8</v>
      </c>
      <c r="C18" s="572">
        <v>92</v>
      </c>
      <c r="D18" s="572">
        <v>91.7</v>
      </c>
      <c r="E18" s="572">
        <v>15.2</v>
      </c>
      <c r="F18" s="572">
        <v>91.1</v>
      </c>
      <c r="G18" s="572">
        <v>91.5</v>
      </c>
      <c r="H18" s="280">
        <v>91.2</v>
      </c>
      <c r="I18" s="571">
        <v>88.5</v>
      </c>
      <c r="J18" s="572">
        <v>88.5</v>
      </c>
      <c r="K18" s="572">
        <v>90.5</v>
      </c>
      <c r="L18" s="572">
        <v>20.7</v>
      </c>
      <c r="M18" s="572">
        <v>91.5</v>
      </c>
      <c r="N18" s="572">
        <v>89.8</v>
      </c>
      <c r="O18" s="280">
        <v>88.8</v>
      </c>
      <c r="P18" s="571">
        <v>90.2</v>
      </c>
      <c r="Q18" s="572">
        <v>91</v>
      </c>
      <c r="R18" s="572">
        <v>92.2</v>
      </c>
      <c r="S18" s="572">
        <v>14.5</v>
      </c>
      <c r="T18" s="678">
        <v>92.6</v>
      </c>
      <c r="U18" s="572">
        <v>92</v>
      </c>
      <c r="V18" s="280">
        <v>91.9</v>
      </c>
      <c r="W18" s="337">
        <f t="shared" ref="W18:W23" si="0">SUM(B18:V18)</f>
        <v>1687.2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71"/>
      <c r="C19" s="572"/>
      <c r="D19" s="572"/>
      <c r="E19" s="572"/>
      <c r="F19" s="572"/>
      <c r="G19" s="572"/>
      <c r="H19" s="280"/>
      <c r="I19" s="571"/>
      <c r="J19" s="572"/>
      <c r="K19" s="572"/>
      <c r="L19" s="572"/>
      <c r="M19" s="572"/>
      <c r="N19" s="572"/>
      <c r="O19" s="280"/>
      <c r="P19" s="571"/>
      <c r="Q19" s="572"/>
      <c r="R19" s="572"/>
      <c r="S19" s="572"/>
      <c r="T19" s="678"/>
      <c r="U19" s="572"/>
      <c r="V19" s="280"/>
      <c r="W19" s="337">
        <f t="shared" si="0"/>
        <v>0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/>
      <c r="C20" s="572"/>
      <c r="D20" s="572"/>
      <c r="E20" s="572"/>
      <c r="F20" s="572"/>
      <c r="G20" s="572"/>
      <c r="H20" s="280"/>
      <c r="I20" s="571"/>
      <c r="J20" s="572"/>
      <c r="K20" s="572"/>
      <c r="L20" s="572"/>
      <c r="M20" s="572"/>
      <c r="N20" s="572"/>
      <c r="O20" s="280"/>
      <c r="P20" s="571"/>
      <c r="Q20" s="572"/>
      <c r="R20" s="572"/>
      <c r="S20" s="572"/>
      <c r="T20" s="678"/>
      <c r="U20" s="572"/>
      <c r="V20" s="280"/>
      <c r="W20" s="337">
        <f t="shared" si="0"/>
        <v>0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/>
      <c r="C21" s="572"/>
      <c r="D21" s="572"/>
      <c r="E21" s="572"/>
      <c r="F21" s="572"/>
      <c r="G21" s="572"/>
      <c r="H21" s="280"/>
      <c r="I21" s="571"/>
      <c r="J21" s="572"/>
      <c r="K21" s="572"/>
      <c r="L21" s="572"/>
      <c r="M21" s="572"/>
      <c r="N21" s="572"/>
      <c r="O21" s="280"/>
      <c r="P21" s="571"/>
      <c r="Q21" s="572"/>
      <c r="R21" s="572"/>
      <c r="S21" s="572"/>
      <c r="T21" s="678"/>
      <c r="U21" s="572"/>
      <c r="V21" s="280"/>
      <c r="W21" s="337">
        <f t="shared" si="0"/>
        <v>0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/>
      <c r="C22" s="572"/>
      <c r="D22" s="572"/>
      <c r="E22" s="572"/>
      <c r="F22" s="572"/>
      <c r="G22" s="572"/>
      <c r="H22" s="280"/>
      <c r="I22" s="571"/>
      <c r="J22" s="572"/>
      <c r="K22" s="572"/>
      <c r="L22" s="572"/>
      <c r="M22" s="572"/>
      <c r="N22" s="572"/>
      <c r="O22" s="280"/>
      <c r="P22" s="571"/>
      <c r="Q22" s="572"/>
      <c r="R22" s="572"/>
      <c r="S22" s="572"/>
      <c r="T22" s="678"/>
      <c r="U22" s="572"/>
      <c r="V22" s="280"/>
      <c r="W22" s="337">
        <f t="shared" si="0"/>
        <v>0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/>
      <c r="C23" s="572"/>
      <c r="D23" s="572"/>
      <c r="E23" s="572"/>
      <c r="F23" s="572"/>
      <c r="G23" s="572"/>
      <c r="H23" s="280"/>
      <c r="I23" s="571"/>
      <c r="J23" s="572"/>
      <c r="K23" s="572"/>
      <c r="L23" s="572"/>
      <c r="M23" s="572"/>
      <c r="N23" s="572"/>
      <c r="O23" s="280"/>
      <c r="P23" s="571"/>
      <c r="Q23" s="572"/>
      <c r="R23" s="572"/>
      <c r="S23" s="572"/>
      <c r="T23" s="678"/>
      <c r="U23" s="572"/>
      <c r="V23" s="280"/>
      <c r="W23" s="663">
        <f t="shared" si="0"/>
        <v>0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183.89999999999998</v>
      </c>
      <c r="C24" s="623">
        <f t="shared" si="1"/>
        <v>183.5</v>
      </c>
      <c r="D24" s="623">
        <f t="shared" si="1"/>
        <v>183.4</v>
      </c>
      <c r="E24" s="623">
        <f t="shared" si="1"/>
        <v>31.7</v>
      </c>
      <c r="F24" s="623">
        <f t="shared" si="1"/>
        <v>182.8</v>
      </c>
      <c r="G24" s="623">
        <f t="shared" si="1"/>
        <v>181.4</v>
      </c>
      <c r="H24" s="624">
        <f t="shared" si="1"/>
        <v>182.5</v>
      </c>
      <c r="I24" s="622">
        <f t="shared" si="1"/>
        <v>175.6</v>
      </c>
      <c r="J24" s="623">
        <f t="shared" si="1"/>
        <v>178.3</v>
      </c>
      <c r="K24" s="623">
        <f t="shared" si="1"/>
        <v>181</v>
      </c>
      <c r="L24" s="623">
        <f>SUM(L17:L23)</f>
        <v>40.4</v>
      </c>
      <c r="M24" s="623">
        <f>SUM(M17:M23)</f>
        <v>182.3</v>
      </c>
      <c r="N24" s="623">
        <f>SUM(N17:N23)</f>
        <v>180.3</v>
      </c>
      <c r="O24" s="624">
        <f>SUM(O17:O23)</f>
        <v>178.2</v>
      </c>
      <c r="P24" s="622">
        <f t="shared" ref="P24:V24" si="2">SUM(P17:P23)</f>
        <v>180.3</v>
      </c>
      <c r="Q24" s="623">
        <f t="shared" si="2"/>
        <v>182.8</v>
      </c>
      <c r="R24" s="623">
        <f t="shared" si="2"/>
        <v>184.4</v>
      </c>
      <c r="S24" s="623">
        <f t="shared" si="2"/>
        <v>29.9</v>
      </c>
      <c r="T24" s="623">
        <f t="shared" si="2"/>
        <v>186.2</v>
      </c>
      <c r="U24" s="623">
        <f t="shared" si="2"/>
        <v>184</v>
      </c>
      <c r="V24" s="624">
        <f t="shared" si="2"/>
        <v>183.60000000000002</v>
      </c>
      <c r="W24" s="625">
        <f>SUM(B24:V24)</f>
        <v>3376.5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156.20000000000007</v>
      </c>
      <c r="C25" s="613">
        <v>156.20000000000007</v>
      </c>
      <c r="D25" s="613">
        <v>156.20000000000007</v>
      </c>
      <c r="E25" s="613">
        <v>156.20000000000007</v>
      </c>
      <c r="F25" s="613">
        <v>156.20000000000007</v>
      </c>
      <c r="G25" s="613">
        <v>156.20000000000007</v>
      </c>
      <c r="H25" s="613">
        <v>156.20000000000007</v>
      </c>
      <c r="I25" s="613">
        <v>156.20000000000007</v>
      </c>
      <c r="J25" s="613">
        <v>156.20000000000007</v>
      </c>
      <c r="K25" s="613">
        <v>156.20000000000007</v>
      </c>
      <c r="L25" s="613">
        <v>156.20000000000007</v>
      </c>
      <c r="M25" s="613">
        <v>156.20000000000007</v>
      </c>
      <c r="N25" s="613">
        <v>156.20000000000007</v>
      </c>
      <c r="O25" s="613">
        <v>156.20000000000007</v>
      </c>
      <c r="P25" s="613">
        <v>156.20000000000007</v>
      </c>
      <c r="Q25" s="613">
        <v>156.20000000000007</v>
      </c>
      <c r="R25" s="613">
        <v>156.20000000000007</v>
      </c>
      <c r="S25" s="613">
        <v>156.20000000000007</v>
      </c>
      <c r="T25" s="613">
        <v>156.20000000000007</v>
      </c>
      <c r="U25" s="613">
        <v>156.20000000000007</v>
      </c>
      <c r="V25" s="697">
        <v>156.20000000000007</v>
      </c>
      <c r="W25" s="698">
        <f>((W24/W26)/7)*1000</f>
        <v>44.559551303200266</v>
      </c>
      <c r="Y25" s="36"/>
    </row>
    <row r="26" spans="1:30" s="2" customFormat="1" ht="33" customHeight="1" x14ac:dyDescent="0.25">
      <c r="A26" s="163" t="s">
        <v>11</v>
      </c>
      <c r="B26" s="18">
        <v>588</v>
      </c>
      <c r="C26" s="19">
        <v>590</v>
      </c>
      <c r="D26" s="19">
        <v>588</v>
      </c>
      <c r="E26" s="19">
        <v>99</v>
      </c>
      <c r="F26" s="19">
        <v>584</v>
      </c>
      <c r="G26" s="19">
        <v>586</v>
      </c>
      <c r="H26" s="20">
        <v>584</v>
      </c>
      <c r="I26" s="18">
        <v>567</v>
      </c>
      <c r="J26" s="19">
        <v>568</v>
      </c>
      <c r="K26" s="19">
        <v>581</v>
      </c>
      <c r="L26" s="19">
        <v>133</v>
      </c>
      <c r="M26" s="19">
        <v>587</v>
      </c>
      <c r="N26" s="19">
        <v>576</v>
      </c>
      <c r="O26" s="20">
        <v>570</v>
      </c>
      <c r="P26" s="18">
        <v>579</v>
      </c>
      <c r="Q26" s="19">
        <v>584</v>
      </c>
      <c r="R26" s="19">
        <v>592</v>
      </c>
      <c r="S26" s="19">
        <v>94</v>
      </c>
      <c r="T26" s="19">
        <v>595</v>
      </c>
      <c r="U26" s="19">
        <v>590</v>
      </c>
      <c r="V26" s="156">
        <v>590</v>
      </c>
      <c r="W26" s="699">
        <f>+SUM(B26:V26)</f>
        <v>10825</v>
      </c>
    </row>
    <row r="27" spans="1:30" s="2" customFormat="1" ht="33" customHeight="1" x14ac:dyDescent="0.25">
      <c r="A27" s="164" t="s">
        <v>12</v>
      </c>
      <c r="B27" s="21">
        <f>((((((B25*7)*B26-B17-B18)/1000))/7))</f>
        <v>91.819328571428613</v>
      </c>
      <c r="C27" s="21">
        <f t="shared" ref="C27:V27" si="3">((((((C25*7)*C26-C17-C18)/1000))/7))</f>
        <v>92.131785714285769</v>
      </c>
      <c r="D27" s="21">
        <f t="shared" si="3"/>
        <v>91.819400000000059</v>
      </c>
      <c r="E27" s="21">
        <f t="shared" si="3"/>
        <v>15.459271428571437</v>
      </c>
      <c r="F27" s="21">
        <f t="shared" si="3"/>
        <v>91.194685714285782</v>
      </c>
      <c r="G27" s="21">
        <f t="shared" si="3"/>
        <v>91.507285714285771</v>
      </c>
      <c r="H27" s="21">
        <f t="shared" si="3"/>
        <v>91.194728571428627</v>
      </c>
      <c r="I27" s="21">
        <f t="shared" si="3"/>
        <v>88.540314285714331</v>
      </c>
      <c r="J27" s="21">
        <f t="shared" si="3"/>
        <v>88.696128571428616</v>
      </c>
      <c r="K27" s="21">
        <f t="shared" si="3"/>
        <v>90.72634285714291</v>
      </c>
      <c r="L27" s="21">
        <f t="shared" si="3"/>
        <v>20.768828571428578</v>
      </c>
      <c r="M27" s="21">
        <f t="shared" si="3"/>
        <v>91.66335714285718</v>
      </c>
      <c r="N27" s="21">
        <f t="shared" si="3"/>
        <v>89.945442857142908</v>
      </c>
      <c r="O27" s="21">
        <f t="shared" si="3"/>
        <v>89.008542857142885</v>
      </c>
      <c r="P27" s="21">
        <f t="shared" si="3"/>
        <v>90.414042857142917</v>
      </c>
      <c r="Q27" s="21">
        <f t="shared" si="3"/>
        <v>91.194685714285768</v>
      </c>
      <c r="R27" s="21">
        <f t="shared" si="3"/>
        <v>92.444057142857204</v>
      </c>
      <c r="S27" s="21">
        <f t="shared" si="3"/>
        <v>14.678528571428581</v>
      </c>
      <c r="T27" s="21">
        <f t="shared" si="3"/>
        <v>92.912400000000062</v>
      </c>
      <c r="U27" s="21">
        <f t="shared" si="3"/>
        <v>92.131714285714338</v>
      </c>
      <c r="V27" s="21">
        <f t="shared" si="3"/>
        <v>92.131771428571483</v>
      </c>
      <c r="W27" s="190">
        <f>((W24*1000)/W26)/7</f>
        <v>44.559551303200259</v>
      </c>
      <c r="Y27" s="36"/>
    </row>
    <row r="28" spans="1:30" ht="33.75" customHeight="1" x14ac:dyDescent="0.25">
      <c r="A28" s="157" t="s">
        <v>13</v>
      </c>
      <c r="B28" s="329">
        <f>((B26*B25)*7)/1000</f>
        <v>642.91920000000027</v>
      </c>
      <c r="C28" s="330">
        <f>((C26*C25)*7)/1000</f>
        <v>645.10600000000034</v>
      </c>
      <c r="D28" s="330">
        <f t="shared" ref="D28:K28" si="4">((D26*D25)*7)/1000</f>
        <v>642.91920000000027</v>
      </c>
      <c r="E28" s="330">
        <f t="shared" si="4"/>
        <v>108.24660000000004</v>
      </c>
      <c r="F28" s="330">
        <f t="shared" si="4"/>
        <v>638.54560000000038</v>
      </c>
      <c r="G28" s="330">
        <f t="shared" si="4"/>
        <v>640.73240000000021</v>
      </c>
      <c r="H28" s="331">
        <f t="shared" si="4"/>
        <v>638.54560000000038</v>
      </c>
      <c r="I28" s="329">
        <f>((I26*I25)*7)/1000</f>
        <v>619.95780000000025</v>
      </c>
      <c r="J28" s="330">
        <f t="shared" si="4"/>
        <v>621.05120000000022</v>
      </c>
      <c r="K28" s="330">
        <f t="shared" si="4"/>
        <v>635.26540000000023</v>
      </c>
      <c r="L28" s="330">
        <f>((L26*L25)*7)/1000</f>
        <v>145.42220000000006</v>
      </c>
      <c r="M28" s="330">
        <f>((M26*M25)*7)/1000</f>
        <v>641.8258000000003</v>
      </c>
      <c r="N28" s="330">
        <f>((N26*N25)*7)/1000</f>
        <v>629.79840000000024</v>
      </c>
      <c r="O28" s="331">
        <f>((O26*O25)*7)/1000</f>
        <v>623.2380000000004</v>
      </c>
      <c r="P28" s="329">
        <f t="shared" ref="P28:V28" si="5">((P26*P25)*7)/1000</f>
        <v>633.07860000000028</v>
      </c>
      <c r="Q28" s="330">
        <f t="shared" si="5"/>
        <v>638.54560000000038</v>
      </c>
      <c r="R28" s="330">
        <f t="shared" si="5"/>
        <v>647.29280000000028</v>
      </c>
      <c r="S28" s="330">
        <f t="shared" si="5"/>
        <v>102.77960000000004</v>
      </c>
      <c r="T28" s="330">
        <f t="shared" si="5"/>
        <v>650.57300000000032</v>
      </c>
      <c r="U28" s="330">
        <f t="shared" si="5"/>
        <v>645.10600000000034</v>
      </c>
      <c r="V28" s="344">
        <f t="shared" si="5"/>
        <v>645.10600000000034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44.679300291545189</v>
      </c>
      <c r="C29" s="27">
        <f t="shared" si="6"/>
        <v>44.430992736077478</v>
      </c>
      <c r="D29" s="27">
        <f t="shared" si="6"/>
        <v>44.557823129251702</v>
      </c>
      <c r="E29" s="27">
        <f t="shared" si="6"/>
        <v>45.743145743145746</v>
      </c>
      <c r="F29" s="27">
        <f t="shared" si="6"/>
        <v>44.716242661448142</v>
      </c>
      <c r="G29" s="27">
        <f t="shared" si="6"/>
        <v>44.222330570453437</v>
      </c>
      <c r="H29" s="28">
        <f t="shared" si="6"/>
        <v>44.642857142857146</v>
      </c>
      <c r="I29" s="26">
        <f t="shared" si="6"/>
        <v>44.242882338120438</v>
      </c>
      <c r="J29" s="27">
        <f t="shared" si="6"/>
        <v>44.844064386317903</v>
      </c>
      <c r="K29" s="27">
        <f t="shared" si="6"/>
        <v>44.504548807474791</v>
      </c>
      <c r="L29" s="27">
        <f>+(L24/L26)/7*1000</f>
        <v>43.394199785177229</v>
      </c>
      <c r="M29" s="27">
        <f>+(M24/M26)/7*1000</f>
        <v>44.366025797030908</v>
      </c>
      <c r="N29" s="27">
        <f>+(N24/N26)/7*1000</f>
        <v>44.717261904761905</v>
      </c>
      <c r="O29" s="28">
        <f>+(O24/O26)/7*1000</f>
        <v>44.661654135338345</v>
      </c>
      <c r="P29" s="26">
        <f t="shared" ref="P29:V29" si="7">+(P24/P26)/7*1000</f>
        <v>44.485566247224277</v>
      </c>
      <c r="Q29" s="27">
        <f t="shared" si="7"/>
        <v>44.716242661448142</v>
      </c>
      <c r="R29" s="27">
        <f t="shared" si="7"/>
        <v>44.498069498069498</v>
      </c>
      <c r="S29" s="27">
        <f t="shared" si="7"/>
        <v>45.440729483282666</v>
      </c>
      <c r="T29" s="27">
        <f t="shared" si="7"/>
        <v>44.705882352941174</v>
      </c>
      <c r="U29" s="27">
        <f t="shared" si="7"/>
        <v>44.552058111380148</v>
      </c>
      <c r="V29" s="180">
        <f t="shared" si="7"/>
        <v>44.455205811138022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459.0192000000003</v>
      </c>
      <c r="C30" s="713">
        <f t="shared" ref="C30:V30" si="8">C28-C24</f>
        <v>461.60600000000034</v>
      </c>
      <c r="D30" s="713">
        <f t="shared" si="8"/>
        <v>459.5192000000003</v>
      </c>
      <c r="E30" s="713">
        <f t="shared" si="8"/>
        <v>76.546600000000041</v>
      </c>
      <c r="F30" s="713">
        <f t="shared" si="8"/>
        <v>455.74560000000037</v>
      </c>
      <c r="G30" s="713">
        <f t="shared" si="8"/>
        <v>459.33240000000023</v>
      </c>
      <c r="H30" s="713">
        <f t="shared" si="8"/>
        <v>456.04560000000038</v>
      </c>
      <c r="I30" s="713">
        <f t="shared" si="8"/>
        <v>444.35780000000022</v>
      </c>
      <c r="J30" s="713">
        <f t="shared" si="8"/>
        <v>442.75120000000021</v>
      </c>
      <c r="K30" s="713">
        <f t="shared" si="8"/>
        <v>454.26540000000023</v>
      </c>
      <c r="L30" s="713">
        <f t="shared" si="8"/>
        <v>105.02220000000005</v>
      </c>
      <c r="M30" s="713">
        <f t="shared" si="8"/>
        <v>459.52580000000029</v>
      </c>
      <c r="N30" s="713">
        <f t="shared" si="8"/>
        <v>449.49840000000023</v>
      </c>
      <c r="O30" s="713">
        <f t="shared" si="8"/>
        <v>445.03800000000041</v>
      </c>
      <c r="P30" s="713">
        <f t="shared" si="8"/>
        <v>452.77860000000027</v>
      </c>
      <c r="Q30" s="713">
        <f t="shared" si="8"/>
        <v>455.74560000000037</v>
      </c>
      <c r="R30" s="713">
        <f t="shared" si="8"/>
        <v>462.89280000000031</v>
      </c>
      <c r="S30" s="713">
        <f t="shared" si="8"/>
        <v>72.879600000000039</v>
      </c>
      <c r="T30" s="713">
        <f t="shared" si="8"/>
        <v>464.37300000000033</v>
      </c>
      <c r="U30" s="713">
        <f t="shared" si="8"/>
        <v>461.10600000000034</v>
      </c>
      <c r="V30" s="713">
        <f t="shared" si="8"/>
        <v>461.50600000000031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5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4" t="s">
        <v>16</v>
      </c>
      <c r="C33" s="1095"/>
      <c r="D33" s="1095"/>
      <c r="E33" s="1095"/>
      <c r="F33" s="1095"/>
      <c r="G33" s="1145"/>
      <c r="H33" s="1147" t="s">
        <v>8</v>
      </c>
      <c r="M33" s="32"/>
      <c r="N33" s="1166"/>
      <c r="O33" s="1169" t="s">
        <v>16</v>
      </c>
      <c r="P33" s="1170"/>
      <c r="Q33" s="1170"/>
      <c r="R33" s="1170"/>
      <c r="S33" s="1170"/>
      <c r="T33" s="1170"/>
      <c r="U33" s="1155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5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50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33">
        <v>71.599999999999994</v>
      </c>
      <c r="C36" s="592">
        <v>78.400000000000006</v>
      </c>
      <c r="D36" s="743">
        <v>15.7</v>
      </c>
      <c r="E36" s="690">
        <v>80</v>
      </c>
      <c r="F36" s="334">
        <v>81.599999999999994</v>
      </c>
      <c r="G36" s="692">
        <v>82.1</v>
      </c>
      <c r="H36" s="496">
        <f t="shared" ref="H36:H41" si="9">SUM(B36:G36)</f>
        <v>409.4</v>
      </c>
      <c r="I36" s="37"/>
      <c r="J36" s="375"/>
      <c r="K36" s="326"/>
      <c r="L36" s="502"/>
      <c r="M36" s="2"/>
      <c r="N36" s="147" t="s">
        <v>23</v>
      </c>
      <c r="O36" s="329">
        <v>5.8</v>
      </c>
      <c r="P36" s="330">
        <v>6.2</v>
      </c>
      <c r="Q36" s="330">
        <v>1.6</v>
      </c>
      <c r="R36" s="330">
        <v>6.2</v>
      </c>
      <c r="S36" s="330">
        <v>6.2</v>
      </c>
      <c r="T36" s="344">
        <v>6.3</v>
      </c>
      <c r="U36" s="679">
        <f t="shared" ref="U36:U43" si="10">SUM(O36:T36)</f>
        <v>32.299999999999997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33">
        <v>74</v>
      </c>
      <c r="C37" s="592">
        <v>78.400000000000006</v>
      </c>
      <c r="D37" s="330">
        <v>14.2</v>
      </c>
      <c r="E37" s="330">
        <v>78.900000000000006</v>
      </c>
      <c r="F37" s="690">
        <v>81</v>
      </c>
      <c r="G37" s="336">
        <v>81.8</v>
      </c>
      <c r="H37" s="337">
        <f t="shared" si="9"/>
        <v>408.3</v>
      </c>
      <c r="I37" s="37"/>
      <c r="J37" s="375"/>
      <c r="K37" s="326"/>
      <c r="L37" s="502"/>
      <c r="M37" s="2"/>
      <c r="N37" s="148" t="s">
        <v>19</v>
      </c>
      <c r="O37" s="329">
        <v>5.9</v>
      </c>
      <c r="P37" s="330">
        <v>6.1</v>
      </c>
      <c r="Q37" s="330">
        <v>1.5</v>
      </c>
      <c r="R37" s="330">
        <v>6.2</v>
      </c>
      <c r="S37" s="330">
        <v>6.2</v>
      </c>
      <c r="T37" s="344">
        <v>6.3</v>
      </c>
      <c r="U37" s="680">
        <f t="shared" si="10"/>
        <v>32.199999999999996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33">
        <v>73.900000000000006</v>
      </c>
      <c r="C38" s="592">
        <v>78.400000000000006</v>
      </c>
      <c r="D38" s="330">
        <v>14.2</v>
      </c>
      <c r="E38" s="330">
        <v>78.900000000000006</v>
      </c>
      <c r="F38" s="330">
        <v>80.7</v>
      </c>
      <c r="G38" s="336">
        <v>81.7</v>
      </c>
      <c r="H38" s="669">
        <f>SUM(B38:G38)</f>
        <v>407.8</v>
      </c>
      <c r="I38" s="37"/>
      <c r="J38" s="375"/>
      <c r="K38" s="326"/>
      <c r="L38" s="502"/>
      <c r="M38" s="2"/>
      <c r="N38" s="148" t="s">
        <v>27</v>
      </c>
      <c r="O38" s="329">
        <v>5.9</v>
      </c>
      <c r="P38" s="330">
        <v>6.1</v>
      </c>
      <c r="Q38" s="330">
        <v>1.5</v>
      </c>
      <c r="R38" s="330">
        <v>6.2</v>
      </c>
      <c r="S38" s="330">
        <v>6.2</v>
      </c>
      <c r="T38" s="344">
        <v>6.3</v>
      </c>
      <c r="U38" s="680">
        <f t="shared" si="10"/>
        <v>32.199999999999996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/>
      <c r="C39" s="592"/>
      <c r="D39" s="330"/>
      <c r="E39" s="330"/>
      <c r="F39" s="330"/>
      <c r="G39" s="331"/>
      <c r="H39" s="669">
        <f t="shared" si="9"/>
        <v>0</v>
      </c>
      <c r="I39" s="37"/>
      <c r="J39" s="375"/>
      <c r="K39" s="326"/>
      <c r="L39" s="502"/>
      <c r="M39" s="2"/>
      <c r="N39" s="147" t="s">
        <v>20</v>
      </c>
      <c r="O39" s="329">
        <v>5.9</v>
      </c>
      <c r="P39" s="330">
        <v>6.2</v>
      </c>
      <c r="Q39" s="330">
        <v>1.5</v>
      </c>
      <c r="R39" s="330">
        <v>6.2</v>
      </c>
      <c r="S39" s="330">
        <v>6.2</v>
      </c>
      <c r="T39" s="344">
        <v>6.3</v>
      </c>
      <c r="U39" s="680">
        <f t="shared" si="10"/>
        <v>32.299999999999997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/>
      <c r="C40" s="592"/>
      <c r="D40" s="330"/>
      <c r="E40" s="330"/>
      <c r="F40" s="330"/>
      <c r="G40" s="331"/>
      <c r="H40" s="722">
        <f t="shared" si="9"/>
        <v>0</v>
      </c>
      <c r="I40" s="555"/>
      <c r="J40" s="556"/>
      <c r="K40" s="556"/>
      <c r="L40" s="556"/>
      <c r="M40" s="557"/>
      <c r="N40" s="147" t="s">
        <v>21</v>
      </c>
      <c r="O40" s="329">
        <v>5.9</v>
      </c>
      <c r="P40" s="330">
        <v>6.2</v>
      </c>
      <c r="Q40" s="330">
        <v>1.5</v>
      </c>
      <c r="R40" s="330">
        <v>6.3</v>
      </c>
      <c r="S40" s="330">
        <v>6.2</v>
      </c>
      <c r="T40" s="344">
        <v>6.3</v>
      </c>
      <c r="U40" s="680">
        <f t="shared" si="10"/>
        <v>32.4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/>
      <c r="C41" s="592"/>
      <c r="D41" s="330"/>
      <c r="E41" s="330"/>
      <c r="F41" s="330"/>
      <c r="G41" s="331"/>
      <c r="H41" s="669">
        <f t="shared" si="9"/>
        <v>0</v>
      </c>
      <c r="I41" s="555"/>
      <c r="J41" s="556"/>
      <c r="K41" s="556"/>
      <c r="L41" s="556"/>
      <c r="M41" s="557"/>
      <c r="N41" s="148" t="s">
        <v>22</v>
      </c>
      <c r="O41" s="329">
        <v>6</v>
      </c>
      <c r="P41" s="330">
        <v>6.2</v>
      </c>
      <c r="Q41" s="330">
        <v>1.5</v>
      </c>
      <c r="R41" s="330">
        <v>6.3</v>
      </c>
      <c r="S41" s="330">
        <v>6.2</v>
      </c>
      <c r="T41" s="344">
        <v>6.3</v>
      </c>
      <c r="U41" s="680">
        <f t="shared" si="10"/>
        <v>32.5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/>
      <c r="C42" s="592"/>
      <c r="D42" s="330"/>
      <c r="E42" s="330"/>
      <c r="F42" s="330"/>
      <c r="G42" s="331"/>
      <c r="H42" s="381">
        <f>SUM(B42:G42)</f>
        <v>0</v>
      </c>
      <c r="I42" s="555"/>
      <c r="J42" s="556"/>
      <c r="K42" s="556"/>
      <c r="L42" s="556"/>
      <c r="M42" s="557"/>
      <c r="N42" s="196" t="s">
        <v>30</v>
      </c>
      <c r="O42" s="329">
        <v>6</v>
      </c>
      <c r="P42" s="330">
        <v>6.2</v>
      </c>
      <c r="Q42" s="330">
        <v>1.5</v>
      </c>
      <c r="R42" s="330">
        <v>6.3</v>
      </c>
      <c r="S42" s="330">
        <v>6.2</v>
      </c>
      <c r="T42" s="344">
        <v>6.3</v>
      </c>
      <c r="U42" s="382">
        <f t="shared" si="10"/>
        <v>32.5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219.5</v>
      </c>
      <c r="C43" s="628">
        <f t="shared" si="11"/>
        <v>235.20000000000002</v>
      </c>
      <c r="D43" s="628">
        <f t="shared" si="11"/>
        <v>44.099999999999994</v>
      </c>
      <c r="E43" s="531">
        <f t="shared" si="11"/>
        <v>237.8</v>
      </c>
      <c r="F43" s="628">
        <f>SUM(F36:F42)</f>
        <v>243.3</v>
      </c>
      <c r="G43" s="629">
        <f t="shared" si="11"/>
        <v>245.59999999999997</v>
      </c>
      <c r="H43" s="626">
        <f>SUM(B43:G43)</f>
        <v>1225.5</v>
      </c>
      <c r="I43" s="37"/>
      <c r="J43" s="37"/>
      <c r="K43" s="37"/>
      <c r="L43" s="37"/>
      <c r="N43" s="302" t="s">
        <v>8</v>
      </c>
      <c r="O43" s="733">
        <f t="shared" ref="O43:T43" si="12">SUM(O36:O42)</f>
        <v>41.4</v>
      </c>
      <c r="P43" s="734">
        <f t="shared" si="12"/>
        <v>43.2</v>
      </c>
      <c r="Q43" s="734">
        <f t="shared" si="12"/>
        <v>10.6</v>
      </c>
      <c r="R43" s="734">
        <f t="shared" si="12"/>
        <v>43.699999999999996</v>
      </c>
      <c r="S43" s="734">
        <f t="shared" si="12"/>
        <v>43.400000000000006</v>
      </c>
      <c r="T43" s="735">
        <f t="shared" si="12"/>
        <v>44.099999999999994</v>
      </c>
      <c r="U43" s="626">
        <f t="shared" si="10"/>
        <v>226.39999999999998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155.89999999999995</v>
      </c>
      <c r="C44" s="613">
        <v>155.89999999999995</v>
      </c>
      <c r="D44" s="613">
        <v>155.89999999999995</v>
      </c>
      <c r="E44" s="613">
        <v>155.89999999999995</v>
      </c>
      <c r="F44" s="613">
        <v>155.89999999999995</v>
      </c>
      <c r="G44" s="613">
        <v>155.89999999999995</v>
      </c>
      <c r="H44" s="620">
        <f>+((H43/H45)/7)*1000</f>
        <v>66.289825282631043</v>
      </c>
      <c r="I44" s="38"/>
      <c r="J44" s="38"/>
      <c r="K44" s="38"/>
      <c r="L44" s="37"/>
      <c r="N44" s="162" t="s">
        <v>10</v>
      </c>
      <c r="O44" s="474">
        <v>151.5</v>
      </c>
      <c r="P44" s="475">
        <v>150.5</v>
      </c>
      <c r="Q44" s="475">
        <v>152</v>
      </c>
      <c r="R44" s="475">
        <v>148.5</v>
      </c>
      <c r="S44" s="475">
        <v>147.5</v>
      </c>
      <c r="T44" s="476">
        <v>146.5</v>
      </c>
      <c r="U44" s="732">
        <f>+((U43/U45)/7)*1000</f>
        <v>149.04542462146148</v>
      </c>
      <c r="AA44" s="11"/>
      <c r="AB44" s="11"/>
    </row>
    <row r="45" spans="1:28" ht="33.75" customHeight="1" x14ac:dyDescent="0.25">
      <c r="A45" s="163" t="s">
        <v>11</v>
      </c>
      <c r="B45" s="18">
        <v>477</v>
      </c>
      <c r="C45" s="19">
        <v>510</v>
      </c>
      <c r="D45" s="19">
        <v>97</v>
      </c>
      <c r="E45" s="19">
        <v>509</v>
      </c>
      <c r="F45" s="19">
        <v>521</v>
      </c>
      <c r="G45" s="20">
        <v>527</v>
      </c>
      <c r="H45" s="384">
        <f>SUM(B45:G45)</f>
        <v>2641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10</v>
      </c>
      <c r="R45" s="19">
        <v>42</v>
      </c>
      <c r="S45" s="19">
        <v>42</v>
      </c>
      <c r="T45" s="156">
        <v>43</v>
      </c>
      <c r="U45" s="114">
        <f>SUM(O45:T45)</f>
        <v>217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74.343499999999977</v>
      </c>
      <c r="C46" s="22">
        <f>((((((C44*7)*C45)/1000)))/7)</f>
        <v>79.508999999999986</v>
      </c>
      <c r="D46" s="22">
        <f>((((((D44*7)*D45)/1000)))/7)</f>
        <v>15.122299999999997</v>
      </c>
      <c r="E46" s="22">
        <f>((((((E44*7)*E45)/1000)))/7)</f>
        <v>79.353099999999969</v>
      </c>
      <c r="F46" s="22">
        <f>((((((F44*7)*F45)/1000)))/7)</f>
        <v>81.223899999999972</v>
      </c>
      <c r="G46" s="23">
        <f>((((((G44*7)*G45)/1000)))/7)</f>
        <v>82.159299999999988</v>
      </c>
      <c r="H46" s="368">
        <f>((H43*1000)/H45)/7</f>
        <v>66.289825282631043</v>
      </c>
      <c r="I46" s="167"/>
      <c r="J46" s="167"/>
      <c r="K46" s="167"/>
      <c r="L46" s="37"/>
      <c r="N46" s="164" t="s">
        <v>12</v>
      </c>
      <c r="O46" s="21">
        <f t="shared" ref="O46:T46" si="13">(((((O44*7)*O45)/1000)))/7</f>
        <v>5.9084999999999992</v>
      </c>
      <c r="P46" s="22">
        <f t="shared" si="13"/>
        <v>6.1704999999999997</v>
      </c>
      <c r="Q46" s="22">
        <f t="shared" si="13"/>
        <v>1.52</v>
      </c>
      <c r="R46" s="22">
        <f t="shared" si="13"/>
        <v>6.2370000000000001</v>
      </c>
      <c r="S46" s="22">
        <f t="shared" si="13"/>
        <v>6.1950000000000003</v>
      </c>
      <c r="T46" s="135">
        <f t="shared" si="13"/>
        <v>6.2995000000000001</v>
      </c>
      <c r="U46" s="115">
        <f>((U43*1000)/U45)/7</f>
        <v>149.04542462146148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520.55009999999982</v>
      </c>
      <c r="C47" s="330">
        <f t="shared" si="14"/>
        <v>556.56299999999976</v>
      </c>
      <c r="D47" s="330">
        <f t="shared" si="14"/>
        <v>105.85609999999998</v>
      </c>
      <c r="E47" s="330">
        <f t="shared" si="14"/>
        <v>555.47169999999983</v>
      </c>
      <c r="F47" s="330">
        <f>((F45*F44)*7)/1000</f>
        <v>568.56729999999982</v>
      </c>
      <c r="G47" s="331">
        <f t="shared" si="14"/>
        <v>575.11509999999987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41.359499999999997</v>
      </c>
      <c r="P47" s="330">
        <f t="shared" si="15"/>
        <v>43.1935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 t="shared" si="15"/>
        <v>44.096499999999999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65.738244983528006</v>
      </c>
      <c r="C48" s="27">
        <f t="shared" si="16"/>
        <v>65.882352941176478</v>
      </c>
      <c r="D48" s="27">
        <f t="shared" si="16"/>
        <v>64.948453608247419</v>
      </c>
      <c r="E48" s="27">
        <f t="shared" si="16"/>
        <v>66.741509963513892</v>
      </c>
      <c r="F48" s="27">
        <f>+(F43/F45)/7*1000</f>
        <v>66.712366328489182</v>
      </c>
      <c r="G48" s="28">
        <f t="shared" si="16"/>
        <v>66.576307942531841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151.64835164835165</v>
      </c>
      <c r="P48" s="27">
        <f t="shared" si="17"/>
        <v>150.52264808362369</v>
      </c>
      <c r="Q48" s="27">
        <f t="shared" si="17"/>
        <v>151.42857142857144</v>
      </c>
      <c r="R48" s="27">
        <f t="shared" si="17"/>
        <v>148.63945578231292</v>
      </c>
      <c r="S48" s="27">
        <f t="shared" si="17"/>
        <v>147.61904761904762</v>
      </c>
      <c r="T48" s="180">
        <f t="shared" si="17"/>
        <v>146.51162790697671</v>
      </c>
      <c r="U48" s="116"/>
      <c r="AA48" s="11"/>
      <c r="AB48" s="11"/>
    </row>
    <row r="49" spans="1:30" ht="33.75" customHeight="1" x14ac:dyDescent="0.25">
      <c r="A49" s="29"/>
      <c r="B49" s="713">
        <f t="shared" ref="B49:G49" si="18">B47-B43</f>
        <v>301.05009999999982</v>
      </c>
      <c r="C49" s="713">
        <f t="shared" si="18"/>
        <v>321.36299999999972</v>
      </c>
      <c r="D49" s="713">
        <f t="shared" si="18"/>
        <v>61.756099999999989</v>
      </c>
      <c r="E49" s="713">
        <f t="shared" si="18"/>
        <v>317.67169999999982</v>
      </c>
      <c r="F49" s="713">
        <f t="shared" si="18"/>
        <v>325.26729999999981</v>
      </c>
      <c r="G49" s="713">
        <f t="shared" si="18"/>
        <v>329.5150999999999</v>
      </c>
      <c r="H49" s="29"/>
      <c r="I49" s="29"/>
      <c r="J49" s="29"/>
      <c r="K49" s="29"/>
      <c r="L49" s="30"/>
      <c r="N49" s="29"/>
      <c r="O49" s="713">
        <f t="shared" ref="O49:T49" si="19">O47-O43</f>
        <v>-4.0500000000001535E-2</v>
      </c>
      <c r="P49" s="713">
        <f t="shared" si="19"/>
        <v>-6.5000000000026148E-3</v>
      </c>
      <c r="Q49" s="713">
        <f t="shared" si="19"/>
        <v>4.0000000000000924E-2</v>
      </c>
      <c r="R49" s="713">
        <f t="shared" si="19"/>
        <v>-4.0999999999996817E-2</v>
      </c>
      <c r="S49" s="713">
        <f t="shared" si="19"/>
        <v>-3.5000000000003695E-2</v>
      </c>
      <c r="T49" s="713">
        <f t="shared" si="19"/>
        <v>-3.4999999999953957E-3</v>
      </c>
      <c r="U49" s="713"/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03" t="s">
        <v>7</v>
      </c>
      <c r="C52" s="1104"/>
      <c r="D52" s="1104"/>
      <c r="E52" s="1104"/>
      <c r="F52" s="1104"/>
      <c r="G52" s="1104"/>
      <c r="H52" s="1105"/>
      <c r="I52" s="1142" t="s">
        <v>29</v>
      </c>
      <c r="J52" s="1143"/>
      <c r="K52" s="1143"/>
      <c r="L52" s="1143"/>
      <c r="M52" s="1143"/>
      <c r="N52" s="1143"/>
      <c r="O52" s="1144"/>
      <c r="P52" s="1103" t="s">
        <v>28</v>
      </c>
      <c r="Q52" s="1104"/>
      <c r="R52" s="1104"/>
      <c r="S52" s="1104"/>
      <c r="T52" s="1104"/>
      <c r="U52" s="1104"/>
      <c r="V52" s="1105"/>
      <c r="W52" s="1147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8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7.4</v>
      </c>
      <c r="C54" s="330">
        <v>7.6</v>
      </c>
      <c r="D54" s="330">
        <v>7.6</v>
      </c>
      <c r="E54" s="330">
        <v>1.5</v>
      </c>
      <c r="F54" s="330">
        <v>7.5</v>
      </c>
      <c r="G54" s="592">
        <v>7.3</v>
      </c>
      <c r="H54" s="592">
        <v>7.3</v>
      </c>
      <c r="I54" s="329">
        <v>6.5</v>
      </c>
      <c r="J54" s="592">
        <v>6.7</v>
      </c>
      <c r="K54" s="592">
        <v>6.8</v>
      </c>
      <c r="L54" s="330">
        <v>1.6</v>
      </c>
      <c r="M54" s="330">
        <v>6.7</v>
      </c>
      <c r="N54" s="25">
        <v>6.5</v>
      </c>
      <c r="O54" s="331">
        <v>6.5</v>
      </c>
      <c r="P54" s="329">
        <v>7.3</v>
      </c>
      <c r="Q54" s="330">
        <v>7.3</v>
      </c>
      <c r="R54" s="330">
        <v>7.4</v>
      </c>
      <c r="S54" s="330">
        <v>1.3</v>
      </c>
      <c r="T54" s="330">
        <v>7.6</v>
      </c>
      <c r="U54" s="330">
        <v>7.3</v>
      </c>
      <c r="V54" s="331">
        <v>7.2</v>
      </c>
      <c r="W54" s="380">
        <f t="shared" ref="W54:W61" si="20">SUM(B54:V54)</f>
        <v>132.89999999999998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7.4</v>
      </c>
      <c r="C55" s="330">
        <v>7.6</v>
      </c>
      <c r="D55" s="330">
        <v>7.5</v>
      </c>
      <c r="E55" s="330">
        <v>1.5</v>
      </c>
      <c r="F55" s="330">
        <v>7.5</v>
      </c>
      <c r="G55" s="592">
        <v>7.3</v>
      </c>
      <c r="H55" s="592">
        <v>7.3</v>
      </c>
      <c r="I55" s="329">
        <v>6.5</v>
      </c>
      <c r="J55" s="592">
        <v>6.6</v>
      </c>
      <c r="K55" s="592">
        <v>6.8</v>
      </c>
      <c r="L55" s="330">
        <v>1.6</v>
      </c>
      <c r="M55" s="330">
        <v>6.7</v>
      </c>
      <c r="N55" s="25">
        <v>6.5</v>
      </c>
      <c r="O55" s="331">
        <v>6.5</v>
      </c>
      <c r="P55" s="329">
        <v>7.3</v>
      </c>
      <c r="Q55" s="330">
        <v>7.3</v>
      </c>
      <c r="R55" s="330">
        <v>7.4</v>
      </c>
      <c r="S55" s="330">
        <v>1.3</v>
      </c>
      <c r="T55" s="330">
        <v>7.6</v>
      </c>
      <c r="U55" s="330">
        <v>7.3</v>
      </c>
      <c r="V55" s="331">
        <v>7.2</v>
      </c>
      <c r="W55" s="380">
        <f t="shared" si="20"/>
        <v>132.69999999999999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7.4</v>
      </c>
      <c r="C56" s="330">
        <v>7.6</v>
      </c>
      <c r="D56" s="330">
        <v>7.5</v>
      </c>
      <c r="E56" s="330">
        <v>1.5</v>
      </c>
      <c r="F56" s="330">
        <v>7.5</v>
      </c>
      <c r="G56" s="592">
        <v>7.4</v>
      </c>
      <c r="H56" s="592">
        <v>7.4</v>
      </c>
      <c r="I56" s="329">
        <v>6.5</v>
      </c>
      <c r="J56" s="592">
        <v>6.7</v>
      </c>
      <c r="K56" s="592">
        <v>6.8</v>
      </c>
      <c r="L56" s="330">
        <v>1.7</v>
      </c>
      <c r="M56" s="330">
        <v>6.8</v>
      </c>
      <c r="N56" s="25">
        <v>6.6</v>
      </c>
      <c r="O56" s="331">
        <v>6.6</v>
      </c>
      <c r="P56" s="329">
        <v>7.3</v>
      </c>
      <c r="Q56" s="330">
        <v>7.3</v>
      </c>
      <c r="R56" s="330">
        <v>7.4</v>
      </c>
      <c r="S56" s="330">
        <v>1.4</v>
      </c>
      <c r="T56" s="330">
        <v>7.6</v>
      </c>
      <c r="U56" s="330">
        <v>7.4</v>
      </c>
      <c r="V56" s="331">
        <v>7.2</v>
      </c>
      <c r="W56" s="380">
        <f t="shared" si="20"/>
        <v>133.6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7.4</v>
      </c>
      <c r="C57" s="330">
        <v>7.6</v>
      </c>
      <c r="D57" s="330">
        <v>7.6</v>
      </c>
      <c r="E57" s="330">
        <v>1.5</v>
      </c>
      <c r="F57" s="330">
        <v>7.5</v>
      </c>
      <c r="G57" s="592">
        <v>7.4</v>
      </c>
      <c r="H57" s="592">
        <v>7.4</v>
      </c>
      <c r="I57" s="329">
        <v>6.5</v>
      </c>
      <c r="J57" s="592">
        <v>6.7</v>
      </c>
      <c r="K57" s="592">
        <v>6.8</v>
      </c>
      <c r="L57" s="330">
        <v>1.7</v>
      </c>
      <c r="M57" s="330">
        <v>6.8</v>
      </c>
      <c r="N57" s="25">
        <v>6.6</v>
      </c>
      <c r="O57" s="331">
        <v>6.6</v>
      </c>
      <c r="P57" s="329">
        <v>7.3</v>
      </c>
      <c r="Q57" s="330">
        <v>7.3</v>
      </c>
      <c r="R57" s="330">
        <v>7.4</v>
      </c>
      <c r="S57" s="330">
        <v>1.4</v>
      </c>
      <c r="T57" s="330">
        <v>7.6</v>
      </c>
      <c r="U57" s="330">
        <v>7.4</v>
      </c>
      <c r="V57" s="331">
        <v>7.2</v>
      </c>
      <c r="W57" s="380">
        <f t="shared" si="20"/>
        <v>133.69999999999999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7.5</v>
      </c>
      <c r="C58" s="330">
        <v>7.6</v>
      </c>
      <c r="D58" s="330">
        <v>7.6</v>
      </c>
      <c r="E58" s="330">
        <v>1.5</v>
      </c>
      <c r="F58" s="330">
        <v>7.6</v>
      </c>
      <c r="G58" s="592">
        <v>7.4</v>
      </c>
      <c r="H58" s="592">
        <v>7.4</v>
      </c>
      <c r="I58" s="329">
        <v>6.6</v>
      </c>
      <c r="J58" s="592">
        <v>6.7</v>
      </c>
      <c r="K58" s="592">
        <v>6.8</v>
      </c>
      <c r="L58" s="330">
        <v>1.7</v>
      </c>
      <c r="M58" s="330">
        <v>6.8</v>
      </c>
      <c r="N58" s="25">
        <v>6.6</v>
      </c>
      <c r="O58" s="331">
        <v>6.6</v>
      </c>
      <c r="P58" s="329">
        <v>7.3</v>
      </c>
      <c r="Q58" s="330">
        <v>7.3</v>
      </c>
      <c r="R58" s="330">
        <v>7.4</v>
      </c>
      <c r="S58" s="330">
        <v>1.4</v>
      </c>
      <c r="T58" s="330">
        <v>7.5</v>
      </c>
      <c r="U58" s="330">
        <v>7.4</v>
      </c>
      <c r="V58" s="331">
        <v>7.2</v>
      </c>
      <c r="W58" s="380">
        <f t="shared" si="20"/>
        <v>133.9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7.5</v>
      </c>
      <c r="C59" s="330">
        <v>7.6</v>
      </c>
      <c r="D59" s="330">
        <v>7.6</v>
      </c>
      <c r="E59" s="330">
        <v>1.5</v>
      </c>
      <c r="F59" s="330">
        <v>7.6</v>
      </c>
      <c r="G59" s="592">
        <v>7.4</v>
      </c>
      <c r="H59" s="592">
        <v>7.4</v>
      </c>
      <c r="I59" s="329">
        <v>6.6</v>
      </c>
      <c r="J59" s="592">
        <v>6.7</v>
      </c>
      <c r="K59" s="592">
        <v>6.8</v>
      </c>
      <c r="L59" s="330">
        <v>1.7</v>
      </c>
      <c r="M59" s="330">
        <v>6.8</v>
      </c>
      <c r="N59" s="25">
        <v>6.6</v>
      </c>
      <c r="O59" s="331">
        <v>6.6</v>
      </c>
      <c r="P59" s="329">
        <v>7.3</v>
      </c>
      <c r="Q59" s="330">
        <v>7.3</v>
      </c>
      <c r="R59" s="330">
        <v>7.5</v>
      </c>
      <c r="S59" s="330">
        <v>1.4</v>
      </c>
      <c r="T59" s="330">
        <v>7.5</v>
      </c>
      <c r="U59" s="330">
        <v>7.4</v>
      </c>
      <c r="V59" s="331">
        <v>7.3</v>
      </c>
      <c r="W59" s="380">
        <f t="shared" si="20"/>
        <v>134.1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7.5</v>
      </c>
      <c r="C60" s="330">
        <v>7.6</v>
      </c>
      <c r="D60" s="330">
        <v>7.6</v>
      </c>
      <c r="E60" s="330">
        <v>1.6</v>
      </c>
      <c r="F60" s="330">
        <v>7.6</v>
      </c>
      <c r="G60" s="592">
        <v>7.4</v>
      </c>
      <c r="H60" s="592">
        <v>7.4</v>
      </c>
      <c r="I60" s="329">
        <v>6.6</v>
      </c>
      <c r="J60" s="592">
        <v>6.7</v>
      </c>
      <c r="K60" s="592">
        <v>6.8</v>
      </c>
      <c r="L60" s="330">
        <v>1.7</v>
      </c>
      <c r="M60" s="330">
        <v>6.8</v>
      </c>
      <c r="N60" s="25">
        <v>6.6</v>
      </c>
      <c r="O60" s="331">
        <v>6.6</v>
      </c>
      <c r="P60" s="329">
        <v>7.3</v>
      </c>
      <c r="Q60" s="330">
        <v>7.3</v>
      </c>
      <c r="R60" s="330">
        <v>7.5</v>
      </c>
      <c r="S60" s="330">
        <v>1.4</v>
      </c>
      <c r="T60" s="330">
        <v>7.5</v>
      </c>
      <c r="U60" s="330">
        <v>7.4</v>
      </c>
      <c r="V60" s="331">
        <v>7.3</v>
      </c>
      <c r="W60" s="382">
        <f t="shared" si="20"/>
        <v>134.19999999999999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52.1</v>
      </c>
      <c r="C61" s="623">
        <f t="shared" si="21"/>
        <v>53.2</v>
      </c>
      <c r="D61" s="623">
        <f t="shared" si="21"/>
        <v>53.000000000000007</v>
      </c>
      <c r="E61" s="623">
        <f t="shared" si="21"/>
        <v>10.6</v>
      </c>
      <c r="F61" s="623">
        <f t="shared" si="21"/>
        <v>52.800000000000004</v>
      </c>
      <c r="G61" s="623">
        <f t="shared" si="21"/>
        <v>51.599999999999994</v>
      </c>
      <c r="H61" s="624">
        <f t="shared" si="21"/>
        <v>51.599999999999994</v>
      </c>
      <c r="I61" s="622">
        <f t="shared" si="21"/>
        <v>45.800000000000004</v>
      </c>
      <c r="J61" s="623">
        <f t="shared" si="21"/>
        <v>46.800000000000004</v>
      </c>
      <c r="K61" s="623">
        <f t="shared" si="21"/>
        <v>47.599999999999994</v>
      </c>
      <c r="L61" s="623">
        <f>SUM(L54:L60)</f>
        <v>11.7</v>
      </c>
      <c r="M61" s="623">
        <f>SUM(M54:M60)</f>
        <v>47.399999999999991</v>
      </c>
      <c r="N61" s="623">
        <f>SUM(N54:N60)</f>
        <v>46.000000000000007</v>
      </c>
      <c r="O61" s="624">
        <f>SUM(O54:O60)</f>
        <v>46.000000000000007</v>
      </c>
      <c r="P61" s="622">
        <f t="shared" ref="P61:V61" si="22">SUM(P54:P60)</f>
        <v>51.099999999999994</v>
      </c>
      <c r="Q61" s="623">
        <f t="shared" si="22"/>
        <v>51.099999999999994</v>
      </c>
      <c r="R61" s="623">
        <f t="shared" si="22"/>
        <v>52</v>
      </c>
      <c r="S61" s="623">
        <f t="shared" si="22"/>
        <v>9.6000000000000014</v>
      </c>
      <c r="T61" s="623">
        <f t="shared" si="22"/>
        <v>52.9</v>
      </c>
      <c r="U61" s="623">
        <f t="shared" si="22"/>
        <v>51.599999999999994</v>
      </c>
      <c r="V61" s="624">
        <f t="shared" si="22"/>
        <v>50.599999999999994</v>
      </c>
      <c r="W61" s="625">
        <f t="shared" si="20"/>
        <v>935.10000000000014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150.5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151.5</v>
      </c>
      <c r="S62" s="618">
        <v>152</v>
      </c>
      <c r="T62" s="618">
        <v>151</v>
      </c>
      <c r="U62" s="618">
        <v>150.5</v>
      </c>
      <c r="V62" s="619">
        <v>150.5</v>
      </c>
      <c r="W62" s="616">
        <f>((W61/W63)/7)*1000</f>
        <v>151.11506140917911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244">
        <f>+SUM(B63:V63)</f>
        <v>884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7.4458857142857138</v>
      </c>
      <c r="C64" s="21">
        <f t="shared" ref="C64:V64" si="23">((((C62*7)*C63-C54-C55)/1000))/7</f>
        <v>7.5978285714285718</v>
      </c>
      <c r="D64" s="21">
        <f t="shared" si="23"/>
        <v>7.5728428571428577</v>
      </c>
      <c r="E64" s="21">
        <f t="shared" si="23"/>
        <v>1.5195714285714286</v>
      </c>
      <c r="F64" s="21">
        <f t="shared" si="23"/>
        <v>7.5478571428571426</v>
      </c>
      <c r="G64" s="21">
        <f t="shared" si="23"/>
        <v>7.3724142857142851</v>
      </c>
      <c r="H64" s="21">
        <f t="shared" si="23"/>
        <v>7.3724142857142851</v>
      </c>
      <c r="I64" s="21">
        <f t="shared" si="23"/>
        <v>6.5341428571428564</v>
      </c>
      <c r="J64" s="21">
        <f t="shared" si="23"/>
        <v>6.6861000000000006</v>
      </c>
      <c r="K64" s="21">
        <f t="shared" si="23"/>
        <v>6.7930571428571422</v>
      </c>
      <c r="L64" s="21">
        <f t="shared" si="23"/>
        <v>1.671542857142857</v>
      </c>
      <c r="M64" s="21">
        <f t="shared" si="23"/>
        <v>6.7705857142857155</v>
      </c>
      <c r="N64" s="21">
        <f t="shared" si="23"/>
        <v>6.5761428571428571</v>
      </c>
      <c r="O64" s="21">
        <f t="shared" si="23"/>
        <v>6.5761428571428571</v>
      </c>
      <c r="P64" s="21">
        <f t="shared" si="23"/>
        <v>7.2939142857142851</v>
      </c>
      <c r="Q64" s="21">
        <f t="shared" si="23"/>
        <v>7.2939142857142851</v>
      </c>
      <c r="R64" s="21">
        <f t="shared" si="23"/>
        <v>7.421385714285714</v>
      </c>
      <c r="S64" s="21">
        <f t="shared" si="23"/>
        <v>1.3676285714285716</v>
      </c>
      <c r="T64" s="21">
        <f t="shared" si="23"/>
        <v>7.547828571428572</v>
      </c>
      <c r="U64" s="21">
        <f t="shared" si="23"/>
        <v>7.3724142857142851</v>
      </c>
      <c r="V64" s="21">
        <f t="shared" si="23"/>
        <v>7.2219428571428574</v>
      </c>
      <c r="W64" s="425">
        <f>((W61*1000)/W63)/7</f>
        <v>151.11506140917908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4">((D63*D62)*7)/1000</f>
        <v>53.024999999999999</v>
      </c>
      <c r="E65" s="330">
        <f t="shared" si="24"/>
        <v>10.64</v>
      </c>
      <c r="F65" s="330">
        <f t="shared" si="24"/>
        <v>52.85</v>
      </c>
      <c r="G65" s="330">
        <f t="shared" si="24"/>
        <v>51.621499999999997</v>
      </c>
      <c r="H65" s="331">
        <f t="shared" si="24"/>
        <v>51.621499999999997</v>
      </c>
      <c r="I65" s="329">
        <f t="shared" si="24"/>
        <v>45.752000000000002</v>
      </c>
      <c r="J65" s="330">
        <f t="shared" si="24"/>
        <v>46.816000000000003</v>
      </c>
      <c r="K65" s="330">
        <f t="shared" si="24"/>
        <v>47.564999999999998</v>
      </c>
      <c r="L65" s="330">
        <f>((L63*L62)*7)/1000</f>
        <v>11.704000000000001</v>
      </c>
      <c r="M65" s="330">
        <f>((M63*M62)*7)/1000</f>
        <v>47.407499999999999</v>
      </c>
      <c r="N65" s="330">
        <f>((N63*N62)*7)/1000</f>
        <v>46.045999999999999</v>
      </c>
      <c r="O65" s="331">
        <f>((O63*O62)*7)/1000</f>
        <v>46.045999999999999</v>
      </c>
      <c r="P65" s="329">
        <f t="shared" ref="P65:V65" si="25">((P63*P62)*7)/1000</f>
        <v>51.072000000000003</v>
      </c>
      <c r="Q65" s="330">
        <f t="shared" si="25"/>
        <v>51.072000000000003</v>
      </c>
      <c r="R65" s="330">
        <f t="shared" si="25"/>
        <v>51.964500000000001</v>
      </c>
      <c r="S65" s="330">
        <f t="shared" si="25"/>
        <v>9.5760000000000005</v>
      </c>
      <c r="T65" s="330">
        <f t="shared" si="25"/>
        <v>52.85</v>
      </c>
      <c r="U65" s="330">
        <f t="shared" si="25"/>
        <v>51.621499999999997</v>
      </c>
      <c r="V65" s="331">
        <f t="shared" si="25"/>
        <v>50.567999999999998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151.89504373177846</v>
      </c>
      <c r="C66" s="27">
        <f t="shared" si="26"/>
        <v>152</v>
      </c>
      <c r="D66" s="27">
        <f t="shared" si="26"/>
        <v>151.42857142857144</v>
      </c>
      <c r="E66" s="27">
        <f t="shared" si="26"/>
        <v>151.42857142857144</v>
      </c>
      <c r="F66" s="27">
        <f t="shared" si="26"/>
        <v>150.85714285714286</v>
      </c>
      <c r="G66" s="27">
        <f t="shared" si="26"/>
        <v>150.43731778425655</v>
      </c>
      <c r="H66" s="28">
        <f t="shared" si="26"/>
        <v>150.43731778425655</v>
      </c>
      <c r="I66" s="26">
        <f t="shared" si="26"/>
        <v>152.1594684385382</v>
      </c>
      <c r="J66" s="27">
        <f t="shared" si="26"/>
        <v>151.94805194805198</v>
      </c>
      <c r="K66" s="27">
        <f t="shared" si="26"/>
        <v>151.11111111111111</v>
      </c>
      <c r="L66" s="27">
        <f>+(L61/L63)/7*1000</f>
        <v>151.94805194805193</v>
      </c>
      <c r="M66" s="27">
        <f>+(M61/M63)/7*1000</f>
        <v>150.47619047619045</v>
      </c>
      <c r="N66" s="27">
        <f>+(N61/N63)/7*1000</f>
        <v>149.35064935064938</v>
      </c>
      <c r="O66" s="28">
        <f>+(O61/O63)/7*1000</f>
        <v>149.35064935064938</v>
      </c>
      <c r="P66" s="26">
        <f t="shared" ref="P66:V66" si="27">+(P61/P63)/7*1000</f>
        <v>152.08333333333331</v>
      </c>
      <c r="Q66" s="27">
        <f t="shared" si="27"/>
        <v>152.08333333333331</v>
      </c>
      <c r="R66" s="27">
        <f t="shared" si="27"/>
        <v>151.60349854227405</v>
      </c>
      <c r="S66" s="27">
        <f t="shared" si="27"/>
        <v>152.38095238095244</v>
      </c>
      <c r="T66" s="27">
        <f t="shared" si="27"/>
        <v>151.14285714285717</v>
      </c>
      <c r="U66" s="27">
        <f t="shared" si="27"/>
        <v>150.43731778425655</v>
      </c>
      <c r="V66" s="28">
        <f t="shared" si="27"/>
        <v>150.59523809523807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3.6000000000001364E-2</v>
      </c>
      <c r="C67" s="713">
        <f t="shared" ref="C67:V67" si="28">C65-C61</f>
        <v>0</v>
      </c>
      <c r="D67" s="713">
        <f t="shared" si="28"/>
        <v>2.4999999999991473E-2</v>
      </c>
      <c r="E67" s="713">
        <f t="shared" si="28"/>
        <v>4.0000000000000924E-2</v>
      </c>
      <c r="F67" s="713">
        <f t="shared" si="28"/>
        <v>4.9999999999997158E-2</v>
      </c>
      <c r="G67" s="713">
        <f t="shared" si="28"/>
        <v>2.1500000000003183E-2</v>
      </c>
      <c r="H67" s="713">
        <f t="shared" si="28"/>
        <v>2.1500000000003183E-2</v>
      </c>
      <c r="I67" s="713">
        <f t="shared" si="28"/>
        <v>-4.8000000000001819E-2</v>
      </c>
      <c r="J67" s="713">
        <f t="shared" si="28"/>
        <v>1.5999999999998238E-2</v>
      </c>
      <c r="K67" s="713">
        <f t="shared" si="28"/>
        <v>-3.4999999999996589E-2</v>
      </c>
      <c r="L67" s="713">
        <f t="shared" si="28"/>
        <v>4.0000000000013358E-3</v>
      </c>
      <c r="M67" s="713">
        <f t="shared" si="28"/>
        <v>7.5000000000073896E-3</v>
      </c>
      <c r="N67" s="713">
        <f t="shared" si="28"/>
        <v>4.5999999999992269E-2</v>
      </c>
      <c r="O67" s="713">
        <f t="shared" si="28"/>
        <v>4.5999999999992269E-2</v>
      </c>
      <c r="P67" s="713">
        <f t="shared" si="28"/>
        <v>-2.7999999999991587E-2</v>
      </c>
      <c r="Q67" s="713">
        <f t="shared" si="28"/>
        <v>-2.7999999999991587E-2</v>
      </c>
      <c r="R67" s="713">
        <f t="shared" si="28"/>
        <v>-3.5499999999998977E-2</v>
      </c>
      <c r="S67" s="713">
        <f t="shared" si="28"/>
        <v>-2.4000000000000909E-2</v>
      </c>
      <c r="T67" s="713">
        <f t="shared" si="28"/>
        <v>-4.9999999999997158E-2</v>
      </c>
      <c r="U67" s="713">
        <f t="shared" si="28"/>
        <v>2.1500000000003183E-2</v>
      </c>
      <c r="V67" s="713">
        <f t="shared" si="28"/>
        <v>-3.1999999999996476E-2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9">
      <selection activeCell="B36" sqref="B36:G38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conditionalFormatting sqref="B38:G38">
    <cfRule type="cellIs" dxfId="2" priority="1" operator="equal">
      <formula>0</formula>
    </cfRule>
  </conditionalFormatting>
  <pageMargins left="0.7" right="0.7" top="0.75" bottom="0.75" header="0.3" footer="0.3"/>
  <pageSetup paperSize="9" orientation="portrait"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5"/>
  <dimension ref="A1:AG235"/>
  <sheetViews>
    <sheetView topLeftCell="A22" zoomScale="33" zoomScaleNormal="33" workbookViewId="0">
      <selection activeCell="N18" sqref="N18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098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/>
      <c r="N11" s="1100"/>
      <c r="O11" s="6"/>
      <c r="P11" s="6"/>
      <c r="Q11" s="1"/>
      <c r="R11" s="1"/>
      <c r="S11" s="1" t="s">
        <v>5</v>
      </c>
      <c r="T11" s="69">
        <v>45764</v>
      </c>
      <c r="U11" s="69">
        <f>T11+6</f>
        <v>45770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2" t="s">
        <v>7</v>
      </c>
      <c r="C15" s="1143"/>
      <c r="D15" s="1143"/>
      <c r="E15" s="1143"/>
      <c r="F15" s="1143"/>
      <c r="G15" s="1143"/>
      <c r="H15" s="1144"/>
      <c r="I15" s="1142" t="s">
        <v>29</v>
      </c>
      <c r="J15" s="1143"/>
      <c r="K15" s="1143"/>
      <c r="L15" s="1143"/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4"/>
      <c r="W15" s="1174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5"/>
      <c r="Y16" s="327"/>
      <c r="AA16" s="326"/>
      <c r="AB16" s="11"/>
    </row>
    <row r="17" spans="1:30" ht="39.950000000000003" customHeight="1" x14ac:dyDescent="0.45">
      <c r="A17" s="147" t="s">
        <v>23</v>
      </c>
      <c r="B17" s="714">
        <v>92.1</v>
      </c>
      <c r="C17" s="715">
        <v>91.5</v>
      </c>
      <c r="D17" s="569">
        <v>91.7</v>
      </c>
      <c r="E17" s="569">
        <v>16.5</v>
      </c>
      <c r="F17" s="569">
        <v>91.7</v>
      </c>
      <c r="G17" s="572">
        <v>89.9</v>
      </c>
      <c r="H17" s="280">
        <v>91.3</v>
      </c>
      <c r="I17" s="568">
        <v>87.1</v>
      </c>
      <c r="J17" s="569">
        <v>89.8</v>
      </c>
      <c r="K17" s="572">
        <v>90.5</v>
      </c>
      <c r="L17" s="572">
        <v>19.7</v>
      </c>
      <c r="M17" s="572">
        <v>90.8</v>
      </c>
      <c r="N17" s="569">
        <v>90.5</v>
      </c>
      <c r="O17" s="280">
        <v>89.4</v>
      </c>
      <c r="P17" s="568">
        <v>90.1</v>
      </c>
      <c r="Q17" s="569">
        <v>91.8</v>
      </c>
      <c r="R17" s="572">
        <v>92.2</v>
      </c>
      <c r="S17" s="683">
        <v>15.4</v>
      </c>
      <c r="T17" s="678">
        <v>93.6</v>
      </c>
      <c r="U17" s="569">
        <v>92</v>
      </c>
      <c r="V17" s="570">
        <v>91.7</v>
      </c>
      <c r="W17" s="662">
        <f>SUM(B17:V17)</f>
        <v>1689.3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571">
        <v>91.8</v>
      </c>
      <c r="C18" s="572">
        <v>92</v>
      </c>
      <c r="D18" s="569">
        <v>91.7</v>
      </c>
      <c r="E18" s="683">
        <v>15.2</v>
      </c>
      <c r="F18" s="572">
        <v>91.1</v>
      </c>
      <c r="G18" s="572">
        <v>91.5</v>
      </c>
      <c r="H18" s="280">
        <v>91.2</v>
      </c>
      <c r="I18" s="571">
        <v>88.5</v>
      </c>
      <c r="J18" s="572">
        <v>88.5</v>
      </c>
      <c r="K18" s="572">
        <v>90.5</v>
      </c>
      <c r="L18" s="572">
        <v>20.7</v>
      </c>
      <c r="M18" s="572">
        <v>91.5</v>
      </c>
      <c r="N18" s="683">
        <v>89.8</v>
      </c>
      <c r="O18" s="570">
        <v>88.8</v>
      </c>
      <c r="P18" s="568">
        <v>90.2</v>
      </c>
      <c r="Q18" s="572">
        <v>91</v>
      </c>
      <c r="R18" s="572">
        <v>92.2</v>
      </c>
      <c r="S18" s="569">
        <v>14.5</v>
      </c>
      <c r="T18" s="678">
        <v>92.6</v>
      </c>
      <c r="U18" s="572">
        <v>92</v>
      </c>
      <c r="V18" s="280">
        <v>91.9</v>
      </c>
      <c r="W18" s="337">
        <f t="shared" ref="W18:W23" si="0">SUM(B18:V18)</f>
        <v>1687.2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68">
        <v>91.8</v>
      </c>
      <c r="C19" s="572">
        <v>92</v>
      </c>
      <c r="D19" s="572">
        <v>91.6</v>
      </c>
      <c r="E19" s="569">
        <v>14.9</v>
      </c>
      <c r="F19" s="572">
        <v>91.1</v>
      </c>
      <c r="G19" s="572">
        <v>91.5</v>
      </c>
      <c r="H19" s="280">
        <v>91.2</v>
      </c>
      <c r="I19" s="568">
        <v>88.5</v>
      </c>
      <c r="J19" s="569">
        <v>88.5</v>
      </c>
      <c r="K19" s="572">
        <v>90.5</v>
      </c>
      <c r="L19" s="572">
        <v>20.7</v>
      </c>
      <c r="M19" s="572">
        <v>91.5</v>
      </c>
      <c r="N19" s="572">
        <v>89.5</v>
      </c>
      <c r="O19" s="280">
        <v>88.7</v>
      </c>
      <c r="P19" s="682">
        <v>90.1</v>
      </c>
      <c r="Q19" s="572">
        <v>91</v>
      </c>
      <c r="R19" s="572">
        <v>92.2</v>
      </c>
      <c r="S19" s="569">
        <v>14.4</v>
      </c>
      <c r="T19" s="678">
        <v>92.6</v>
      </c>
      <c r="U19" s="572">
        <v>92</v>
      </c>
      <c r="V19" s="570">
        <v>91.9</v>
      </c>
      <c r="W19" s="337">
        <f t="shared" si="0"/>
        <v>1686.2000000000003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68">
        <v>91.7</v>
      </c>
      <c r="C20" s="572">
        <v>92</v>
      </c>
      <c r="D20" s="572">
        <v>91.6</v>
      </c>
      <c r="E20" s="569">
        <v>14.8</v>
      </c>
      <c r="F20" s="572">
        <v>91.1</v>
      </c>
      <c r="G20" s="572">
        <v>91.5</v>
      </c>
      <c r="H20" s="280">
        <v>91.2</v>
      </c>
      <c r="I20" s="571">
        <v>88.4</v>
      </c>
      <c r="J20" s="572">
        <v>88.4</v>
      </c>
      <c r="K20" s="572">
        <v>90.5</v>
      </c>
      <c r="L20" s="569">
        <v>20.7</v>
      </c>
      <c r="M20" s="569">
        <v>91.5</v>
      </c>
      <c r="N20" s="572">
        <v>89.5</v>
      </c>
      <c r="O20" s="280">
        <v>88.7</v>
      </c>
      <c r="P20" s="571">
        <v>89.8</v>
      </c>
      <c r="Q20" s="572">
        <v>91</v>
      </c>
      <c r="R20" s="572">
        <v>92.2</v>
      </c>
      <c r="S20" s="569">
        <v>14.3</v>
      </c>
      <c r="T20" s="739">
        <v>92.6</v>
      </c>
      <c r="U20" s="572">
        <v>92</v>
      </c>
      <c r="V20" s="570">
        <v>91.8</v>
      </c>
      <c r="W20" s="337">
        <f t="shared" si="0"/>
        <v>1685.3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91.6</v>
      </c>
      <c r="C21" s="569">
        <v>92</v>
      </c>
      <c r="D21" s="572">
        <v>91.6</v>
      </c>
      <c r="E21" s="572">
        <v>14.7</v>
      </c>
      <c r="F21" s="569">
        <v>91.1</v>
      </c>
      <c r="G21" s="572">
        <v>91.5</v>
      </c>
      <c r="H21" s="280">
        <v>91.2</v>
      </c>
      <c r="I21" s="571">
        <v>88.4</v>
      </c>
      <c r="J21" s="572">
        <v>88.4</v>
      </c>
      <c r="K21" s="572">
        <v>90.5</v>
      </c>
      <c r="L21" s="572">
        <v>20.6</v>
      </c>
      <c r="M21" s="572">
        <v>91.4</v>
      </c>
      <c r="N21" s="572">
        <v>89.5</v>
      </c>
      <c r="O21" s="280">
        <v>88.7</v>
      </c>
      <c r="P21" s="571">
        <v>89.8</v>
      </c>
      <c r="Q21" s="572">
        <v>91</v>
      </c>
      <c r="R21" s="572">
        <v>92.2</v>
      </c>
      <c r="S21" s="572">
        <v>14.2</v>
      </c>
      <c r="T21" s="678">
        <v>92.5</v>
      </c>
      <c r="U21" s="572">
        <v>92</v>
      </c>
      <c r="V21" s="280">
        <v>91.7</v>
      </c>
      <c r="W21" s="337">
        <f t="shared" si="0"/>
        <v>1684.6000000000001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91.6</v>
      </c>
      <c r="C22" s="569">
        <v>91.9</v>
      </c>
      <c r="D22" s="572">
        <v>91.6</v>
      </c>
      <c r="E22" s="569">
        <v>14.7</v>
      </c>
      <c r="F22" s="569">
        <v>91</v>
      </c>
      <c r="G22" s="572">
        <v>91.5</v>
      </c>
      <c r="H22" s="280">
        <v>91.2</v>
      </c>
      <c r="I22" s="571">
        <v>88.4</v>
      </c>
      <c r="J22" s="569">
        <v>88.4</v>
      </c>
      <c r="K22" s="572">
        <v>90.5</v>
      </c>
      <c r="L22" s="572">
        <v>20.6</v>
      </c>
      <c r="M22" s="572">
        <v>91.4</v>
      </c>
      <c r="N22" s="572">
        <v>89.5</v>
      </c>
      <c r="O22" s="570">
        <v>88.7</v>
      </c>
      <c r="P22" s="568">
        <v>89.8</v>
      </c>
      <c r="Q22" s="572">
        <v>91</v>
      </c>
      <c r="R22" s="572">
        <v>92.2</v>
      </c>
      <c r="S22" s="569">
        <v>14.2</v>
      </c>
      <c r="T22" s="678">
        <v>92.5</v>
      </c>
      <c r="U22" s="572">
        <v>92</v>
      </c>
      <c r="V22" s="280">
        <v>91.7</v>
      </c>
      <c r="W22" s="337">
        <f t="shared" si="0"/>
        <v>1684.4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89.4</v>
      </c>
      <c r="C23" s="572">
        <v>90.9</v>
      </c>
      <c r="D23" s="572">
        <v>90.5</v>
      </c>
      <c r="E23" s="572">
        <v>13.8</v>
      </c>
      <c r="F23" s="569">
        <v>89.7</v>
      </c>
      <c r="G23" s="572">
        <v>90.9</v>
      </c>
      <c r="H23" s="280">
        <v>90.2</v>
      </c>
      <c r="I23" s="568">
        <v>87.5</v>
      </c>
      <c r="J23" s="569">
        <v>87.4</v>
      </c>
      <c r="K23" s="572">
        <v>89.8</v>
      </c>
      <c r="L23" s="572">
        <v>20.5</v>
      </c>
      <c r="M23" s="572">
        <v>89.9</v>
      </c>
      <c r="N23" s="572">
        <v>88</v>
      </c>
      <c r="O23" s="280">
        <v>87.7</v>
      </c>
      <c r="P23" s="571">
        <v>88.4</v>
      </c>
      <c r="Q23" s="572">
        <v>90</v>
      </c>
      <c r="R23" s="572">
        <v>91.6</v>
      </c>
      <c r="S23" s="572">
        <v>13.3</v>
      </c>
      <c r="T23" s="678">
        <v>91.9</v>
      </c>
      <c r="U23" s="572">
        <v>91.2</v>
      </c>
      <c r="V23" s="280">
        <v>90.4</v>
      </c>
      <c r="W23" s="700">
        <f t="shared" si="0"/>
        <v>1663.0000000000002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640</v>
      </c>
      <c r="C24" s="623">
        <f t="shared" si="1"/>
        <v>642.29999999999995</v>
      </c>
      <c r="D24" s="623">
        <f t="shared" si="1"/>
        <v>640.30000000000007</v>
      </c>
      <c r="E24" s="623">
        <f t="shared" si="1"/>
        <v>104.60000000000001</v>
      </c>
      <c r="F24" s="623">
        <f t="shared" si="1"/>
        <v>636.80000000000007</v>
      </c>
      <c r="G24" s="623">
        <f t="shared" si="1"/>
        <v>638.29999999999995</v>
      </c>
      <c r="H24" s="624">
        <f t="shared" si="1"/>
        <v>637.5</v>
      </c>
      <c r="I24" s="622">
        <f t="shared" si="1"/>
        <v>616.79999999999995</v>
      </c>
      <c r="J24" s="623">
        <f t="shared" si="1"/>
        <v>619.4</v>
      </c>
      <c r="K24" s="623">
        <f t="shared" si="1"/>
        <v>632.79999999999995</v>
      </c>
      <c r="L24" s="623">
        <f>SUM(L17:L23)</f>
        <v>143.5</v>
      </c>
      <c r="M24" s="623">
        <f>SUM(M17:M23)</f>
        <v>638</v>
      </c>
      <c r="N24" s="623">
        <f>SUM(N17:N23)</f>
        <v>626.29999999999995</v>
      </c>
      <c r="O24" s="624">
        <f>SUM(O17:O23)</f>
        <v>620.70000000000005</v>
      </c>
      <c r="P24" s="622">
        <f t="shared" ref="P24:V24" si="2">SUM(P17:P23)</f>
        <v>628.19999999999993</v>
      </c>
      <c r="Q24" s="623">
        <f t="shared" si="2"/>
        <v>636.79999999999995</v>
      </c>
      <c r="R24" s="623">
        <f t="shared" si="2"/>
        <v>644.80000000000007</v>
      </c>
      <c r="S24" s="623">
        <f t="shared" si="2"/>
        <v>100.3</v>
      </c>
      <c r="T24" s="623">
        <f t="shared" si="2"/>
        <v>648.29999999999995</v>
      </c>
      <c r="U24" s="623">
        <f t="shared" si="2"/>
        <v>643.20000000000005</v>
      </c>
      <c r="V24" s="624">
        <f t="shared" si="2"/>
        <v>641.1</v>
      </c>
      <c r="W24" s="625">
        <f>SUM(B24:V24)</f>
        <v>11779.999999999998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155.60000000000008</v>
      </c>
      <c r="C25" s="613">
        <v>155.60000000000008</v>
      </c>
      <c r="D25" s="613">
        <v>155.60000000000008</v>
      </c>
      <c r="E25" s="613">
        <v>155.60000000000008</v>
      </c>
      <c r="F25" s="613">
        <v>155.60000000000008</v>
      </c>
      <c r="G25" s="613">
        <v>155.60000000000008</v>
      </c>
      <c r="H25" s="613">
        <v>155.60000000000008</v>
      </c>
      <c r="I25" s="613">
        <v>155.60000000000008</v>
      </c>
      <c r="J25" s="613">
        <v>155.60000000000008</v>
      </c>
      <c r="K25" s="613">
        <v>155.60000000000008</v>
      </c>
      <c r="L25" s="613">
        <v>155.60000000000008</v>
      </c>
      <c r="M25" s="613">
        <v>155.60000000000008</v>
      </c>
      <c r="N25" s="613">
        <v>155.60000000000008</v>
      </c>
      <c r="O25" s="613">
        <v>155.60000000000008</v>
      </c>
      <c r="P25" s="613">
        <v>155.60000000000008</v>
      </c>
      <c r="Q25" s="613">
        <v>155.60000000000008</v>
      </c>
      <c r="R25" s="613">
        <v>155.60000000000008</v>
      </c>
      <c r="S25" s="613">
        <v>155.60000000000008</v>
      </c>
      <c r="T25" s="613">
        <v>155.60000000000008</v>
      </c>
      <c r="U25" s="613">
        <v>155.60000000000008</v>
      </c>
      <c r="V25" s="697">
        <v>155.60000000000008</v>
      </c>
      <c r="W25" s="698">
        <f>((W24/W26)/7)*1000</f>
        <v>156.13816504519787</v>
      </c>
      <c r="Y25" s="36"/>
    </row>
    <row r="26" spans="1:30" s="2" customFormat="1" ht="33" customHeight="1" x14ac:dyDescent="0.25">
      <c r="A26" s="163" t="s">
        <v>11</v>
      </c>
      <c r="B26" s="18">
        <v>586</v>
      </c>
      <c r="C26" s="19">
        <v>588</v>
      </c>
      <c r="D26" s="19">
        <v>586</v>
      </c>
      <c r="E26" s="19">
        <v>93</v>
      </c>
      <c r="F26" s="19">
        <v>580</v>
      </c>
      <c r="G26" s="19">
        <v>586</v>
      </c>
      <c r="H26" s="20">
        <v>584</v>
      </c>
      <c r="I26" s="18">
        <v>564</v>
      </c>
      <c r="J26" s="19">
        <v>564</v>
      </c>
      <c r="K26" s="19">
        <v>581</v>
      </c>
      <c r="L26" s="19">
        <v>132</v>
      </c>
      <c r="M26" s="19">
        <v>586</v>
      </c>
      <c r="N26" s="19">
        <v>573</v>
      </c>
      <c r="O26" s="20">
        <v>568</v>
      </c>
      <c r="P26" s="18">
        <v>574</v>
      </c>
      <c r="Q26" s="19">
        <v>583</v>
      </c>
      <c r="R26" s="19">
        <v>592</v>
      </c>
      <c r="S26" s="19">
        <v>88</v>
      </c>
      <c r="T26" s="19">
        <v>594</v>
      </c>
      <c r="U26" s="19">
        <v>589</v>
      </c>
      <c r="V26" s="156">
        <v>587</v>
      </c>
      <c r="W26" s="699">
        <f>+SUM(B26:V26)</f>
        <v>10778</v>
      </c>
    </row>
    <row r="27" spans="1:30" s="2" customFormat="1" ht="33" customHeight="1" x14ac:dyDescent="0.25">
      <c r="A27" s="164" t="s">
        <v>12</v>
      </c>
      <c r="B27" s="21">
        <f>((((((B25*7)*B26-B17-B18)/1000))/7))</f>
        <v>91.155328571428612</v>
      </c>
      <c r="C27" s="21">
        <f t="shared" ref="C27:V27" si="3">((((((C25*7)*C26-C17-C18)/1000))/7))</f>
        <v>91.466585714285756</v>
      </c>
      <c r="D27" s="21">
        <f t="shared" si="3"/>
        <v>91.155400000000057</v>
      </c>
      <c r="E27" s="21">
        <f t="shared" si="3"/>
        <v>14.466271428571435</v>
      </c>
      <c r="F27" s="21">
        <f t="shared" si="3"/>
        <v>90.221885714285762</v>
      </c>
      <c r="G27" s="21">
        <f t="shared" si="3"/>
        <v>91.155685714285752</v>
      </c>
      <c r="H27" s="21">
        <f t="shared" si="3"/>
        <v>90.844328571428605</v>
      </c>
      <c r="I27" s="21">
        <f t="shared" si="3"/>
        <v>87.733314285714329</v>
      </c>
      <c r="J27" s="21">
        <f t="shared" si="3"/>
        <v>87.732928571428602</v>
      </c>
      <c r="K27" s="21">
        <f t="shared" si="3"/>
        <v>90.377742857142906</v>
      </c>
      <c r="L27" s="21">
        <f t="shared" si="3"/>
        <v>20.533428571428576</v>
      </c>
      <c r="M27" s="21">
        <f t="shared" si="3"/>
        <v>91.155557142857191</v>
      </c>
      <c r="N27" s="21">
        <f t="shared" si="3"/>
        <v>89.133042857142897</v>
      </c>
      <c r="O27" s="21">
        <f t="shared" si="3"/>
        <v>88.355342857142887</v>
      </c>
      <c r="P27" s="21">
        <f t="shared" si="3"/>
        <v>89.288642857142904</v>
      </c>
      <c r="Q27" s="21">
        <f t="shared" si="3"/>
        <v>90.688685714285754</v>
      </c>
      <c r="R27" s="21">
        <f t="shared" si="3"/>
        <v>92.088857142857179</v>
      </c>
      <c r="S27" s="21">
        <f t="shared" si="3"/>
        <v>13.688528571428579</v>
      </c>
      <c r="T27" s="21">
        <f t="shared" si="3"/>
        <v>92.399800000000042</v>
      </c>
      <c r="U27" s="21">
        <f t="shared" si="3"/>
        <v>91.622114285714332</v>
      </c>
      <c r="V27" s="21">
        <f t="shared" si="3"/>
        <v>91.310971428571477</v>
      </c>
      <c r="W27" s="190">
        <f>((W24*1000)/W26)/7</f>
        <v>156.13816504519787</v>
      </c>
      <c r="Y27" s="36"/>
    </row>
    <row r="28" spans="1:30" ht="33.75" customHeight="1" x14ac:dyDescent="0.25">
      <c r="A28" s="157" t="s">
        <v>13</v>
      </c>
      <c r="B28" s="329">
        <f>((B26*B25)*7)/1000</f>
        <v>638.27120000000025</v>
      </c>
      <c r="C28" s="330">
        <f>((C26*C25)*7)/1000</f>
        <v>640.44960000000037</v>
      </c>
      <c r="D28" s="330">
        <f t="shared" ref="D28:K28" si="4">((D26*D25)*7)/1000</f>
        <v>638.27120000000025</v>
      </c>
      <c r="E28" s="330">
        <f t="shared" si="4"/>
        <v>101.29560000000005</v>
      </c>
      <c r="F28" s="330">
        <f t="shared" si="4"/>
        <v>631.73600000000033</v>
      </c>
      <c r="G28" s="330">
        <f t="shared" si="4"/>
        <v>638.27120000000025</v>
      </c>
      <c r="H28" s="331">
        <f t="shared" si="4"/>
        <v>636.09280000000035</v>
      </c>
      <c r="I28" s="329">
        <f>((I26*I25)*7)/1000</f>
        <v>614.30880000000025</v>
      </c>
      <c r="J28" s="330">
        <f t="shared" si="4"/>
        <v>614.30880000000025</v>
      </c>
      <c r="K28" s="330">
        <f t="shared" si="4"/>
        <v>632.82520000000034</v>
      </c>
      <c r="L28" s="330">
        <f>((L26*L25)*7)/1000</f>
        <v>143.77440000000007</v>
      </c>
      <c r="M28" s="330">
        <f>((M26*M25)*7)/1000</f>
        <v>638.27120000000025</v>
      </c>
      <c r="N28" s="330">
        <f>((N26*N25)*7)/1000</f>
        <v>624.11160000000029</v>
      </c>
      <c r="O28" s="331">
        <f>((O26*O25)*7)/1000</f>
        <v>618.66560000000038</v>
      </c>
      <c r="P28" s="329">
        <f t="shared" ref="P28:V28" si="5">((P26*P25)*7)/1000</f>
        <v>625.20080000000041</v>
      </c>
      <c r="Q28" s="330">
        <f t="shared" si="5"/>
        <v>635.00360000000035</v>
      </c>
      <c r="R28" s="330">
        <f t="shared" si="5"/>
        <v>644.80640000000028</v>
      </c>
      <c r="S28" s="330">
        <f t="shared" si="5"/>
        <v>95.849600000000052</v>
      </c>
      <c r="T28" s="330">
        <f t="shared" si="5"/>
        <v>646.9848000000004</v>
      </c>
      <c r="U28" s="330">
        <f t="shared" si="5"/>
        <v>641.53880000000038</v>
      </c>
      <c r="V28" s="344">
        <f t="shared" si="5"/>
        <v>639.36040000000025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156.02145294978058</v>
      </c>
      <c r="C29" s="27">
        <f t="shared" si="6"/>
        <v>156.04956268221574</v>
      </c>
      <c r="D29" s="27">
        <f t="shared" si="6"/>
        <v>156.09458800585082</v>
      </c>
      <c r="E29" s="27">
        <f t="shared" si="6"/>
        <v>160.67588325652844</v>
      </c>
      <c r="F29" s="27">
        <f t="shared" si="6"/>
        <v>156.84729064039411</v>
      </c>
      <c r="G29" s="27">
        <f t="shared" si="6"/>
        <v>155.60702096538273</v>
      </c>
      <c r="H29" s="28">
        <f t="shared" si="6"/>
        <v>155.94422700587086</v>
      </c>
      <c r="I29" s="26">
        <f t="shared" si="6"/>
        <v>156.23100303951367</v>
      </c>
      <c r="J29" s="27">
        <f t="shared" si="6"/>
        <v>156.88956433637281</v>
      </c>
      <c r="K29" s="27">
        <f t="shared" si="6"/>
        <v>155.59380378657485</v>
      </c>
      <c r="L29" s="27">
        <f>+(L24/L26)/7*1000</f>
        <v>155.30303030303031</v>
      </c>
      <c r="M29" s="27">
        <f>+(M24/M26)/7*1000</f>
        <v>155.53388590931252</v>
      </c>
      <c r="N29" s="27">
        <f>+(N24/N26)/7*1000</f>
        <v>156.14559960109696</v>
      </c>
      <c r="O29" s="28">
        <f>+(O24/O26)/7*1000</f>
        <v>156.11167002012075</v>
      </c>
      <c r="P29" s="26">
        <f t="shared" ref="P29:V29" si="7">+(P24/P26)/7*1000</f>
        <v>156.34644101543054</v>
      </c>
      <c r="Q29" s="27">
        <f t="shared" si="7"/>
        <v>156.04018622886545</v>
      </c>
      <c r="R29" s="27">
        <f t="shared" si="7"/>
        <v>155.59845559845562</v>
      </c>
      <c r="S29" s="27">
        <f t="shared" si="7"/>
        <v>162.82467532467533</v>
      </c>
      <c r="T29" s="27">
        <f t="shared" si="7"/>
        <v>155.91630591630593</v>
      </c>
      <c r="U29" s="27">
        <f t="shared" si="7"/>
        <v>156.00291050206164</v>
      </c>
      <c r="V29" s="180">
        <f t="shared" si="7"/>
        <v>156.02336334874667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-1.728799999999751</v>
      </c>
      <c r="C30" s="713">
        <f t="shared" ref="C30:V30" si="8">C28-C24</f>
        <v>-1.8503999999995813</v>
      </c>
      <c r="D30" s="713">
        <f t="shared" si="8"/>
        <v>-2.0287999999998192</v>
      </c>
      <c r="E30" s="713">
        <f t="shared" si="8"/>
        <v>-3.3043999999999585</v>
      </c>
      <c r="F30" s="713">
        <f t="shared" si="8"/>
        <v>-5.0639999999997372</v>
      </c>
      <c r="G30" s="713">
        <f t="shared" si="8"/>
        <v>-2.8799999999705506E-2</v>
      </c>
      <c r="H30" s="713">
        <f t="shared" si="8"/>
        <v>-1.4071999999996478</v>
      </c>
      <c r="I30" s="713">
        <f t="shared" si="8"/>
        <v>-2.4911999999997079</v>
      </c>
      <c r="J30" s="713">
        <f t="shared" si="8"/>
        <v>-5.0911999999997306</v>
      </c>
      <c r="K30" s="713">
        <f t="shared" si="8"/>
        <v>2.5200000000381806E-2</v>
      </c>
      <c r="L30" s="713">
        <f t="shared" si="8"/>
        <v>0.27440000000007103</v>
      </c>
      <c r="M30" s="713">
        <f t="shared" si="8"/>
        <v>0.27120000000024902</v>
      </c>
      <c r="N30" s="713">
        <f t="shared" si="8"/>
        <v>-2.1883999999996604</v>
      </c>
      <c r="O30" s="713">
        <f t="shared" si="8"/>
        <v>-2.034399999999664</v>
      </c>
      <c r="P30" s="713">
        <f t="shared" si="8"/>
        <v>-2.9991999999995187</v>
      </c>
      <c r="Q30" s="713">
        <f t="shared" si="8"/>
        <v>-1.7963999999996076</v>
      </c>
      <c r="R30" s="713">
        <f t="shared" si="8"/>
        <v>6.400000000212458E-3</v>
      </c>
      <c r="S30" s="713">
        <f t="shared" si="8"/>
        <v>-4.4503999999999451</v>
      </c>
      <c r="T30" s="713">
        <f t="shared" si="8"/>
        <v>-1.3151999999995496</v>
      </c>
      <c r="U30" s="713">
        <f t="shared" si="8"/>
        <v>-1.6611999999996669</v>
      </c>
      <c r="V30" s="713">
        <f t="shared" si="8"/>
        <v>-1.7395999999997684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29"/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5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4" t="s">
        <v>16</v>
      </c>
      <c r="C33" s="1095"/>
      <c r="D33" s="1095"/>
      <c r="E33" s="1095"/>
      <c r="F33" s="1095"/>
      <c r="G33" s="1145"/>
      <c r="H33" s="1147" t="s">
        <v>8</v>
      </c>
      <c r="M33" s="32"/>
      <c r="N33" s="1166"/>
      <c r="O33" s="1169" t="s">
        <v>16</v>
      </c>
      <c r="P33" s="1170"/>
      <c r="Q33" s="1170"/>
      <c r="R33" s="1170"/>
      <c r="S33" s="1170"/>
      <c r="T33" s="1170"/>
      <c r="U33" s="1155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5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50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33">
        <v>71.599999999999994</v>
      </c>
      <c r="C36" s="592">
        <v>78.400000000000006</v>
      </c>
      <c r="D36" s="743">
        <v>15.7</v>
      </c>
      <c r="E36" s="690">
        <v>80</v>
      </c>
      <c r="F36" s="334">
        <v>81.599999999999994</v>
      </c>
      <c r="G36" s="692">
        <v>82.1</v>
      </c>
      <c r="H36" s="496">
        <f t="shared" ref="H36:H41" si="9">SUM(B36:G36)</f>
        <v>409.4</v>
      </c>
      <c r="I36" s="37"/>
      <c r="J36" s="375"/>
      <c r="K36" s="326"/>
      <c r="L36" s="502"/>
      <c r="M36" s="2"/>
      <c r="N36" s="147" t="s">
        <v>23</v>
      </c>
      <c r="O36" s="329">
        <v>5.8</v>
      </c>
      <c r="P36" s="330">
        <v>6.2</v>
      </c>
      <c r="Q36" s="330">
        <v>1.6</v>
      </c>
      <c r="R36" s="330">
        <v>6.2</v>
      </c>
      <c r="S36" s="330">
        <v>6.2</v>
      </c>
      <c r="T36" s="344">
        <v>6.3</v>
      </c>
      <c r="U36" s="679">
        <f t="shared" ref="U36:U43" si="10">SUM(O36:T36)</f>
        <v>32.299999999999997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74</v>
      </c>
      <c r="C37" s="592">
        <v>78.400000000000006</v>
      </c>
      <c r="D37" s="330">
        <v>14.2</v>
      </c>
      <c r="E37" s="744">
        <v>78.900000000000006</v>
      </c>
      <c r="F37" s="330">
        <v>81</v>
      </c>
      <c r="G37" s="331">
        <v>81.8</v>
      </c>
      <c r="H37" s="337">
        <f t="shared" si="9"/>
        <v>408.3</v>
      </c>
      <c r="I37" s="37"/>
      <c r="J37" s="375"/>
      <c r="K37" s="326"/>
      <c r="L37" s="502"/>
      <c r="M37" s="2"/>
      <c r="N37" s="148" t="s">
        <v>19</v>
      </c>
      <c r="O37" s="329">
        <v>5.9</v>
      </c>
      <c r="P37" s="330">
        <v>6.1</v>
      </c>
      <c r="Q37" s="330">
        <v>1.5</v>
      </c>
      <c r="R37" s="330">
        <v>6.2</v>
      </c>
      <c r="S37" s="330">
        <v>6.2</v>
      </c>
      <c r="T37" s="344">
        <v>6.3</v>
      </c>
      <c r="U37" s="680">
        <f t="shared" si="10"/>
        <v>32.199999999999996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73.900000000000006</v>
      </c>
      <c r="C38" s="592">
        <v>78.400000000000006</v>
      </c>
      <c r="D38" s="330">
        <v>14.2</v>
      </c>
      <c r="E38" s="744">
        <v>78.900000000000006</v>
      </c>
      <c r="F38" s="330">
        <v>80.7</v>
      </c>
      <c r="G38" s="331">
        <v>81.7</v>
      </c>
      <c r="H38" s="337">
        <f>SUM(B38:G38)</f>
        <v>407.8</v>
      </c>
      <c r="I38" s="37"/>
      <c r="J38" s="375"/>
      <c r="K38" s="326"/>
      <c r="L38" s="502"/>
      <c r="M38" s="2"/>
      <c r="N38" s="148" t="s">
        <v>27</v>
      </c>
      <c r="O38" s="329">
        <v>5.9</v>
      </c>
      <c r="P38" s="330">
        <v>6.1</v>
      </c>
      <c r="Q38" s="330">
        <v>1.5</v>
      </c>
      <c r="R38" s="330">
        <v>6.2</v>
      </c>
      <c r="S38" s="330">
        <v>6.2</v>
      </c>
      <c r="T38" s="344">
        <v>6.3</v>
      </c>
      <c r="U38" s="680">
        <f t="shared" si="10"/>
        <v>32.199999999999996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74</v>
      </c>
      <c r="C39" s="592">
        <v>78.7</v>
      </c>
      <c r="D39" s="330">
        <v>23.2</v>
      </c>
      <c r="E39" s="744">
        <v>78</v>
      </c>
      <c r="F39" s="330">
        <v>77.599999999999994</v>
      </c>
      <c r="G39" s="331">
        <v>77.599999999999994</v>
      </c>
      <c r="H39" s="337">
        <f t="shared" si="9"/>
        <v>409.1</v>
      </c>
      <c r="I39" s="37"/>
      <c r="J39" s="375"/>
      <c r="K39" s="326"/>
      <c r="L39" s="502"/>
      <c r="M39" s="2"/>
      <c r="N39" s="147" t="s">
        <v>20</v>
      </c>
      <c r="O39" s="329">
        <v>5.9</v>
      </c>
      <c r="P39" s="330">
        <v>6.2</v>
      </c>
      <c r="Q39" s="330">
        <v>1.5</v>
      </c>
      <c r="R39" s="330">
        <v>6.2</v>
      </c>
      <c r="S39" s="330">
        <v>6.2</v>
      </c>
      <c r="T39" s="344">
        <v>6.3</v>
      </c>
      <c r="U39" s="680">
        <f t="shared" si="10"/>
        <v>32.299999999999997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691">
        <v>74</v>
      </c>
      <c r="C40" s="738">
        <v>78.7</v>
      </c>
      <c r="D40" s="334">
        <v>23.2</v>
      </c>
      <c r="E40" s="330">
        <v>77.900000000000006</v>
      </c>
      <c r="F40" s="330">
        <v>77.599999999999994</v>
      </c>
      <c r="G40" s="331">
        <v>77.599999999999994</v>
      </c>
      <c r="H40" s="558">
        <f t="shared" si="9"/>
        <v>409</v>
      </c>
      <c r="I40" s="555"/>
      <c r="J40" s="556"/>
      <c r="K40" s="556"/>
      <c r="L40" s="556"/>
      <c r="M40" s="557"/>
      <c r="N40" s="147" t="s">
        <v>21</v>
      </c>
      <c r="O40" s="329">
        <v>5.9</v>
      </c>
      <c r="P40" s="330">
        <v>6.2</v>
      </c>
      <c r="Q40" s="330">
        <v>1.5</v>
      </c>
      <c r="R40" s="330">
        <v>6.3</v>
      </c>
      <c r="S40" s="330">
        <v>6.2</v>
      </c>
      <c r="T40" s="344">
        <v>6.3</v>
      </c>
      <c r="U40" s="680">
        <f t="shared" si="10"/>
        <v>32.4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73.7</v>
      </c>
      <c r="C41" s="592">
        <v>78.599999999999994</v>
      </c>
      <c r="D41" s="334">
        <v>23.1</v>
      </c>
      <c r="E41" s="690">
        <v>77.900000000000006</v>
      </c>
      <c r="F41" s="330">
        <v>77.599999999999994</v>
      </c>
      <c r="G41" s="331">
        <v>77.599999999999994</v>
      </c>
      <c r="H41" s="337">
        <f t="shared" si="9"/>
        <v>408.5</v>
      </c>
      <c r="I41" s="555"/>
      <c r="J41" s="556"/>
      <c r="K41" s="556"/>
      <c r="L41" s="556"/>
      <c r="M41" s="557"/>
      <c r="N41" s="148" t="s">
        <v>22</v>
      </c>
      <c r="O41" s="329">
        <v>6.1</v>
      </c>
      <c r="P41" s="330">
        <v>6.3</v>
      </c>
      <c r="Q41" s="330">
        <v>1.5</v>
      </c>
      <c r="R41" s="330">
        <v>6.4</v>
      </c>
      <c r="S41" s="330">
        <v>6.3</v>
      </c>
      <c r="T41" s="344">
        <v>6.4</v>
      </c>
      <c r="U41" s="680">
        <f t="shared" si="10"/>
        <v>33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33">
        <v>70.400000000000006</v>
      </c>
      <c r="C42" s="738">
        <v>76.900000000000006</v>
      </c>
      <c r="D42" s="330">
        <v>22</v>
      </c>
      <c r="E42" s="330">
        <v>75.400000000000006</v>
      </c>
      <c r="F42" s="334">
        <v>76.8</v>
      </c>
      <c r="G42" s="331">
        <v>76.8</v>
      </c>
      <c r="H42" s="509">
        <f>SUM(B42:G42)</f>
        <v>398.3</v>
      </c>
      <c r="I42" s="555"/>
      <c r="J42" s="556"/>
      <c r="K42" s="556"/>
      <c r="L42" s="556"/>
      <c r="M42" s="557"/>
      <c r="N42" s="196" t="s">
        <v>30</v>
      </c>
      <c r="O42" s="329">
        <v>6.1</v>
      </c>
      <c r="P42" s="330">
        <v>6.4</v>
      </c>
      <c r="Q42" s="334">
        <v>1.6</v>
      </c>
      <c r="R42" s="330">
        <v>6.5</v>
      </c>
      <c r="S42" s="330">
        <v>6.4</v>
      </c>
      <c r="T42" s="344">
        <v>6.5</v>
      </c>
      <c r="U42" s="680">
        <f t="shared" si="10"/>
        <v>33.5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511.6</v>
      </c>
      <c r="C43" s="628">
        <f t="shared" si="11"/>
        <v>548.1</v>
      </c>
      <c r="D43" s="628">
        <f t="shared" si="11"/>
        <v>135.6</v>
      </c>
      <c r="E43" s="531">
        <f t="shared" si="11"/>
        <v>547</v>
      </c>
      <c r="F43" s="628">
        <f>SUM(F36:F42)</f>
        <v>552.9</v>
      </c>
      <c r="G43" s="629">
        <f t="shared" si="11"/>
        <v>555.19999999999993</v>
      </c>
      <c r="H43" s="626">
        <f>SUM(B43:G43)</f>
        <v>2850.3999999999996</v>
      </c>
      <c r="I43" s="37"/>
      <c r="J43" s="37"/>
      <c r="K43" s="37"/>
      <c r="L43" s="37"/>
      <c r="N43" s="302" t="s">
        <v>8</v>
      </c>
      <c r="O43" s="733">
        <f t="shared" ref="O43:T43" si="12">SUM(O36:O42)</f>
        <v>41.6</v>
      </c>
      <c r="P43" s="734">
        <f t="shared" si="12"/>
        <v>43.499999999999993</v>
      </c>
      <c r="Q43" s="734">
        <f t="shared" si="12"/>
        <v>10.7</v>
      </c>
      <c r="R43" s="734">
        <f t="shared" si="12"/>
        <v>44</v>
      </c>
      <c r="S43" s="734">
        <f t="shared" si="12"/>
        <v>43.699999999999996</v>
      </c>
      <c r="T43" s="735">
        <f t="shared" si="12"/>
        <v>44.4</v>
      </c>
      <c r="U43" s="626">
        <f t="shared" si="10"/>
        <v>227.9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155.59999999999994</v>
      </c>
      <c r="C44" s="613">
        <v>155.59999999999994</v>
      </c>
      <c r="D44" s="613">
        <v>155.59999999999994</v>
      </c>
      <c r="E44" s="613">
        <v>155.59999999999994</v>
      </c>
      <c r="F44" s="613">
        <v>155.59999999999994</v>
      </c>
      <c r="G44" s="613">
        <v>155.59999999999994</v>
      </c>
      <c r="H44" s="620">
        <f>+((H43/H45)/7)*1000</f>
        <v>155.71701720841298</v>
      </c>
      <c r="I44" s="38"/>
      <c r="J44" s="38"/>
      <c r="K44" s="38"/>
      <c r="L44" s="37"/>
      <c r="N44" s="162" t="s">
        <v>10</v>
      </c>
      <c r="O44" s="474">
        <v>152.5</v>
      </c>
      <c r="P44" s="475">
        <v>151.5</v>
      </c>
      <c r="Q44" s="475">
        <v>153</v>
      </c>
      <c r="R44" s="475">
        <v>149.5</v>
      </c>
      <c r="S44" s="475">
        <v>148.5</v>
      </c>
      <c r="T44" s="476">
        <v>147.5</v>
      </c>
      <c r="U44" s="732">
        <f>+((U43/U45)/7)*1000</f>
        <v>150.72751322751324</v>
      </c>
      <c r="AA44" s="11"/>
      <c r="AB44" s="11"/>
    </row>
    <row r="45" spans="1:28" ht="33.75" customHeight="1" x14ac:dyDescent="0.25">
      <c r="A45" s="163" t="s">
        <v>11</v>
      </c>
      <c r="B45" s="18">
        <v>472</v>
      </c>
      <c r="C45" s="19">
        <v>503</v>
      </c>
      <c r="D45" s="19">
        <v>147</v>
      </c>
      <c r="E45" s="19">
        <v>497</v>
      </c>
      <c r="F45" s="19">
        <v>497</v>
      </c>
      <c r="G45" s="20">
        <v>499</v>
      </c>
      <c r="H45" s="384">
        <f>SUM(B45:G45)</f>
        <v>2615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9</v>
      </c>
      <c r="R45" s="19">
        <v>42</v>
      </c>
      <c r="S45" s="19">
        <v>42</v>
      </c>
      <c r="T45" s="156">
        <v>43</v>
      </c>
      <c r="U45" s="114">
        <f>SUM(O45:T45)</f>
        <v>216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73.422399999999968</v>
      </c>
      <c r="C46" s="22">
        <f>((((((C44*7)*C45)/1000)))/7)</f>
        <v>78.266799999999961</v>
      </c>
      <c r="D46" s="22">
        <f>((((((D44*7)*D45)/1000)))/7)</f>
        <v>22.87319999999999</v>
      </c>
      <c r="E46" s="22">
        <f>((((((E44*7)*E45)/1000)))/7)</f>
        <v>77.333199999999962</v>
      </c>
      <c r="F46" s="22">
        <f>((((((F44*7)*F45)/1000)))/7)</f>
        <v>77.333199999999962</v>
      </c>
      <c r="G46" s="23">
        <f>((((((G44*7)*G45)/1000)))/7)</f>
        <v>77.644399999999976</v>
      </c>
      <c r="H46" s="368">
        <f>((H43*1000)/H45)/7</f>
        <v>155.71701720841298</v>
      </c>
      <c r="I46" s="167"/>
      <c r="J46" s="167"/>
      <c r="K46" s="167"/>
      <c r="L46" s="37"/>
      <c r="N46" s="164" t="s">
        <v>12</v>
      </c>
      <c r="O46" s="21">
        <f t="shared" ref="O46:T46" si="13">(((((O44*7)*O45)/1000)))/7</f>
        <v>5.9474999999999998</v>
      </c>
      <c r="P46" s="22">
        <f t="shared" si="13"/>
        <v>6.2115</v>
      </c>
      <c r="Q46" s="22">
        <f t="shared" si="13"/>
        <v>1.377</v>
      </c>
      <c r="R46" s="22">
        <f t="shared" si="13"/>
        <v>6.2790000000000008</v>
      </c>
      <c r="S46" s="22">
        <f t="shared" si="13"/>
        <v>6.2370000000000001</v>
      </c>
      <c r="T46" s="135">
        <f t="shared" si="13"/>
        <v>6.3425000000000002</v>
      </c>
      <c r="U46" s="115">
        <f>((U43*1000)/U45)/7</f>
        <v>150.72751322751324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514.10239999999976</v>
      </c>
      <c r="C47" s="330">
        <f t="shared" si="14"/>
        <v>547.86759999999981</v>
      </c>
      <c r="D47" s="330">
        <f t="shared" si="14"/>
        <v>160.11239999999992</v>
      </c>
      <c r="E47" s="330">
        <f t="shared" si="14"/>
        <v>541.33239999999978</v>
      </c>
      <c r="F47" s="330">
        <f>((F45*F44)*7)/1000</f>
        <v>541.33239999999978</v>
      </c>
      <c r="G47" s="331">
        <f t="shared" si="14"/>
        <v>543.51079999999979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41.6325</v>
      </c>
      <c r="P47" s="330">
        <f t="shared" si="15"/>
        <v>43.480499999999999</v>
      </c>
      <c r="Q47" s="330">
        <f t="shared" si="15"/>
        <v>9.6389999999999993</v>
      </c>
      <c r="R47" s="330">
        <f t="shared" si="15"/>
        <v>43.953000000000003</v>
      </c>
      <c r="S47" s="330">
        <f t="shared" si="15"/>
        <v>43.658999999999999</v>
      </c>
      <c r="T47" s="344">
        <f t="shared" si="15"/>
        <v>44.397500000000001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154.84261501210653</v>
      </c>
      <c r="C48" s="27">
        <f t="shared" si="16"/>
        <v>155.66600397614314</v>
      </c>
      <c r="D48" s="27">
        <f t="shared" si="16"/>
        <v>131.77842565597666</v>
      </c>
      <c r="E48" s="27">
        <f t="shared" si="16"/>
        <v>157.22908881862605</v>
      </c>
      <c r="F48" s="27">
        <f>+(F43/F45)/7*1000</f>
        <v>158.92497844208103</v>
      </c>
      <c r="G48" s="28">
        <f t="shared" si="16"/>
        <v>158.94646435728598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152.38095238095238</v>
      </c>
      <c r="P48" s="27">
        <f t="shared" si="17"/>
        <v>151.56794425087105</v>
      </c>
      <c r="Q48" s="27">
        <f t="shared" si="17"/>
        <v>169.84126984126985</v>
      </c>
      <c r="R48" s="27">
        <f t="shared" si="17"/>
        <v>149.65986394557822</v>
      </c>
      <c r="S48" s="27">
        <f t="shared" si="17"/>
        <v>148.63945578231292</v>
      </c>
      <c r="T48" s="180">
        <f t="shared" si="17"/>
        <v>147.50830564784053</v>
      </c>
      <c r="U48" s="116"/>
      <c r="AA48" s="11"/>
      <c r="AB48" s="11"/>
    </row>
    <row r="49" spans="1:30" ht="33.75" customHeight="1" x14ac:dyDescent="0.25">
      <c r="A49" s="29"/>
      <c r="B49" s="713">
        <f t="shared" ref="B49:G49" si="18">B47-B43</f>
        <v>2.5023999999997386</v>
      </c>
      <c r="C49" s="713">
        <f t="shared" si="18"/>
        <v>-0.23240000000021155</v>
      </c>
      <c r="D49" s="713">
        <f t="shared" si="18"/>
        <v>24.512399999999928</v>
      </c>
      <c r="E49" s="713">
        <f t="shared" si="18"/>
        <v>-5.6676000000002205</v>
      </c>
      <c r="F49" s="713">
        <f t="shared" si="18"/>
        <v>-11.567600000000198</v>
      </c>
      <c r="G49" s="713">
        <f t="shared" si="18"/>
        <v>-11.689200000000142</v>
      </c>
      <c r="H49" s="29"/>
      <c r="I49" s="29"/>
      <c r="J49" s="29"/>
      <c r="K49" s="29"/>
      <c r="L49" s="30"/>
      <c r="N49" s="29"/>
      <c r="O49" s="713">
        <f t="shared" ref="O49:T49" si="19">O47-O43</f>
        <v>3.2499999999998863E-2</v>
      </c>
      <c r="P49" s="713">
        <f t="shared" si="19"/>
        <v>-1.9499999999993634E-2</v>
      </c>
      <c r="Q49" s="713">
        <f t="shared" si="19"/>
        <v>-1.0609999999999999</v>
      </c>
      <c r="R49" s="713">
        <f t="shared" si="19"/>
        <v>-4.6999999999997044E-2</v>
      </c>
      <c r="S49" s="713">
        <f t="shared" si="19"/>
        <v>-4.0999999999996817E-2</v>
      </c>
      <c r="T49" s="713">
        <f t="shared" si="19"/>
        <v>-2.4999999999977263E-3</v>
      </c>
      <c r="U49" s="713"/>
      <c r="V49" s="29"/>
      <c r="AA49" s="11"/>
      <c r="AB49" s="11"/>
    </row>
    <row r="50" spans="1:30" ht="33.75" customHeight="1" x14ac:dyDescent="0.25">
      <c r="A50" s="29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03" t="s">
        <v>7</v>
      </c>
      <c r="C52" s="1104"/>
      <c r="D52" s="1104"/>
      <c r="E52" s="1104"/>
      <c r="F52" s="1104"/>
      <c r="G52" s="1104"/>
      <c r="H52" s="1105"/>
      <c r="I52" s="1142" t="s">
        <v>29</v>
      </c>
      <c r="J52" s="1143"/>
      <c r="K52" s="1143"/>
      <c r="L52" s="1143"/>
      <c r="M52" s="1143"/>
      <c r="N52" s="1143"/>
      <c r="O52" s="1144"/>
      <c r="P52" s="1103" t="s">
        <v>28</v>
      </c>
      <c r="Q52" s="1104"/>
      <c r="R52" s="1104"/>
      <c r="S52" s="1104"/>
      <c r="T52" s="1104"/>
      <c r="U52" s="1104"/>
      <c r="V52" s="1105"/>
      <c r="W52" s="1147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8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7.4</v>
      </c>
      <c r="C54" s="330">
        <v>7.6</v>
      </c>
      <c r="D54" s="330">
        <v>7.6</v>
      </c>
      <c r="E54" s="330">
        <v>1.5</v>
      </c>
      <c r="F54" s="330">
        <v>7.5</v>
      </c>
      <c r="G54" s="592">
        <v>7.3</v>
      </c>
      <c r="H54" s="592">
        <v>7.3</v>
      </c>
      <c r="I54" s="329">
        <v>6.5</v>
      </c>
      <c r="J54" s="592">
        <v>6.7</v>
      </c>
      <c r="K54" s="592">
        <v>6.8</v>
      </c>
      <c r="L54" s="330">
        <v>1.6</v>
      </c>
      <c r="M54" s="330">
        <v>6.7</v>
      </c>
      <c r="N54" s="25">
        <v>6.5</v>
      </c>
      <c r="O54" s="331">
        <v>6.5</v>
      </c>
      <c r="P54" s="329">
        <v>7.3</v>
      </c>
      <c r="Q54" s="330">
        <v>7.3</v>
      </c>
      <c r="R54" s="330">
        <v>7.4</v>
      </c>
      <c r="S54" s="330">
        <v>1.3</v>
      </c>
      <c r="T54" s="330">
        <v>7.6</v>
      </c>
      <c r="U54" s="330">
        <v>7.3</v>
      </c>
      <c r="V54" s="331">
        <v>7.2</v>
      </c>
      <c r="W54" s="380">
        <f t="shared" ref="W54:W61" si="20">SUM(B54:V54)</f>
        <v>132.89999999999998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7.4</v>
      </c>
      <c r="C55" s="330">
        <v>7.6</v>
      </c>
      <c r="D55" s="330">
        <v>7.5</v>
      </c>
      <c r="E55" s="330">
        <v>1.5</v>
      </c>
      <c r="F55" s="330">
        <v>7.5</v>
      </c>
      <c r="G55" s="592">
        <v>7.3</v>
      </c>
      <c r="H55" s="592">
        <v>7.3</v>
      </c>
      <c r="I55" s="329">
        <v>6.5</v>
      </c>
      <c r="J55" s="592">
        <v>6.6</v>
      </c>
      <c r="K55" s="592">
        <v>6.8</v>
      </c>
      <c r="L55" s="330">
        <v>1.6</v>
      </c>
      <c r="M55" s="330">
        <v>6.7</v>
      </c>
      <c r="N55" s="25">
        <v>6.5</v>
      </c>
      <c r="O55" s="331">
        <v>6.5</v>
      </c>
      <c r="P55" s="329">
        <v>7.3</v>
      </c>
      <c r="Q55" s="330">
        <v>7.3</v>
      </c>
      <c r="R55" s="330">
        <v>7.4</v>
      </c>
      <c r="S55" s="330">
        <v>1.3</v>
      </c>
      <c r="T55" s="330">
        <v>7.6</v>
      </c>
      <c r="U55" s="330">
        <v>7.3</v>
      </c>
      <c r="V55" s="331">
        <v>7.2</v>
      </c>
      <c r="W55" s="380">
        <f t="shared" si="20"/>
        <v>132.69999999999999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7.4</v>
      </c>
      <c r="C56" s="330">
        <v>7.6</v>
      </c>
      <c r="D56" s="330">
        <v>7.5</v>
      </c>
      <c r="E56" s="330">
        <v>1.5</v>
      </c>
      <c r="F56" s="330">
        <v>7.5</v>
      </c>
      <c r="G56" s="592">
        <v>7.4</v>
      </c>
      <c r="H56" s="592">
        <v>7.4</v>
      </c>
      <c r="I56" s="329">
        <v>6.5</v>
      </c>
      <c r="J56" s="592">
        <v>6.7</v>
      </c>
      <c r="K56" s="592">
        <v>6.8</v>
      </c>
      <c r="L56" s="330">
        <v>1.7</v>
      </c>
      <c r="M56" s="330">
        <v>6.8</v>
      </c>
      <c r="N56" s="25">
        <v>6.6</v>
      </c>
      <c r="O56" s="331">
        <v>6.6</v>
      </c>
      <c r="P56" s="329">
        <v>7.3</v>
      </c>
      <c r="Q56" s="330">
        <v>7.3</v>
      </c>
      <c r="R56" s="330">
        <v>7.4</v>
      </c>
      <c r="S56" s="330">
        <v>1.4</v>
      </c>
      <c r="T56" s="330">
        <v>7.6</v>
      </c>
      <c r="U56" s="330">
        <v>7.4</v>
      </c>
      <c r="V56" s="331">
        <v>7.2</v>
      </c>
      <c r="W56" s="380">
        <f t="shared" si="20"/>
        <v>133.6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7.4</v>
      </c>
      <c r="C57" s="330">
        <v>7.6</v>
      </c>
      <c r="D57" s="330">
        <v>7.6</v>
      </c>
      <c r="E57" s="330">
        <v>1.5</v>
      </c>
      <c r="F57" s="330">
        <v>7.5</v>
      </c>
      <c r="G57" s="592">
        <v>7.4</v>
      </c>
      <c r="H57" s="592">
        <v>7.4</v>
      </c>
      <c r="I57" s="329">
        <v>6.5</v>
      </c>
      <c r="J57" s="592">
        <v>6.7</v>
      </c>
      <c r="K57" s="592">
        <v>6.8</v>
      </c>
      <c r="L57" s="330">
        <v>1.7</v>
      </c>
      <c r="M57" s="330">
        <v>6.8</v>
      </c>
      <c r="N57" s="25">
        <v>6.6</v>
      </c>
      <c r="O57" s="331">
        <v>6.6</v>
      </c>
      <c r="P57" s="329">
        <v>7.3</v>
      </c>
      <c r="Q57" s="330">
        <v>7.3</v>
      </c>
      <c r="R57" s="330">
        <v>7.4</v>
      </c>
      <c r="S57" s="330">
        <v>1.4</v>
      </c>
      <c r="T57" s="330">
        <v>7.6</v>
      </c>
      <c r="U57" s="330">
        <v>7.4</v>
      </c>
      <c r="V57" s="331">
        <v>7.2</v>
      </c>
      <c r="W57" s="380">
        <f t="shared" si="20"/>
        <v>133.69999999999999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7.5</v>
      </c>
      <c r="C58" s="330">
        <v>7.6</v>
      </c>
      <c r="D58" s="330">
        <v>7.6</v>
      </c>
      <c r="E58" s="330">
        <v>1.5</v>
      </c>
      <c r="F58" s="330">
        <v>7.6</v>
      </c>
      <c r="G58" s="592">
        <v>7.4</v>
      </c>
      <c r="H58" s="592">
        <v>7.4</v>
      </c>
      <c r="I58" s="329">
        <v>6.6</v>
      </c>
      <c r="J58" s="592">
        <v>6.7</v>
      </c>
      <c r="K58" s="592">
        <v>6.8</v>
      </c>
      <c r="L58" s="330">
        <v>1.7</v>
      </c>
      <c r="M58" s="330">
        <v>6.8</v>
      </c>
      <c r="N58" s="25">
        <v>6.6</v>
      </c>
      <c r="O58" s="331">
        <v>6.6</v>
      </c>
      <c r="P58" s="329">
        <v>7.3</v>
      </c>
      <c r="Q58" s="330">
        <v>7.3</v>
      </c>
      <c r="R58" s="330">
        <v>7.4</v>
      </c>
      <c r="S58" s="330">
        <v>1.4</v>
      </c>
      <c r="T58" s="330">
        <v>7.5</v>
      </c>
      <c r="U58" s="330">
        <v>7.4</v>
      </c>
      <c r="V58" s="331">
        <v>7.2</v>
      </c>
      <c r="W58" s="380">
        <f t="shared" si="20"/>
        <v>133.9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7.7</v>
      </c>
      <c r="C59" s="330">
        <v>7.7</v>
      </c>
      <c r="D59" s="330">
        <v>7.8</v>
      </c>
      <c r="E59" s="330">
        <v>1.5</v>
      </c>
      <c r="F59" s="330">
        <v>7.8</v>
      </c>
      <c r="G59" s="592">
        <v>7.6</v>
      </c>
      <c r="H59" s="592">
        <v>7.6</v>
      </c>
      <c r="I59" s="329">
        <v>6.7</v>
      </c>
      <c r="J59" s="592">
        <v>6.8</v>
      </c>
      <c r="K59" s="592">
        <v>6.9</v>
      </c>
      <c r="L59" s="330">
        <v>1.7</v>
      </c>
      <c r="M59" s="330">
        <v>6.9</v>
      </c>
      <c r="N59" s="25">
        <v>6.8</v>
      </c>
      <c r="O59" s="331">
        <v>6.8</v>
      </c>
      <c r="P59" s="329">
        <v>7.4</v>
      </c>
      <c r="Q59" s="330">
        <v>7.4</v>
      </c>
      <c r="R59" s="330">
        <v>7.6</v>
      </c>
      <c r="S59" s="330">
        <v>1.4</v>
      </c>
      <c r="T59" s="330">
        <v>7.6</v>
      </c>
      <c r="U59" s="330">
        <v>7.6</v>
      </c>
      <c r="V59" s="331">
        <v>7.4</v>
      </c>
      <c r="W59" s="380">
        <f t="shared" si="20"/>
        <v>136.70000000000002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7.7</v>
      </c>
      <c r="C60" s="330">
        <v>7.8</v>
      </c>
      <c r="D60" s="330">
        <v>7.8</v>
      </c>
      <c r="E60" s="330">
        <v>1.7</v>
      </c>
      <c r="F60" s="330">
        <v>7.8</v>
      </c>
      <c r="G60" s="592">
        <v>7.6</v>
      </c>
      <c r="H60" s="592">
        <v>7.6</v>
      </c>
      <c r="I60" s="329">
        <v>6.8</v>
      </c>
      <c r="J60" s="592">
        <v>6.9</v>
      </c>
      <c r="K60" s="592">
        <v>7</v>
      </c>
      <c r="L60" s="330">
        <v>1.8</v>
      </c>
      <c r="M60" s="330">
        <v>7</v>
      </c>
      <c r="N60" s="25">
        <v>6.8</v>
      </c>
      <c r="O60" s="331">
        <v>6.8</v>
      </c>
      <c r="P60" s="329">
        <v>7.5</v>
      </c>
      <c r="Q60" s="330">
        <v>7.5</v>
      </c>
      <c r="R60" s="330">
        <v>7.7</v>
      </c>
      <c r="S60" s="330">
        <v>1.4</v>
      </c>
      <c r="T60" s="330">
        <v>7.7</v>
      </c>
      <c r="U60" s="330">
        <v>7.6</v>
      </c>
      <c r="V60" s="331">
        <v>7.5</v>
      </c>
      <c r="W60" s="680">
        <f t="shared" si="20"/>
        <v>138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52.500000000000007</v>
      </c>
      <c r="C61" s="623">
        <f t="shared" si="21"/>
        <v>53.5</v>
      </c>
      <c r="D61" s="623">
        <f t="shared" si="21"/>
        <v>53.4</v>
      </c>
      <c r="E61" s="623">
        <f t="shared" si="21"/>
        <v>10.7</v>
      </c>
      <c r="F61" s="623">
        <f t="shared" si="21"/>
        <v>53.199999999999996</v>
      </c>
      <c r="G61" s="623">
        <f t="shared" si="21"/>
        <v>52</v>
      </c>
      <c r="H61" s="624">
        <f t="shared" si="21"/>
        <v>52</v>
      </c>
      <c r="I61" s="622">
        <f t="shared" si="21"/>
        <v>46.1</v>
      </c>
      <c r="J61" s="623">
        <f t="shared" si="21"/>
        <v>47.099999999999994</v>
      </c>
      <c r="K61" s="623">
        <f t="shared" si="21"/>
        <v>47.9</v>
      </c>
      <c r="L61" s="623">
        <f>SUM(L54:L60)</f>
        <v>11.8</v>
      </c>
      <c r="M61" s="623">
        <f>SUM(M54:M60)</f>
        <v>47.699999999999996</v>
      </c>
      <c r="N61" s="623">
        <f>SUM(N54:N60)</f>
        <v>46.4</v>
      </c>
      <c r="O61" s="624">
        <f>SUM(O54:O60)</f>
        <v>46.4</v>
      </c>
      <c r="P61" s="622">
        <f t="shared" ref="P61:V61" si="22">SUM(P54:P60)</f>
        <v>51.4</v>
      </c>
      <c r="Q61" s="623">
        <f t="shared" si="22"/>
        <v>51.4</v>
      </c>
      <c r="R61" s="623">
        <f t="shared" si="22"/>
        <v>52.300000000000004</v>
      </c>
      <c r="S61" s="623">
        <f t="shared" si="22"/>
        <v>9.6000000000000014</v>
      </c>
      <c r="T61" s="623">
        <f t="shared" si="22"/>
        <v>53.2</v>
      </c>
      <c r="U61" s="623">
        <f t="shared" si="22"/>
        <v>52</v>
      </c>
      <c r="V61" s="624">
        <f t="shared" si="22"/>
        <v>50.9</v>
      </c>
      <c r="W61" s="625">
        <f t="shared" si="20"/>
        <v>941.49999999999989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153</v>
      </c>
      <c r="C62" s="618">
        <v>153</v>
      </c>
      <c r="D62" s="618">
        <v>152.5</v>
      </c>
      <c r="E62" s="618">
        <v>153</v>
      </c>
      <c r="F62" s="618">
        <v>152</v>
      </c>
      <c r="G62" s="618">
        <v>151.5</v>
      </c>
      <c r="H62" s="619">
        <v>151.5</v>
      </c>
      <c r="I62" s="617">
        <v>153</v>
      </c>
      <c r="J62" s="618">
        <v>153</v>
      </c>
      <c r="K62" s="618">
        <v>152</v>
      </c>
      <c r="L62" s="621">
        <v>153</v>
      </c>
      <c r="M62" s="621">
        <v>151.5</v>
      </c>
      <c r="N62" s="618">
        <v>150.5</v>
      </c>
      <c r="O62" s="619">
        <v>150.5</v>
      </c>
      <c r="P62" s="617">
        <v>153</v>
      </c>
      <c r="Q62" s="618">
        <v>153</v>
      </c>
      <c r="R62" s="618">
        <v>152.5</v>
      </c>
      <c r="S62" s="618">
        <v>153</v>
      </c>
      <c r="T62" s="618">
        <v>152</v>
      </c>
      <c r="U62" s="618">
        <v>151.5</v>
      </c>
      <c r="V62" s="619">
        <v>151.5</v>
      </c>
      <c r="W62" s="616">
        <f>((W61/W63)/7)*1000</f>
        <v>152.14932126696829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244">
        <f>+SUM(B63:V63)</f>
        <v>884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7.4948857142857142</v>
      </c>
      <c r="C64" s="21">
        <f t="shared" ref="C64:V64" si="23">((((C62*7)*C63-C54-C55)/1000))/7</f>
        <v>7.6478285714285716</v>
      </c>
      <c r="D64" s="21">
        <f t="shared" si="23"/>
        <v>7.6228428571428575</v>
      </c>
      <c r="E64" s="21">
        <f t="shared" si="23"/>
        <v>1.5295714285714286</v>
      </c>
      <c r="F64" s="21">
        <f t="shared" si="23"/>
        <v>7.5978571428571433</v>
      </c>
      <c r="G64" s="21">
        <f t="shared" si="23"/>
        <v>7.4214142857142846</v>
      </c>
      <c r="H64" s="21">
        <f t="shared" si="23"/>
        <v>7.4214142857142846</v>
      </c>
      <c r="I64" s="21">
        <f t="shared" si="23"/>
        <v>6.5771428571428574</v>
      </c>
      <c r="J64" s="21">
        <f t="shared" si="23"/>
        <v>6.7301000000000002</v>
      </c>
      <c r="K64" s="21">
        <f t="shared" si="23"/>
        <v>6.8380571428571413</v>
      </c>
      <c r="L64" s="21">
        <f t="shared" si="23"/>
        <v>1.6825428571428571</v>
      </c>
      <c r="M64" s="21">
        <f t="shared" si="23"/>
        <v>6.8155857142857155</v>
      </c>
      <c r="N64" s="21">
        <f t="shared" si="23"/>
        <v>6.6201428571428576</v>
      </c>
      <c r="O64" s="21">
        <f t="shared" si="23"/>
        <v>6.6201428571428576</v>
      </c>
      <c r="P64" s="21">
        <f t="shared" si="23"/>
        <v>7.3419142857142843</v>
      </c>
      <c r="Q64" s="21">
        <f t="shared" si="23"/>
        <v>7.3419142857142843</v>
      </c>
      <c r="R64" s="21">
        <f t="shared" si="23"/>
        <v>7.4703857142857135</v>
      </c>
      <c r="S64" s="21">
        <f t="shared" si="23"/>
        <v>1.3766285714285718</v>
      </c>
      <c r="T64" s="21">
        <f t="shared" si="23"/>
        <v>7.5978285714285718</v>
      </c>
      <c r="U64" s="21">
        <f t="shared" si="23"/>
        <v>7.4214142857142846</v>
      </c>
      <c r="V64" s="21">
        <f t="shared" si="23"/>
        <v>7.2699428571428584</v>
      </c>
      <c r="W64" s="425">
        <f>((W61*1000)/W63)/7</f>
        <v>152.14932126696831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52.478999999999999</v>
      </c>
      <c r="C65" s="330">
        <f>((C63*C62)*7)/1000</f>
        <v>53.55</v>
      </c>
      <c r="D65" s="330">
        <f t="shared" ref="D65:K65" si="24">((D63*D62)*7)/1000</f>
        <v>53.375</v>
      </c>
      <c r="E65" s="330">
        <f t="shared" si="24"/>
        <v>10.71</v>
      </c>
      <c r="F65" s="330">
        <f t="shared" si="24"/>
        <v>53.2</v>
      </c>
      <c r="G65" s="330">
        <f t="shared" si="24"/>
        <v>51.964500000000001</v>
      </c>
      <c r="H65" s="331">
        <f t="shared" si="24"/>
        <v>51.964500000000001</v>
      </c>
      <c r="I65" s="329">
        <f t="shared" si="24"/>
        <v>46.052999999999997</v>
      </c>
      <c r="J65" s="330">
        <f t="shared" si="24"/>
        <v>47.124000000000002</v>
      </c>
      <c r="K65" s="330">
        <f t="shared" si="24"/>
        <v>47.88</v>
      </c>
      <c r="L65" s="330">
        <f>((L63*L62)*7)/1000</f>
        <v>11.781000000000001</v>
      </c>
      <c r="M65" s="330">
        <f>((M63*M62)*7)/1000</f>
        <v>47.722499999999997</v>
      </c>
      <c r="N65" s="330">
        <f>((N63*N62)*7)/1000</f>
        <v>46.353999999999999</v>
      </c>
      <c r="O65" s="331">
        <f>((O63*O62)*7)/1000</f>
        <v>46.353999999999999</v>
      </c>
      <c r="P65" s="329">
        <f t="shared" ref="P65:V65" si="25">((P63*P62)*7)/1000</f>
        <v>51.408000000000001</v>
      </c>
      <c r="Q65" s="330">
        <f t="shared" si="25"/>
        <v>51.408000000000001</v>
      </c>
      <c r="R65" s="330">
        <f t="shared" si="25"/>
        <v>52.307499999999997</v>
      </c>
      <c r="S65" s="330">
        <f t="shared" si="25"/>
        <v>9.6389999999999993</v>
      </c>
      <c r="T65" s="330">
        <f t="shared" si="25"/>
        <v>53.2</v>
      </c>
      <c r="U65" s="330">
        <f t="shared" si="25"/>
        <v>51.964500000000001</v>
      </c>
      <c r="V65" s="331">
        <f t="shared" si="25"/>
        <v>50.904000000000003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153.06122448979596</v>
      </c>
      <c r="C66" s="27">
        <f t="shared" si="26"/>
        <v>152.85714285714286</v>
      </c>
      <c r="D66" s="27">
        <f t="shared" si="26"/>
        <v>152.57142857142858</v>
      </c>
      <c r="E66" s="27">
        <f t="shared" si="26"/>
        <v>152.85714285714283</v>
      </c>
      <c r="F66" s="27">
        <f t="shared" si="26"/>
        <v>151.99999999999997</v>
      </c>
      <c r="G66" s="27">
        <f t="shared" si="26"/>
        <v>151.60349854227405</v>
      </c>
      <c r="H66" s="28">
        <f t="shared" si="26"/>
        <v>151.60349854227405</v>
      </c>
      <c r="I66" s="26">
        <f t="shared" si="26"/>
        <v>153.15614617940199</v>
      </c>
      <c r="J66" s="27">
        <f t="shared" si="26"/>
        <v>152.9220779220779</v>
      </c>
      <c r="K66" s="27">
        <f t="shared" si="26"/>
        <v>152.06349206349205</v>
      </c>
      <c r="L66" s="27">
        <f>+(L61/L63)/7*1000</f>
        <v>153.24675324675323</v>
      </c>
      <c r="M66" s="27">
        <f>+(M61/M63)/7*1000</f>
        <v>151.42857142857142</v>
      </c>
      <c r="N66" s="27">
        <f>+(N61/N63)/7*1000</f>
        <v>150.64935064935065</v>
      </c>
      <c r="O66" s="28">
        <f>+(O61/O63)/7*1000</f>
        <v>150.64935064935065</v>
      </c>
      <c r="P66" s="26">
        <f t="shared" ref="P66:V66" si="27">+(P61/P63)/7*1000</f>
        <v>152.97619047619045</v>
      </c>
      <c r="Q66" s="27">
        <f t="shared" si="27"/>
        <v>152.97619047619045</v>
      </c>
      <c r="R66" s="27">
        <f t="shared" si="27"/>
        <v>152.47813411078721</v>
      </c>
      <c r="S66" s="27">
        <f t="shared" si="27"/>
        <v>152.38095238095244</v>
      </c>
      <c r="T66" s="27">
        <f t="shared" si="27"/>
        <v>152</v>
      </c>
      <c r="U66" s="27">
        <f t="shared" si="27"/>
        <v>151.60349854227405</v>
      </c>
      <c r="V66" s="28">
        <f t="shared" si="27"/>
        <v>151.48809523809524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-2.1000000000007901E-2</v>
      </c>
      <c r="C67" s="713">
        <f t="shared" ref="C67:V67" si="28">C65-C61</f>
        <v>4.9999999999997158E-2</v>
      </c>
      <c r="D67" s="713">
        <f t="shared" si="28"/>
        <v>-2.4999999999998579E-2</v>
      </c>
      <c r="E67" s="713">
        <f t="shared" si="28"/>
        <v>1.0000000000001563E-2</v>
      </c>
      <c r="F67" s="713">
        <f t="shared" si="28"/>
        <v>0</v>
      </c>
      <c r="G67" s="713">
        <f t="shared" si="28"/>
        <v>-3.5499999999998977E-2</v>
      </c>
      <c r="H67" s="713">
        <f t="shared" si="28"/>
        <v>-3.5499999999998977E-2</v>
      </c>
      <c r="I67" s="713">
        <f t="shared" si="28"/>
        <v>-4.700000000000415E-2</v>
      </c>
      <c r="J67" s="713">
        <f t="shared" si="28"/>
        <v>2.4000000000008015E-2</v>
      </c>
      <c r="K67" s="713">
        <f t="shared" si="28"/>
        <v>-1.9999999999996021E-2</v>
      </c>
      <c r="L67" s="713">
        <f t="shared" si="28"/>
        <v>-1.9000000000000128E-2</v>
      </c>
      <c r="M67" s="713">
        <f t="shared" si="28"/>
        <v>2.2500000000000853E-2</v>
      </c>
      <c r="N67" s="713">
        <f t="shared" si="28"/>
        <v>-4.5999999999999375E-2</v>
      </c>
      <c r="O67" s="713">
        <f t="shared" si="28"/>
        <v>-4.5999999999999375E-2</v>
      </c>
      <c r="P67" s="713">
        <f t="shared" si="28"/>
        <v>8.0000000000026716E-3</v>
      </c>
      <c r="Q67" s="713">
        <f t="shared" si="28"/>
        <v>8.0000000000026716E-3</v>
      </c>
      <c r="R67" s="713">
        <f t="shared" si="28"/>
        <v>7.4999999999931788E-3</v>
      </c>
      <c r="S67" s="713">
        <f t="shared" si="28"/>
        <v>3.8999999999997925E-2</v>
      </c>
      <c r="T67" s="713">
        <f t="shared" si="28"/>
        <v>0</v>
      </c>
      <c r="U67" s="713">
        <f t="shared" si="28"/>
        <v>-3.5499999999998977E-2</v>
      </c>
      <c r="V67" s="713">
        <f t="shared" si="28"/>
        <v>4.0000000000048885E-3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3" topLeftCell="A22">
      <selection activeCell="N18" sqref="N18"/>
      <pageMargins left="0.7" right="0.7" top="0.75" bottom="0.75" header="0.3" footer="0.3"/>
    </customSheetView>
  </customSheetViews>
  <mergeCells count="18"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6"/>
  <dimension ref="A1:AG235"/>
  <sheetViews>
    <sheetView topLeftCell="F26" zoomScale="40" zoomScaleNormal="40" workbookViewId="0">
      <selection activeCell="S60" sqref="S60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098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/>
      <c r="N11" s="1100"/>
      <c r="O11" s="6"/>
      <c r="P11" s="6"/>
      <c r="Q11" s="1"/>
      <c r="R11" s="1"/>
      <c r="S11" s="1" t="s">
        <v>5</v>
      </c>
      <c r="T11" s="69">
        <v>45764</v>
      </c>
      <c r="U11" s="69">
        <f>T11+6</f>
        <v>45770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2" t="s">
        <v>7</v>
      </c>
      <c r="C15" s="1143"/>
      <c r="D15" s="1143"/>
      <c r="E15" s="1143"/>
      <c r="F15" s="1143"/>
      <c r="G15" s="1143"/>
      <c r="H15" s="1144"/>
      <c r="I15" s="1142" t="s">
        <v>29</v>
      </c>
      <c r="J15" s="1143"/>
      <c r="K15" s="1143"/>
      <c r="L15" s="1143"/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4"/>
      <c r="W15" s="1174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5"/>
      <c r="Y16" s="327"/>
      <c r="AA16" s="326"/>
      <c r="AB16" s="11"/>
    </row>
    <row r="17" spans="1:30" ht="39.950000000000003" customHeight="1" x14ac:dyDescent="0.45">
      <c r="A17" s="147" t="s">
        <v>23</v>
      </c>
      <c r="B17" s="571">
        <v>90.8</v>
      </c>
      <c r="C17" s="572">
        <v>91.1</v>
      </c>
      <c r="D17" s="572">
        <v>90.8</v>
      </c>
      <c r="E17" s="572">
        <v>14.4</v>
      </c>
      <c r="F17" s="572">
        <v>89.9</v>
      </c>
      <c r="G17" s="569">
        <v>90.8</v>
      </c>
      <c r="H17" s="280">
        <v>90.3</v>
      </c>
      <c r="I17" s="571">
        <v>87.4</v>
      </c>
      <c r="J17" s="572">
        <v>87.4</v>
      </c>
      <c r="K17" s="572">
        <v>90</v>
      </c>
      <c r="L17" s="569">
        <v>20.399999999999999</v>
      </c>
      <c r="M17" s="572">
        <v>90.7</v>
      </c>
      <c r="N17" s="572">
        <v>88.7</v>
      </c>
      <c r="O17" s="280">
        <v>88</v>
      </c>
      <c r="P17" s="571">
        <v>88.9</v>
      </c>
      <c r="Q17" s="572">
        <v>90.3</v>
      </c>
      <c r="R17" s="569">
        <v>91.7</v>
      </c>
      <c r="S17" s="572">
        <v>13.6</v>
      </c>
      <c r="T17" s="678">
        <v>92</v>
      </c>
      <c r="U17" s="572">
        <v>91.2</v>
      </c>
      <c r="V17" s="280">
        <v>90.9</v>
      </c>
      <c r="W17" s="662">
        <f>SUM(B17:V17)</f>
        <v>1669.3000000000002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568">
        <v>90.8</v>
      </c>
      <c r="C18" s="572">
        <v>91.1</v>
      </c>
      <c r="D18" s="572">
        <v>90.8</v>
      </c>
      <c r="E18" s="569">
        <v>14.1</v>
      </c>
      <c r="F18" s="572">
        <v>89.9</v>
      </c>
      <c r="G18" s="715">
        <v>90.7</v>
      </c>
      <c r="H18" s="716">
        <v>90.3</v>
      </c>
      <c r="I18" s="714">
        <v>87.4</v>
      </c>
      <c r="J18" s="715">
        <v>87.4</v>
      </c>
      <c r="K18" s="569">
        <v>90</v>
      </c>
      <c r="L18" s="569">
        <v>20.3</v>
      </c>
      <c r="M18" s="715">
        <v>90.7</v>
      </c>
      <c r="N18" s="715">
        <v>88.7</v>
      </c>
      <c r="O18" s="716">
        <v>88</v>
      </c>
      <c r="P18" s="568">
        <v>88.9</v>
      </c>
      <c r="Q18" s="569">
        <v>90.3</v>
      </c>
      <c r="R18" s="715">
        <v>91.6</v>
      </c>
      <c r="S18" s="572">
        <v>13.6</v>
      </c>
      <c r="T18" s="678">
        <v>92</v>
      </c>
      <c r="U18" s="569">
        <v>91.2</v>
      </c>
      <c r="V18" s="280">
        <v>90.9</v>
      </c>
      <c r="W18" s="337">
        <f t="shared" ref="W18:W23" si="0">SUM(B18:V18)</f>
        <v>1668.7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68">
        <v>90.7</v>
      </c>
      <c r="C19" s="715">
        <v>91.1</v>
      </c>
      <c r="D19" s="569">
        <v>90.8</v>
      </c>
      <c r="E19" s="683">
        <v>14</v>
      </c>
      <c r="F19" s="715">
        <v>89.9</v>
      </c>
      <c r="G19" s="715">
        <v>90.7</v>
      </c>
      <c r="H19" s="716">
        <v>90.3</v>
      </c>
      <c r="I19" s="746">
        <v>87.4</v>
      </c>
      <c r="J19" s="715">
        <v>87.4</v>
      </c>
      <c r="K19" s="569">
        <v>89.9</v>
      </c>
      <c r="L19" s="715">
        <v>20.2</v>
      </c>
      <c r="M19" s="569">
        <v>90.7</v>
      </c>
      <c r="N19" s="715">
        <v>88.7</v>
      </c>
      <c r="O19" s="716">
        <v>87.7</v>
      </c>
      <c r="P19" s="714">
        <v>88.8</v>
      </c>
      <c r="Q19" s="715">
        <v>90.2</v>
      </c>
      <c r="R19" s="715">
        <v>91.6</v>
      </c>
      <c r="S19" s="715">
        <v>13.6</v>
      </c>
      <c r="T19" s="717">
        <v>92</v>
      </c>
      <c r="U19" s="715">
        <v>91.1</v>
      </c>
      <c r="V19" s="570">
        <v>90.9</v>
      </c>
      <c r="W19" s="337">
        <f t="shared" si="0"/>
        <v>1667.6999999999998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714">
        <v>90.6</v>
      </c>
      <c r="C20" s="715">
        <v>91.1</v>
      </c>
      <c r="D20" s="715">
        <v>90.7</v>
      </c>
      <c r="E20" s="569">
        <v>14.1</v>
      </c>
      <c r="F20" s="715">
        <v>89.9</v>
      </c>
      <c r="G20" s="569">
        <v>90.7</v>
      </c>
      <c r="H20" s="716">
        <v>90.5</v>
      </c>
      <c r="I20" s="714">
        <v>86.9</v>
      </c>
      <c r="J20" s="569">
        <v>87.4</v>
      </c>
      <c r="K20" s="683">
        <v>89.9</v>
      </c>
      <c r="L20" s="569">
        <v>20.399999999999999</v>
      </c>
      <c r="M20" s="569">
        <v>90.7</v>
      </c>
      <c r="N20" s="715">
        <v>88.7</v>
      </c>
      <c r="O20" s="684">
        <v>88</v>
      </c>
      <c r="P20" s="714">
        <v>88.9</v>
      </c>
      <c r="Q20" s="715">
        <v>90.3</v>
      </c>
      <c r="R20" s="569">
        <v>91.7</v>
      </c>
      <c r="S20" s="715">
        <v>13.6</v>
      </c>
      <c r="T20" s="739">
        <v>92</v>
      </c>
      <c r="U20" s="715">
        <v>91.2</v>
      </c>
      <c r="V20" s="716">
        <v>90.8</v>
      </c>
      <c r="W20" s="337">
        <f t="shared" si="0"/>
        <v>1668.1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714">
        <v>90.6</v>
      </c>
      <c r="C21" s="715">
        <v>91.1</v>
      </c>
      <c r="D21" s="715">
        <v>90.7</v>
      </c>
      <c r="E21" s="569">
        <v>14</v>
      </c>
      <c r="F21" s="715">
        <v>89.9</v>
      </c>
      <c r="G21" s="683">
        <v>90.6</v>
      </c>
      <c r="H21" s="716">
        <v>90.5</v>
      </c>
      <c r="I21" s="714">
        <v>86.9</v>
      </c>
      <c r="J21" s="569">
        <v>87.3</v>
      </c>
      <c r="K21" s="715">
        <v>89.6</v>
      </c>
      <c r="L21" s="715">
        <v>20.3</v>
      </c>
      <c r="M21" s="715">
        <v>90.6</v>
      </c>
      <c r="N21" s="715">
        <v>88.7</v>
      </c>
      <c r="O21" s="716">
        <v>87.7</v>
      </c>
      <c r="P21" s="568">
        <v>88.9</v>
      </c>
      <c r="Q21" s="715">
        <v>90.3</v>
      </c>
      <c r="R21" s="715">
        <v>91.6</v>
      </c>
      <c r="S21" s="715">
        <v>13.6</v>
      </c>
      <c r="T21" s="717">
        <v>91.9</v>
      </c>
      <c r="U21" s="715">
        <v>91.2</v>
      </c>
      <c r="V21" s="716">
        <v>90.8</v>
      </c>
      <c r="W21" s="337">
        <f t="shared" si="0"/>
        <v>1666.8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714">
        <v>90.6</v>
      </c>
      <c r="C22" s="715">
        <v>91.1</v>
      </c>
      <c r="D22" s="569">
        <v>90.7</v>
      </c>
      <c r="E22" s="683">
        <v>13.9</v>
      </c>
      <c r="F22" s="715">
        <v>89.9</v>
      </c>
      <c r="G22" s="715">
        <v>90.5</v>
      </c>
      <c r="H22" s="716">
        <v>90.5</v>
      </c>
      <c r="I22" s="714">
        <v>86.9</v>
      </c>
      <c r="J22" s="715">
        <v>87.2</v>
      </c>
      <c r="K22" s="715">
        <v>89.6</v>
      </c>
      <c r="L22" s="715">
        <v>20.3</v>
      </c>
      <c r="M22" s="715">
        <v>90.6</v>
      </c>
      <c r="N22" s="715">
        <v>88.7</v>
      </c>
      <c r="O22" s="716">
        <v>87.7</v>
      </c>
      <c r="P22" s="568">
        <v>88.8</v>
      </c>
      <c r="Q22" s="715">
        <v>90.3</v>
      </c>
      <c r="R22" s="715">
        <v>91.6</v>
      </c>
      <c r="S22" s="569">
        <v>13.6</v>
      </c>
      <c r="T22" s="717">
        <v>91.9</v>
      </c>
      <c r="U22" s="715">
        <v>91.2</v>
      </c>
      <c r="V22" s="716">
        <v>90.8</v>
      </c>
      <c r="W22" s="337">
        <f t="shared" si="0"/>
        <v>1666.3999999999999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68">
        <v>90.6</v>
      </c>
      <c r="C23" s="572">
        <v>91.1</v>
      </c>
      <c r="D23" s="569">
        <v>90.6</v>
      </c>
      <c r="E23" s="569">
        <v>13.6</v>
      </c>
      <c r="F23" s="572">
        <v>89.9</v>
      </c>
      <c r="G23" s="572">
        <v>90.5</v>
      </c>
      <c r="H23" s="280">
        <v>90.5</v>
      </c>
      <c r="I23" s="571">
        <v>86.9</v>
      </c>
      <c r="J23" s="572">
        <v>87.2</v>
      </c>
      <c r="K23" s="569">
        <v>89.6</v>
      </c>
      <c r="L23" s="572">
        <v>20.3</v>
      </c>
      <c r="M23" s="572">
        <v>90.6</v>
      </c>
      <c r="N23" s="572">
        <v>88.7</v>
      </c>
      <c r="O23" s="280">
        <v>87.7</v>
      </c>
      <c r="P23" s="571">
        <v>88.7</v>
      </c>
      <c r="Q23" s="569">
        <v>90.3</v>
      </c>
      <c r="R23" s="683">
        <v>91.6</v>
      </c>
      <c r="S23" s="569">
        <v>13.5</v>
      </c>
      <c r="T23" s="678">
        <v>91.9</v>
      </c>
      <c r="U23" s="572">
        <v>91.2</v>
      </c>
      <c r="V23" s="280">
        <v>90.8</v>
      </c>
      <c r="W23" s="700">
        <f t="shared" si="0"/>
        <v>1665.8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634.70000000000005</v>
      </c>
      <c r="C24" s="623">
        <f t="shared" si="1"/>
        <v>637.70000000000005</v>
      </c>
      <c r="D24" s="623">
        <f t="shared" si="1"/>
        <v>635.1</v>
      </c>
      <c r="E24" s="623">
        <f t="shared" si="1"/>
        <v>98.1</v>
      </c>
      <c r="F24" s="623">
        <f t="shared" si="1"/>
        <v>629.29999999999995</v>
      </c>
      <c r="G24" s="623">
        <f t="shared" si="1"/>
        <v>634.5</v>
      </c>
      <c r="H24" s="624">
        <f t="shared" si="1"/>
        <v>632.9</v>
      </c>
      <c r="I24" s="622">
        <f t="shared" si="1"/>
        <v>609.79999999999995</v>
      </c>
      <c r="J24" s="623">
        <f t="shared" si="1"/>
        <v>611.30000000000007</v>
      </c>
      <c r="K24" s="623">
        <f t="shared" si="1"/>
        <v>628.6</v>
      </c>
      <c r="L24" s="623">
        <f>SUM(L17:L23)</f>
        <v>142.20000000000002</v>
      </c>
      <c r="M24" s="623">
        <f>SUM(M17:M23)</f>
        <v>634.6</v>
      </c>
      <c r="N24" s="623">
        <f>SUM(N17:N23)</f>
        <v>620.90000000000009</v>
      </c>
      <c r="O24" s="624">
        <f>SUM(O17:O23)</f>
        <v>614.80000000000007</v>
      </c>
      <c r="P24" s="622">
        <f t="shared" ref="P24:V24" si="2">SUM(P17:P23)</f>
        <v>621.9</v>
      </c>
      <c r="Q24" s="623">
        <f t="shared" si="2"/>
        <v>632</v>
      </c>
      <c r="R24" s="623">
        <f t="shared" si="2"/>
        <v>641.4</v>
      </c>
      <c r="S24" s="623">
        <f t="shared" si="2"/>
        <v>95.1</v>
      </c>
      <c r="T24" s="623">
        <f t="shared" si="2"/>
        <v>643.69999999999993</v>
      </c>
      <c r="U24" s="623">
        <f t="shared" si="2"/>
        <v>638.30000000000007</v>
      </c>
      <c r="V24" s="624">
        <f t="shared" si="2"/>
        <v>635.9</v>
      </c>
      <c r="W24" s="625">
        <f>SUM(B24:V24)</f>
        <v>11672.800000000001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155.00000000000009</v>
      </c>
      <c r="C25" s="613">
        <v>155.00000000000009</v>
      </c>
      <c r="D25" s="613">
        <v>155.00000000000009</v>
      </c>
      <c r="E25" s="613">
        <v>155.00000000000009</v>
      </c>
      <c r="F25" s="613">
        <v>155.00000000000009</v>
      </c>
      <c r="G25" s="613">
        <v>155.00000000000009</v>
      </c>
      <c r="H25" s="613">
        <v>155.00000000000009</v>
      </c>
      <c r="I25" s="613">
        <v>155.00000000000009</v>
      </c>
      <c r="J25" s="613">
        <v>155.00000000000009</v>
      </c>
      <c r="K25" s="613">
        <v>155.00000000000009</v>
      </c>
      <c r="L25" s="613">
        <v>155.00000000000009</v>
      </c>
      <c r="M25" s="613">
        <v>155.00000000000009</v>
      </c>
      <c r="N25" s="613">
        <v>155.00000000000009</v>
      </c>
      <c r="O25" s="613">
        <v>155.00000000000009</v>
      </c>
      <c r="P25" s="613">
        <v>155.00000000000009</v>
      </c>
      <c r="Q25" s="613">
        <v>155.00000000000009</v>
      </c>
      <c r="R25" s="613">
        <v>155.00000000000009</v>
      </c>
      <c r="S25" s="613">
        <v>155.00000000000009</v>
      </c>
      <c r="T25" s="613">
        <v>155.00000000000009</v>
      </c>
      <c r="U25" s="613">
        <v>155.00000000000009</v>
      </c>
      <c r="V25" s="697">
        <v>155.00000000000009</v>
      </c>
      <c r="W25" s="698">
        <f>((W24/W26)/7)*1000</f>
        <v>155.48185148185149</v>
      </c>
      <c r="Y25" s="36"/>
    </row>
    <row r="26" spans="1:30" s="2" customFormat="1" ht="33" customHeight="1" x14ac:dyDescent="0.25">
      <c r="A26" s="163" t="s">
        <v>11</v>
      </c>
      <c r="B26" s="18">
        <v>583</v>
      </c>
      <c r="C26" s="19">
        <v>588</v>
      </c>
      <c r="D26" s="19">
        <v>583</v>
      </c>
      <c r="E26" s="19">
        <v>83</v>
      </c>
      <c r="F26" s="19">
        <v>580</v>
      </c>
      <c r="G26" s="19">
        <v>582</v>
      </c>
      <c r="H26" s="20">
        <v>584</v>
      </c>
      <c r="I26" s="18">
        <v>561</v>
      </c>
      <c r="J26" s="19">
        <v>562</v>
      </c>
      <c r="K26" s="19">
        <v>576</v>
      </c>
      <c r="L26" s="19">
        <v>129</v>
      </c>
      <c r="M26" s="19">
        <v>584</v>
      </c>
      <c r="N26" s="19">
        <v>573</v>
      </c>
      <c r="O26" s="20">
        <v>564</v>
      </c>
      <c r="P26" s="18">
        <v>570</v>
      </c>
      <c r="Q26" s="19">
        <v>581</v>
      </c>
      <c r="R26" s="19">
        <v>588</v>
      </c>
      <c r="S26" s="19">
        <v>87</v>
      </c>
      <c r="T26" s="19">
        <v>593</v>
      </c>
      <c r="U26" s="19">
        <v>588</v>
      </c>
      <c r="V26" s="156">
        <v>586</v>
      </c>
      <c r="W26" s="699">
        <f>+SUM(B26:V26)</f>
        <v>10725</v>
      </c>
    </row>
    <row r="27" spans="1:30" s="2" customFormat="1" ht="33" customHeight="1" x14ac:dyDescent="0.25">
      <c r="A27" s="164" t="s">
        <v>12</v>
      </c>
      <c r="B27" s="21">
        <f>((((((B25*7)*B26-B17-B18)/1000))/7))</f>
        <v>90.339057142857186</v>
      </c>
      <c r="C27" s="21">
        <f t="shared" ref="C27:V27" si="3">((((((C25*7)*C26-C17-C18)/1000))/7))</f>
        <v>91.113971428571489</v>
      </c>
      <c r="D27" s="21">
        <f t="shared" si="3"/>
        <v>90.339057142857186</v>
      </c>
      <c r="E27" s="21">
        <f t="shared" si="3"/>
        <v>12.860928571428579</v>
      </c>
      <c r="F27" s="21">
        <f t="shared" si="3"/>
        <v>89.874314285714334</v>
      </c>
      <c r="G27" s="21">
        <f t="shared" si="3"/>
        <v>90.184071428571471</v>
      </c>
      <c r="H27" s="21">
        <f t="shared" si="3"/>
        <v>90.494200000000049</v>
      </c>
      <c r="I27" s="21">
        <f t="shared" si="3"/>
        <v>86.930028571428608</v>
      </c>
      <c r="J27" s="21">
        <f t="shared" si="3"/>
        <v>87.085028571428623</v>
      </c>
      <c r="K27" s="21">
        <f t="shared" si="3"/>
        <v>89.254285714285757</v>
      </c>
      <c r="L27" s="21">
        <f t="shared" si="3"/>
        <v>19.989185714285728</v>
      </c>
      <c r="M27" s="21">
        <f t="shared" si="3"/>
        <v>90.494085714285774</v>
      </c>
      <c r="N27" s="21">
        <f t="shared" si="3"/>
        <v>88.789657142857209</v>
      </c>
      <c r="O27" s="21">
        <f t="shared" si="3"/>
        <v>87.394857142857191</v>
      </c>
      <c r="P27" s="21">
        <f t="shared" si="3"/>
        <v>88.324600000000046</v>
      </c>
      <c r="Q27" s="21">
        <f t="shared" si="3"/>
        <v>90.029200000000046</v>
      </c>
      <c r="R27" s="21">
        <f t="shared" si="3"/>
        <v>91.113814285714355</v>
      </c>
      <c r="S27" s="21">
        <f t="shared" si="3"/>
        <v>13.481114285714293</v>
      </c>
      <c r="T27" s="21">
        <f t="shared" si="3"/>
        <v>91.888714285714329</v>
      </c>
      <c r="U27" s="21">
        <f t="shared" si="3"/>
        <v>91.113942857142916</v>
      </c>
      <c r="V27" s="21">
        <f t="shared" si="3"/>
        <v>90.804028571428617</v>
      </c>
      <c r="W27" s="190">
        <f>((W24*1000)/W26)/7</f>
        <v>155.48185148185149</v>
      </c>
      <c r="Y27" s="36"/>
    </row>
    <row r="28" spans="1:30" ht="33.75" customHeight="1" x14ac:dyDescent="0.25">
      <c r="A28" s="157" t="s">
        <v>13</v>
      </c>
      <c r="B28" s="329">
        <f>((B26*B25)*7)/1000</f>
        <v>632.5550000000004</v>
      </c>
      <c r="C28" s="330">
        <f>((C26*C25)*7)/1000</f>
        <v>637.98000000000036</v>
      </c>
      <c r="D28" s="330">
        <f t="shared" ref="D28:K28" si="4">((D26*D25)*7)/1000</f>
        <v>632.5550000000004</v>
      </c>
      <c r="E28" s="330">
        <f t="shared" si="4"/>
        <v>90.055000000000064</v>
      </c>
      <c r="F28" s="330">
        <f t="shared" si="4"/>
        <v>629.3000000000003</v>
      </c>
      <c r="G28" s="330">
        <f t="shared" si="4"/>
        <v>631.47000000000037</v>
      </c>
      <c r="H28" s="331">
        <f t="shared" si="4"/>
        <v>633.64000000000033</v>
      </c>
      <c r="I28" s="329">
        <f>((I26*I25)*7)/1000</f>
        <v>608.6850000000004</v>
      </c>
      <c r="J28" s="330">
        <f t="shared" si="4"/>
        <v>609.77000000000032</v>
      </c>
      <c r="K28" s="330">
        <f t="shared" si="4"/>
        <v>624.96000000000038</v>
      </c>
      <c r="L28" s="330">
        <f>((L26*L25)*7)/1000</f>
        <v>139.96500000000009</v>
      </c>
      <c r="M28" s="330">
        <f>((M26*M25)*7)/1000</f>
        <v>633.64000000000033</v>
      </c>
      <c r="N28" s="330">
        <f>((N26*N25)*7)/1000</f>
        <v>621.70500000000038</v>
      </c>
      <c r="O28" s="331">
        <f>((O26*O25)*7)/1000</f>
        <v>611.9400000000004</v>
      </c>
      <c r="P28" s="329">
        <f t="shared" ref="P28:V28" si="5">((P26*P25)*7)/1000</f>
        <v>618.45000000000039</v>
      </c>
      <c r="Q28" s="330">
        <f t="shared" si="5"/>
        <v>630.38500000000033</v>
      </c>
      <c r="R28" s="330">
        <f t="shared" si="5"/>
        <v>637.98000000000036</v>
      </c>
      <c r="S28" s="330">
        <f t="shared" si="5"/>
        <v>94.395000000000053</v>
      </c>
      <c r="T28" s="330">
        <f t="shared" si="5"/>
        <v>643.40500000000031</v>
      </c>
      <c r="U28" s="330">
        <f t="shared" si="5"/>
        <v>637.98000000000036</v>
      </c>
      <c r="V28" s="344">
        <f t="shared" si="5"/>
        <v>635.8100000000004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155.5256064690027</v>
      </c>
      <c r="C29" s="27">
        <f t="shared" si="6"/>
        <v>154.93197278911566</v>
      </c>
      <c r="D29" s="27">
        <f t="shared" si="6"/>
        <v>155.6236216613575</v>
      </c>
      <c r="E29" s="27">
        <f t="shared" si="6"/>
        <v>168.84681583476763</v>
      </c>
      <c r="F29" s="27">
        <f t="shared" si="6"/>
        <v>155</v>
      </c>
      <c r="G29" s="27">
        <f t="shared" si="6"/>
        <v>155.74374079528715</v>
      </c>
      <c r="H29" s="28">
        <f t="shared" si="6"/>
        <v>154.81898238747553</v>
      </c>
      <c r="I29" s="26">
        <f t="shared" si="6"/>
        <v>155.28393175451998</v>
      </c>
      <c r="J29" s="27">
        <f t="shared" si="6"/>
        <v>155.38891713268941</v>
      </c>
      <c r="K29" s="27">
        <f t="shared" si="6"/>
        <v>155.90277777777777</v>
      </c>
      <c r="L29" s="27">
        <f>+(L24/L26)/7*1000</f>
        <v>157.47508305647841</v>
      </c>
      <c r="M29" s="27">
        <f>+(M24/M26)/7*1000</f>
        <v>155.23483365949116</v>
      </c>
      <c r="N29" s="27">
        <f>+(N24/N26)/7*1000</f>
        <v>154.79930191972076</v>
      </c>
      <c r="O29" s="28">
        <f>+(O24/O26)/7*1000</f>
        <v>155.7244174265451</v>
      </c>
      <c r="P29" s="26">
        <f t="shared" ref="P29:V29" si="7">+(P24/P26)/7*1000</f>
        <v>155.86466165413532</v>
      </c>
      <c r="Q29" s="27">
        <f t="shared" si="7"/>
        <v>155.39709859847557</v>
      </c>
      <c r="R29" s="27">
        <f t="shared" si="7"/>
        <v>155.83090379008743</v>
      </c>
      <c r="S29" s="27">
        <f t="shared" si="7"/>
        <v>156.15763546798027</v>
      </c>
      <c r="T29" s="27">
        <f t="shared" si="7"/>
        <v>155.07106721271981</v>
      </c>
      <c r="U29" s="27">
        <f t="shared" si="7"/>
        <v>155.07774538386784</v>
      </c>
      <c r="V29" s="180">
        <f t="shared" si="7"/>
        <v>155.02194051682108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-2.1449999999996407</v>
      </c>
      <c r="C30" s="713">
        <f t="shared" ref="C30:V30" si="8">C28-C24</f>
        <v>0.28000000000031378</v>
      </c>
      <c r="D30" s="713">
        <f t="shared" si="8"/>
        <v>-2.544999999999618</v>
      </c>
      <c r="E30" s="713">
        <f t="shared" si="8"/>
        <v>-8.0449999999999307</v>
      </c>
      <c r="F30" s="713">
        <f t="shared" si="8"/>
        <v>0</v>
      </c>
      <c r="G30" s="713">
        <f t="shared" si="8"/>
        <v>-3.0299999999996317</v>
      </c>
      <c r="H30" s="713">
        <f t="shared" si="8"/>
        <v>0.74000000000035016</v>
      </c>
      <c r="I30" s="713">
        <f t="shared" si="8"/>
        <v>-1.1149999999995543</v>
      </c>
      <c r="J30" s="713">
        <f t="shared" si="8"/>
        <v>-1.5299999999997453</v>
      </c>
      <c r="K30" s="713">
        <f t="shared" si="8"/>
        <v>-3.6399999999996453</v>
      </c>
      <c r="L30" s="713">
        <f t="shared" si="8"/>
        <v>-2.2349999999999284</v>
      </c>
      <c r="M30" s="713">
        <f t="shared" si="8"/>
        <v>-0.95999999999969532</v>
      </c>
      <c r="N30" s="713">
        <f t="shared" si="8"/>
        <v>0.80500000000029104</v>
      </c>
      <c r="O30" s="713">
        <f t="shared" si="8"/>
        <v>-2.8599999999996726</v>
      </c>
      <c r="P30" s="713">
        <f t="shared" si="8"/>
        <v>-3.4499999999995907</v>
      </c>
      <c r="Q30" s="713">
        <f t="shared" si="8"/>
        <v>-1.614999999999668</v>
      </c>
      <c r="R30" s="713">
        <f t="shared" si="8"/>
        <v>-3.419999999999618</v>
      </c>
      <c r="S30" s="713">
        <f t="shared" si="8"/>
        <v>-0.70499999999994145</v>
      </c>
      <c r="T30" s="713">
        <f t="shared" si="8"/>
        <v>-0.29499999999961801</v>
      </c>
      <c r="U30" s="713">
        <f t="shared" si="8"/>
        <v>-0.31999999999970896</v>
      </c>
      <c r="V30" s="713">
        <f t="shared" si="8"/>
        <v>-8.9999999999577085E-2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5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4" t="s">
        <v>16</v>
      </c>
      <c r="C33" s="1095"/>
      <c r="D33" s="1095"/>
      <c r="E33" s="1095"/>
      <c r="F33" s="1095"/>
      <c r="G33" s="1145"/>
      <c r="H33" s="1147" t="s">
        <v>8</v>
      </c>
      <c r="M33" s="32"/>
      <c r="N33" s="1166"/>
      <c r="O33" s="1169" t="s">
        <v>16</v>
      </c>
      <c r="P33" s="1170"/>
      <c r="Q33" s="1170"/>
      <c r="R33" s="1170"/>
      <c r="S33" s="1170"/>
      <c r="T33" s="1170"/>
      <c r="U33" s="1155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5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50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73</v>
      </c>
      <c r="C36" s="592">
        <v>77.900000000000006</v>
      </c>
      <c r="D36" s="330">
        <v>22.8</v>
      </c>
      <c r="E36" s="330">
        <v>77.099999999999994</v>
      </c>
      <c r="F36" s="330">
        <v>77.099999999999994</v>
      </c>
      <c r="G36" s="331">
        <v>77.2</v>
      </c>
      <c r="H36" s="496">
        <f t="shared" ref="H36:H41" si="9">SUM(B36:G36)</f>
        <v>405.09999999999997</v>
      </c>
      <c r="I36" s="37"/>
      <c r="J36" s="375"/>
      <c r="K36" s="326"/>
      <c r="L36" s="502"/>
      <c r="M36" s="2"/>
      <c r="N36" s="147" t="s">
        <v>23</v>
      </c>
      <c r="O36" s="329">
        <v>5.9</v>
      </c>
      <c r="P36" s="330">
        <v>6.2</v>
      </c>
      <c r="Q36" s="330">
        <v>1.4</v>
      </c>
      <c r="R36" s="330">
        <v>6.2</v>
      </c>
      <c r="S36" s="330">
        <v>6.2</v>
      </c>
      <c r="T36" s="344">
        <v>6.3</v>
      </c>
      <c r="U36" s="679">
        <f t="shared" ref="U36:U43" si="10">SUM(O36:T36)</f>
        <v>32.200000000000003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73</v>
      </c>
      <c r="C37" s="592">
        <v>77.900000000000006</v>
      </c>
      <c r="D37" s="745">
        <v>22.5</v>
      </c>
      <c r="E37" s="330">
        <v>77.099999999999994</v>
      </c>
      <c r="F37" s="330">
        <v>77.099999999999994</v>
      </c>
      <c r="G37" s="331">
        <v>77.2</v>
      </c>
      <c r="H37" s="337">
        <f t="shared" si="9"/>
        <v>404.8</v>
      </c>
      <c r="I37" s="37"/>
      <c r="J37" s="375"/>
      <c r="K37" s="326"/>
      <c r="L37" s="502"/>
      <c r="M37" s="2"/>
      <c r="N37" s="148" t="s">
        <v>19</v>
      </c>
      <c r="O37" s="329">
        <v>5.9</v>
      </c>
      <c r="P37" s="330">
        <v>6.2</v>
      </c>
      <c r="Q37" s="330">
        <v>1.4</v>
      </c>
      <c r="R37" s="330">
        <v>6.3</v>
      </c>
      <c r="S37" s="330">
        <v>6.2</v>
      </c>
      <c r="T37" s="344">
        <v>6.3</v>
      </c>
      <c r="U37" s="680">
        <f t="shared" si="10"/>
        <v>32.299999999999997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73</v>
      </c>
      <c r="C38" s="738">
        <v>77.900000000000006</v>
      </c>
      <c r="D38" s="334">
        <v>22.2</v>
      </c>
      <c r="E38" s="330">
        <v>77.099999999999994</v>
      </c>
      <c r="F38" s="334">
        <v>77.099999999999994</v>
      </c>
      <c r="G38" s="336">
        <v>77.2</v>
      </c>
      <c r="H38" s="337">
        <f>SUM(B38:G38)</f>
        <v>404.49999999999994</v>
      </c>
      <c r="I38" s="37"/>
      <c r="J38" s="375"/>
      <c r="K38" s="326"/>
      <c r="L38" s="502"/>
      <c r="M38" s="2"/>
      <c r="N38" s="148" t="s">
        <v>27</v>
      </c>
      <c r="O38" s="329">
        <v>5.9</v>
      </c>
      <c r="P38" s="330">
        <v>6.2</v>
      </c>
      <c r="Q38" s="330">
        <v>1.4</v>
      </c>
      <c r="R38" s="330">
        <v>6.3</v>
      </c>
      <c r="S38" s="330">
        <v>6.2</v>
      </c>
      <c r="T38" s="344">
        <v>6.3</v>
      </c>
      <c r="U38" s="680">
        <f t="shared" si="10"/>
        <v>32.299999999999997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117">
        <v>73.3</v>
      </c>
      <c r="C39" s="703">
        <v>78</v>
      </c>
      <c r="D39" s="334">
        <v>22.5</v>
      </c>
      <c r="E39" s="334">
        <v>77.099999999999994</v>
      </c>
      <c r="F39" s="334">
        <v>77</v>
      </c>
      <c r="G39" s="336">
        <v>77.400000000000006</v>
      </c>
      <c r="H39" s="337">
        <f t="shared" si="9"/>
        <v>405.29999999999995</v>
      </c>
      <c r="I39" s="37"/>
      <c r="J39" s="375"/>
      <c r="K39" s="326"/>
      <c r="L39" s="502"/>
      <c r="M39" s="2"/>
      <c r="N39" s="147" t="s">
        <v>20</v>
      </c>
      <c r="O39" s="329">
        <v>5.9</v>
      </c>
      <c r="P39" s="330">
        <v>6.2</v>
      </c>
      <c r="Q39" s="330">
        <v>1.4</v>
      </c>
      <c r="R39" s="330">
        <v>6.3</v>
      </c>
      <c r="S39" s="330">
        <v>6.2</v>
      </c>
      <c r="T39" s="344">
        <v>6.3</v>
      </c>
      <c r="U39" s="680">
        <f t="shared" si="10"/>
        <v>32.299999999999997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73.3</v>
      </c>
      <c r="C40" s="703">
        <v>78</v>
      </c>
      <c r="D40" s="514">
        <v>22.4</v>
      </c>
      <c r="E40" s="514">
        <v>77</v>
      </c>
      <c r="F40" s="514">
        <v>76.900000000000006</v>
      </c>
      <c r="G40" s="515">
        <v>77.3</v>
      </c>
      <c r="H40" s="558">
        <f t="shared" si="9"/>
        <v>404.90000000000003</v>
      </c>
      <c r="I40" s="555"/>
      <c r="J40" s="556"/>
      <c r="K40" s="556"/>
      <c r="L40" s="556"/>
      <c r="M40" s="557"/>
      <c r="N40" s="147" t="s">
        <v>21</v>
      </c>
      <c r="O40" s="329">
        <v>6</v>
      </c>
      <c r="P40" s="330">
        <v>6.2</v>
      </c>
      <c r="Q40" s="330">
        <v>1.4</v>
      </c>
      <c r="R40" s="330">
        <v>6.3</v>
      </c>
      <c r="S40" s="330">
        <v>6.3</v>
      </c>
      <c r="T40" s="344">
        <v>6.4</v>
      </c>
      <c r="U40" s="680">
        <f t="shared" si="10"/>
        <v>32.6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117">
        <v>73.3</v>
      </c>
      <c r="C41" s="703">
        <v>78</v>
      </c>
      <c r="D41" s="514">
        <v>22.4</v>
      </c>
      <c r="E41" s="514">
        <v>77</v>
      </c>
      <c r="F41" s="514">
        <v>76.900000000000006</v>
      </c>
      <c r="G41" s="515">
        <v>77.3</v>
      </c>
      <c r="H41" s="337">
        <f t="shared" si="9"/>
        <v>404.90000000000003</v>
      </c>
      <c r="I41" s="555"/>
      <c r="J41" s="556"/>
      <c r="K41" s="556"/>
      <c r="L41" s="556"/>
      <c r="M41" s="557"/>
      <c r="N41" s="148" t="s">
        <v>22</v>
      </c>
      <c r="O41" s="329">
        <v>6</v>
      </c>
      <c r="P41" s="330">
        <v>6.2</v>
      </c>
      <c r="Q41" s="330">
        <v>1.5</v>
      </c>
      <c r="R41" s="330">
        <v>6.3</v>
      </c>
      <c r="S41" s="330">
        <v>6.3</v>
      </c>
      <c r="T41" s="344">
        <v>6.4</v>
      </c>
      <c r="U41" s="680">
        <f t="shared" si="10"/>
        <v>32.700000000000003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33">
        <v>73.3</v>
      </c>
      <c r="C42" s="703">
        <v>78</v>
      </c>
      <c r="D42" s="334">
        <v>22.4</v>
      </c>
      <c r="E42" s="514">
        <v>77</v>
      </c>
      <c r="F42" s="514">
        <v>76.900000000000006</v>
      </c>
      <c r="G42" s="515">
        <v>77.3</v>
      </c>
      <c r="H42" s="509">
        <f>SUM(B42:G42)</f>
        <v>404.90000000000003</v>
      </c>
      <c r="I42" s="555"/>
      <c r="J42" s="556"/>
      <c r="K42" s="556"/>
      <c r="L42" s="556"/>
      <c r="M42" s="557"/>
      <c r="N42" s="196" t="s">
        <v>30</v>
      </c>
      <c r="O42" s="329">
        <v>6</v>
      </c>
      <c r="P42" s="330">
        <v>6.3</v>
      </c>
      <c r="Q42" s="330">
        <v>1.5</v>
      </c>
      <c r="R42" s="330">
        <v>6.3</v>
      </c>
      <c r="S42" s="330">
        <v>6.3</v>
      </c>
      <c r="T42" s="344">
        <v>6.4</v>
      </c>
      <c r="U42" s="680">
        <f t="shared" si="10"/>
        <v>32.800000000000004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512.20000000000005</v>
      </c>
      <c r="C43" s="628">
        <f t="shared" si="11"/>
        <v>545.70000000000005</v>
      </c>
      <c r="D43" s="628">
        <f t="shared" si="11"/>
        <v>157.20000000000002</v>
      </c>
      <c r="E43" s="531">
        <f t="shared" si="11"/>
        <v>539.4</v>
      </c>
      <c r="F43" s="628">
        <f>SUM(F36:F42)</f>
        <v>538.99999999999989</v>
      </c>
      <c r="G43" s="629">
        <f t="shared" si="11"/>
        <v>540.9</v>
      </c>
      <c r="H43" s="626">
        <f>SUM(B43:G43)</f>
        <v>2834.4</v>
      </c>
      <c r="I43" s="37"/>
      <c r="J43" s="37"/>
      <c r="K43" s="37"/>
      <c r="L43" s="37"/>
      <c r="N43" s="302" t="s">
        <v>8</v>
      </c>
      <c r="O43" s="733">
        <f t="shared" ref="O43:T43" si="12">SUM(O36:O42)</f>
        <v>41.6</v>
      </c>
      <c r="P43" s="734">
        <f t="shared" si="12"/>
        <v>43.5</v>
      </c>
      <c r="Q43" s="734">
        <f t="shared" si="12"/>
        <v>10</v>
      </c>
      <c r="R43" s="734">
        <f t="shared" si="12"/>
        <v>44</v>
      </c>
      <c r="S43" s="734">
        <f t="shared" si="12"/>
        <v>43.699999999999996</v>
      </c>
      <c r="T43" s="735">
        <f t="shared" si="12"/>
        <v>44.4</v>
      </c>
      <c r="U43" s="626">
        <f t="shared" si="10"/>
        <v>227.2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155.29999999999993</v>
      </c>
      <c r="C44" s="613">
        <v>155.29999999999993</v>
      </c>
      <c r="D44" s="613">
        <v>155.29999999999993</v>
      </c>
      <c r="E44" s="613">
        <v>155.29999999999993</v>
      </c>
      <c r="F44" s="613">
        <v>155.29999999999993</v>
      </c>
      <c r="G44" s="613">
        <v>155.29999999999993</v>
      </c>
      <c r="H44" s="620">
        <f>+((H43/H45)/7)*1000</f>
        <v>155.67638820233975</v>
      </c>
      <c r="I44" s="38"/>
      <c r="J44" s="38"/>
      <c r="K44" s="38"/>
      <c r="L44" s="37"/>
      <c r="N44" s="162" t="s">
        <v>10</v>
      </c>
      <c r="O44" s="474">
        <v>152.5</v>
      </c>
      <c r="P44" s="475">
        <v>151.5</v>
      </c>
      <c r="Q44" s="475">
        <v>153</v>
      </c>
      <c r="R44" s="475">
        <v>149.5</v>
      </c>
      <c r="S44" s="475">
        <v>148.5</v>
      </c>
      <c r="T44" s="476">
        <v>147.5</v>
      </c>
      <c r="U44" s="732">
        <f>+((U43/U45)/7)*1000</f>
        <v>150.26455026455028</v>
      </c>
      <c r="AA44" s="11"/>
      <c r="AB44" s="11"/>
    </row>
    <row r="45" spans="1:28" ht="33.75" customHeight="1" x14ac:dyDescent="0.25">
      <c r="A45" s="163" t="s">
        <v>11</v>
      </c>
      <c r="B45" s="18">
        <v>471</v>
      </c>
      <c r="C45" s="19">
        <v>502</v>
      </c>
      <c r="D45" s="19">
        <v>140</v>
      </c>
      <c r="E45" s="19">
        <v>496</v>
      </c>
      <c r="F45" s="19">
        <v>495</v>
      </c>
      <c r="G45" s="20">
        <v>497</v>
      </c>
      <c r="H45" s="384">
        <f>SUM(B45:G45)</f>
        <v>2601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9</v>
      </c>
      <c r="R45" s="19">
        <v>42</v>
      </c>
      <c r="S45" s="19">
        <v>42</v>
      </c>
      <c r="T45" s="156">
        <v>43</v>
      </c>
      <c r="U45" s="114">
        <f>SUM(O45:T45)</f>
        <v>216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73.125442857142815</v>
      </c>
      <c r="C46" s="22">
        <f>((((((C44*7)*C45)/1000)))/7)</f>
        <v>77.960599999999971</v>
      </c>
      <c r="D46" s="22">
        <f>((((((D44*7)*D45)/1000)))/7)</f>
        <v>21.741999999999987</v>
      </c>
      <c r="E46" s="22">
        <f>((((((E44*7)*E45)/1000)))/7)</f>
        <v>77.028799999999961</v>
      </c>
      <c r="F46" s="22">
        <f>((((((F44*7)*F45)/1000)))/7)</f>
        <v>76.873499999999964</v>
      </c>
      <c r="G46" s="23">
        <f>((((((G44*7)*G45)/1000)))/7)</f>
        <v>77.184099999999958</v>
      </c>
      <c r="H46" s="368">
        <f>((H43*1000)/H45)/7</f>
        <v>155.67638820233975</v>
      </c>
      <c r="I46" s="167"/>
      <c r="J46" s="167"/>
      <c r="K46" s="167"/>
      <c r="L46" s="37"/>
      <c r="N46" s="164" t="s">
        <v>12</v>
      </c>
      <c r="O46" s="21">
        <f t="shared" ref="O46:T46" si="13">(((((O44*7)*O45)/1000)))/7</f>
        <v>5.9474999999999998</v>
      </c>
      <c r="P46" s="22">
        <f t="shared" si="13"/>
        <v>6.2115</v>
      </c>
      <c r="Q46" s="22">
        <f t="shared" si="13"/>
        <v>1.377</v>
      </c>
      <c r="R46" s="22">
        <f t="shared" si="13"/>
        <v>6.2790000000000008</v>
      </c>
      <c r="S46" s="22">
        <f t="shared" si="13"/>
        <v>6.2370000000000001</v>
      </c>
      <c r="T46" s="135">
        <f t="shared" si="13"/>
        <v>6.3425000000000002</v>
      </c>
      <c r="U46" s="115">
        <f>((U43*1000)/U45)/7</f>
        <v>150.26455026455028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512.02409999999975</v>
      </c>
      <c r="C47" s="330">
        <f t="shared" si="14"/>
        <v>545.72419999999977</v>
      </c>
      <c r="D47" s="330">
        <f t="shared" si="14"/>
        <v>152.1939999999999</v>
      </c>
      <c r="E47" s="330">
        <f t="shared" si="14"/>
        <v>539.20159999999976</v>
      </c>
      <c r="F47" s="330">
        <f>((F45*F44)*7)/1000</f>
        <v>538.11449999999968</v>
      </c>
      <c r="G47" s="331">
        <f t="shared" si="14"/>
        <v>540.28869999999972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41.6325</v>
      </c>
      <c r="P47" s="330">
        <f t="shared" si="15"/>
        <v>43.480499999999999</v>
      </c>
      <c r="Q47" s="330">
        <f t="shared" si="15"/>
        <v>9.6389999999999993</v>
      </c>
      <c r="R47" s="330">
        <f t="shared" si="15"/>
        <v>43.953000000000003</v>
      </c>
      <c r="S47" s="330">
        <f t="shared" si="15"/>
        <v>43.658999999999999</v>
      </c>
      <c r="T47" s="344">
        <f t="shared" si="15"/>
        <v>44.397500000000001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155.35335153169552</v>
      </c>
      <c r="C48" s="27">
        <f t="shared" si="16"/>
        <v>155.29311326124076</v>
      </c>
      <c r="D48" s="27">
        <f t="shared" si="16"/>
        <v>160.40816326530614</v>
      </c>
      <c r="E48" s="27">
        <f t="shared" si="16"/>
        <v>155.35714285714283</v>
      </c>
      <c r="F48" s="27">
        <f>+(F43/F45)/7*1000</f>
        <v>155.55555555555551</v>
      </c>
      <c r="G48" s="28">
        <f t="shared" si="16"/>
        <v>155.47571141132508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152.38095238095238</v>
      </c>
      <c r="P48" s="27">
        <f t="shared" si="17"/>
        <v>151.56794425087108</v>
      </c>
      <c r="Q48" s="27">
        <f t="shared" si="17"/>
        <v>158.73015873015876</v>
      </c>
      <c r="R48" s="27">
        <f t="shared" si="17"/>
        <v>149.65986394557822</v>
      </c>
      <c r="S48" s="27">
        <f t="shared" si="17"/>
        <v>148.63945578231292</v>
      </c>
      <c r="T48" s="180">
        <f t="shared" si="17"/>
        <v>147.50830564784053</v>
      </c>
      <c r="U48" s="116"/>
      <c r="AA48" s="11"/>
      <c r="AB48" s="11"/>
    </row>
    <row r="49" spans="1:30" ht="33.75" customHeight="1" x14ac:dyDescent="0.25">
      <c r="A49" s="29"/>
      <c r="B49" s="713">
        <f t="shared" ref="B49:G49" si="18">B47-B43</f>
        <v>-0.17590000000029704</v>
      </c>
      <c r="C49" s="713">
        <f t="shared" si="18"/>
        <v>2.4199999999723332E-2</v>
      </c>
      <c r="D49" s="713">
        <f t="shared" si="18"/>
        <v>-5.0060000000001139</v>
      </c>
      <c r="E49" s="713">
        <f t="shared" si="18"/>
        <v>-0.19840000000021973</v>
      </c>
      <c r="F49" s="713">
        <f t="shared" si="18"/>
        <v>-0.88550000000020646</v>
      </c>
      <c r="G49" s="713">
        <f t="shared" si="18"/>
        <v>-0.61130000000025575</v>
      </c>
      <c r="H49" s="29"/>
      <c r="I49" s="29"/>
      <c r="J49" s="29"/>
      <c r="K49" s="29"/>
      <c r="L49" s="30"/>
      <c r="N49" s="29"/>
      <c r="O49" s="713">
        <f t="shared" ref="O49:T49" si="19">O47-O43</f>
        <v>3.2499999999998863E-2</v>
      </c>
      <c r="P49" s="713">
        <f t="shared" si="19"/>
        <v>-1.9500000000000739E-2</v>
      </c>
      <c r="Q49" s="713">
        <f t="shared" si="19"/>
        <v>-0.36100000000000065</v>
      </c>
      <c r="R49" s="713">
        <f t="shared" si="19"/>
        <v>-4.6999999999997044E-2</v>
      </c>
      <c r="S49" s="713">
        <f t="shared" si="19"/>
        <v>-4.0999999999996817E-2</v>
      </c>
      <c r="T49" s="713">
        <f t="shared" si="19"/>
        <v>-2.4999999999977263E-3</v>
      </c>
      <c r="U49" s="713"/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29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03" t="s">
        <v>7</v>
      </c>
      <c r="C52" s="1104"/>
      <c r="D52" s="1104"/>
      <c r="E52" s="1104"/>
      <c r="F52" s="1104"/>
      <c r="G52" s="1104"/>
      <c r="H52" s="1105"/>
      <c r="I52" s="1142" t="s">
        <v>29</v>
      </c>
      <c r="J52" s="1143"/>
      <c r="K52" s="1143"/>
      <c r="L52" s="1143"/>
      <c r="M52" s="1143"/>
      <c r="N52" s="1143"/>
      <c r="O52" s="1144"/>
      <c r="P52" s="1103" t="s">
        <v>28</v>
      </c>
      <c r="Q52" s="1104"/>
      <c r="R52" s="1104"/>
      <c r="S52" s="1104"/>
      <c r="T52" s="1104"/>
      <c r="U52" s="1104"/>
      <c r="V52" s="1105"/>
      <c r="W52" s="1147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8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7.5</v>
      </c>
      <c r="C54" s="330">
        <v>7.6</v>
      </c>
      <c r="D54" s="330">
        <v>7.6</v>
      </c>
      <c r="E54" s="330">
        <v>1.5</v>
      </c>
      <c r="F54" s="330">
        <v>7.6</v>
      </c>
      <c r="G54" s="592">
        <v>7.4</v>
      </c>
      <c r="H54" s="592">
        <v>7.4</v>
      </c>
      <c r="I54" s="329">
        <v>6.5</v>
      </c>
      <c r="J54" s="592">
        <v>6.7</v>
      </c>
      <c r="K54" s="592">
        <v>6.8</v>
      </c>
      <c r="L54" s="330">
        <v>1.6</v>
      </c>
      <c r="M54" s="330">
        <v>6.8</v>
      </c>
      <c r="N54" s="25">
        <v>6.6</v>
      </c>
      <c r="O54" s="331">
        <v>6.6</v>
      </c>
      <c r="P54" s="329">
        <v>7.3</v>
      </c>
      <c r="Q54" s="330">
        <v>7.3</v>
      </c>
      <c r="R54" s="330">
        <v>7.4</v>
      </c>
      <c r="S54" s="330">
        <v>1.3</v>
      </c>
      <c r="T54" s="330">
        <v>7.6</v>
      </c>
      <c r="U54" s="330">
        <v>7.4</v>
      </c>
      <c r="V54" s="331">
        <v>7.2</v>
      </c>
      <c r="W54" s="380">
        <f t="shared" ref="W54:W61" si="20">SUM(B54:V54)</f>
        <v>133.69999999999996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7.5</v>
      </c>
      <c r="C55" s="330">
        <v>7.6</v>
      </c>
      <c r="D55" s="330">
        <v>7.6</v>
      </c>
      <c r="E55" s="330">
        <v>1.5</v>
      </c>
      <c r="F55" s="330">
        <v>7.6</v>
      </c>
      <c r="G55" s="592">
        <v>7.4</v>
      </c>
      <c r="H55" s="592">
        <v>7.4</v>
      </c>
      <c r="I55" s="329">
        <v>6.6</v>
      </c>
      <c r="J55" s="592">
        <v>6.7</v>
      </c>
      <c r="K55" s="592">
        <v>6.8</v>
      </c>
      <c r="L55" s="330">
        <v>1.7</v>
      </c>
      <c r="M55" s="330">
        <v>6.8</v>
      </c>
      <c r="N55" s="25">
        <v>6.6</v>
      </c>
      <c r="O55" s="331">
        <v>6.6</v>
      </c>
      <c r="P55" s="329">
        <v>7.3</v>
      </c>
      <c r="Q55" s="330">
        <v>7.3</v>
      </c>
      <c r="R55" s="330">
        <v>7.4</v>
      </c>
      <c r="S55" s="330">
        <v>1.3</v>
      </c>
      <c r="T55" s="330">
        <v>7.6</v>
      </c>
      <c r="U55" s="330">
        <v>7.4</v>
      </c>
      <c r="V55" s="331">
        <v>7.2</v>
      </c>
      <c r="W55" s="380">
        <f t="shared" si="20"/>
        <v>133.89999999999998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7.5</v>
      </c>
      <c r="C56" s="330">
        <v>7.6</v>
      </c>
      <c r="D56" s="330">
        <v>7.6</v>
      </c>
      <c r="E56" s="330">
        <v>1.5</v>
      </c>
      <c r="F56" s="330">
        <v>7.6</v>
      </c>
      <c r="G56" s="592">
        <v>7.4</v>
      </c>
      <c r="H56" s="592">
        <v>7.4</v>
      </c>
      <c r="I56" s="329">
        <v>6.6</v>
      </c>
      <c r="J56" s="592">
        <v>6.7</v>
      </c>
      <c r="K56" s="592">
        <v>6.8</v>
      </c>
      <c r="L56" s="330">
        <v>1.7</v>
      </c>
      <c r="M56" s="330">
        <v>6.8</v>
      </c>
      <c r="N56" s="25">
        <v>6.6</v>
      </c>
      <c r="O56" s="331">
        <v>6.6</v>
      </c>
      <c r="P56" s="329">
        <v>7.3</v>
      </c>
      <c r="Q56" s="330">
        <v>7.3</v>
      </c>
      <c r="R56" s="330">
        <v>7.5</v>
      </c>
      <c r="S56" s="330">
        <v>1.4</v>
      </c>
      <c r="T56" s="330">
        <v>7.6</v>
      </c>
      <c r="U56" s="330">
        <v>7.4</v>
      </c>
      <c r="V56" s="331">
        <v>7.3</v>
      </c>
      <c r="W56" s="380">
        <f t="shared" si="20"/>
        <v>134.19999999999999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7.5</v>
      </c>
      <c r="C57" s="330">
        <v>7.6</v>
      </c>
      <c r="D57" s="330">
        <v>7.6</v>
      </c>
      <c r="E57" s="330">
        <v>1.5</v>
      </c>
      <c r="F57" s="330">
        <v>7.6</v>
      </c>
      <c r="G57" s="592">
        <v>7.4</v>
      </c>
      <c r="H57" s="592">
        <v>7.4</v>
      </c>
      <c r="I57" s="329">
        <v>6.6</v>
      </c>
      <c r="J57" s="592">
        <v>6.7</v>
      </c>
      <c r="K57" s="592">
        <v>6.8</v>
      </c>
      <c r="L57" s="330">
        <v>1.7</v>
      </c>
      <c r="M57" s="330">
        <v>6.8</v>
      </c>
      <c r="N57" s="25">
        <v>6.6</v>
      </c>
      <c r="O57" s="331">
        <v>6.6</v>
      </c>
      <c r="P57" s="329">
        <v>7.3</v>
      </c>
      <c r="Q57" s="330">
        <v>7.3</v>
      </c>
      <c r="R57" s="330">
        <v>7.5</v>
      </c>
      <c r="S57" s="330">
        <v>1.4</v>
      </c>
      <c r="T57" s="330">
        <v>7.6</v>
      </c>
      <c r="U57" s="330">
        <v>7.4</v>
      </c>
      <c r="V57" s="331">
        <v>7.3</v>
      </c>
      <c r="W57" s="380">
        <f t="shared" si="20"/>
        <v>134.19999999999999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7.5</v>
      </c>
      <c r="C58" s="330">
        <v>7.7</v>
      </c>
      <c r="D58" s="330">
        <v>7.6</v>
      </c>
      <c r="E58" s="330">
        <v>1.5</v>
      </c>
      <c r="F58" s="330">
        <v>7.6</v>
      </c>
      <c r="G58" s="592">
        <v>7.4</v>
      </c>
      <c r="H58" s="592">
        <v>7.4</v>
      </c>
      <c r="I58" s="329">
        <v>6.6</v>
      </c>
      <c r="J58" s="592">
        <v>6.7</v>
      </c>
      <c r="K58" s="592">
        <v>6.9</v>
      </c>
      <c r="L58" s="330">
        <v>1.7</v>
      </c>
      <c r="M58" s="330">
        <v>6.8</v>
      </c>
      <c r="N58" s="25">
        <v>6.6</v>
      </c>
      <c r="O58" s="331">
        <v>6.6</v>
      </c>
      <c r="P58" s="329">
        <v>7.4</v>
      </c>
      <c r="Q58" s="330">
        <v>7.4</v>
      </c>
      <c r="R58" s="330">
        <v>7.5</v>
      </c>
      <c r="S58" s="330">
        <v>1.4</v>
      </c>
      <c r="T58" s="330">
        <v>7.6</v>
      </c>
      <c r="U58" s="330">
        <v>7.4</v>
      </c>
      <c r="V58" s="331">
        <v>7.3</v>
      </c>
      <c r="W58" s="380">
        <f t="shared" si="20"/>
        <v>134.60000000000002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7.5</v>
      </c>
      <c r="C59" s="330">
        <v>7.7</v>
      </c>
      <c r="D59" s="330">
        <v>7.7</v>
      </c>
      <c r="E59" s="334">
        <v>1.6</v>
      </c>
      <c r="F59" s="330">
        <v>7.6</v>
      </c>
      <c r="G59" s="592">
        <v>7.5</v>
      </c>
      <c r="H59" s="592">
        <v>7.5</v>
      </c>
      <c r="I59" s="329">
        <v>6.6</v>
      </c>
      <c r="J59" s="592">
        <v>6.8</v>
      </c>
      <c r="K59" s="592">
        <v>6.9</v>
      </c>
      <c r="L59" s="330">
        <v>1.7</v>
      </c>
      <c r="M59" s="330">
        <v>6.8</v>
      </c>
      <c r="N59" s="25">
        <v>6.7</v>
      </c>
      <c r="O59" s="331">
        <v>6.7</v>
      </c>
      <c r="P59" s="329">
        <v>7.4</v>
      </c>
      <c r="Q59" s="330">
        <v>7.4</v>
      </c>
      <c r="R59" s="330">
        <v>7.5</v>
      </c>
      <c r="S59" s="330">
        <v>1.4</v>
      </c>
      <c r="T59" s="330">
        <v>7.6</v>
      </c>
      <c r="U59" s="330">
        <v>7.5</v>
      </c>
      <c r="V59" s="331">
        <v>7.3</v>
      </c>
      <c r="W59" s="380">
        <f t="shared" si="20"/>
        <v>135.40000000000003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7.5</v>
      </c>
      <c r="C60" s="330">
        <v>7.7</v>
      </c>
      <c r="D60" s="330">
        <v>7.7</v>
      </c>
      <c r="E60" s="330">
        <v>1.6</v>
      </c>
      <c r="F60" s="330">
        <v>7.6</v>
      </c>
      <c r="G60" s="592">
        <v>7.5</v>
      </c>
      <c r="H60" s="592">
        <v>7.5</v>
      </c>
      <c r="I60" s="329">
        <v>6.6</v>
      </c>
      <c r="J60" s="592">
        <v>6.8</v>
      </c>
      <c r="K60" s="592">
        <v>6.9</v>
      </c>
      <c r="L60" s="330">
        <v>1.7</v>
      </c>
      <c r="M60" s="330">
        <v>6.9</v>
      </c>
      <c r="N60" s="25">
        <v>6.7</v>
      </c>
      <c r="O60" s="331">
        <v>6.7</v>
      </c>
      <c r="P60" s="329">
        <v>7.4</v>
      </c>
      <c r="Q60" s="330">
        <v>7.4</v>
      </c>
      <c r="R60" s="330">
        <v>7.5</v>
      </c>
      <c r="S60" s="334">
        <v>1.4</v>
      </c>
      <c r="T60" s="330">
        <v>7.6</v>
      </c>
      <c r="U60" s="330">
        <v>7.5</v>
      </c>
      <c r="V60" s="331">
        <v>7.3</v>
      </c>
      <c r="W60" s="680">
        <f t="shared" si="20"/>
        <v>135.50000000000006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52.5</v>
      </c>
      <c r="C61" s="623">
        <f t="shared" si="21"/>
        <v>53.500000000000007</v>
      </c>
      <c r="D61" s="623">
        <f t="shared" si="21"/>
        <v>53.400000000000006</v>
      </c>
      <c r="E61" s="623">
        <f t="shared" si="21"/>
        <v>10.7</v>
      </c>
      <c r="F61" s="623">
        <f t="shared" si="21"/>
        <v>53.2</v>
      </c>
      <c r="G61" s="623">
        <f t="shared" si="21"/>
        <v>52</v>
      </c>
      <c r="H61" s="624">
        <f t="shared" si="21"/>
        <v>52</v>
      </c>
      <c r="I61" s="622">
        <f t="shared" si="21"/>
        <v>46.1</v>
      </c>
      <c r="J61" s="623">
        <f t="shared" si="21"/>
        <v>47.099999999999994</v>
      </c>
      <c r="K61" s="623">
        <f t="shared" si="21"/>
        <v>47.9</v>
      </c>
      <c r="L61" s="623">
        <f>SUM(L54:L60)</f>
        <v>11.799999999999999</v>
      </c>
      <c r="M61" s="623">
        <f>SUM(M54:M60)</f>
        <v>47.699999999999996</v>
      </c>
      <c r="N61" s="623">
        <f>SUM(N54:N60)</f>
        <v>46.400000000000006</v>
      </c>
      <c r="O61" s="624">
        <f>SUM(O54:O60)</f>
        <v>46.400000000000006</v>
      </c>
      <c r="P61" s="622">
        <f t="shared" ref="P61:V61" si="22">SUM(P54:P60)</f>
        <v>51.4</v>
      </c>
      <c r="Q61" s="623">
        <f t="shared" si="22"/>
        <v>51.4</v>
      </c>
      <c r="R61" s="623">
        <f t="shared" si="22"/>
        <v>52.3</v>
      </c>
      <c r="S61" s="623">
        <f t="shared" si="22"/>
        <v>9.6000000000000014</v>
      </c>
      <c r="T61" s="623">
        <f t="shared" si="22"/>
        <v>53.2</v>
      </c>
      <c r="U61" s="623">
        <f t="shared" si="22"/>
        <v>52</v>
      </c>
      <c r="V61" s="624">
        <f t="shared" si="22"/>
        <v>50.899999999999991</v>
      </c>
      <c r="W61" s="625">
        <f t="shared" si="20"/>
        <v>941.49999999999989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153</v>
      </c>
      <c r="C62" s="618">
        <v>153</v>
      </c>
      <c r="D62" s="618">
        <v>152.5</v>
      </c>
      <c r="E62" s="618">
        <v>153</v>
      </c>
      <c r="F62" s="618">
        <v>152</v>
      </c>
      <c r="G62" s="618">
        <v>151.5</v>
      </c>
      <c r="H62" s="619">
        <v>151.5</v>
      </c>
      <c r="I62" s="617">
        <v>153</v>
      </c>
      <c r="J62" s="618">
        <v>153</v>
      </c>
      <c r="K62" s="618">
        <v>152</v>
      </c>
      <c r="L62" s="621">
        <v>153</v>
      </c>
      <c r="M62" s="621">
        <v>151.5</v>
      </c>
      <c r="N62" s="618">
        <v>150.5</v>
      </c>
      <c r="O62" s="619">
        <v>150.5</v>
      </c>
      <c r="P62" s="617">
        <v>153</v>
      </c>
      <c r="Q62" s="618">
        <v>153</v>
      </c>
      <c r="R62" s="618">
        <v>152.5</v>
      </c>
      <c r="S62" s="618">
        <v>153</v>
      </c>
      <c r="T62" s="618">
        <v>152</v>
      </c>
      <c r="U62" s="618">
        <v>151.5</v>
      </c>
      <c r="V62" s="619">
        <v>151.5</v>
      </c>
      <c r="W62" s="616">
        <f>((W61/W63)/7)*1000</f>
        <v>152.49433106575961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9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8</v>
      </c>
      <c r="T63" s="19">
        <v>50</v>
      </c>
      <c r="U63" s="19">
        <v>49</v>
      </c>
      <c r="V63" s="20">
        <v>48</v>
      </c>
      <c r="W63" s="244">
        <f>+SUM(B63:V63)</f>
        <v>882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7.4948571428571427</v>
      </c>
      <c r="C64" s="21">
        <f t="shared" ref="C64:V64" si="23">((((C62*7)*C63-C54-C55)/1000))/7</f>
        <v>7.6478285714285716</v>
      </c>
      <c r="D64" s="21">
        <f t="shared" si="23"/>
        <v>7.6228285714285713</v>
      </c>
      <c r="E64" s="21">
        <f t="shared" si="23"/>
        <v>1.3765714285714286</v>
      </c>
      <c r="F64" s="21">
        <f t="shared" si="23"/>
        <v>7.5978285714285718</v>
      </c>
      <c r="G64" s="21">
        <f t="shared" si="23"/>
        <v>7.421385714285714</v>
      </c>
      <c r="H64" s="21">
        <f t="shared" si="23"/>
        <v>7.421385714285714</v>
      </c>
      <c r="I64" s="21">
        <f t="shared" si="23"/>
        <v>6.5771285714285721</v>
      </c>
      <c r="J64" s="21">
        <f t="shared" si="23"/>
        <v>6.7300857142857149</v>
      </c>
      <c r="K64" s="21">
        <f t="shared" si="23"/>
        <v>6.8380571428571413</v>
      </c>
      <c r="L64" s="21">
        <f t="shared" si="23"/>
        <v>1.6825285714285714</v>
      </c>
      <c r="M64" s="21">
        <f t="shared" si="23"/>
        <v>6.8155571428571422</v>
      </c>
      <c r="N64" s="21">
        <f t="shared" si="23"/>
        <v>6.6201142857142861</v>
      </c>
      <c r="O64" s="21">
        <f t="shared" si="23"/>
        <v>6.6201142857142861</v>
      </c>
      <c r="P64" s="21">
        <f t="shared" si="23"/>
        <v>7.3419142857142843</v>
      </c>
      <c r="Q64" s="21">
        <f t="shared" si="23"/>
        <v>7.3419142857142843</v>
      </c>
      <c r="R64" s="21">
        <f t="shared" si="23"/>
        <v>7.4703857142857135</v>
      </c>
      <c r="S64" s="21">
        <f t="shared" si="23"/>
        <v>1.2236285714285717</v>
      </c>
      <c r="T64" s="21">
        <f t="shared" si="23"/>
        <v>7.5978285714285718</v>
      </c>
      <c r="U64" s="21">
        <f t="shared" si="23"/>
        <v>7.421385714285714</v>
      </c>
      <c r="V64" s="21">
        <f t="shared" si="23"/>
        <v>7.2699428571428584</v>
      </c>
      <c r="W64" s="425">
        <f>((W61*1000)/W63)/7</f>
        <v>152.49433106575961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52.478999999999999</v>
      </c>
      <c r="C65" s="330">
        <f>((C63*C62)*7)/1000</f>
        <v>53.55</v>
      </c>
      <c r="D65" s="330">
        <f t="shared" ref="D65:K65" si="24">((D63*D62)*7)/1000</f>
        <v>53.375</v>
      </c>
      <c r="E65" s="330">
        <f t="shared" si="24"/>
        <v>9.6389999999999993</v>
      </c>
      <c r="F65" s="330">
        <f t="shared" si="24"/>
        <v>53.2</v>
      </c>
      <c r="G65" s="330">
        <f t="shared" si="24"/>
        <v>51.964500000000001</v>
      </c>
      <c r="H65" s="331">
        <f t="shared" si="24"/>
        <v>51.964500000000001</v>
      </c>
      <c r="I65" s="329">
        <f t="shared" si="24"/>
        <v>46.052999999999997</v>
      </c>
      <c r="J65" s="330">
        <f t="shared" si="24"/>
        <v>47.124000000000002</v>
      </c>
      <c r="K65" s="330">
        <f t="shared" si="24"/>
        <v>47.88</v>
      </c>
      <c r="L65" s="330">
        <f>((L63*L62)*7)/1000</f>
        <v>11.781000000000001</v>
      </c>
      <c r="M65" s="330">
        <f>((M63*M62)*7)/1000</f>
        <v>47.722499999999997</v>
      </c>
      <c r="N65" s="330">
        <f>((N63*N62)*7)/1000</f>
        <v>46.353999999999999</v>
      </c>
      <c r="O65" s="331">
        <f>((O63*O62)*7)/1000</f>
        <v>46.353999999999999</v>
      </c>
      <c r="P65" s="329">
        <f t="shared" ref="P65:V65" si="25">((P63*P62)*7)/1000</f>
        <v>51.408000000000001</v>
      </c>
      <c r="Q65" s="330">
        <f t="shared" si="25"/>
        <v>51.408000000000001</v>
      </c>
      <c r="R65" s="330">
        <f t="shared" si="25"/>
        <v>52.307499999999997</v>
      </c>
      <c r="S65" s="330">
        <f t="shared" si="25"/>
        <v>8.5679999999999996</v>
      </c>
      <c r="T65" s="330">
        <f t="shared" si="25"/>
        <v>53.2</v>
      </c>
      <c r="U65" s="330">
        <f t="shared" si="25"/>
        <v>51.964500000000001</v>
      </c>
      <c r="V65" s="331">
        <f t="shared" si="25"/>
        <v>50.904000000000003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153.06122448979593</v>
      </c>
      <c r="C66" s="27">
        <f t="shared" si="26"/>
        <v>152.85714285714286</v>
      </c>
      <c r="D66" s="27">
        <f t="shared" si="26"/>
        <v>152.57142857142858</v>
      </c>
      <c r="E66" s="27">
        <f t="shared" si="26"/>
        <v>169.84126984126985</v>
      </c>
      <c r="F66" s="27">
        <f t="shared" si="26"/>
        <v>152</v>
      </c>
      <c r="G66" s="27">
        <f t="shared" si="26"/>
        <v>151.60349854227405</v>
      </c>
      <c r="H66" s="28">
        <f t="shared" si="26"/>
        <v>151.60349854227405</v>
      </c>
      <c r="I66" s="26">
        <f t="shared" si="26"/>
        <v>153.15614617940199</v>
      </c>
      <c r="J66" s="27">
        <f t="shared" si="26"/>
        <v>152.9220779220779</v>
      </c>
      <c r="K66" s="27">
        <f t="shared" si="26"/>
        <v>152.06349206349205</v>
      </c>
      <c r="L66" s="27">
        <f>+(L61/L63)/7*1000</f>
        <v>153.2467532467532</v>
      </c>
      <c r="M66" s="27">
        <f>+(M61/M63)/7*1000</f>
        <v>151.42857142857142</v>
      </c>
      <c r="N66" s="27">
        <f>+(N61/N63)/7*1000</f>
        <v>150.64935064935068</v>
      </c>
      <c r="O66" s="28">
        <f>+(O61/O63)/7*1000</f>
        <v>150.64935064935068</v>
      </c>
      <c r="P66" s="26">
        <f t="shared" ref="P66:V66" si="27">+(P61/P63)/7*1000</f>
        <v>152.97619047619045</v>
      </c>
      <c r="Q66" s="27">
        <f t="shared" si="27"/>
        <v>152.97619047619045</v>
      </c>
      <c r="R66" s="27">
        <f t="shared" si="27"/>
        <v>152.47813411078718</v>
      </c>
      <c r="S66" s="27">
        <f t="shared" si="27"/>
        <v>171.42857142857144</v>
      </c>
      <c r="T66" s="27">
        <f t="shared" si="27"/>
        <v>152</v>
      </c>
      <c r="U66" s="27">
        <f t="shared" si="27"/>
        <v>151.60349854227405</v>
      </c>
      <c r="V66" s="28">
        <f t="shared" si="27"/>
        <v>151.48809523809524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-2.1000000000000796E-2</v>
      </c>
      <c r="C67" s="713">
        <f t="shared" ref="C67:V67" si="28">C65-C61</f>
        <v>4.9999999999990052E-2</v>
      </c>
      <c r="D67" s="713">
        <f t="shared" si="28"/>
        <v>-2.5000000000005684E-2</v>
      </c>
      <c r="E67" s="713">
        <f t="shared" si="28"/>
        <v>-1.0609999999999999</v>
      </c>
      <c r="F67" s="713">
        <f t="shared" si="28"/>
        <v>0</v>
      </c>
      <c r="G67" s="713">
        <f t="shared" si="28"/>
        <v>-3.5499999999998977E-2</v>
      </c>
      <c r="H67" s="713">
        <f t="shared" si="28"/>
        <v>-3.5499999999998977E-2</v>
      </c>
      <c r="I67" s="713">
        <f t="shared" si="28"/>
        <v>-4.700000000000415E-2</v>
      </c>
      <c r="J67" s="713">
        <f t="shared" si="28"/>
        <v>2.4000000000008015E-2</v>
      </c>
      <c r="K67" s="713">
        <f t="shared" si="28"/>
        <v>-1.9999999999996021E-2</v>
      </c>
      <c r="L67" s="713">
        <f t="shared" si="28"/>
        <v>-1.8999999999998352E-2</v>
      </c>
      <c r="M67" s="713">
        <f t="shared" si="28"/>
        <v>2.2500000000000853E-2</v>
      </c>
      <c r="N67" s="713">
        <f t="shared" si="28"/>
        <v>-4.600000000000648E-2</v>
      </c>
      <c r="O67" s="713">
        <f t="shared" si="28"/>
        <v>-4.600000000000648E-2</v>
      </c>
      <c r="P67" s="713">
        <f t="shared" si="28"/>
        <v>8.0000000000026716E-3</v>
      </c>
      <c r="Q67" s="713">
        <f t="shared" si="28"/>
        <v>8.0000000000026716E-3</v>
      </c>
      <c r="R67" s="713">
        <f t="shared" si="28"/>
        <v>7.5000000000002842E-3</v>
      </c>
      <c r="S67" s="713">
        <f t="shared" si="28"/>
        <v>-1.0320000000000018</v>
      </c>
      <c r="T67" s="713">
        <f t="shared" si="28"/>
        <v>0</v>
      </c>
      <c r="U67" s="713">
        <f t="shared" si="28"/>
        <v>-3.5499999999998977E-2</v>
      </c>
      <c r="V67" s="713">
        <f t="shared" si="28"/>
        <v>4.000000000011994E-3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40" topLeftCell="F26">
      <selection activeCell="S60" sqref="S60"/>
      <pageMargins left="0.7" right="0.7" top="0.75" bottom="0.75" header="0.3" footer="0.3"/>
      <pageSetup orientation="portrait" horizontalDpi="0" verticalDpi="0" r:id="rId1"/>
    </customSheetView>
  </customSheetViews>
  <mergeCells count="18"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orientation="portrait" horizontalDpi="0" verticalDpi="0"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7"/>
  <dimension ref="A1:AG235"/>
  <sheetViews>
    <sheetView view="pageBreakPreview" topLeftCell="K11" zoomScale="55" zoomScaleNormal="33" zoomScaleSheetLayoutView="55" workbookViewId="0">
      <selection activeCell="X17" sqref="X17:X23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7" t="s">
        <v>0</v>
      </c>
      <c r="B3" s="1097"/>
      <c r="C3" s="109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8" t="s">
        <v>2</v>
      </c>
      <c r="F9" s="1098"/>
      <c r="G9" s="109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8" t="s">
        <v>49</v>
      </c>
      <c r="U9" s="1098"/>
      <c r="V9" s="1098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00"/>
      <c r="N11" s="1100"/>
      <c r="O11" s="6"/>
      <c r="P11" s="6"/>
      <c r="Q11" s="1"/>
      <c r="R11" s="1"/>
      <c r="S11" s="1" t="s">
        <v>5</v>
      </c>
      <c r="T11" s="69">
        <v>45778</v>
      </c>
      <c r="U11" s="69">
        <f>T11+6</f>
        <v>45784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369"/>
      <c r="AB14" s="372"/>
    </row>
    <row r="15" spans="1:33" s="9" customFormat="1" thickBot="1" x14ac:dyDescent="0.3">
      <c r="A15" s="299" t="s">
        <v>6</v>
      </c>
      <c r="B15" s="1142" t="s">
        <v>7</v>
      </c>
      <c r="C15" s="1143"/>
      <c r="D15" s="1143"/>
      <c r="E15" s="1143"/>
      <c r="F15" s="1143"/>
      <c r="G15" s="1143"/>
      <c r="H15" s="1144"/>
      <c r="I15" s="1142" t="s">
        <v>29</v>
      </c>
      <c r="J15" s="1143"/>
      <c r="K15" s="1143"/>
      <c r="L15" s="1143"/>
      <c r="M15" s="1143"/>
      <c r="N15" s="1143"/>
      <c r="O15" s="1144"/>
      <c r="P15" s="1142" t="s">
        <v>28</v>
      </c>
      <c r="Q15" s="1143"/>
      <c r="R15" s="1143"/>
      <c r="S15" s="1143"/>
      <c r="T15" s="1143"/>
      <c r="U15" s="1143"/>
      <c r="V15" s="1144"/>
      <c r="W15" s="1174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5"/>
      <c r="Y16" s="327"/>
      <c r="AA16" s="326"/>
      <c r="AB16" s="11"/>
    </row>
    <row r="17" spans="1:30" ht="39.950000000000003" customHeight="1" x14ac:dyDescent="0.45">
      <c r="A17" s="147" t="s">
        <v>23</v>
      </c>
      <c r="B17" s="568">
        <v>90.5</v>
      </c>
      <c r="C17" s="569">
        <v>91.1</v>
      </c>
      <c r="D17" s="569">
        <v>90.5</v>
      </c>
      <c r="E17" s="715">
        <v>13.5</v>
      </c>
      <c r="F17" s="715">
        <v>89.9</v>
      </c>
      <c r="G17" s="715">
        <v>90.5</v>
      </c>
      <c r="H17" s="716">
        <v>90.5</v>
      </c>
      <c r="I17" s="682">
        <v>86.9</v>
      </c>
      <c r="J17" s="715">
        <v>87.2</v>
      </c>
      <c r="K17" s="715">
        <v>89.5</v>
      </c>
      <c r="L17" s="569">
        <v>20.3</v>
      </c>
      <c r="M17" s="715">
        <v>90.6</v>
      </c>
      <c r="N17" s="715">
        <v>88.7</v>
      </c>
      <c r="O17" s="716">
        <v>87.7</v>
      </c>
      <c r="P17" s="714">
        <v>88.7</v>
      </c>
      <c r="Q17" s="683">
        <v>90.2</v>
      </c>
      <c r="R17" s="715">
        <v>91.3</v>
      </c>
      <c r="S17" s="569">
        <v>13.4</v>
      </c>
      <c r="T17" s="717">
        <v>91.9</v>
      </c>
      <c r="U17" s="715">
        <v>91.2</v>
      </c>
      <c r="V17" s="570">
        <v>90.8</v>
      </c>
      <c r="W17" s="662">
        <f>SUM(B17:V17)</f>
        <v>1664.9000000000003</v>
      </c>
      <c r="X17" s="895">
        <f t="shared" ref="X17:X23" si="0">W16-W17</f>
        <v>-1664.9000000000003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714">
        <v>90.4</v>
      </c>
      <c r="C18" s="767">
        <v>91</v>
      </c>
      <c r="D18" s="715">
        <v>90.4</v>
      </c>
      <c r="E18" s="683">
        <v>12.9</v>
      </c>
      <c r="F18" s="569">
        <v>89.9</v>
      </c>
      <c r="G18" s="569">
        <v>90.1</v>
      </c>
      <c r="H18" s="684">
        <v>90.5</v>
      </c>
      <c r="I18" s="568">
        <v>86.8</v>
      </c>
      <c r="J18" s="715">
        <v>87.1</v>
      </c>
      <c r="K18" s="715">
        <v>89.4</v>
      </c>
      <c r="L18" s="715">
        <v>19.8</v>
      </c>
      <c r="M18" s="715">
        <v>90.5</v>
      </c>
      <c r="N18" s="569">
        <v>88.7</v>
      </c>
      <c r="O18" s="716">
        <v>87.3</v>
      </c>
      <c r="P18" s="714">
        <v>88.4</v>
      </c>
      <c r="Q18" s="569">
        <v>89.9</v>
      </c>
      <c r="R18" s="715">
        <v>91.4</v>
      </c>
      <c r="S18" s="715">
        <v>13.4</v>
      </c>
      <c r="T18" s="717">
        <v>91.9</v>
      </c>
      <c r="U18" s="715">
        <v>91.1</v>
      </c>
      <c r="V18" s="570">
        <v>90.7</v>
      </c>
      <c r="W18" s="337">
        <f t="shared" ref="W18:W23" si="1">SUM(B18:V18)</f>
        <v>1661.6000000000004</v>
      </c>
      <c r="X18" s="895">
        <f t="shared" si="0"/>
        <v>3.2999999999999545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714">
        <v>90.4</v>
      </c>
      <c r="C19" s="569">
        <v>90.5</v>
      </c>
      <c r="D19" s="569">
        <v>90.4</v>
      </c>
      <c r="E19" s="715">
        <v>12.6</v>
      </c>
      <c r="F19" s="569">
        <v>89.8</v>
      </c>
      <c r="G19" s="569">
        <v>90</v>
      </c>
      <c r="H19" s="716">
        <v>90.2</v>
      </c>
      <c r="I19" s="714">
        <v>86.7</v>
      </c>
      <c r="J19" s="715">
        <v>87.1</v>
      </c>
      <c r="K19" s="715">
        <v>89.4</v>
      </c>
      <c r="L19" s="715">
        <v>19.8</v>
      </c>
      <c r="M19" s="715">
        <v>90.5</v>
      </c>
      <c r="N19" s="715">
        <v>88.6</v>
      </c>
      <c r="O19" s="570">
        <v>87.3</v>
      </c>
      <c r="P19" s="714">
        <v>88.4</v>
      </c>
      <c r="Q19" s="569">
        <v>89.8</v>
      </c>
      <c r="R19" s="715">
        <v>91.4</v>
      </c>
      <c r="S19" s="715">
        <v>13.4</v>
      </c>
      <c r="T19" s="717">
        <v>91.9</v>
      </c>
      <c r="U19" s="683">
        <v>91.1</v>
      </c>
      <c r="V19" s="716">
        <v>90.6</v>
      </c>
      <c r="W19" s="337">
        <f t="shared" si="1"/>
        <v>1659.9000000000003</v>
      </c>
      <c r="X19" s="895">
        <f t="shared" si="0"/>
        <v>1.7000000000000455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68">
        <v>90.4</v>
      </c>
      <c r="C20" s="569">
        <v>90.4</v>
      </c>
      <c r="D20" s="569">
        <v>90.3</v>
      </c>
      <c r="E20" s="715">
        <v>12.6</v>
      </c>
      <c r="F20" s="715">
        <v>89.7</v>
      </c>
      <c r="G20" s="715">
        <v>89.9</v>
      </c>
      <c r="H20" s="570">
        <v>90.2</v>
      </c>
      <c r="I20" s="714">
        <v>86.7</v>
      </c>
      <c r="J20" s="683">
        <v>87.1</v>
      </c>
      <c r="K20" s="715">
        <v>89.4</v>
      </c>
      <c r="L20" s="683">
        <v>19.8</v>
      </c>
      <c r="M20" s="715">
        <v>90.5</v>
      </c>
      <c r="N20" s="715">
        <v>88.6</v>
      </c>
      <c r="O20" s="570">
        <v>87.2</v>
      </c>
      <c r="P20" s="714">
        <v>88.4</v>
      </c>
      <c r="Q20" s="715">
        <v>89.7</v>
      </c>
      <c r="R20" s="715">
        <v>91.4</v>
      </c>
      <c r="S20" s="767">
        <v>13.4</v>
      </c>
      <c r="T20" s="717">
        <v>91.9</v>
      </c>
      <c r="U20" s="569">
        <v>90.8</v>
      </c>
      <c r="V20" s="716">
        <v>90.6</v>
      </c>
      <c r="W20" s="337">
        <f t="shared" si="1"/>
        <v>1659.0000000000005</v>
      </c>
      <c r="X20" s="895">
        <f t="shared" si="0"/>
        <v>0.89999999999986358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714">
        <v>89.8</v>
      </c>
      <c r="C21" s="715">
        <v>89.7</v>
      </c>
      <c r="D21" s="715">
        <v>89.4</v>
      </c>
      <c r="E21" s="569">
        <v>12</v>
      </c>
      <c r="F21" s="569">
        <v>89.2</v>
      </c>
      <c r="G21" s="715">
        <v>89.6</v>
      </c>
      <c r="H21" s="716">
        <v>89.9</v>
      </c>
      <c r="I21" s="714">
        <v>86.1</v>
      </c>
      <c r="J21" s="715">
        <v>86.8</v>
      </c>
      <c r="K21" s="715">
        <v>89.1</v>
      </c>
      <c r="L21" s="569">
        <v>19.3</v>
      </c>
      <c r="M21" s="715">
        <v>90.5</v>
      </c>
      <c r="N21" s="715">
        <v>88.6</v>
      </c>
      <c r="O21" s="570">
        <v>87</v>
      </c>
      <c r="P21" s="714">
        <v>88.2</v>
      </c>
      <c r="Q21" s="715">
        <v>88.7</v>
      </c>
      <c r="R21" s="715">
        <v>90.8</v>
      </c>
      <c r="S21" s="569">
        <v>12.7</v>
      </c>
      <c r="T21" s="739">
        <v>91.9</v>
      </c>
      <c r="U21" s="715">
        <v>90.4</v>
      </c>
      <c r="V21" s="570">
        <v>90.3</v>
      </c>
      <c r="W21" s="337">
        <f t="shared" si="1"/>
        <v>1650.0000000000002</v>
      </c>
      <c r="X21" s="895">
        <f t="shared" si="0"/>
        <v>9.0000000000002274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714">
        <v>89.8</v>
      </c>
      <c r="C22" s="569">
        <v>89.7</v>
      </c>
      <c r="D22" s="715">
        <v>89.4</v>
      </c>
      <c r="E22" s="569">
        <v>11.9</v>
      </c>
      <c r="F22" s="715">
        <v>89.1</v>
      </c>
      <c r="G22" s="715">
        <v>89.6</v>
      </c>
      <c r="H22" s="716">
        <v>89.9</v>
      </c>
      <c r="I22" s="568">
        <v>86.1</v>
      </c>
      <c r="J22" s="715">
        <v>86.8</v>
      </c>
      <c r="K22" s="715">
        <v>89.1</v>
      </c>
      <c r="L22" s="715">
        <v>19.2</v>
      </c>
      <c r="M22" s="569">
        <v>90.5</v>
      </c>
      <c r="N22" s="569">
        <v>88.6</v>
      </c>
      <c r="O22" s="570">
        <v>86.9</v>
      </c>
      <c r="P22" s="714">
        <v>88.2</v>
      </c>
      <c r="Q22" s="715">
        <v>88.7</v>
      </c>
      <c r="R22" s="715">
        <v>90.8</v>
      </c>
      <c r="S22" s="569">
        <v>12.6</v>
      </c>
      <c r="T22" s="717">
        <v>91.8</v>
      </c>
      <c r="U22" s="715">
        <v>90.4</v>
      </c>
      <c r="V22" s="716">
        <v>90.2</v>
      </c>
      <c r="W22" s="337">
        <f t="shared" si="1"/>
        <v>1649.3000000000002</v>
      </c>
      <c r="X22" s="895">
        <f t="shared" si="0"/>
        <v>0.70000000000004547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68">
        <v>89.8</v>
      </c>
      <c r="C23" s="572">
        <v>89.6</v>
      </c>
      <c r="D23" s="572">
        <v>89.4</v>
      </c>
      <c r="E23" s="683">
        <v>11.8</v>
      </c>
      <c r="F23" s="572">
        <v>89.1</v>
      </c>
      <c r="G23" s="569">
        <v>89.6</v>
      </c>
      <c r="H23" s="280">
        <v>89.9</v>
      </c>
      <c r="I23" s="571">
        <v>86</v>
      </c>
      <c r="J23" s="569">
        <v>86.8</v>
      </c>
      <c r="K23" s="572">
        <v>89.1</v>
      </c>
      <c r="L23" s="569">
        <v>19.2</v>
      </c>
      <c r="M23" s="572">
        <v>90.4</v>
      </c>
      <c r="N23" s="572">
        <v>88.5</v>
      </c>
      <c r="O23" s="280">
        <v>86.8</v>
      </c>
      <c r="P23" s="571">
        <v>88.2</v>
      </c>
      <c r="Q23" s="569">
        <v>88.7</v>
      </c>
      <c r="R23" s="572">
        <v>90.8</v>
      </c>
      <c r="S23" s="572">
        <v>12.5</v>
      </c>
      <c r="T23" s="678">
        <v>91.8</v>
      </c>
      <c r="U23" s="572">
        <v>90.4</v>
      </c>
      <c r="V23" s="280">
        <v>90.2</v>
      </c>
      <c r="W23" s="700">
        <f t="shared" si="1"/>
        <v>1648.6000000000001</v>
      </c>
      <c r="X23" s="895">
        <f t="shared" si="0"/>
        <v>0.70000000000004547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2">SUM(B17:B23)</f>
        <v>631.1</v>
      </c>
      <c r="C24" s="623">
        <f t="shared" si="2"/>
        <v>632</v>
      </c>
      <c r="D24" s="623">
        <f t="shared" si="2"/>
        <v>629.79999999999995</v>
      </c>
      <c r="E24" s="623">
        <f t="shared" si="2"/>
        <v>87.3</v>
      </c>
      <c r="F24" s="623">
        <f t="shared" si="2"/>
        <v>626.70000000000005</v>
      </c>
      <c r="G24" s="623">
        <f t="shared" si="2"/>
        <v>629.30000000000007</v>
      </c>
      <c r="H24" s="624">
        <f t="shared" si="2"/>
        <v>631.09999999999991</v>
      </c>
      <c r="I24" s="622">
        <f t="shared" si="2"/>
        <v>605.29999999999995</v>
      </c>
      <c r="J24" s="623">
        <f t="shared" si="2"/>
        <v>608.9</v>
      </c>
      <c r="K24" s="623">
        <f t="shared" si="2"/>
        <v>625.00000000000011</v>
      </c>
      <c r="L24" s="623">
        <f>SUM(L17:L23)</f>
        <v>137.4</v>
      </c>
      <c r="M24" s="623">
        <f>SUM(M17:M23)</f>
        <v>633.5</v>
      </c>
      <c r="N24" s="623">
        <f>SUM(N17:N23)</f>
        <v>620.30000000000007</v>
      </c>
      <c r="O24" s="624">
        <f>SUM(O17:O23)</f>
        <v>610.19999999999993</v>
      </c>
      <c r="P24" s="622">
        <f t="shared" ref="P24:V24" si="3">SUM(P17:P23)</f>
        <v>618.5</v>
      </c>
      <c r="Q24" s="623">
        <f t="shared" si="3"/>
        <v>625.70000000000005</v>
      </c>
      <c r="R24" s="623">
        <f t="shared" si="3"/>
        <v>637.9</v>
      </c>
      <c r="S24" s="623">
        <f t="shared" si="3"/>
        <v>91.399999999999991</v>
      </c>
      <c r="T24" s="623">
        <f t="shared" si="3"/>
        <v>643.09999999999991</v>
      </c>
      <c r="U24" s="623">
        <f t="shared" si="3"/>
        <v>635.4</v>
      </c>
      <c r="V24" s="624">
        <f t="shared" si="3"/>
        <v>633.40000000000009</v>
      </c>
      <c r="W24" s="625">
        <f>SUM(B24:V24)</f>
        <v>11593.299999999997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155.00000000000009</v>
      </c>
      <c r="C25" s="613">
        <v>155.00000000000009</v>
      </c>
      <c r="D25" s="613">
        <v>155.00000000000009</v>
      </c>
      <c r="E25" s="613">
        <v>155.00000000000009</v>
      </c>
      <c r="F25" s="613">
        <v>155.00000000000009</v>
      </c>
      <c r="G25" s="613">
        <v>155.00000000000009</v>
      </c>
      <c r="H25" s="613">
        <v>155.00000000000009</v>
      </c>
      <c r="I25" s="613">
        <v>155.00000000000009</v>
      </c>
      <c r="J25" s="613">
        <v>155.00000000000009</v>
      </c>
      <c r="K25" s="613">
        <v>155.00000000000009</v>
      </c>
      <c r="L25" s="613">
        <v>155.00000000000009</v>
      </c>
      <c r="M25" s="613">
        <v>155.00000000000009</v>
      </c>
      <c r="N25" s="613">
        <v>155.00000000000009</v>
      </c>
      <c r="O25" s="613">
        <v>155.00000000000009</v>
      </c>
      <c r="P25" s="613">
        <v>155.00000000000009</v>
      </c>
      <c r="Q25" s="613">
        <v>155.00000000000009</v>
      </c>
      <c r="R25" s="613">
        <v>155.00000000000009</v>
      </c>
      <c r="S25" s="613">
        <v>155.00000000000009</v>
      </c>
      <c r="T25" s="613">
        <v>155.00000000000009</v>
      </c>
      <c r="U25" s="613">
        <v>155.00000000000009</v>
      </c>
      <c r="V25" s="697">
        <v>155.00000000000009</v>
      </c>
      <c r="W25" s="698">
        <f>((W24/W26)/7)*1000</f>
        <v>155.36451353524521</v>
      </c>
      <c r="Y25" s="36"/>
    </row>
    <row r="26" spans="1:30" s="2" customFormat="1" ht="33" customHeight="1" x14ac:dyDescent="0.25">
      <c r="A26" s="163" t="s">
        <v>11</v>
      </c>
      <c r="B26" s="18">
        <v>580</v>
      </c>
      <c r="C26" s="19">
        <v>581</v>
      </c>
      <c r="D26" s="19">
        <v>580</v>
      </c>
      <c r="E26" s="19">
        <v>77</v>
      </c>
      <c r="F26" s="19">
        <v>577</v>
      </c>
      <c r="G26" s="19">
        <v>579</v>
      </c>
      <c r="H26" s="20">
        <v>581</v>
      </c>
      <c r="I26" s="18">
        <v>557</v>
      </c>
      <c r="J26" s="19">
        <v>559</v>
      </c>
      <c r="K26" s="19">
        <v>576</v>
      </c>
      <c r="L26" s="19">
        <v>124</v>
      </c>
      <c r="M26" s="19">
        <v>583</v>
      </c>
      <c r="N26" s="19">
        <v>571</v>
      </c>
      <c r="O26" s="20">
        <v>560</v>
      </c>
      <c r="P26" s="18">
        <v>570</v>
      </c>
      <c r="Q26" s="19">
        <v>576</v>
      </c>
      <c r="R26" s="19">
        <v>588</v>
      </c>
      <c r="S26" s="19">
        <v>81</v>
      </c>
      <c r="T26" s="19">
        <v>592</v>
      </c>
      <c r="U26" s="19">
        <v>585</v>
      </c>
      <c r="V26" s="156">
        <v>583</v>
      </c>
      <c r="W26" s="699">
        <f>+SUM(B26:V26)</f>
        <v>10660</v>
      </c>
    </row>
    <row r="27" spans="1:30" s="2" customFormat="1" ht="33" customHeight="1" x14ac:dyDescent="0.25">
      <c r="A27" s="164" t="s">
        <v>12</v>
      </c>
      <c r="B27" s="21">
        <f>((((((B25*7)*B26-B17-B18)/1000))/7))</f>
        <v>89.874157142857186</v>
      </c>
      <c r="C27" s="21">
        <f t="shared" ref="C27:V27" si="4">((((((C25*7)*C26-C17-C18)/1000))/7))</f>
        <v>90.028985714285767</v>
      </c>
      <c r="D27" s="21">
        <f t="shared" si="4"/>
        <v>89.874157142857186</v>
      </c>
      <c r="E27" s="21">
        <f t="shared" si="4"/>
        <v>11.93122857142858</v>
      </c>
      <c r="F27" s="21">
        <f t="shared" si="4"/>
        <v>89.409314285714331</v>
      </c>
      <c r="G27" s="21">
        <f t="shared" si="4"/>
        <v>89.719200000000043</v>
      </c>
      <c r="H27" s="21">
        <f t="shared" si="4"/>
        <v>90.029142857142915</v>
      </c>
      <c r="I27" s="21">
        <f t="shared" si="4"/>
        <v>86.310185714285765</v>
      </c>
      <c r="J27" s="21">
        <f t="shared" si="4"/>
        <v>86.620100000000065</v>
      </c>
      <c r="K27" s="21">
        <f t="shared" si="4"/>
        <v>89.254442857142905</v>
      </c>
      <c r="L27" s="21">
        <f t="shared" si="4"/>
        <v>19.214271428571443</v>
      </c>
      <c r="M27" s="21">
        <f t="shared" si="4"/>
        <v>90.339128571428631</v>
      </c>
      <c r="N27" s="21">
        <f t="shared" si="4"/>
        <v>88.479657142857192</v>
      </c>
      <c r="O27" s="21">
        <f t="shared" si="4"/>
        <v>86.775000000000048</v>
      </c>
      <c r="P27" s="21">
        <f t="shared" si="4"/>
        <v>88.32470000000005</v>
      </c>
      <c r="Q27" s="21">
        <f t="shared" si="4"/>
        <v>89.254271428571471</v>
      </c>
      <c r="R27" s="21">
        <f t="shared" si="4"/>
        <v>91.113900000000044</v>
      </c>
      <c r="S27" s="21">
        <f t="shared" si="4"/>
        <v>12.551171428571438</v>
      </c>
      <c r="T27" s="21">
        <f t="shared" si="4"/>
        <v>91.7337428571429</v>
      </c>
      <c r="U27" s="21">
        <f t="shared" si="4"/>
        <v>90.648957142857199</v>
      </c>
      <c r="V27" s="21">
        <f t="shared" si="4"/>
        <v>90.339071428571486</v>
      </c>
      <c r="W27" s="190">
        <f>((W24*1000)/W26)/7</f>
        <v>155.36451353524521</v>
      </c>
      <c r="Y27" s="36"/>
    </row>
    <row r="28" spans="1:30" ht="33.75" customHeight="1" x14ac:dyDescent="0.25">
      <c r="A28" s="157" t="s">
        <v>13</v>
      </c>
      <c r="B28" s="329">
        <f>((B26*B25)*7)/1000</f>
        <v>629.3000000000003</v>
      </c>
      <c r="C28" s="330">
        <f>((C26*C25)*7)/1000</f>
        <v>630.38500000000033</v>
      </c>
      <c r="D28" s="330">
        <f t="shared" ref="D28:K28" si="5">((D26*D25)*7)/1000</f>
        <v>629.3000000000003</v>
      </c>
      <c r="E28" s="330">
        <f t="shared" si="5"/>
        <v>83.545000000000059</v>
      </c>
      <c r="F28" s="330">
        <f t="shared" si="5"/>
        <v>626.0450000000003</v>
      </c>
      <c r="G28" s="330">
        <f t="shared" si="5"/>
        <v>628.21500000000037</v>
      </c>
      <c r="H28" s="331">
        <f t="shared" si="5"/>
        <v>630.38500000000033</v>
      </c>
      <c r="I28" s="329">
        <f>((I26*I25)*7)/1000</f>
        <v>604.34500000000037</v>
      </c>
      <c r="J28" s="330">
        <f t="shared" si="5"/>
        <v>606.51500000000033</v>
      </c>
      <c r="K28" s="330">
        <f t="shared" si="5"/>
        <v>624.96000000000038</v>
      </c>
      <c r="L28" s="330">
        <f>((L26*L25)*7)/1000</f>
        <v>134.54000000000008</v>
      </c>
      <c r="M28" s="330">
        <f>((M26*M25)*7)/1000</f>
        <v>632.5550000000004</v>
      </c>
      <c r="N28" s="330">
        <f>((N26*N25)*7)/1000</f>
        <v>619.53500000000031</v>
      </c>
      <c r="O28" s="331">
        <f>((O26*O25)*7)/1000</f>
        <v>607.60000000000036</v>
      </c>
      <c r="P28" s="329">
        <f t="shared" ref="P28:V28" si="6">((P26*P25)*7)/1000</f>
        <v>618.45000000000039</v>
      </c>
      <c r="Q28" s="330">
        <f t="shared" si="6"/>
        <v>624.96000000000038</v>
      </c>
      <c r="R28" s="330">
        <f t="shared" si="6"/>
        <v>637.98000000000036</v>
      </c>
      <c r="S28" s="330">
        <f t="shared" si="6"/>
        <v>87.885000000000062</v>
      </c>
      <c r="T28" s="330">
        <f t="shared" si="6"/>
        <v>642.32000000000039</v>
      </c>
      <c r="U28" s="330">
        <f t="shared" si="6"/>
        <v>634.72500000000036</v>
      </c>
      <c r="V28" s="344">
        <f t="shared" si="6"/>
        <v>632.5550000000004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7">+(B24/B26)/7*1000</f>
        <v>155.44334975369458</v>
      </c>
      <c r="C29" s="27">
        <f t="shared" si="7"/>
        <v>155.39709859847557</v>
      </c>
      <c r="D29" s="27">
        <f t="shared" si="7"/>
        <v>155.12315270935957</v>
      </c>
      <c r="E29" s="27">
        <f t="shared" si="7"/>
        <v>161.96660482374767</v>
      </c>
      <c r="F29" s="27">
        <f t="shared" si="7"/>
        <v>155.16216885367663</v>
      </c>
      <c r="G29" s="27">
        <f t="shared" si="7"/>
        <v>155.26770293609673</v>
      </c>
      <c r="H29" s="28">
        <f t="shared" si="7"/>
        <v>155.17580526186376</v>
      </c>
      <c r="I29" s="26">
        <f t="shared" si="7"/>
        <v>155.24493459861503</v>
      </c>
      <c r="J29" s="27">
        <f t="shared" si="7"/>
        <v>155.60950677229749</v>
      </c>
      <c r="K29" s="27">
        <f t="shared" si="7"/>
        <v>155.00992063492066</v>
      </c>
      <c r="L29" s="27">
        <f>+(L24/L26)/7*1000</f>
        <v>158.29493087557606</v>
      </c>
      <c r="M29" s="27">
        <f>+(M24/M26)/7*1000</f>
        <v>155.23156089193827</v>
      </c>
      <c r="N29" s="27">
        <f>+(N24/N26)/7*1000</f>
        <v>155.19139354515889</v>
      </c>
      <c r="O29" s="28">
        <f>+(O24/O26)/7*1000</f>
        <v>155.66326530612244</v>
      </c>
      <c r="P29" s="26">
        <f t="shared" ref="P29:V29" si="8">+(P24/P26)/7*1000</f>
        <v>155.01253132832079</v>
      </c>
      <c r="Q29" s="27">
        <f t="shared" si="8"/>
        <v>155.18353174603175</v>
      </c>
      <c r="R29" s="27">
        <f t="shared" si="8"/>
        <v>154.98056365403303</v>
      </c>
      <c r="S29" s="27">
        <f t="shared" si="8"/>
        <v>161.19929453262785</v>
      </c>
      <c r="T29" s="27">
        <f t="shared" si="8"/>
        <v>155.1882239382239</v>
      </c>
      <c r="U29" s="27">
        <f t="shared" si="8"/>
        <v>155.16483516483515</v>
      </c>
      <c r="V29" s="180">
        <f t="shared" si="8"/>
        <v>155.20705709384958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-1.7999999999997272</v>
      </c>
      <c r="C30" s="713">
        <f t="shared" ref="C30:V30" si="9">C28-C24</f>
        <v>-1.614999999999668</v>
      </c>
      <c r="D30" s="713">
        <f t="shared" si="9"/>
        <v>-0.49999999999965894</v>
      </c>
      <c r="E30" s="713">
        <f t="shared" si="9"/>
        <v>-3.7549999999999386</v>
      </c>
      <c r="F30" s="713">
        <f t="shared" si="9"/>
        <v>-0.65499999999974534</v>
      </c>
      <c r="G30" s="713">
        <f t="shared" si="9"/>
        <v>-1.0849999999996953</v>
      </c>
      <c r="H30" s="713">
        <f t="shared" si="9"/>
        <v>-0.71499999999957708</v>
      </c>
      <c r="I30" s="713">
        <f t="shared" si="9"/>
        <v>-0.95499999999958618</v>
      </c>
      <c r="J30" s="713">
        <f t="shared" si="9"/>
        <v>-2.3849999999996498</v>
      </c>
      <c r="K30" s="713">
        <f t="shared" si="9"/>
        <v>-3.9999999999736247E-2</v>
      </c>
      <c r="L30" s="713">
        <f t="shared" si="9"/>
        <v>-2.8599999999999284</v>
      </c>
      <c r="M30" s="713">
        <f t="shared" si="9"/>
        <v>-0.94499999999959527</v>
      </c>
      <c r="N30" s="713">
        <f t="shared" si="9"/>
        <v>-0.76499999999975898</v>
      </c>
      <c r="O30" s="713">
        <f t="shared" si="9"/>
        <v>-2.599999999999568</v>
      </c>
      <c r="P30" s="713">
        <f t="shared" si="9"/>
        <v>-4.9999999999613465E-2</v>
      </c>
      <c r="Q30" s="713">
        <f t="shared" si="9"/>
        <v>-0.73999999999966803</v>
      </c>
      <c r="R30" s="713">
        <f t="shared" si="9"/>
        <v>8.0000000000381988E-2</v>
      </c>
      <c r="S30" s="713">
        <f t="shared" si="9"/>
        <v>-3.5149999999999295</v>
      </c>
      <c r="T30" s="713">
        <f t="shared" si="9"/>
        <v>-0.77999999999951797</v>
      </c>
      <c r="U30" s="713">
        <f t="shared" si="9"/>
        <v>-0.67499999999961346</v>
      </c>
      <c r="V30" s="713">
        <f t="shared" si="9"/>
        <v>-0.84499999999968622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5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4" t="s">
        <v>16</v>
      </c>
      <c r="C33" s="1095"/>
      <c r="D33" s="1095"/>
      <c r="E33" s="1095"/>
      <c r="F33" s="1095"/>
      <c r="G33" s="1145"/>
      <c r="H33" s="1147" t="s">
        <v>8</v>
      </c>
      <c r="M33" s="32"/>
      <c r="N33" s="1166"/>
      <c r="O33" s="1169" t="s">
        <v>16</v>
      </c>
      <c r="P33" s="1170"/>
      <c r="Q33" s="1170"/>
      <c r="R33" s="1170"/>
      <c r="S33" s="1170"/>
      <c r="T33" s="1170"/>
      <c r="U33" s="1155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5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50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33">
        <v>73.2</v>
      </c>
      <c r="C36" s="703">
        <v>78</v>
      </c>
      <c r="D36" s="514">
        <v>22.3</v>
      </c>
      <c r="E36" s="514">
        <v>77</v>
      </c>
      <c r="F36" s="514">
        <v>76.900000000000006</v>
      </c>
      <c r="G36" s="515">
        <v>77.3</v>
      </c>
      <c r="H36" s="496">
        <f t="shared" ref="H36:H41" si="10">SUM(B36:G36)</f>
        <v>404.7</v>
      </c>
      <c r="I36" s="37"/>
      <c r="J36" s="375"/>
      <c r="K36" s="326"/>
      <c r="L36" s="502"/>
      <c r="M36" s="2"/>
      <c r="N36" s="147" t="s">
        <v>23</v>
      </c>
      <c r="O36" s="329">
        <v>6</v>
      </c>
      <c r="P36" s="330">
        <v>6.3</v>
      </c>
      <c r="Q36" s="330">
        <v>1.5</v>
      </c>
      <c r="R36" s="330">
        <v>6.3</v>
      </c>
      <c r="S36" s="330">
        <v>6.3</v>
      </c>
      <c r="T36" s="344">
        <v>6.4</v>
      </c>
      <c r="U36" s="679">
        <f t="shared" ref="U36:U43" si="11">SUM(O36:T36)</f>
        <v>32.800000000000004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73.099999999999994</v>
      </c>
      <c r="C37" s="703">
        <v>77.8</v>
      </c>
      <c r="D37" s="690">
        <v>21.7</v>
      </c>
      <c r="E37" s="334">
        <v>76.900000000000006</v>
      </c>
      <c r="F37" s="514">
        <v>76.7</v>
      </c>
      <c r="G37" s="692">
        <v>77.099999999999994</v>
      </c>
      <c r="H37" s="337">
        <f t="shared" si="10"/>
        <v>403.29999999999995</v>
      </c>
      <c r="I37" s="37"/>
      <c r="J37" s="375"/>
      <c r="K37" s="326"/>
      <c r="L37" s="502"/>
      <c r="M37" s="2"/>
      <c r="N37" s="148" t="s">
        <v>19</v>
      </c>
      <c r="O37" s="329">
        <v>5.9</v>
      </c>
      <c r="P37" s="330">
        <v>6.2</v>
      </c>
      <c r="Q37" s="330">
        <v>1.3</v>
      </c>
      <c r="R37" s="330">
        <v>6.2</v>
      </c>
      <c r="S37" s="330">
        <v>6.2</v>
      </c>
      <c r="T37" s="344">
        <v>6.3</v>
      </c>
      <c r="U37" s="680">
        <f t="shared" si="11"/>
        <v>32.1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117">
        <v>72.8</v>
      </c>
      <c r="C38" s="703">
        <v>77.8</v>
      </c>
      <c r="D38" s="514">
        <v>21.4</v>
      </c>
      <c r="E38" s="514">
        <v>76.8</v>
      </c>
      <c r="F38" s="334">
        <v>76.7</v>
      </c>
      <c r="G38" s="336">
        <v>76.8</v>
      </c>
      <c r="H38" s="337">
        <f>SUM(B38:G38)</f>
        <v>402.3</v>
      </c>
      <c r="I38" s="37"/>
      <c r="J38" s="375"/>
      <c r="K38" s="326"/>
      <c r="L38" s="502"/>
      <c r="M38" s="2"/>
      <c r="N38" s="148" t="s">
        <v>27</v>
      </c>
      <c r="O38" s="329">
        <v>5.9</v>
      </c>
      <c r="P38" s="330">
        <v>6.2</v>
      </c>
      <c r="Q38" s="334">
        <v>1.3</v>
      </c>
      <c r="R38" s="330">
        <v>6.3</v>
      </c>
      <c r="S38" s="330">
        <v>6.2</v>
      </c>
      <c r="T38" s="344">
        <v>6.3</v>
      </c>
      <c r="U38" s="680">
        <f t="shared" si="11"/>
        <v>32.200000000000003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691">
        <v>72.8</v>
      </c>
      <c r="C39" s="738">
        <v>77.8</v>
      </c>
      <c r="D39" s="514">
        <v>21.4</v>
      </c>
      <c r="E39" s="334">
        <v>76.8</v>
      </c>
      <c r="F39" s="514">
        <v>76.599999999999994</v>
      </c>
      <c r="G39" s="336">
        <v>76.7</v>
      </c>
      <c r="H39" s="337">
        <f t="shared" si="10"/>
        <v>402.09999999999997</v>
      </c>
      <c r="I39" s="37"/>
      <c r="J39" s="375"/>
      <c r="K39" s="326"/>
      <c r="L39" s="502"/>
      <c r="M39" s="2"/>
      <c r="N39" s="147" t="s">
        <v>20</v>
      </c>
      <c r="O39" s="329">
        <v>5.9</v>
      </c>
      <c r="P39" s="330">
        <v>6.2</v>
      </c>
      <c r="Q39" s="330">
        <v>1.2</v>
      </c>
      <c r="R39" s="330">
        <v>6.3</v>
      </c>
      <c r="S39" s="330">
        <v>6.2</v>
      </c>
      <c r="T39" s="344">
        <v>6.3</v>
      </c>
      <c r="U39" s="680">
        <f t="shared" si="11"/>
        <v>32.1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71.7</v>
      </c>
      <c r="C40" s="703">
        <v>77.7</v>
      </c>
      <c r="D40" s="334">
        <v>20.9</v>
      </c>
      <c r="E40" s="334">
        <v>76.5</v>
      </c>
      <c r="F40" s="514">
        <v>76.400000000000006</v>
      </c>
      <c r="G40" s="515">
        <v>76</v>
      </c>
      <c r="H40" s="558">
        <f t="shared" si="10"/>
        <v>399.20000000000005</v>
      </c>
      <c r="I40" s="555"/>
      <c r="J40" s="556"/>
      <c r="K40" s="556"/>
      <c r="L40" s="556"/>
      <c r="M40" s="557"/>
      <c r="N40" s="147" t="s">
        <v>21</v>
      </c>
      <c r="O40" s="329">
        <v>5.9</v>
      </c>
      <c r="P40" s="330">
        <v>6.2</v>
      </c>
      <c r="Q40" s="330">
        <v>1.3</v>
      </c>
      <c r="R40" s="330">
        <v>6.3</v>
      </c>
      <c r="S40" s="330">
        <v>6.2</v>
      </c>
      <c r="T40" s="344">
        <v>6.3</v>
      </c>
      <c r="U40" s="680">
        <f t="shared" si="11"/>
        <v>32.200000000000003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691">
        <v>71.7</v>
      </c>
      <c r="C41" s="738">
        <v>77.7</v>
      </c>
      <c r="D41" s="334">
        <v>20.8</v>
      </c>
      <c r="E41" s="514">
        <v>76.400000000000006</v>
      </c>
      <c r="F41" s="514">
        <v>76.400000000000006</v>
      </c>
      <c r="G41" s="515">
        <v>76</v>
      </c>
      <c r="H41" s="337">
        <f t="shared" si="10"/>
        <v>399</v>
      </c>
      <c r="I41" s="555"/>
      <c r="J41" s="556"/>
      <c r="K41" s="556"/>
      <c r="L41" s="556"/>
      <c r="M41" s="557"/>
      <c r="N41" s="148" t="s">
        <v>22</v>
      </c>
      <c r="O41" s="329">
        <v>6</v>
      </c>
      <c r="P41" s="330">
        <v>6.2</v>
      </c>
      <c r="Q41" s="330">
        <v>1.2</v>
      </c>
      <c r="R41" s="330">
        <v>6.3</v>
      </c>
      <c r="S41" s="330">
        <v>6.3</v>
      </c>
      <c r="T41" s="344">
        <v>6.4</v>
      </c>
      <c r="U41" s="680">
        <f t="shared" si="11"/>
        <v>32.4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704">
        <v>71.400000000000006</v>
      </c>
      <c r="C42" s="919">
        <v>77.599999999999994</v>
      </c>
      <c r="D42" s="920">
        <v>20.7</v>
      </c>
      <c r="E42" s="920">
        <v>76.400000000000006</v>
      </c>
      <c r="F42" s="919">
        <v>76.400000000000006</v>
      </c>
      <c r="G42" s="706">
        <v>76</v>
      </c>
      <c r="H42" s="509">
        <f>SUM(B42:G42)</f>
        <v>398.5</v>
      </c>
      <c r="I42" s="555"/>
      <c r="J42" s="556"/>
      <c r="K42" s="556"/>
      <c r="L42" s="556"/>
      <c r="M42" s="557"/>
      <c r="N42" s="196" t="s">
        <v>30</v>
      </c>
      <c r="O42" s="329">
        <v>6</v>
      </c>
      <c r="P42" s="330">
        <v>6.2</v>
      </c>
      <c r="Q42" s="330">
        <v>1.2</v>
      </c>
      <c r="R42" s="330">
        <v>6.3</v>
      </c>
      <c r="S42" s="330">
        <v>6.3</v>
      </c>
      <c r="T42" s="344">
        <v>6.4</v>
      </c>
      <c r="U42" s="680">
        <f t="shared" si="11"/>
        <v>32.4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506.70000000000005</v>
      </c>
      <c r="C43" s="628">
        <f t="shared" si="12"/>
        <v>544.4</v>
      </c>
      <c r="D43" s="628">
        <f t="shared" si="12"/>
        <v>149.20000000000002</v>
      </c>
      <c r="E43" s="531">
        <f t="shared" si="12"/>
        <v>536.79999999999995</v>
      </c>
      <c r="F43" s="628">
        <f>SUM(F36:F42)</f>
        <v>536.09999999999991</v>
      </c>
      <c r="G43" s="629">
        <f t="shared" si="12"/>
        <v>535.9</v>
      </c>
      <c r="H43" s="626">
        <f>SUM(B43:G43)</f>
        <v>2809.1</v>
      </c>
      <c r="I43" s="37"/>
      <c r="J43" s="37"/>
      <c r="K43" s="37"/>
      <c r="L43" s="37"/>
      <c r="N43" s="302" t="s">
        <v>8</v>
      </c>
      <c r="O43" s="733">
        <f t="shared" ref="O43:T43" si="13">SUM(O36:O42)</f>
        <v>41.6</v>
      </c>
      <c r="P43" s="734">
        <f t="shared" si="13"/>
        <v>43.5</v>
      </c>
      <c r="Q43" s="734">
        <f t="shared" si="13"/>
        <v>9</v>
      </c>
      <c r="R43" s="734">
        <f t="shared" si="13"/>
        <v>44</v>
      </c>
      <c r="S43" s="734">
        <f t="shared" si="13"/>
        <v>43.699999999999996</v>
      </c>
      <c r="T43" s="735">
        <f t="shared" si="13"/>
        <v>44.4</v>
      </c>
      <c r="U43" s="626">
        <f t="shared" si="11"/>
        <v>226.2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155.1</v>
      </c>
      <c r="C44" s="613">
        <v>155.1</v>
      </c>
      <c r="D44" s="613">
        <v>155.1</v>
      </c>
      <c r="E44" s="613">
        <v>155.1</v>
      </c>
      <c r="F44" s="613">
        <v>155.1</v>
      </c>
      <c r="G44" s="613">
        <v>155.1</v>
      </c>
      <c r="H44" s="620">
        <f>+((H43/H45)/7)*1000</f>
        <v>155.90520590520589</v>
      </c>
      <c r="I44" s="38"/>
      <c r="J44" s="38"/>
      <c r="K44" s="38"/>
      <c r="L44" s="37"/>
      <c r="N44" s="162" t="s">
        <v>10</v>
      </c>
      <c r="O44" s="474">
        <v>152.5</v>
      </c>
      <c r="P44" s="475">
        <v>151.5</v>
      </c>
      <c r="Q44" s="475">
        <v>153</v>
      </c>
      <c r="R44" s="475">
        <v>149.5</v>
      </c>
      <c r="S44" s="475">
        <v>148.5</v>
      </c>
      <c r="T44" s="476">
        <v>147.5</v>
      </c>
      <c r="U44" s="732">
        <f>+((U43/U45)/7)*1000</f>
        <v>150.29900332225913</v>
      </c>
      <c r="AA44" s="11"/>
      <c r="AB44" s="11"/>
    </row>
    <row r="45" spans="1:28" ht="33.75" customHeight="1" x14ac:dyDescent="0.25">
      <c r="A45" s="163" t="s">
        <v>11</v>
      </c>
      <c r="B45" s="18">
        <v>464</v>
      </c>
      <c r="C45" s="19">
        <v>499</v>
      </c>
      <c r="D45" s="19">
        <v>134</v>
      </c>
      <c r="E45" s="19">
        <v>491</v>
      </c>
      <c r="F45" s="19">
        <v>493</v>
      </c>
      <c r="G45" s="20">
        <v>493</v>
      </c>
      <c r="H45" s="384">
        <f>SUM(B45:G45)</f>
        <v>2574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8</v>
      </c>
      <c r="R45" s="19">
        <v>42</v>
      </c>
      <c r="S45" s="19">
        <v>42</v>
      </c>
      <c r="T45" s="156">
        <v>43</v>
      </c>
      <c r="U45" s="114">
        <f>SUM(O45:T45)</f>
        <v>215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71.94550000000001</v>
      </c>
      <c r="C46" s="22">
        <f>((((((C44*7)*C45)/1000)))/7)</f>
        <v>77.394900000000007</v>
      </c>
      <c r="D46" s="22">
        <f>((((((D44*7)*D45)/1000)))/7)</f>
        <v>20.783400000000004</v>
      </c>
      <c r="E46" s="22">
        <f>((((((E44*7)*E45)/1000)))/7)</f>
        <v>76.1541</v>
      </c>
      <c r="F46" s="22">
        <f>((((((F44*7)*F45)/1000)))/7)</f>
        <v>76.464299999999994</v>
      </c>
      <c r="G46" s="23">
        <f>((((((G44*7)*G45)/1000)))/7)</f>
        <v>76.464299999999994</v>
      </c>
      <c r="H46" s="368">
        <f>((H43*1000)/H45)/7</f>
        <v>155.90520590520592</v>
      </c>
      <c r="I46" s="167"/>
      <c r="J46" s="167"/>
      <c r="K46" s="167"/>
      <c r="L46" s="37"/>
      <c r="N46" s="164" t="s">
        <v>12</v>
      </c>
      <c r="O46" s="21">
        <f t="shared" ref="O46:T46" si="14">(((((O44*7)*O45)/1000)))/7</f>
        <v>5.9474999999999998</v>
      </c>
      <c r="P46" s="22">
        <f t="shared" si="14"/>
        <v>6.2115</v>
      </c>
      <c r="Q46" s="22">
        <f t="shared" si="14"/>
        <v>1.224</v>
      </c>
      <c r="R46" s="22">
        <f t="shared" si="14"/>
        <v>6.2790000000000008</v>
      </c>
      <c r="S46" s="22">
        <f t="shared" si="14"/>
        <v>6.2370000000000001</v>
      </c>
      <c r="T46" s="135">
        <f t="shared" si="14"/>
        <v>6.3425000000000002</v>
      </c>
      <c r="U46" s="115">
        <f>((U43*1000)/U45)/7</f>
        <v>150.29900332225913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503.76479999999992</v>
      </c>
      <c r="C47" s="330">
        <f t="shared" si="15"/>
        <v>541.76429999999993</v>
      </c>
      <c r="D47" s="330">
        <f t="shared" si="15"/>
        <v>145.4838</v>
      </c>
      <c r="E47" s="330">
        <f t="shared" si="15"/>
        <v>533.07869999999991</v>
      </c>
      <c r="F47" s="330">
        <f>((F45*F44)*7)/1000</f>
        <v>535.25009999999997</v>
      </c>
      <c r="G47" s="331">
        <f t="shared" si="15"/>
        <v>535.25009999999997</v>
      </c>
      <c r="H47" s="57"/>
      <c r="I47" s="29"/>
      <c r="J47" s="29"/>
      <c r="K47" s="29"/>
      <c r="L47" s="37"/>
      <c r="N47" s="157" t="s">
        <v>13</v>
      </c>
      <c r="O47" s="329">
        <f t="shared" ref="O47:T47" si="16">((O45*O44)*7)/1000</f>
        <v>41.6325</v>
      </c>
      <c r="P47" s="330">
        <f t="shared" si="16"/>
        <v>43.480499999999999</v>
      </c>
      <c r="Q47" s="330">
        <f t="shared" si="16"/>
        <v>8.5679999999999996</v>
      </c>
      <c r="R47" s="330">
        <f t="shared" si="16"/>
        <v>43.953000000000003</v>
      </c>
      <c r="S47" s="330">
        <f t="shared" si="16"/>
        <v>43.658999999999999</v>
      </c>
      <c r="T47" s="344">
        <f t="shared" si="16"/>
        <v>44.397500000000001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156.0036945812808</v>
      </c>
      <c r="C48" s="27">
        <f t="shared" si="17"/>
        <v>155.85456627540796</v>
      </c>
      <c r="D48" s="27">
        <f t="shared" si="17"/>
        <v>159.06183368869935</v>
      </c>
      <c r="E48" s="27">
        <f t="shared" si="17"/>
        <v>156.1827174861798</v>
      </c>
      <c r="F48" s="27">
        <f>+(F43/F45)/7*1000</f>
        <v>155.34627644161111</v>
      </c>
      <c r="G48" s="28">
        <f t="shared" si="17"/>
        <v>155.2883222254419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152.38095238095238</v>
      </c>
      <c r="P48" s="27">
        <f t="shared" si="18"/>
        <v>151.56794425087108</v>
      </c>
      <c r="Q48" s="27">
        <f t="shared" si="18"/>
        <v>160.71428571428572</v>
      </c>
      <c r="R48" s="27">
        <f t="shared" si="18"/>
        <v>149.65986394557822</v>
      </c>
      <c r="S48" s="27">
        <f t="shared" si="18"/>
        <v>148.63945578231292</v>
      </c>
      <c r="T48" s="180">
        <f t="shared" si="18"/>
        <v>147.50830564784053</v>
      </c>
      <c r="U48" s="116"/>
      <c r="AA48" s="11"/>
      <c r="AB48" s="11"/>
    </row>
    <row r="49" spans="1:30" ht="33.75" customHeight="1" x14ac:dyDescent="0.25">
      <c r="A49" s="29"/>
      <c r="B49" s="713">
        <f t="shared" ref="B49:G49" si="19">B47-B43</f>
        <v>-2.9352000000001226</v>
      </c>
      <c r="C49" s="713">
        <f t="shared" si="19"/>
        <v>-2.6357000000000426</v>
      </c>
      <c r="D49" s="713">
        <f t="shared" si="19"/>
        <v>-3.7162000000000148</v>
      </c>
      <c r="E49" s="713">
        <f t="shared" si="19"/>
        <v>-3.721300000000042</v>
      </c>
      <c r="F49" s="713">
        <f t="shared" si="19"/>
        <v>-0.84989999999993415</v>
      </c>
      <c r="G49" s="713">
        <f t="shared" si="19"/>
        <v>-0.64990000000000236</v>
      </c>
      <c r="H49" s="29"/>
      <c r="I49" s="29"/>
      <c r="J49" s="29"/>
      <c r="K49" s="29"/>
      <c r="L49" s="30"/>
      <c r="N49" s="29"/>
      <c r="O49" s="713">
        <f t="shared" ref="O49:T49" si="20">O47-O43</f>
        <v>3.2499999999998863E-2</v>
      </c>
      <c r="P49" s="713">
        <f t="shared" si="20"/>
        <v>-1.9500000000000739E-2</v>
      </c>
      <c r="Q49" s="713">
        <f t="shared" si="20"/>
        <v>-0.43200000000000038</v>
      </c>
      <c r="R49" s="713">
        <f t="shared" si="20"/>
        <v>-4.6999999999997044E-2</v>
      </c>
      <c r="S49" s="713">
        <f t="shared" si="20"/>
        <v>-4.0999999999996817E-2</v>
      </c>
      <c r="T49" s="713">
        <f t="shared" si="20"/>
        <v>-2.4999999999977263E-3</v>
      </c>
      <c r="U49" s="713"/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29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03" t="s">
        <v>7</v>
      </c>
      <c r="C52" s="1104"/>
      <c r="D52" s="1104"/>
      <c r="E52" s="1104"/>
      <c r="F52" s="1104"/>
      <c r="G52" s="1104"/>
      <c r="H52" s="1105"/>
      <c r="I52" s="1142" t="s">
        <v>29</v>
      </c>
      <c r="J52" s="1143"/>
      <c r="K52" s="1143"/>
      <c r="L52" s="1143"/>
      <c r="M52" s="1143"/>
      <c r="N52" s="1143"/>
      <c r="O52" s="1144"/>
      <c r="P52" s="1103" t="s">
        <v>28</v>
      </c>
      <c r="Q52" s="1104"/>
      <c r="R52" s="1104"/>
      <c r="S52" s="1104"/>
      <c r="T52" s="1104"/>
      <c r="U52" s="1104"/>
      <c r="V52" s="1105"/>
      <c r="W52" s="1147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8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7.5</v>
      </c>
      <c r="C54" s="330">
        <v>7.7</v>
      </c>
      <c r="D54" s="330">
        <v>7.7</v>
      </c>
      <c r="E54" s="330">
        <v>1.6</v>
      </c>
      <c r="F54" s="330">
        <v>7.6</v>
      </c>
      <c r="G54" s="592">
        <v>7.5</v>
      </c>
      <c r="H54" s="592">
        <v>7.5</v>
      </c>
      <c r="I54" s="329">
        <v>6.6</v>
      </c>
      <c r="J54" s="592">
        <v>6.8</v>
      </c>
      <c r="K54" s="592">
        <v>6.9</v>
      </c>
      <c r="L54" s="330">
        <v>1.7</v>
      </c>
      <c r="M54" s="330">
        <v>6.9</v>
      </c>
      <c r="N54" s="25">
        <v>6.7</v>
      </c>
      <c r="O54" s="331">
        <v>6.7</v>
      </c>
      <c r="P54" s="329">
        <v>7.4</v>
      </c>
      <c r="Q54" s="330">
        <v>7.4</v>
      </c>
      <c r="R54" s="330">
        <v>7.5</v>
      </c>
      <c r="S54" s="330">
        <v>1.3</v>
      </c>
      <c r="T54" s="330">
        <v>7.6</v>
      </c>
      <c r="U54" s="330">
        <v>7.5</v>
      </c>
      <c r="V54" s="331">
        <v>7.3</v>
      </c>
      <c r="W54" s="380">
        <f t="shared" ref="W54:W61" si="21">SUM(B54:V54)</f>
        <v>135.40000000000003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7.5</v>
      </c>
      <c r="C55" s="330">
        <v>7.6</v>
      </c>
      <c r="D55" s="330">
        <v>7.6</v>
      </c>
      <c r="E55" s="330">
        <v>1.3</v>
      </c>
      <c r="F55" s="330">
        <v>7.6</v>
      </c>
      <c r="G55" s="592">
        <v>7.4</v>
      </c>
      <c r="H55" s="592">
        <v>7.4</v>
      </c>
      <c r="I55" s="329">
        <v>6.5</v>
      </c>
      <c r="J55" s="592">
        <v>6.7</v>
      </c>
      <c r="K55" s="592">
        <v>6.8</v>
      </c>
      <c r="L55" s="330">
        <v>1.6</v>
      </c>
      <c r="M55" s="330">
        <v>6.8</v>
      </c>
      <c r="N55" s="25">
        <v>6.6</v>
      </c>
      <c r="O55" s="331">
        <v>6.6</v>
      </c>
      <c r="P55" s="329">
        <v>7.3</v>
      </c>
      <c r="Q55" s="330">
        <v>7.3</v>
      </c>
      <c r="R55" s="330">
        <v>7.4</v>
      </c>
      <c r="S55" s="330">
        <v>1.2</v>
      </c>
      <c r="T55" s="330">
        <v>7.6</v>
      </c>
      <c r="U55" s="330">
        <v>7.4</v>
      </c>
      <c r="V55" s="331">
        <v>7.2</v>
      </c>
      <c r="W55" s="380">
        <f t="shared" si="21"/>
        <v>133.39999999999998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7.5</v>
      </c>
      <c r="C56" s="330">
        <v>7.6</v>
      </c>
      <c r="D56" s="330">
        <v>7.6</v>
      </c>
      <c r="E56" s="330">
        <v>1.3</v>
      </c>
      <c r="F56" s="330">
        <v>7.6</v>
      </c>
      <c r="G56" s="592">
        <v>7.4</v>
      </c>
      <c r="H56" s="592">
        <v>7.4</v>
      </c>
      <c r="I56" s="329">
        <v>6.6</v>
      </c>
      <c r="J56" s="592">
        <v>6.7</v>
      </c>
      <c r="K56" s="592">
        <v>6.8</v>
      </c>
      <c r="L56" s="330">
        <v>1.7</v>
      </c>
      <c r="M56" s="330">
        <v>6.8</v>
      </c>
      <c r="N56" s="25">
        <v>6.6</v>
      </c>
      <c r="O56" s="331">
        <v>6.6</v>
      </c>
      <c r="P56" s="329">
        <v>7.3</v>
      </c>
      <c r="Q56" s="330">
        <v>7.3</v>
      </c>
      <c r="R56" s="330">
        <v>7.4</v>
      </c>
      <c r="S56" s="330">
        <v>1.2</v>
      </c>
      <c r="T56" s="330">
        <v>7.6</v>
      </c>
      <c r="U56" s="330">
        <v>7.4</v>
      </c>
      <c r="V56" s="331">
        <v>7.2</v>
      </c>
      <c r="W56" s="380">
        <f t="shared" si="21"/>
        <v>133.6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7.5</v>
      </c>
      <c r="C57" s="330">
        <v>7.6</v>
      </c>
      <c r="D57" s="330">
        <v>7.6</v>
      </c>
      <c r="E57" s="330">
        <v>1.3</v>
      </c>
      <c r="F57" s="330">
        <v>7.6</v>
      </c>
      <c r="G57" s="592">
        <v>7.4</v>
      </c>
      <c r="H57" s="592">
        <v>7.4</v>
      </c>
      <c r="I57" s="329">
        <v>6.6</v>
      </c>
      <c r="J57" s="592">
        <v>6.7</v>
      </c>
      <c r="K57" s="592">
        <v>6.8</v>
      </c>
      <c r="L57" s="330">
        <v>1.7</v>
      </c>
      <c r="M57" s="330">
        <v>6.8</v>
      </c>
      <c r="N57" s="25">
        <v>6.6</v>
      </c>
      <c r="O57" s="331">
        <v>6.6</v>
      </c>
      <c r="P57" s="329">
        <v>7.3</v>
      </c>
      <c r="Q57" s="330">
        <v>7.3</v>
      </c>
      <c r="R57" s="330">
        <v>7.5</v>
      </c>
      <c r="S57" s="330">
        <v>1.3</v>
      </c>
      <c r="T57" s="330">
        <v>7.6</v>
      </c>
      <c r="U57" s="330">
        <v>7.4</v>
      </c>
      <c r="V57" s="331">
        <v>7.3</v>
      </c>
      <c r="W57" s="380">
        <f t="shared" si="21"/>
        <v>133.89999999999998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7.5</v>
      </c>
      <c r="C58" s="330">
        <v>7.6</v>
      </c>
      <c r="D58" s="330">
        <v>7.6</v>
      </c>
      <c r="E58" s="334">
        <v>1.3</v>
      </c>
      <c r="F58" s="330">
        <v>7.6</v>
      </c>
      <c r="G58" s="592">
        <v>7.4</v>
      </c>
      <c r="H58" s="592">
        <v>7.4</v>
      </c>
      <c r="I58" s="329">
        <v>6.6</v>
      </c>
      <c r="J58" s="592">
        <v>6.7</v>
      </c>
      <c r="K58" s="592">
        <v>6.8</v>
      </c>
      <c r="L58" s="330">
        <v>1.7</v>
      </c>
      <c r="M58" s="330">
        <v>6.8</v>
      </c>
      <c r="N58" s="25">
        <v>6.6</v>
      </c>
      <c r="O58" s="331">
        <v>6.6</v>
      </c>
      <c r="P58" s="329">
        <v>7.3</v>
      </c>
      <c r="Q58" s="330">
        <v>7.3</v>
      </c>
      <c r="R58" s="330">
        <v>7.5</v>
      </c>
      <c r="S58" s="330">
        <v>1.2</v>
      </c>
      <c r="T58" s="330">
        <v>7.6</v>
      </c>
      <c r="U58" s="330">
        <v>7.4</v>
      </c>
      <c r="V58" s="331">
        <v>7.3</v>
      </c>
      <c r="W58" s="380">
        <f t="shared" si="21"/>
        <v>133.79999999999998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7.5</v>
      </c>
      <c r="C59" s="330">
        <v>7.7</v>
      </c>
      <c r="D59" s="330">
        <v>7.6</v>
      </c>
      <c r="E59" s="330">
        <v>1.3</v>
      </c>
      <c r="F59" s="330">
        <v>7.6</v>
      </c>
      <c r="G59" s="592">
        <v>7.4</v>
      </c>
      <c r="H59" s="592">
        <v>7.4</v>
      </c>
      <c r="I59" s="329">
        <v>6.6</v>
      </c>
      <c r="J59" s="592">
        <v>6.7</v>
      </c>
      <c r="K59" s="592">
        <v>6.9</v>
      </c>
      <c r="L59" s="330">
        <v>1.7</v>
      </c>
      <c r="M59" s="330">
        <v>6.8</v>
      </c>
      <c r="N59" s="25">
        <v>6.6</v>
      </c>
      <c r="O59" s="331">
        <v>6.6</v>
      </c>
      <c r="P59" s="329">
        <v>7.4</v>
      </c>
      <c r="Q59" s="330">
        <v>7.4</v>
      </c>
      <c r="R59" s="330">
        <v>7.5</v>
      </c>
      <c r="S59" s="330">
        <v>1.2</v>
      </c>
      <c r="T59" s="330">
        <v>7.6</v>
      </c>
      <c r="U59" s="330">
        <v>7.4</v>
      </c>
      <c r="V59" s="331">
        <v>7.3</v>
      </c>
      <c r="W59" s="380">
        <f t="shared" si="21"/>
        <v>134.20000000000002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7.5</v>
      </c>
      <c r="C60" s="330">
        <v>7.7</v>
      </c>
      <c r="D60" s="330">
        <v>7.7</v>
      </c>
      <c r="E60" s="330">
        <v>1.3</v>
      </c>
      <c r="F60" s="330">
        <v>7.6</v>
      </c>
      <c r="G60" s="592">
        <v>7.5</v>
      </c>
      <c r="H60" s="592">
        <v>7.5</v>
      </c>
      <c r="I60" s="329">
        <v>6.6</v>
      </c>
      <c r="J60" s="592">
        <v>6.8</v>
      </c>
      <c r="K60" s="592">
        <v>6.9</v>
      </c>
      <c r="L60" s="330">
        <v>1.7</v>
      </c>
      <c r="M60" s="330">
        <v>6.8</v>
      </c>
      <c r="N60" s="25">
        <v>6.7</v>
      </c>
      <c r="O60" s="331">
        <v>6.7</v>
      </c>
      <c r="P60" s="329">
        <v>7.4</v>
      </c>
      <c r="Q60" s="330">
        <v>7.4</v>
      </c>
      <c r="R60" s="330">
        <v>7.5</v>
      </c>
      <c r="S60" s="330">
        <v>1.2</v>
      </c>
      <c r="T60" s="330">
        <v>7.6</v>
      </c>
      <c r="U60" s="330">
        <v>7.5</v>
      </c>
      <c r="V60" s="331">
        <v>7.3</v>
      </c>
      <c r="W60" s="680">
        <f t="shared" si="21"/>
        <v>134.9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2">SUM(B54:B60)</f>
        <v>52.5</v>
      </c>
      <c r="C61" s="623">
        <f t="shared" si="22"/>
        <v>53.500000000000007</v>
      </c>
      <c r="D61" s="623">
        <f t="shared" si="22"/>
        <v>53.400000000000006</v>
      </c>
      <c r="E61" s="623">
        <f t="shared" si="22"/>
        <v>9.4</v>
      </c>
      <c r="F61" s="623">
        <f t="shared" si="22"/>
        <v>53.2</v>
      </c>
      <c r="G61" s="623">
        <f t="shared" si="22"/>
        <v>52</v>
      </c>
      <c r="H61" s="624">
        <f t="shared" si="22"/>
        <v>52</v>
      </c>
      <c r="I61" s="622">
        <f t="shared" si="22"/>
        <v>46.1</v>
      </c>
      <c r="J61" s="623">
        <f t="shared" si="22"/>
        <v>47.1</v>
      </c>
      <c r="K61" s="623">
        <f t="shared" si="22"/>
        <v>47.9</v>
      </c>
      <c r="L61" s="623">
        <f>SUM(L54:L60)</f>
        <v>11.799999999999999</v>
      </c>
      <c r="M61" s="623">
        <f>SUM(M54:M60)</f>
        <v>47.699999999999996</v>
      </c>
      <c r="N61" s="623">
        <f>SUM(N54:N60)</f>
        <v>46.400000000000006</v>
      </c>
      <c r="O61" s="624">
        <f>SUM(O54:O60)</f>
        <v>46.400000000000006</v>
      </c>
      <c r="P61" s="622">
        <f t="shared" ref="P61:V61" si="23">SUM(P54:P60)</f>
        <v>51.4</v>
      </c>
      <c r="Q61" s="623">
        <f t="shared" si="23"/>
        <v>51.4</v>
      </c>
      <c r="R61" s="623">
        <f t="shared" si="23"/>
        <v>52.3</v>
      </c>
      <c r="S61" s="623">
        <f t="shared" si="23"/>
        <v>8.6</v>
      </c>
      <c r="T61" s="623">
        <f t="shared" si="23"/>
        <v>53.2</v>
      </c>
      <c r="U61" s="623">
        <f t="shared" si="23"/>
        <v>52</v>
      </c>
      <c r="V61" s="624">
        <f t="shared" si="23"/>
        <v>50.899999999999991</v>
      </c>
      <c r="W61" s="625">
        <f t="shared" si="21"/>
        <v>939.19999999999993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153</v>
      </c>
      <c r="C62" s="618">
        <v>153</v>
      </c>
      <c r="D62" s="618">
        <v>152.5</v>
      </c>
      <c r="E62" s="618">
        <v>153</v>
      </c>
      <c r="F62" s="618">
        <v>152</v>
      </c>
      <c r="G62" s="618">
        <v>151.5</v>
      </c>
      <c r="H62" s="619">
        <v>151.5</v>
      </c>
      <c r="I62" s="617">
        <v>153</v>
      </c>
      <c r="J62" s="618">
        <v>153</v>
      </c>
      <c r="K62" s="618">
        <v>152</v>
      </c>
      <c r="L62" s="621">
        <v>153</v>
      </c>
      <c r="M62" s="621">
        <v>151.5</v>
      </c>
      <c r="N62" s="618">
        <v>150.5</v>
      </c>
      <c r="O62" s="619">
        <v>150.5</v>
      </c>
      <c r="P62" s="617">
        <v>153</v>
      </c>
      <c r="Q62" s="618">
        <v>153</v>
      </c>
      <c r="R62" s="618">
        <v>152.5</v>
      </c>
      <c r="S62" s="618">
        <v>153</v>
      </c>
      <c r="T62" s="618">
        <v>152</v>
      </c>
      <c r="U62" s="618">
        <v>151.5</v>
      </c>
      <c r="V62" s="619">
        <v>151.5</v>
      </c>
      <c r="W62" s="616">
        <f>((W61/W63)/7)*1000</f>
        <v>152.29447056915842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8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8</v>
      </c>
      <c r="T63" s="19">
        <v>50</v>
      </c>
      <c r="U63" s="19">
        <v>49</v>
      </c>
      <c r="V63" s="20">
        <v>48</v>
      </c>
      <c r="W63" s="244">
        <f>+SUM(B63:V63)</f>
        <v>881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7.4948571428571427</v>
      </c>
      <c r="C64" s="21">
        <f t="shared" ref="C64:V64" si="24">((((C62*7)*C63-C54-C55)/1000))/7</f>
        <v>7.6478142857142855</v>
      </c>
      <c r="D64" s="21">
        <f t="shared" si="24"/>
        <v>7.622814285714286</v>
      </c>
      <c r="E64" s="21">
        <f t="shared" si="24"/>
        <v>1.2235857142857145</v>
      </c>
      <c r="F64" s="21">
        <f t="shared" si="24"/>
        <v>7.5978285714285718</v>
      </c>
      <c r="G64" s="21">
        <f t="shared" si="24"/>
        <v>7.4213714285714278</v>
      </c>
      <c r="H64" s="21">
        <f t="shared" si="24"/>
        <v>7.4213714285714278</v>
      </c>
      <c r="I64" s="21">
        <f t="shared" si="24"/>
        <v>6.5771285714285721</v>
      </c>
      <c r="J64" s="21">
        <f t="shared" si="24"/>
        <v>6.7300714285714287</v>
      </c>
      <c r="K64" s="21">
        <f t="shared" si="24"/>
        <v>6.8380428571428569</v>
      </c>
      <c r="L64" s="21">
        <f t="shared" si="24"/>
        <v>1.6825285714285714</v>
      </c>
      <c r="M64" s="21">
        <f t="shared" si="24"/>
        <v>6.8155428571428569</v>
      </c>
      <c r="N64" s="21">
        <f t="shared" si="24"/>
        <v>6.6201000000000008</v>
      </c>
      <c r="O64" s="21">
        <f t="shared" si="24"/>
        <v>6.6201000000000008</v>
      </c>
      <c r="P64" s="21">
        <f t="shared" si="24"/>
        <v>7.3418999999999999</v>
      </c>
      <c r="Q64" s="21">
        <f t="shared" si="24"/>
        <v>7.3418999999999999</v>
      </c>
      <c r="R64" s="21">
        <f t="shared" si="24"/>
        <v>7.4703714285714282</v>
      </c>
      <c r="S64" s="21">
        <f t="shared" si="24"/>
        <v>1.2236428571428573</v>
      </c>
      <c r="T64" s="21">
        <f t="shared" si="24"/>
        <v>7.5978285714285718</v>
      </c>
      <c r="U64" s="21">
        <f t="shared" si="24"/>
        <v>7.4213714285714278</v>
      </c>
      <c r="V64" s="21">
        <f t="shared" si="24"/>
        <v>7.2699285714285713</v>
      </c>
      <c r="W64" s="425">
        <f>((W61*1000)/W63)/7</f>
        <v>152.29447056915842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52.478999999999999</v>
      </c>
      <c r="C65" s="330">
        <f>((C63*C62)*7)/1000</f>
        <v>53.55</v>
      </c>
      <c r="D65" s="330">
        <f t="shared" ref="D65:K65" si="25">((D63*D62)*7)/1000</f>
        <v>53.375</v>
      </c>
      <c r="E65" s="330">
        <f t="shared" si="25"/>
        <v>8.5679999999999996</v>
      </c>
      <c r="F65" s="330">
        <f t="shared" si="25"/>
        <v>53.2</v>
      </c>
      <c r="G65" s="330">
        <f t="shared" si="25"/>
        <v>51.964500000000001</v>
      </c>
      <c r="H65" s="331">
        <f t="shared" si="25"/>
        <v>51.964500000000001</v>
      </c>
      <c r="I65" s="329">
        <f t="shared" si="25"/>
        <v>46.052999999999997</v>
      </c>
      <c r="J65" s="330">
        <f t="shared" si="25"/>
        <v>47.124000000000002</v>
      </c>
      <c r="K65" s="330">
        <f t="shared" si="25"/>
        <v>47.88</v>
      </c>
      <c r="L65" s="330">
        <f>((L63*L62)*7)/1000</f>
        <v>11.781000000000001</v>
      </c>
      <c r="M65" s="330">
        <f>((M63*M62)*7)/1000</f>
        <v>47.722499999999997</v>
      </c>
      <c r="N65" s="330">
        <f>((N63*N62)*7)/1000</f>
        <v>46.353999999999999</v>
      </c>
      <c r="O65" s="331">
        <f>((O63*O62)*7)/1000</f>
        <v>46.353999999999999</v>
      </c>
      <c r="P65" s="329">
        <f t="shared" ref="P65:V65" si="26">((P63*P62)*7)/1000</f>
        <v>51.408000000000001</v>
      </c>
      <c r="Q65" s="330">
        <f t="shared" si="26"/>
        <v>51.408000000000001</v>
      </c>
      <c r="R65" s="330">
        <f t="shared" si="26"/>
        <v>52.307499999999997</v>
      </c>
      <c r="S65" s="330">
        <f t="shared" si="26"/>
        <v>8.5679999999999996</v>
      </c>
      <c r="T65" s="330">
        <f t="shared" si="26"/>
        <v>53.2</v>
      </c>
      <c r="U65" s="330">
        <f t="shared" si="26"/>
        <v>51.964500000000001</v>
      </c>
      <c r="V65" s="331">
        <f t="shared" si="26"/>
        <v>50.904000000000003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7">+(B61/B63)/7*1000</f>
        <v>153.06122448979593</v>
      </c>
      <c r="C66" s="27">
        <f t="shared" si="27"/>
        <v>152.85714285714286</v>
      </c>
      <c r="D66" s="27">
        <f t="shared" si="27"/>
        <v>152.57142857142858</v>
      </c>
      <c r="E66" s="27">
        <f t="shared" si="27"/>
        <v>167.85714285714286</v>
      </c>
      <c r="F66" s="27">
        <f t="shared" si="27"/>
        <v>152</v>
      </c>
      <c r="G66" s="27">
        <f t="shared" si="27"/>
        <v>151.60349854227405</v>
      </c>
      <c r="H66" s="28">
        <f t="shared" si="27"/>
        <v>151.60349854227405</v>
      </c>
      <c r="I66" s="26">
        <f t="shared" si="27"/>
        <v>153.15614617940199</v>
      </c>
      <c r="J66" s="27">
        <f t="shared" si="27"/>
        <v>152.92207792207793</v>
      </c>
      <c r="K66" s="27">
        <f t="shared" si="27"/>
        <v>152.06349206349205</v>
      </c>
      <c r="L66" s="27">
        <f>+(L61/L63)/7*1000</f>
        <v>153.2467532467532</v>
      </c>
      <c r="M66" s="27">
        <f>+(M61/M63)/7*1000</f>
        <v>151.42857142857142</v>
      </c>
      <c r="N66" s="27">
        <f>+(N61/N63)/7*1000</f>
        <v>150.64935064935068</v>
      </c>
      <c r="O66" s="28">
        <f>+(O61/O63)/7*1000</f>
        <v>150.64935064935068</v>
      </c>
      <c r="P66" s="26">
        <f t="shared" ref="P66:V66" si="28">+(P61/P63)/7*1000</f>
        <v>152.97619047619045</v>
      </c>
      <c r="Q66" s="27">
        <f t="shared" si="28"/>
        <v>152.97619047619045</v>
      </c>
      <c r="R66" s="27">
        <f t="shared" si="28"/>
        <v>152.47813411078718</v>
      </c>
      <c r="S66" s="27">
        <f t="shared" si="28"/>
        <v>153.57142857142856</v>
      </c>
      <c r="T66" s="27">
        <f t="shared" si="28"/>
        <v>152</v>
      </c>
      <c r="U66" s="27">
        <f t="shared" si="28"/>
        <v>151.60349854227405</v>
      </c>
      <c r="V66" s="28">
        <f t="shared" si="28"/>
        <v>151.48809523809524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-2.1000000000000796E-2</v>
      </c>
      <c r="C67" s="713">
        <f t="shared" ref="C67:V67" si="29">C65-C61</f>
        <v>4.9999999999990052E-2</v>
      </c>
      <c r="D67" s="713">
        <f t="shared" si="29"/>
        <v>-2.5000000000005684E-2</v>
      </c>
      <c r="E67" s="713">
        <f t="shared" si="29"/>
        <v>-0.83200000000000074</v>
      </c>
      <c r="F67" s="713">
        <f t="shared" si="29"/>
        <v>0</v>
      </c>
      <c r="G67" s="713">
        <f t="shared" si="29"/>
        <v>-3.5499999999998977E-2</v>
      </c>
      <c r="H67" s="713">
        <f t="shared" si="29"/>
        <v>-3.5499999999998977E-2</v>
      </c>
      <c r="I67" s="713">
        <f t="shared" si="29"/>
        <v>-4.700000000000415E-2</v>
      </c>
      <c r="J67" s="713">
        <f t="shared" si="29"/>
        <v>2.4000000000000909E-2</v>
      </c>
      <c r="K67" s="713">
        <f t="shared" si="29"/>
        <v>-1.9999999999996021E-2</v>
      </c>
      <c r="L67" s="713">
        <f t="shared" si="29"/>
        <v>-1.8999999999998352E-2</v>
      </c>
      <c r="M67" s="713">
        <f t="shared" si="29"/>
        <v>2.2500000000000853E-2</v>
      </c>
      <c r="N67" s="713">
        <f t="shared" si="29"/>
        <v>-4.600000000000648E-2</v>
      </c>
      <c r="O67" s="713">
        <f t="shared" si="29"/>
        <v>-4.600000000000648E-2</v>
      </c>
      <c r="P67" s="713">
        <f t="shared" si="29"/>
        <v>8.0000000000026716E-3</v>
      </c>
      <c r="Q67" s="713">
        <f t="shared" si="29"/>
        <v>8.0000000000026716E-3</v>
      </c>
      <c r="R67" s="713">
        <f t="shared" si="29"/>
        <v>7.5000000000002842E-3</v>
      </c>
      <c r="S67" s="713">
        <f t="shared" si="29"/>
        <v>-3.2000000000000028E-2</v>
      </c>
      <c r="T67" s="713">
        <f t="shared" si="29"/>
        <v>0</v>
      </c>
      <c r="U67" s="713">
        <f t="shared" si="29"/>
        <v>-3.5499999999998977E-2</v>
      </c>
      <c r="V67" s="713">
        <f t="shared" si="29"/>
        <v>4.000000000011994E-3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40" showPageBreaks="1" printArea="1" view="pageBreakPreview" topLeftCell="A13">
      <selection activeCell="B49" sqref="B49:G49"/>
      <pageMargins left="0.7" right="0.7" top="0.75" bottom="0.75" header="0.3" footer="0.3"/>
      <pageSetup scale="14" orientation="portrait" r:id="rId1"/>
    </customSheetView>
  </customSheetViews>
  <mergeCells count="18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scale="14" orientation="portrait"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9">
    <pageSetUpPr fitToPage="1"/>
  </sheetPr>
  <dimension ref="A1:AG227"/>
  <sheetViews>
    <sheetView zoomScale="90" zoomScaleNormal="90" zoomScaleSheetLayoutView="100" workbookViewId="0">
      <selection activeCell="O35" sqref="O35:T35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4.140625" style="11" customWidth="1"/>
    <col min="15" max="23" width="11.28515625" style="11" customWidth="1"/>
    <col min="24" max="24" width="7.85546875" style="1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84" t="s">
        <v>0</v>
      </c>
      <c r="H1" s="1184"/>
      <c r="I1" s="1184"/>
      <c r="J1" s="1184"/>
      <c r="K1" s="1184"/>
      <c r="L1" s="1184"/>
      <c r="M1" s="1184"/>
      <c r="N1" s="1184"/>
      <c r="O1" s="1184"/>
      <c r="P1" s="1184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COUNTA(A7:A13) - MATCH(A3,A7:A13,0) + 1</f>
        <v>1</v>
      </c>
      <c r="E2" s="1189" t="s">
        <v>1</v>
      </c>
      <c r="F2" s="1189"/>
      <c r="G2" s="1189"/>
      <c r="H2" s="1189"/>
      <c r="I2" s="1185" t="s">
        <v>2</v>
      </c>
      <c r="J2" s="1185"/>
      <c r="K2" s="1185"/>
      <c r="M2" s="768" t="s">
        <v>3</v>
      </c>
      <c r="N2" s="1185" t="s">
        <v>49</v>
      </c>
      <c r="O2" s="1185"/>
      <c r="P2" s="1185"/>
      <c r="S2" s="768" t="s">
        <v>5</v>
      </c>
      <c r="T2" s="772">
        <v>45785</v>
      </c>
      <c r="U2" s="772">
        <f>T2+6</f>
        <v>45791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30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81" t="s">
        <v>7</v>
      </c>
      <c r="C5" s="1182"/>
      <c r="D5" s="1182"/>
      <c r="E5" s="1182"/>
      <c r="F5" s="1182"/>
      <c r="G5" s="1182"/>
      <c r="H5" s="1183"/>
      <c r="I5" s="1186" t="s">
        <v>29</v>
      </c>
      <c r="J5" s="1187"/>
      <c r="K5" s="1187"/>
      <c r="L5" s="1187"/>
      <c r="M5" s="1187"/>
      <c r="N5" s="1187"/>
      <c r="O5" s="1188"/>
      <c r="P5" s="1186" t="s">
        <v>28</v>
      </c>
      <c r="Q5" s="1187"/>
      <c r="R5" s="1187"/>
      <c r="S5" s="1187"/>
      <c r="T5" s="1187"/>
      <c r="U5" s="1187"/>
      <c r="V5" s="1187"/>
      <c r="W5" s="899" t="s">
        <v>8</v>
      </c>
      <c r="Y5" s="2"/>
    </row>
    <row r="6" spans="1:33" ht="15" customHeight="1" thickBot="1" x14ac:dyDescent="0.3">
      <c r="A6" s="774" t="s">
        <v>9</v>
      </c>
      <c r="B6" s="775">
        <v>1</v>
      </c>
      <c r="C6" s="776">
        <v>2</v>
      </c>
      <c r="D6" s="776">
        <v>3</v>
      </c>
      <c r="E6" s="776">
        <v>4</v>
      </c>
      <c r="F6" s="776">
        <v>5</v>
      </c>
      <c r="G6" s="776">
        <v>6</v>
      </c>
      <c r="H6" s="777">
        <v>7</v>
      </c>
      <c r="I6" s="775">
        <v>1</v>
      </c>
      <c r="J6" s="776">
        <v>2</v>
      </c>
      <c r="K6" s="776">
        <v>3</v>
      </c>
      <c r="L6" s="776">
        <v>4</v>
      </c>
      <c r="M6" s="776">
        <v>5</v>
      </c>
      <c r="N6" s="776">
        <v>6</v>
      </c>
      <c r="O6" s="777">
        <v>7</v>
      </c>
      <c r="P6" s="775">
        <v>1</v>
      </c>
      <c r="Q6" s="776">
        <v>2</v>
      </c>
      <c r="R6" s="776">
        <v>3</v>
      </c>
      <c r="S6" s="776">
        <v>4</v>
      </c>
      <c r="T6" s="776">
        <v>5</v>
      </c>
      <c r="U6" s="778">
        <v>6</v>
      </c>
      <c r="V6" s="897">
        <v>7</v>
      </c>
      <c r="W6" s="913">
        <v>1648.6000000000001</v>
      </c>
      <c r="Y6" s="327"/>
      <c r="AA6" s="326"/>
      <c r="AB6" s="11"/>
    </row>
    <row r="7" spans="1:33" ht="15" customHeight="1" x14ac:dyDescent="0.2">
      <c r="A7" s="774" t="s">
        <v>23</v>
      </c>
      <c r="B7" s="779">
        <v>89.9</v>
      </c>
      <c r="C7" s="780">
        <v>90</v>
      </c>
      <c r="D7" s="780">
        <v>89.8</v>
      </c>
      <c r="E7" s="781">
        <v>11.7</v>
      </c>
      <c r="F7" s="780">
        <v>89.3</v>
      </c>
      <c r="G7" s="780">
        <v>89.7</v>
      </c>
      <c r="H7" s="782">
        <v>90</v>
      </c>
      <c r="I7" s="783">
        <v>86.1</v>
      </c>
      <c r="J7" s="780">
        <v>86.6</v>
      </c>
      <c r="K7" s="780">
        <v>89.1</v>
      </c>
      <c r="L7" s="781">
        <v>18.899999999999999</v>
      </c>
      <c r="M7" s="780">
        <v>90.3</v>
      </c>
      <c r="N7" s="780">
        <v>88.4</v>
      </c>
      <c r="O7" s="782">
        <v>86.7</v>
      </c>
      <c r="P7" s="779">
        <v>88.3</v>
      </c>
      <c r="Q7" s="780">
        <v>89.2</v>
      </c>
      <c r="R7" s="780">
        <v>91</v>
      </c>
      <c r="S7" s="781">
        <v>12.3</v>
      </c>
      <c r="T7" s="784">
        <v>91.6</v>
      </c>
      <c r="U7" s="780">
        <v>90.4</v>
      </c>
      <c r="V7" s="782">
        <v>90.2</v>
      </c>
      <c r="W7" s="898">
        <f t="shared" ref="W7:W14" si="0">SUM(B7:V7)</f>
        <v>1649.5</v>
      </c>
      <c r="X7" s="895">
        <f t="shared" ref="X7:X13" si="1">W6-W7</f>
        <v>-0.89999999999986358</v>
      </c>
      <c r="Y7" s="327"/>
      <c r="Z7" s="326"/>
      <c r="AA7" s="502"/>
      <c r="AB7" s="11"/>
    </row>
    <row r="8" spans="1:33" ht="15" customHeight="1" x14ac:dyDescent="0.2">
      <c r="A8" s="785" t="s">
        <v>19</v>
      </c>
      <c r="B8" s="783">
        <v>89.8</v>
      </c>
      <c r="C8" s="781">
        <v>90</v>
      </c>
      <c r="D8" s="781">
        <v>89.8</v>
      </c>
      <c r="E8" s="780">
        <v>11.6</v>
      </c>
      <c r="F8" s="781">
        <v>89.3</v>
      </c>
      <c r="G8" s="780">
        <v>89.7</v>
      </c>
      <c r="H8" s="782">
        <v>90</v>
      </c>
      <c r="I8" s="783">
        <v>86.1</v>
      </c>
      <c r="J8" s="780">
        <v>86.6</v>
      </c>
      <c r="K8" s="781">
        <v>89.1</v>
      </c>
      <c r="L8" s="780">
        <v>18.8</v>
      </c>
      <c r="M8" s="780">
        <v>90.3</v>
      </c>
      <c r="N8" s="780">
        <v>88.4</v>
      </c>
      <c r="O8" s="787">
        <v>86.7</v>
      </c>
      <c r="P8" s="783">
        <v>88.2</v>
      </c>
      <c r="Q8" s="918">
        <v>89.2</v>
      </c>
      <c r="R8" s="780">
        <v>91</v>
      </c>
      <c r="S8" s="780">
        <v>12.2</v>
      </c>
      <c r="T8" s="784">
        <v>91.6</v>
      </c>
      <c r="U8" s="780">
        <v>90.4</v>
      </c>
      <c r="V8" s="782">
        <v>90.2</v>
      </c>
      <c r="W8" s="789">
        <f t="shared" si="0"/>
        <v>1649.0000000000002</v>
      </c>
      <c r="X8" s="895">
        <f t="shared" si="1"/>
        <v>0.49999999999977263</v>
      </c>
      <c r="Y8" s="356"/>
      <c r="Z8" s="326"/>
      <c r="AA8" s="502"/>
      <c r="AB8" s="11"/>
    </row>
    <row r="9" spans="1:33" ht="15" customHeight="1" x14ac:dyDescent="0.2">
      <c r="A9" s="786" t="s">
        <v>27</v>
      </c>
      <c r="B9" s="783">
        <v>89.7</v>
      </c>
      <c r="C9" s="780">
        <v>89.9</v>
      </c>
      <c r="D9" s="781">
        <v>89.7</v>
      </c>
      <c r="E9" s="781">
        <v>11.8</v>
      </c>
      <c r="F9" s="780">
        <v>89.3</v>
      </c>
      <c r="G9" s="780">
        <v>89.8</v>
      </c>
      <c r="H9" s="787">
        <v>90.1</v>
      </c>
      <c r="I9" s="779">
        <v>86.4</v>
      </c>
      <c r="J9" s="780">
        <v>86.7</v>
      </c>
      <c r="K9" s="780">
        <v>89.1</v>
      </c>
      <c r="L9" s="780">
        <v>19.2</v>
      </c>
      <c r="M9" s="780">
        <v>90.4</v>
      </c>
      <c r="N9" s="780">
        <v>88.5</v>
      </c>
      <c r="O9" s="782">
        <v>86.6</v>
      </c>
      <c r="P9" s="783">
        <v>88.2</v>
      </c>
      <c r="Q9" s="780">
        <v>88.9</v>
      </c>
      <c r="R9" s="780">
        <v>91.2</v>
      </c>
      <c r="S9" s="780">
        <v>12.5</v>
      </c>
      <c r="T9" s="788">
        <v>91.8</v>
      </c>
      <c r="U9" s="780">
        <v>90.8</v>
      </c>
      <c r="V9" s="782">
        <v>90.4</v>
      </c>
      <c r="W9" s="789">
        <f t="shared" si="0"/>
        <v>1651.0000000000002</v>
      </c>
      <c r="X9" s="895">
        <f t="shared" si="1"/>
        <v>-2</v>
      </c>
      <c r="Y9" s="356"/>
      <c r="Z9" s="326"/>
      <c r="AA9" s="502"/>
      <c r="AB9" s="11"/>
    </row>
    <row r="10" spans="1:33" ht="15" customHeight="1" x14ac:dyDescent="0.2">
      <c r="A10" s="774" t="s">
        <v>20</v>
      </c>
      <c r="B10" s="783">
        <v>89.7</v>
      </c>
      <c r="C10" s="781">
        <v>89.9</v>
      </c>
      <c r="D10" s="918">
        <v>89.6</v>
      </c>
      <c r="E10" s="780">
        <v>11.7</v>
      </c>
      <c r="F10" s="781">
        <v>89.3</v>
      </c>
      <c r="G10" s="780">
        <v>89.8</v>
      </c>
      <c r="H10" s="787">
        <v>90</v>
      </c>
      <c r="I10" s="783">
        <v>86.3</v>
      </c>
      <c r="J10" s="780">
        <v>86.7</v>
      </c>
      <c r="K10" s="780">
        <v>89.1</v>
      </c>
      <c r="L10" s="780">
        <v>19.2</v>
      </c>
      <c r="M10" s="780">
        <v>90.4</v>
      </c>
      <c r="N10" s="781">
        <v>88.5</v>
      </c>
      <c r="O10" s="782">
        <v>86.6</v>
      </c>
      <c r="P10" s="779">
        <v>88.2</v>
      </c>
      <c r="Q10" s="781">
        <v>88.9</v>
      </c>
      <c r="R10" s="780">
        <v>91.2</v>
      </c>
      <c r="S10" s="781">
        <v>12.5</v>
      </c>
      <c r="T10" s="784">
        <v>91.7</v>
      </c>
      <c r="U10" s="780">
        <v>90.8</v>
      </c>
      <c r="V10" s="782">
        <v>90.4</v>
      </c>
      <c r="W10" s="789">
        <f t="shared" si="0"/>
        <v>1650.5000000000002</v>
      </c>
      <c r="X10" s="895">
        <f t="shared" si="1"/>
        <v>0.5</v>
      </c>
      <c r="Y10" s="356"/>
      <c r="Z10" s="326"/>
      <c r="AA10" s="502"/>
      <c r="AB10" s="11"/>
    </row>
    <row r="11" spans="1:33" ht="15" customHeight="1" x14ac:dyDescent="0.2">
      <c r="A11" s="774" t="s">
        <v>21</v>
      </c>
      <c r="B11" s="783">
        <v>89.7</v>
      </c>
      <c r="C11" s="780">
        <v>89.7</v>
      </c>
      <c r="D11" s="780">
        <v>89.1</v>
      </c>
      <c r="E11" s="781">
        <v>11.5</v>
      </c>
      <c r="F11" s="780">
        <v>89.1</v>
      </c>
      <c r="G11" s="781">
        <v>89.7</v>
      </c>
      <c r="H11" s="782">
        <v>89.6</v>
      </c>
      <c r="I11" s="783">
        <v>86.1</v>
      </c>
      <c r="J11" s="780">
        <v>86.6</v>
      </c>
      <c r="K11" s="780">
        <v>89.1</v>
      </c>
      <c r="L11" s="780">
        <v>19.100000000000001</v>
      </c>
      <c r="M11" s="780">
        <v>90.4</v>
      </c>
      <c r="N11" s="780">
        <v>88.4</v>
      </c>
      <c r="O11" s="782">
        <v>86.6</v>
      </c>
      <c r="P11" s="779">
        <v>88</v>
      </c>
      <c r="Q11" s="780">
        <v>88.7</v>
      </c>
      <c r="R11" s="780">
        <v>91.2</v>
      </c>
      <c r="S11" s="780">
        <v>12.3</v>
      </c>
      <c r="T11" s="784">
        <v>91.5</v>
      </c>
      <c r="U11" s="780">
        <v>90.7</v>
      </c>
      <c r="V11" s="782">
        <v>90.4</v>
      </c>
      <c r="W11" s="789">
        <f t="shared" si="0"/>
        <v>1647.5000000000002</v>
      </c>
      <c r="X11" s="895">
        <f t="shared" si="1"/>
        <v>3</v>
      </c>
      <c r="Y11" s="356"/>
      <c r="Z11" s="326"/>
      <c r="AA11" s="502"/>
      <c r="AB11" s="11"/>
    </row>
    <row r="12" spans="1:33" ht="15" customHeight="1" x14ac:dyDescent="0.2">
      <c r="A12" s="774" t="s">
        <v>22</v>
      </c>
      <c r="B12" s="783">
        <v>89.7</v>
      </c>
      <c r="C12" s="780">
        <v>89.7</v>
      </c>
      <c r="D12" s="780">
        <v>89.1</v>
      </c>
      <c r="E12" s="780">
        <v>11.4</v>
      </c>
      <c r="F12" s="780">
        <v>89.1</v>
      </c>
      <c r="G12" s="780">
        <v>89.6</v>
      </c>
      <c r="H12" s="782">
        <v>89.6</v>
      </c>
      <c r="I12" s="779">
        <v>86.1</v>
      </c>
      <c r="J12" s="781">
        <v>86.6</v>
      </c>
      <c r="K12" s="780">
        <v>89.1</v>
      </c>
      <c r="L12" s="780">
        <v>19.100000000000001</v>
      </c>
      <c r="M12" s="780">
        <v>90.4</v>
      </c>
      <c r="N12" s="780">
        <v>88.4</v>
      </c>
      <c r="O12" s="782">
        <v>86.6</v>
      </c>
      <c r="P12" s="783">
        <v>87.9</v>
      </c>
      <c r="Q12" s="780">
        <v>88.7</v>
      </c>
      <c r="R12" s="780">
        <v>91.2</v>
      </c>
      <c r="S12" s="780">
        <v>12.3</v>
      </c>
      <c r="T12" s="784">
        <v>91.5</v>
      </c>
      <c r="U12" s="780">
        <v>90.7</v>
      </c>
      <c r="V12" s="782">
        <v>90.4</v>
      </c>
      <c r="W12" s="789">
        <f t="shared" si="0"/>
        <v>1647.2000000000003</v>
      </c>
      <c r="X12" s="895">
        <f t="shared" si="1"/>
        <v>0.29999999999995453</v>
      </c>
      <c r="Y12" s="356"/>
      <c r="Z12" s="326"/>
      <c r="AA12" s="502"/>
      <c r="AB12" s="11"/>
    </row>
    <row r="13" spans="1:33" ht="15" customHeight="1" thickBot="1" x14ac:dyDescent="0.25">
      <c r="A13" s="790" t="s">
        <v>30</v>
      </c>
      <c r="B13" s="783">
        <v>89.7</v>
      </c>
      <c r="C13" s="780">
        <v>89</v>
      </c>
      <c r="D13" s="781">
        <v>87.9</v>
      </c>
      <c r="E13" s="780">
        <v>10.6</v>
      </c>
      <c r="F13" s="780">
        <v>88.5</v>
      </c>
      <c r="G13" s="780">
        <v>88.8</v>
      </c>
      <c r="H13" s="782">
        <v>88.9</v>
      </c>
      <c r="I13" s="925">
        <v>86.1</v>
      </c>
      <c r="J13" s="780">
        <v>86.6</v>
      </c>
      <c r="K13" s="780">
        <v>89.3</v>
      </c>
      <c r="L13" s="918">
        <v>19.2</v>
      </c>
      <c r="M13" s="781">
        <v>90.4</v>
      </c>
      <c r="N13" s="780">
        <v>87.9</v>
      </c>
      <c r="O13" s="926">
        <v>86.7</v>
      </c>
      <c r="P13" s="779">
        <v>86.4</v>
      </c>
      <c r="Q13" s="781">
        <v>88.1</v>
      </c>
      <c r="R13" s="780">
        <v>91.2</v>
      </c>
      <c r="S13" s="780">
        <v>11.6</v>
      </c>
      <c r="T13" s="784">
        <v>91.5</v>
      </c>
      <c r="U13" s="780">
        <v>90.9</v>
      </c>
      <c r="V13" s="782">
        <v>90.6</v>
      </c>
      <c r="W13" s="927">
        <f t="shared" si="0"/>
        <v>1639.9</v>
      </c>
      <c r="X13" s="895">
        <f t="shared" si="1"/>
        <v>7.3000000000001819</v>
      </c>
      <c r="Y13" s="356"/>
      <c r="Z13" s="326"/>
      <c r="AA13" s="502"/>
      <c r="AB13" s="11"/>
    </row>
    <row r="14" spans="1:33" ht="15" customHeight="1" thickBot="1" x14ac:dyDescent="0.3">
      <c r="A14" s="881" t="s">
        <v>8</v>
      </c>
      <c r="B14" s="793">
        <f t="shared" ref="B14:K14" si="2">SUM(B7:B13)</f>
        <v>628.20000000000005</v>
      </c>
      <c r="C14" s="794">
        <f t="shared" si="2"/>
        <v>628.19999999999993</v>
      </c>
      <c r="D14" s="794">
        <f t="shared" si="2"/>
        <v>625</v>
      </c>
      <c r="E14" s="794">
        <f t="shared" si="2"/>
        <v>80.3</v>
      </c>
      <c r="F14" s="794">
        <f t="shared" si="2"/>
        <v>623.9</v>
      </c>
      <c r="G14" s="794">
        <f t="shared" si="2"/>
        <v>627.09999999999991</v>
      </c>
      <c r="H14" s="795">
        <f t="shared" si="2"/>
        <v>628.20000000000005</v>
      </c>
      <c r="I14" s="793">
        <f t="shared" si="2"/>
        <v>603.20000000000005</v>
      </c>
      <c r="J14" s="794">
        <f t="shared" si="2"/>
        <v>606.4</v>
      </c>
      <c r="K14" s="794">
        <f t="shared" si="2"/>
        <v>623.9</v>
      </c>
      <c r="L14" s="794">
        <f>SUM(L7:L13)</f>
        <v>133.5</v>
      </c>
      <c r="M14" s="794">
        <f>SUM(M7:M13)</f>
        <v>632.59999999999991</v>
      </c>
      <c r="N14" s="794">
        <f>SUM(N7:N13)</f>
        <v>618.5</v>
      </c>
      <c r="O14" s="795">
        <f>SUM(O7:O13)</f>
        <v>606.50000000000011</v>
      </c>
      <c r="P14" s="793">
        <f t="shared" ref="P14:V14" si="3">SUM(P7:P13)</f>
        <v>615.19999999999993</v>
      </c>
      <c r="Q14" s="794">
        <f t="shared" si="3"/>
        <v>621.70000000000005</v>
      </c>
      <c r="R14" s="794">
        <f t="shared" si="3"/>
        <v>638</v>
      </c>
      <c r="S14" s="794">
        <f t="shared" si="3"/>
        <v>85.699999999999989</v>
      </c>
      <c r="T14" s="794">
        <f t="shared" si="3"/>
        <v>641.20000000000005</v>
      </c>
      <c r="U14" s="794">
        <f t="shared" si="3"/>
        <v>634.70000000000005</v>
      </c>
      <c r="V14" s="795">
        <f t="shared" si="3"/>
        <v>632.6</v>
      </c>
      <c r="W14" s="796">
        <f t="shared" si="0"/>
        <v>11534.600000000002</v>
      </c>
      <c r="Y14" s="327"/>
      <c r="AA14" s="11"/>
      <c r="AB14" s="11"/>
    </row>
    <row r="15" spans="1:33" s="2" customFormat="1" ht="15" customHeight="1" x14ac:dyDescent="0.25">
      <c r="A15" s="882" t="s">
        <v>10</v>
      </c>
      <c r="B15" s="798">
        <v>155.00000000000009</v>
      </c>
      <c r="C15" s="798">
        <v>155.00000000000009</v>
      </c>
      <c r="D15" s="798">
        <v>155.00000000000009</v>
      </c>
      <c r="E15" s="798">
        <v>155.00000000000009</v>
      </c>
      <c r="F15" s="798">
        <v>155.00000000000009</v>
      </c>
      <c r="G15" s="798">
        <v>155.00000000000009</v>
      </c>
      <c r="H15" s="798">
        <v>155.00000000000009</v>
      </c>
      <c r="I15" s="798">
        <v>155.00000000000009</v>
      </c>
      <c r="J15" s="798">
        <v>155.00000000000009</v>
      </c>
      <c r="K15" s="798">
        <v>155.00000000000009</v>
      </c>
      <c r="L15" s="798">
        <v>155.00000000000009</v>
      </c>
      <c r="M15" s="798">
        <v>155.00000000000009</v>
      </c>
      <c r="N15" s="798">
        <v>155.00000000000009</v>
      </c>
      <c r="O15" s="798">
        <v>155.00000000000009</v>
      </c>
      <c r="P15" s="798">
        <v>155.00000000000009</v>
      </c>
      <c r="Q15" s="798">
        <v>155.00000000000009</v>
      </c>
      <c r="R15" s="798">
        <v>155.00000000000009</v>
      </c>
      <c r="S15" s="798">
        <v>155.00000000000009</v>
      </c>
      <c r="T15" s="798">
        <v>155.00000000000009</v>
      </c>
      <c r="U15" s="798">
        <v>155.00000000000009</v>
      </c>
      <c r="V15" s="799">
        <v>155.00000000000009</v>
      </c>
      <c r="W15" s="800">
        <f>((W14/W16)/7)*1000</f>
        <v>155.20391824432517</v>
      </c>
      <c r="Y15" s="36"/>
    </row>
    <row r="16" spans="1:33" s="2" customFormat="1" ht="15" customHeight="1" x14ac:dyDescent="0.25">
      <c r="A16" s="883" t="s">
        <v>11</v>
      </c>
      <c r="B16" s="802">
        <v>579</v>
      </c>
      <c r="C16" s="803">
        <v>579</v>
      </c>
      <c r="D16" s="803">
        <v>575</v>
      </c>
      <c r="E16" s="803">
        <v>74</v>
      </c>
      <c r="F16" s="803">
        <v>575</v>
      </c>
      <c r="G16" s="803">
        <v>578</v>
      </c>
      <c r="H16" s="804">
        <v>579</v>
      </c>
      <c r="I16" s="802">
        <v>552</v>
      </c>
      <c r="J16" s="803">
        <v>558</v>
      </c>
      <c r="K16" s="803">
        <v>575</v>
      </c>
      <c r="L16" s="803">
        <v>121</v>
      </c>
      <c r="M16" s="803">
        <v>582</v>
      </c>
      <c r="N16" s="803">
        <v>570</v>
      </c>
      <c r="O16" s="804">
        <v>556</v>
      </c>
      <c r="P16" s="802">
        <v>566</v>
      </c>
      <c r="Q16" s="803">
        <v>572</v>
      </c>
      <c r="R16" s="803">
        <v>588</v>
      </c>
      <c r="S16" s="803">
        <v>79</v>
      </c>
      <c r="T16" s="803">
        <v>591</v>
      </c>
      <c r="U16" s="803">
        <v>585</v>
      </c>
      <c r="V16" s="805">
        <v>583</v>
      </c>
      <c r="W16" s="806">
        <f>+SUM(B16:V16)</f>
        <v>10617</v>
      </c>
    </row>
    <row r="17" spans="1:30" s="2" customFormat="1" ht="15" customHeight="1" x14ac:dyDescent="0.25">
      <c r="A17" s="884" t="s">
        <v>12</v>
      </c>
      <c r="B17" s="808">
        <f>((((((B15*7)*B16-B7-B8)/1000))/7))</f>
        <v>89.719328571428605</v>
      </c>
      <c r="C17" s="808">
        <f t="shared" ref="C17:V17" si="4">((((((C15*7)*C16-C7-C8)/1000))/7))</f>
        <v>89.71928571428576</v>
      </c>
      <c r="D17" s="808">
        <f t="shared" si="4"/>
        <v>89.099342857142901</v>
      </c>
      <c r="E17" s="808">
        <f t="shared" si="4"/>
        <v>11.466671428571434</v>
      </c>
      <c r="F17" s="808">
        <f t="shared" si="4"/>
        <v>89.099485714285748</v>
      </c>
      <c r="G17" s="808">
        <f t="shared" si="4"/>
        <v>89.564371428571491</v>
      </c>
      <c r="H17" s="808">
        <f t="shared" si="4"/>
        <v>89.71928571428576</v>
      </c>
      <c r="I17" s="808">
        <f t="shared" si="4"/>
        <v>85.535400000000067</v>
      </c>
      <c r="J17" s="808">
        <f t="shared" si="4"/>
        <v>86.465257142857197</v>
      </c>
      <c r="K17" s="808">
        <f t="shared" si="4"/>
        <v>89.099542857142907</v>
      </c>
      <c r="L17" s="808">
        <f t="shared" si="4"/>
        <v>18.749614285714301</v>
      </c>
      <c r="M17" s="808">
        <f t="shared" si="4"/>
        <v>90.184200000000033</v>
      </c>
      <c r="N17" s="808">
        <f t="shared" si="4"/>
        <v>88.324742857142908</v>
      </c>
      <c r="O17" s="808">
        <f t="shared" si="4"/>
        <v>86.155228571428637</v>
      </c>
      <c r="P17" s="808">
        <f t="shared" si="4"/>
        <v>87.704785714285762</v>
      </c>
      <c r="Q17" s="808">
        <f t="shared" si="4"/>
        <v>88.634514285714346</v>
      </c>
      <c r="R17" s="808">
        <f t="shared" si="4"/>
        <v>91.114000000000047</v>
      </c>
      <c r="S17" s="808">
        <f t="shared" si="4"/>
        <v>12.241500000000007</v>
      </c>
      <c r="T17" s="808">
        <f t="shared" si="4"/>
        <v>91.57882857142863</v>
      </c>
      <c r="U17" s="808">
        <f t="shared" si="4"/>
        <v>90.649171428571464</v>
      </c>
      <c r="V17" s="808">
        <f t="shared" si="4"/>
        <v>90.339228571428634</v>
      </c>
      <c r="W17" s="809">
        <f>((W14*1000)/W16)/7</f>
        <v>155.20391824432517</v>
      </c>
      <c r="Y17" s="36"/>
    </row>
    <row r="18" spans="1:30" ht="15" customHeight="1" x14ac:dyDescent="0.25">
      <c r="A18" s="855" t="s">
        <v>13</v>
      </c>
      <c r="B18" s="808">
        <f>((B16*B15)*7)/1000</f>
        <v>628.21500000000037</v>
      </c>
      <c r="C18" s="811">
        <f>((C16*C15)*7)/1000</f>
        <v>628.21500000000037</v>
      </c>
      <c r="D18" s="811">
        <f t="shared" ref="D18:K18" si="5">((D16*D15)*7)/1000</f>
        <v>623.87500000000034</v>
      </c>
      <c r="E18" s="811">
        <f t="shared" si="5"/>
        <v>80.290000000000049</v>
      </c>
      <c r="F18" s="811">
        <f t="shared" si="5"/>
        <v>623.87500000000034</v>
      </c>
      <c r="G18" s="811">
        <f t="shared" si="5"/>
        <v>627.13000000000034</v>
      </c>
      <c r="H18" s="812">
        <f t="shared" si="5"/>
        <v>628.21500000000037</v>
      </c>
      <c r="I18" s="808">
        <f>((I16*I15)*7)/1000</f>
        <v>598.9200000000003</v>
      </c>
      <c r="J18" s="811">
        <f t="shared" si="5"/>
        <v>605.4300000000004</v>
      </c>
      <c r="K18" s="811">
        <f t="shared" si="5"/>
        <v>623.87500000000034</v>
      </c>
      <c r="L18" s="811">
        <f>((L16*L15)*7)/1000</f>
        <v>131.28500000000008</v>
      </c>
      <c r="M18" s="811">
        <f>((M16*M15)*7)/1000</f>
        <v>631.47000000000037</v>
      </c>
      <c r="N18" s="811">
        <f>((N16*N15)*7)/1000</f>
        <v>618.45000000000039</v>
      </c>
      <c r="O18" s="812">
        <f>((O16*O15)*7)/1000</f>
        <v>603.26000000000033</v>
      </c>
      <c r="P18" s="808">
        <f t="shared" ref="P18:V18" si="6">((P16*P15)*7)/1000</f>
        <v>614.11000000000035</v>
      </c>
      <c r="Q18" s="811">
        <f t="shared" si="6"/>
        <v>620.62000000000035</v>
      </c>
      <c r="R18" s="811">
        <f t="shared" si="6"/>
        <v>637.98000000000036</v>
      </c>
      <c r="S18" s="811">
        <f t="shared" si="6"/>
        <v>85.71500000000006</v>
      </c>
      <c r="T18" s="811">
        <f t="shared" si="6"/>
        <v>641.23500000000035</v>
      </c>
      <c r="U18" s="811">
        <f t="shared" si="6"/>
        <v>634.72500000000036</v>
      </c>
      <c r="V18" s="813">
        <f t="shared" si="6"/>
        <v>632.5550000000004</v>
      </c>
      <c r="W18" s="814"/>
      <c r="Y18" s="327"/>
      <c r="AA18" s="11"/>
      <c r="AB18" s="11"/>
    </row>
    <row r="19" spans="1:30" ht="15" customHeight="1" thickBot="1" x14ac:dyDescent="0.3">
      <c r="A19" s="857" t="s">
        <v>14</v>
      </c>
      <c r="B19" s="816">
        <f t="shared" ref="B19:K19" si="7">+(B14/B16)/7*1000</f>
        <v>154.99629903774982</v>
      </c>
      <c r="C19" s="817">
        <f t="shared" si="7"/>
        <v>154.99629903774979</v>
      </c>
      <c r="D19" s="817">
        <f t="shared" si="7"/>
        <v>155.27950310559004</v>
      </c>
      <c r="E19" s="817">
        <f t="shared" si="7"/>
        <v>155.01930501930499</v>
      </c>
      <c r="F19" s="817">
        <f t="shared" si="7"/>
        <v>155.00621118012424</v>
      </c>
      <c r="G19" s="817">
        <f t="shared" si="7"/>
        <v>154.99258526940184</v>
      </c>
      <c r="H19" s="818">
        <f t="shared" si="7"/>
        <v>154.99629903774982</v>
      </c>
      <c r="I19" s="816">
        <f t="shared" si="7"/>
        <v>156.10766045548655</v>
      </c>
      <c r="J19" s="817">
        <f t="shared" si="7"/>
        <v>155.24833589349714</v>
      </c>
      <c r="K19" s="817">
        <f t="shared" si="7"/>
        <v>155.00621118012424</v>
      </c>
      <c r="L19" s="817">
        <f>+(L14/L16)/7*1000</f>
        <v>157.6151121605667</v>
      </c>
      <c r="M19" s="817">
        <f>+(M14/M16)/7*1000</f>
        <v>155.27736867943051</v>
      </c>
      <c r="N19" s="817">
        <f>+(N14/N16)/7*1000</f>
        <v>155.01253132832079</v>
      </c>
      <c r="O19" s="818">
        <f>+(O14/O16)/7*1000</f>
        <v>155.83247687564236</v>
      </c>
      <c r="P19" s="816">
        <f t="shared" ref="P19:V19" si="8">+(P14/P16)/7*1000</f>
        <v>155.27511357900048</v>
      </c>
      <c r="Q19" s="817">
        <f t="shared" si="8"/>
        <v>155.26973026973027</v>
      </c>
      <c r="R19" s="817">
        <f t="shared" si="8"/>
        <v>155.00485908649173</v>
      </c>
      <c r="S19" s="817">
        <f t="shared" si="8"/>
        <v>154.97287522603975</v>
      </c>
      <c r="T19" s="817">
        <f t="shared" si="8"/>
        <v>154.99153976311339</v>
      </c>
      <c r="U19" s="817">
        <f t="shared" si="8"/>
        <v>154.993894993895</v>
      </c>
      <c r="V19" s="819">
        <f t="shared" si="8"/>
        <v>155.01102670913994</v>
      </c>
      <c r="W19" s="820"/>
      <c r="Y19" s="327"/>
      <c r="AA19" s="11"/>
      <c r="AB19" s="11"/>
    </row>
    <row r="20" spans="1:30" ht="15" customHeight="1" x14ac:dyDescent="0.25">
      <c r="B20" s="821">
        <f>B18-B14</f>
        <v>1.5000000000327418E-2</v>
      </c>
      <c r="C20" s="821">
        <f t="shared" ref="C20:V20" si="9">C18-C14</f>
        <v>1.5000000000441105E-2</v>
      </c>
      <c r="D20" s="821">
        <f t="shared" si="9"/>
        <v>-1.1249999999996589</v>
      </c>
      <c r="E20" s="821">
        <f t="shared" si="9"/>
        <v>-9.9999999999482725E-3</v>
      </c>
      <c r="F20" s="821">
        <f t="shared" si="9"/>
        <v>-2.4999999999636202E-2</v>
      </c>
      <c r="G20" s="821">
        <f t="shared" si="9"/>
        <v>3.0000000000427463E-2</v>
      </c>
      <c r="H20" s="821">
        <f t="shared" si="9"/>
        <v>1.5000000000327418E-2</v>
      </c>
      <c r="I20" s="821">
        <f t="shared" si="9"/>
        <v>-4.2799999999997453</v>
      </c>
      <c r="J20" s="821">
        <f t="shared" si="9"/>
        <v>-0.96999999999957254</v>
      </c>
      <c r="K20" s="821">
        <f t="shared" si="9"/>
        <v>-2.4999999999636202E-2</v>
      </c>
      <c r="L20" s="821">
        <f t="shared" si="9"/>
        <v>-2.2149999999999181</v>
      </c>
      <c r="M20" s="821">
        <f t="shared" si="9"/>
        <v>-1.1299999999995407</v>
      </c>
      <c r="N20" s="821">
        <f t="shared" si="9"/>
        <v>-4.9999999999613465E-2</v>
      </c>
      <c r="O20" s="821">
        <f t="shared" si="9"/>
        <v>-3.2399999999997817</v>
      </c>
      <c r="P20" s="821">
        <f t="shared" si="9"/>
        <v>-1.0899999999995771</v>
      </c>
      <c r="Q20" s="821">
        <f t="shared" si="9"/>
        <v>-1.0799999999996999</v>
      </c>
      <c r="R20" s="821">
        <f t="shared" si="9"/>
        <v>-1.999999999964075E-2</v>
      </c>
      <c r="S20" s="821">
        <f t="shared" si="9"/>
        <v>1.5000000000071623E-2</v>
      </c>
      <c r="T20" s="821">
        <f t="shared" si="9"/>
        <v>3.5000000000309228E-2</v>
      </c>
      <c r="U20" s="821">
        <f t="shared" si="9"/>
        <v>2.5000000000318323E-2</v>
      </c>
      <c r="V20" s="821">
        <f t="shared" si="9"/>
        <v>-4.4999999999618012E-2</v>
      </c>
      <c r="W20" s="822"/>
      <c r="X20" s="30"/>
      <c r="Y20" s="31"/>
      <c r="Z20" s="30"/>
      <c r="AA20" s="30"/>
      <c r="AB20" s="30"/>
      <c r="AC20" s="30"/>
    </row>
    <row r="21" spans="1:30" ht="15" customHeight="1" x14ac:dyDescent="0.25">
      <c r="B21" s="901">
        <f t="shared" ref="B21:V21" si="10">B20/$A$2</f>
        <v>1.5000000000327418E-2</v>
      </c>
      <c r="C21" s="901">
        <f t="shared" si="10"/>
        <v>1.5000000000441105E-2</v>
      </c>
      <c r="D21" s="901">
        <f t="shared" si="10"/>
        <v>-1.1249999999996589</v>
      </c>
      <c r="E21" s="901">
        <f t="shared" si="10"/>
        <v>-9.9999999999482725E-3</v>
      </c>
      <c r="F21" s="901">
        <f t="shared" si="10"/>
        <v>-2.4999999999636202E-2</v>
      </c>
      <c r="G21" s="901">
        <f t="shared" si="10"/>
        <v>3.0000000000427463E-2</v>
      </c>
      <c r="H21" s="901">
        <f t="shared" si="10"/>
        <v>1.5000000000327418E-2</v>
      </c>
      <c r="I21" s="901">
        <f t="shared" si="10"/>
        <v>-4.2799999999997453</v>
      </c>
      <c r="J21" s="901">
        <f t="shared" si="10"/>
        <v>-0.96999999999957254</v>
      </c>
      <c r="K21" s="901">
        <f t="shared" si="10"/>
        <v>-2.4999999999636202E-2</v>
      </c>
      <c r="L21" s="901">
        <f t="shared" si="10"/>
        <v>-2.2149999999999181</v>
      </c>
      <c r="M21" s="901">
        <f t="shared" si="10"/>
        <v>-1.1299999999995407</v>
      </c>
      <c r="N21" s="901">
        <f t="shared" si="10"/>
        <v>-4.9999999999613465E-2</v>
      </c>
      <c r="O21" s="901">
        <f t="shared" si="10"/>
        <v>-3.2399999999997817</v>
      </c>
      <c r="P21" s="901">
        <f t="shared" si="10"/>
        <v>-1.0899999999995771</v>
      </c>
      <c r="Q21" s="901">
        <f t="shared" si="10"/>
        <v>-1.0799999999996999</v>
      </c>
      <c r="R21" s="901">
        <f t="shared" si="10"/>
        <v>-1.999999999964075E-2</v>
      </c>
      <c r="S21" s="901">
        <f t="shared" si="10"/>
        <v>1.5000000000071623E-2</v>
      </c>
      <c r="T21" s="901">
        <f t="shared" si="10"/>
        <v>3.5000000000309228E-2</v>
      </c>
      <c r="U21" s="901">
        <f t="shared" si="10"/>
        <v>2.5000000000318323E-2</v>
      </c>
      <c r="V21" s="901">
        <f t="shared" si="10"/>
        <v>-4.4999999999618012E-2</v>
      </c>
      <c r="W21" s="9"/>
      <c r="X21" s="29"/>
      <c r="Y21" s="31"/>
      <c r="Z21" s="30"/>
      <c r="AA21" s="30"/>
      <c r="AB21" s="30"/>
      <c r="AC21" s="30"/>
      <c r="AD21" s="29"/>
    </row>
    <row r="22" spans="1:30" ht="15" customHeight="1" x14ac:dyDescent="0.25">
      <c r="B22" s="901">
        <f t="shared" ref="B22:V22" si="11">B21 + SUMIF($A$7:$A$13, $A$3,B7:B13)</f>
        <v>89.71500000000033</v>
      </c>
      <c r="C22" s="901">
        <f t="shared" si="11"/>
        <v>89.015000000000441</v>
      </c>
      <c r="D22" s="901">
        <f t="shared" si="11"/>
        <v>86.775000000000347</v>
      </c>
      <c r="E22" s="901">
        <f t="shared" si="11"/>
        <v>10.590000000000051</v>
      </c>
      <c r="F22" s="901">
        <f t="shared" si="11"/>
        <v>88.475000000000364</v>
      </c>
      <c r="G22" s="901">
        <f t="shared" si="11"/>
        <v>88.830000000000425</v>
      </c>
      <c r="H22" s="901">
        <f t="shared" si="11"/>
        <v>88.915000000000333</v>
      </c>
      <c r="I22" s="901">
        <f t="shared" si="11"/>
        <v>81.820000000000249</v>
      </c>
      <c r="J22" s="901">
        <f t="shared" si="11"/>
        <v>85.630000000000422</v>
      </c>
      <c r="K22" s="901">
        <f t="shared" si="11"/>
        <v>89.275000000000361</v>
      </c>
      <c r="L22" s="901">
        <f t="shared" si="11"/>
        <v>16.985000000000081</v>
      </c>
      <c r="M22" s="901">
        <f t="shared" si="11"/>
        <v>89.270000000000465</v>
      </c>
      <c r="N22" s="901">
        <f t="shared" si="11"/>
        <v>87.850000000000392</v>
      </c>
      <c r="O22" s="901">
        <f t="shared" si="11"/>
        <v>83.460000000000221</v>
      </c>
      <c r="P22" s="901">
        <f t="shared" si="11"/>
        <v>85.310000000000429</v>
      </c>
      <c r="Q22" s="901">
        <f t="shared" si="11"/>
        <v>87.020000000000294</v>
      </c>
      <c r="R22" s="901">
        <f t="shared" si="11"/>
        <v>91.180000000000362</v>
      </c>
      <c r="S22" s="901">
        <f t="shared" si="11"/>
        <v>11.615000000000071</v>
      </c>
      <c r="T22" s="901">
        <f t="shared" si="11"/>
        <v>91.535000000000309</v>
      </c>
      <c r="U22" s="901">
        <f t="shared" si="11"/>
        <v>90.925000000000324</v>
      </c>
      <c r="V22" s="901">
        <f t="shared" si="11"/>
        <v>90.555000000000376</v>
      </c>
      <c r="W22" s="9"/>
      <c r="X22" s="29"/>
      <c r="Y22" s="31"/>
      <c r="Z22" s="30"/>
      <c r="AA22" s="30"/>
      <c r="AB22" s="30"/>
      <c r="AC22" s="30"/>
      <c r="AD22" s="29"/>
    </row>
    <row r="23" spans="1:30" s="2" customFormat="1" ht="15" customHeight="1" thickBot="1" x14ac:dyDescent="0.3">
      <c r="A23" s="9"/>
      <c r="B23" s="822"/>
      <c r="C23" s="822"/>
      <c r="D23" s="822"/>
      <c r="E23" s="822"/>
      <c r="F23" s="822"/>
      <c r="G23" s="822"/>
      <c r="H23" s="822"/>
      <c r="I23" s="822"/>
      <c r="J23" s="822"/>
      <c r="K23" s="822"/>
      <c r="L23" s="822"/>
      <c r="M23" s="822"/>
      <c r="N23" s="902"/>
      <c r="O23" s="822"/>
      <c r="P23" s="822"/>
      <c r="Q23" s="822"/>
      <c r="R23" s="822"/>
      <c r="S23" s="822"/>
      <c r="T23" s="822"/>
      <c r="U23" s="903"/>
      <c r="V23" s="822"/>
      <c r="W23" s="822"/>
      <c r="X23" s="31"/>
      <c r="Y23" s="31"/>
      <c r="Z23" s="31"/>
      <c r="AA23" s="376"/>
      <c r="AB23" s="31"/>
      <c r="AC23" s="31"/>
      <c r="AD23" s="3"/>
    </row>
    <row r="24" spans="1:30" ht="15" customHeight="1" thickBot="1" x14ac:dyDescent="0.3">
      <c r="A24" s="823" t="s">
        <v>15</v>
      </c>
      <c r="B24" s="1190" t="s">
        <v>16</v>
      </c>
      <c r="C24" s="1191"/>
      <c r="D24" s="1191"/>
      <c r="E24" s="1191"/>
      <c r="F24" s="1191"/>
      <c r="G24" s="1192"/>
      <c r="H24" s="1194" t="s">
        <v>8</v>
      </c>
      <c r="I24" s="824"/>
      <c r="J24" s="824"/>
      <c r="K24" s="824"/>
      <c r="L24" s="824"/>
      <c r="M24" s="825"/>
      <c r="N24" s="909" t="s">
        <v>87</v>
      </c>
      <c r="O24" s="910" t="s">
        <v>16</v>
      </c>
      <c r="P24" s="911"/>
      <c r="Q24" s="911"/>
      <c r="R24" s="911"/>
      <c r="S24" s="911"/>
      <c r="T24" s="911"/>
      <c r="U24" s="1179" t="s">
        <v>8</v>
      </c>
      <c r="V24" s="9"/>
      <c r="W24" s="9"/>
      <c r="X24" s="33"/>
      <c r="Y24" s="3"/>
      <c r="Z24" s="327"/>
      <c r="AA24" s="374"/>
      <c r="AB24" s="11"/>
    </row>
    <row r="25" spans="1:30" ht="15" customHeight="1" thickBot="1" x14ac:dyDescent="0.3">
      <c r="A25" s="774" t="s">
        <v>32</v>
      </c>
      <c r="B25" s="875">
        <v>4</v>
      </c>
      <c r="C25" s="876">
        <v>3</v>
      </c>
      <c r="D25" s="877">
        <v>2</v>
      </c>
      <c r="E25" s="878">
        <v>1</v>
      </c>
      <c r="F25" s="878">
        <v>1</v>
      </c>
      <c r="G25" s="896">
        <v>2</v>
      </c>
      <c r="H25" s="1180"/>
      <c r="I25" s="826"/>
      <c r="J25" s="826"/>
      <c r="K25" s="826"/>
      <c r="L25" s="1193"/>
      <c r="M25" s="1193"/>
      <c r="N25" s="827" t="s">
        <v>32</v>
      </c>
      <c r="O25" s="904">
        <v>4</v>
      </c>
      <c r="P25" s="905">
        <v>3</v>
      </c>
      <c r="Q25" s="906">
        <v>2</v>
      </c>
      <c r="R25" s="907">
        <v>1</v>
      </c>
      <c r="S25" s="907">
        <v>1</v>
      </c>
      <c r="T25" s="908">
        <v>2</v>
      </c>
      <c r="U25" s="1180"/>
      <c r="V25" s="9"/>
      <c r="W25" s="9"/>
      <c r="X25" s="33"/>
      <c r="Y25" s="33"/>
      <c r="Z25" s="327"/>
      <c r="AA25" s="374"/>
      <c r="AB25" s="11"/>
    </row>
    <row r="26" spans="1:30" ht="15" customHeight="1" thickBot="1" x14ac:dyDescent="0.3">
      <c r="A26" s="774" t="s">
        <v>9</v>
      </c>
      <c r="B26" s="775">
        <v>1</v>
      </c>
      <c r="C26" s="776">
        <v>2</v>
      </c>
      <c r="D26" s="776">
        <v>3</v>
      </c>
      <c r="E26" s="776">
        <v>4</v>
      </c>
      <c r="F26" s="776">
        <v>5</v>
      </c>
      <c r="G26" s="897">
        <v>6</v>
      </c>
      <c r="H26" s="900">
        <v>398.5</v>
      </c>
      <c r="I26" s="826"/>
      <c r="J26" s="824"/>
      <c r="K26" s="824"/>
      <c r="L26" s="824"/>
      <c r="M26" s="9"/>
      <c r="N26" s="774" t="s">
        <v>9</v>
      </c>
      <c r="O26" s="830">
        <v>1</v>
      </c>
      <c r="P26" s="831">
        <v>2</v>
      </c>
      <c r="Q26" s="831">
        <v>3</v>
      </c>
      <c r="R26" s="831">
        <v>4</v>
      </c>
      <c r="S26" s="831">
        <v>5</v>
      </c>
      <c r="T26" s="832">
        <v>6</v>
      </c>
      <c r="U26" s="900">
        <v>32.4</v>
      </c>
      <c r="V26" s="824"/>
      <c r="W26" s="9"/>
      <c r="X26" s="2"/>
      <c r="Y26" s="2"/>
      <c r="Z26" s="327"/>
      <c r="AA26" s="374"/>
      <c r="AB26" s="11"/>
    </row>
    <row r="27" spans="1:30" ht="15" customHeight="1" x14ac:dyDescent="0.25">
      <c r="A27" s="774" t="s">
        <v>23</v>
      </c>
      <c r="B27" s="833">
        <v>71.599999999999994</v>
      </c>
      <c r="C27" s="874">
        <v>77.2</v>
      </c>
      <c r="D27" s="834">
        <v>20.6</v>
      </c>
      <c r="E27" s="834">
        <v>76.2</v>
      </c>
      <c r="F27" s="834">
        <v>76.599999999999994</v>
      </c>
      <c r="G27" s="835">
        <v>76.099999999999994</v>
      </c>
      <c r="H27" s="898">
        <f t="shared" ref="H27:H34" si="12">SUM(B27:G27)</f>
        <v>398.30000000000007</v>
      </c>
      <c r="I27" s="895">
        <f t="shared" ref="I27:I33" si="13">H26-H27</f>
        <v>0.19999999999993179</v>
      </c>
      <c r="J27" s="836"/>
      <c r="K27" s="824"/>
      <c r="L27" s="836"/>
      <c r="M27" s="9"/>
      <c r="N27" s="774" t="s">
        <v>23</v>
      </c>
      <c r="O27" s="808">
        <v>5.9</v>
      </c>
      <c r="P27" s="811">
        <v>6.2</v>
      </c>
      <c r="Q27" s="811">
        <v>1.2</v>
      </c>
      <c r="R27" s="811">
        <v>6.3</v>
      </c>
      <c r="S27" s="811">
        <v>6.2</v>
      </c>
      <c r="T27" s="813">
        <v>6.3</v>
      </c>
      <c r="U27" s="923">
        <f t="shared" ref="U27:U34" si="14">SUM(O27:T27)</f>
        <v>32.1</v>
      </c>
      <c r="V27" s="895">
        <f t="shared" ref="V27:V33" si="15">U26-U27</f>
        <v>0.29999999999999716</v>
      </c>
      <c r="W27" s="9"/>
      <c r="Y27" s="2"/>
      <c r="Z27" s="327"/>
      <c r="AA27" s="374"/>
      <c r="AB27" s="11"/>
    </row>
    <row r="28" spans="1:30" ht="15" customHeight="1" x14ac:dyDescent="0.25">
      <c r="A28" s="785" t="s">
        <v>19</v>
      </c>
      <c r="B28" s="833">
        <v>71.599999999999994</v>
      </c>
      <c r="C28" s="874">
        <v>77</v>
      </c>
      <c r="D28" s="921">
        <v>20.3</v>
      </c>
      <c r="E28" s="834">
        <v>75.900000000000006</v>
      </c>
      <c r="F28" s="834">
        <v>76.5</v>
      </c>
      <c r="G28" s="835">
        <v>76.099999999999994</v>
      </c>
      <c r="H28" s="898">
        <f t="shared" si="12"/>
        <v>397.4</v>
      </c>
      <c r="I28" s="895">
        <f t="shared" si="13"/>
        <v>0.90000000000009095</v>
      </c>
      <c r="J28" s="836"/>
      <c r="K28" s="824"/>
      <c r="L28" s="836"/>
      <c r="M28" s="9"/>
      <c r="N28" s="785" t="s">
        <v>19</v>
      </c>
      <c r="O28" s="808">
        <v>6</v>
      </c>
      <c r="P28" s="811">
        <v>6.2</v>
      </c>
      <c r="Q28" s="811">
        <v>1.2</v>
      </c>
      <c r="R28" s="811">
        <v>6.3</v>
      </c>
      <c r="S28" s="811">
        <v>6.3</v>
      </c>
      <c r="T28" s="813">
        <v>6.4</v>
      </c>
      <c r="U28" s="924">
        <f t="shared" si="14"/>
        <v>32.4</v>
      </c>
      <c r="V28" s="895">
        <f t="shared" si="15"/>
        <v>-0.29999999999999716</v>
      </c>
      <c r="W28" s="9"/>
      <c r="Y28" s="2"/>
      <c r="Z28" s="327"/>
      <c r="AA28" s="374"/>
      <c r="AB28" s="11"/>
    </row>
    <row r="29" spans="1:30" ht="15" customHeight="1" x14ac:dyDescent="0.25">
      <c r="A29" s="786" t="s">
        <v>27</v>
      </c>
      <c r="B29" s="833">
        <v>72.099999999999994</v>
      </c>
      <c r="C29" s="874">
        <v>77.099999999999994</v>
      </c>
      <c r="D29" s="834">
        <v>19.600000000000001</v>
      </c>
      <c r="E29" s="834">
        <v>76.2</v>
      </c>
      <c r="F29" s="874">
        <v>76.400000000000006</v>
      </c>
      <c r="G29" s="835">
        <v>76.599999999999994</v>
      </c>
      <c r="H29" s="898">
        <f t="shared" si="12"/>
        <v>398</v>
      </c>
      <c r="I29" s="895">
        <f t="shared" si="13"/>
        <v>-0.60000000000002274</v>
      </c>
      <c r="J29" s="836"/>
      <c r="K29" s="824"/>
      <c r="L29" s="836"/>
      <c r="M29" s="9"/>
      <c r="N29" s="785" t="s">
        <v>27</v>
      </c>
      <c r="O29" s="808">
        <v>6</v>
      </c>
      <c r="P29" s="811">
        <v>6.2</v>
      </c>
      <c r="Q29" s="811">
        <v>1.2</v>
      </c>
      <c r="R29" s="811">
        <v>6.3</v>
      </c>
      <c r="S29" s="811">
        <v>6.3</v>
      </c>
      <c r="T29" s="813">
        <v>6.4</v>
      </c>
      <c r="U29" s="924">
        <f t="shared" si="14"/>
        <v>32.4</v>
      </c>
      <c r="V29" s="895">
        <f t="shared" si="15"/>
        <v>0</v>
      </c>
      <c r="W29" s="9"/>
      <c r="Y29" s="501"/>
      <c r="Z29" s="356"/>
      <c r="AA29" s="11"/>
      <c r="AB29" s="11"/>
    </row>
    <row r="30" spans="1:30" ht="15" customHeight="1" x14ac:dyDescent="0.25">
      <c r="A30" s="774" t="s">
        <v>20</v>
      </c>
      <c r="B30" s="833">
        <v>72.099999999999994</v>
      </c>
      <c r="C30" s="874">
        <v>77</v>
      </c>
      <c r="D30" s="834">
        <v>19.600000000000001</v>
      </c>
      <c r="E30" s="834">
        <v>76.2</v>
      </c>
      <c r="F30" s="834">
        <v>76.3</v>
      </c>
      <c r="G30" s="835">
        <v>76.599999999999994</v>
      </c>
      <c r="H30" s="898">
        <f t="shared" si="12"/>
        <v>397.79999999999995</v>
      </c>
      <c r="I30" s="895">
        <f t="shared" si="13"/>
        <v>0.20000000000004547</v>
      </c>
      <c r="J30" s="836"/>
      <c r="L30" s="836"/>
      <c r="M30" s="9"/>
      <c r="N30" s="774" t="s">
        <v>20</v>
      </c>
      <c r="O30" s="808">
        <v>6</v>
      </c>
      <c r="P30" s="811">
        <v>6.3</v>
      </c>
      <c r="Q30" s="811">
        <v>1.2</v>
      </c>
      <c r="R30" s="811">
        <v>6.3</v>
      </c>
      <c r="S30" s="811">
        <v>6.3</v>
      </c>
      <c r="T30" s="813">
        <v>6.4</v>
      </c>
      <c r="U30" s="924">
        <f t="shared" si="14"/>
        <v>32.5</v>
      </c>
      <c r="V30" s="895">
        <f t="shared" si="15"/>
        <v>-0.10000000000000142</v>
      </c>
      <c r="W30" s="9"/>
      <c r="AA30" s="11"/>
      <c r="AB30" s="11"/>
    </row>
    <row r="31" spans="1:30" ht="15" customHeight="1" x14ac:dyDescent="0.25">
      <c r="A31" s="774" t="s">
        <v>21</v>
      </c>
      <c r="B31" s="833">
        <v>72.099999999999994</v>
      </c>
      <c r="C31" s="834">
        <v>76.599999999999994</v>
      </c>
      <c r="D31" s="834">
        <v>19.600000000000001</v>
      </c>
      <c r="E31" s="834">
        <v>76.2</v>
      </c>
      <c r="F31" s="834">
        <v>76.099999999999994</v>
      </c>
      <c r="G31" s="835">
        <v>76.599999999999994</v>
      </c>
      <c r="H31" s="898">
        <f t="shared" si="12"/>
        <v>397.20000000000005</v>
      </c>
      <c r="I31" s="895">
        <f t="shared" si="13"/>
        <v>0.59999999999990905</v>
      </c>
      <c r="J31" s="837"/>
      <c r="L31" s="837"/>
      <c r="M31" s="838"/>
      <c r="N31" s="774" t="s">
        <v>21</v>
      </c>
      <c r="O31" s="808">
        <v>6</v>
      </c>
      <c r="P31" s="811">
        <v>6.3</v>
      </c>
      <c r="Q31" s="811">
        <v>1.3</v>
      </c>
      <c r="R31" s="811">
        <v>6.3</v>
      </c>
      <c r="S31" s="811">
        <v>6.3</v>
      </c>
      <c r="T31" s="813">
        <v>6.4</v>
      </c>
      <c r="U31" s="924">
        <f t="shared" si="14"/>
        <v>32.6</v>
      </c>
      <c r="V31" s="895">
        <f t="shared" si="15"/>
        <v>-0.10000000000000142</v>
      </c>
      <c r="W31" s="9"/>
      <c r="AA31" s="11"/>
      <c r="AB31" s="11"/>
    </row>
    <row r="32" spans="1:30" ht="15" customHeight="1" x14ac:dyDescent="0.25">
      <c r="A32" s="785" t="s">
        <v>22</v>
      </c>
      <c r="B32" s="833">
        <v>72.099999999999994</v>
      </c>
      <c r="C32" s="834">
        <v>76.7</v>
      </c>
      <c r="D32" s="874">
        <v>19.5</v>
      </c>
      <c r="E32" s="834">
        <v>76.2</v>
      </c>
      <c r="F32" s="834">
        <v>76.099999999999994</v>
      </c>
      <c r="G32" s="835">
        <v>76.599999999999994</v>
      </c>
      <c r="H32" s="898">
        <f t="shared" si="12"/>
        <v>397.20000000000005</v>
      </c>
      <c r="I32" s="895">
        <f t="shared" si="13"/>
        <v>0</v>
      </c>
      <c r="J32" s="837"/>
      <c r="L32" s="837"/>
      <c r="M32" s="838"/>
      <c r="N32" s="785" t="s">
        <v>22</v>
      </c>
      <c r="O32" s="808">
        <v>6</v>
      </c>
      <c r="P32" s="811">
        <v>6.3</v>
      </c>
      <c r="Q32" s="811">
        <v>1.3</v>
      </c>
      <c r="R32" s="811">
        <v>6.3</v>
      </c>
      <c r="S32" s="811">
        <v>6.3</v>
      </c>
      <c r="T32" s="813">
        <v>6.4</v>
      </c>
      <c r="U32" s="924">
        <f t="shared" si="14"/>
        <v>32.6</v>
      </c>
      <c r="V32" s="895">
        <f t="shared" si="15"/>
        <v>0</v>
      </c>
      <c r="W32" s="9"/>
      <c r="AA32" s="11"/>
      <c r="AB32" s="11"/>
    </row>
    <row r="33" spans="1:30" ht="15" customHeight="1" thickBot="1" x14ac:dyDescent="0.3">
      <c r="A33" s="839" t="s">
        <v>30</v>
      </c>
      <c r="B33" s="833">
        <v>72.2</v>
      </c>
      <c r="C33" s="834">
        <v>76.900000000000006</v>
      </c>
      <c r="D33" s="834">
        <v>17.5</v>
      </c>
      <c r="E33" s="874">
        <v>76.2</v>
      </c>
      <c r="F33" s="874">
        <v>76.2</v>
      </c>
      <c r="G33" s="835">
        <v>76.7</v>
      </c>
      <c r="H33" s="898">
        <f t="shared" si="12"/>
        <v>395.7</v>
      </c>
      <c r="I33" s="895">
        <f t="shared" si="13"/>
        <v>1.5000000000000568</v>
      </c>
      <c r="J33" s="837"/>
      <c r="K33" s="837"/>
      <c r="L33" s="837"/>
      <c r="M33" s="838"/>
      <c r="N33" s="839" t="s">
        <v>30</v>
      </c>
      <c r="O33" s="808">
        <v>6</v>
      </c>
      <c r="P33" s="811">
        <v>6.3</v>
      </c>
      <c r="Q33" s="811">
        <v>1.3</v>
      </c>
      <c r="R33" s="811">
        <v>6.4</v>
      </c>
      <c r="S33" s="811">
        <v>6.3</v>
      </c>
      <c r="T33" s="813">
        <v>6.4</v>
      </c>
      <c r="U33" s="924">
        <f t="shared" si="14"/>
        <v>32.700000000000003</v>
      </c>
      <c r="V33" s="895">
        <f t="shared" si="15"/>
        <v>-0.10000000000000142</v>
      </c>
      <c r="W33" s="841" t="s">
        <v>113</v>
      </c>
      <c r="AA33" s="11"/>
      <c r="AB33" s="11"/>
    </row>
    <row r="34" spans="1:30" ht="15" customHeight="1" thickBot="1" x14ac:dyDescent="0.3">
      <c r="A34" s="880" t="s">
        <v>8</v>
      </c>
      <c r="B34" s="843">
        <f t="shared" ref="B34:G34" si="16">SUM(B27:B33)</f>
        <v>503.8</v>
      </c>
      <c r="C34" s="844">
        <f t="shared" si="16"/>
        <v>538.5</v>
      </c>
      <c r="D34" s="844">
        <f t="shared" si="16"/>
        <v>136.70000000000002</v>
      </c>
      <c r="E34" s="890">
        <f t="shared" si="16"/>
        <v>533.1</v>
      </c>
      <c r="F34" s="844">
        <f>SUM(F27:F33)</f>
        <v>534.20000000000005</v>
      </c>
      <c r="G34" s="885">
        <f t="shared" si="16"/>
        <v>535.30000000000007</v>
      </c>
      <c r="H34" s="796">
        <f t="shared" si="12"/>
        <v>2781.6000000000004</v>
      </c>
      <c r="I34" s="822"/>
      <c r="J34" s="822"/>
      <c r="K34" s="837"/>
      <c r="L34" s="822"/>
      <c r="M34" s="824"/>
      <c r="N34" s="792" t="s">
        <v>8</v>
      </c>
      <c r="O34" s="843">
        <f t="shared" ref="O34:T34" si="17">SUM(O27:O33)</f>
        <v>41.9</v>
      </c>
      <c r="P34" s="844">
        <f t="shared" si="17"/>
        <v>43.8</v>
      </c>
      <c r="Q34" s="844">
        <f t="shared" si="17"/>
        <v>8.6999999999999993</v>
      </c>
      <c r="R34" s="844">
        <f t="shared" si="17"/>
        <v>44.199999999999996</v>
      </c>
      <c r="S34" s="844">
        <f t="shared" si="17"/>
        <v>44</v>
      </c>
      <c r="T34" s="845">
        <f t="shared" si="17"/>
        <v>44.699999999999996</v>
      </c>
      <c r="U34" s="842">
        <f t="shared" si="14"/>
        <v>227.29999999999998</v>
      </c>
      <c r="V34" s="9"/>
      <c r="W34" s="9"/>
      <c r="AA34" s="11"/>
      <c r="AB34" s="11"/>
    </row>
    <row r="35" spans="1:30" ht="15" customHeight="1" x14ac:dyDescent="0.25">
      <c r="A35" s="879" t="s">
        <v>10</v>
      </c>
      <c r="B35" s="891">
        <v>155.1</v>
      </c>
      <c r="C35" s="892">
        <v>155.1</v>
      </c>
      <c r="D35" s="892">
        <v>155.1</v>
      </c>
      <c r="E35" s="892">
        <v>155.1</v>
      </c>
      <c r="F35" s="892">
        <v>155.1</v>
      </c>
      <c r="G35" s="893">
        <v>155.1</v>
      </c>
      <c r="H35" s="850">
        <f>+((H34/H36)/7)*1000</f>
        <v>155.28387204823315</v>
      </c>
      <c r="I35" s="846"/>
      <c r="J35" s="846"/>
      <c r="K35" s="837"/>
      <c r="L35" s="822"/>
      <c r="M35" s="824"/>
      <c r="N35" s="797" t="s">
        <v>10</v>
      </c>
      <c r="O35" s="847">
        <v>153.5</v>
      </c>
      <c r="P35" s="848">
        <v>152.5</v>
      </c>
      <c r="Q35" s="848">
        <v>154</v>
      </c>
      <c r="R35" s="848">
        <v>150.5</v>
      </c>
      <c r="S35" s="848">
        <v>149.5</v>
      </c>
      <c r="T35" s="849">
        <v>148.5</v>
      </c>
      <c r="U35" s="914">
        <f>+((U34/U36)/7)*1000</f>
        <v>151.02990033222591</v>
      </c>
      <c r="V35" s="824"/>
      <c r="W35" s="824"/>
      <c r="AA35" s="11"/>
      <c r="AB35" s="11"/>
    </row>
    <row r="36" spans="1:30" ht="15" customHeight="1" x14ac:dyDescent="0.25">
      <c r="A36" s="801" t="s">
        <v>11</v>
      </c>
      <c r="B36" s="802">
        <v>464</v>
      </c>
      <c r="C36" s="803">
        <v>496</v>
      </c>
      <c r="D36" s="803">
        <v>125</v>
      </c>
      <c r="E36" s="803">
        <v>490</v>
      </c>
      <c r="F36" s="803">
        <v>491</v>
      </c>
      <c r="G36" s="804">
        <v>493</v>
      </c>
      <c r="H36" s="852">
        <f>SUM(B36:G36)</f>
        <v>2559</v>
      </c>
      <c r="I36" s="851"/>
      <c r="J36" s="851"/>
      <c r="K36" s="851"/>
      <c r="L36" s="822"/>
      <c r="M36" s="9"/>
      <c r="N36" s="801" t="s">
        <v>11</v>
      </c>
      <c r="O36" s="802">
        <v>39</v>
      </c>
      <c r="P36" s="803">
        <v>41</v>
      </c>
      <c r="Q36" s="803">
        <v>8</v>
      </c>
      <c r="R36" s="803">
        <v>42</v>
      </c>
      <c r="S36" s="803">
        <v>42</v>
      </c>
      <c r="T36" s="805">
        <v>43</v>
      </c>
      <c r="U36" s="915">
        <f>SUM(O36:T36)</f>
        <v>215</v>
      </c>
      <c r="V36" s="824"/>
      <c r="W36" s="824"/>
      <c r="AA36" s="11"/>
      <c r="AB36" s="11"/>
    </row>
    <row r="37" spans="1:30" ht="15" customHeight="1" x14ac:dyDescent="0.25">
      <c r="A37" s="807" t="s">
        <v>12</v>
      </c>
      <c r="B37" s="808">
        <f>((((((B35*7)*B36-B27-B28)/1000)))/7)</f>
        <v>71.945942857142867</v>
      </c>
      <c r="C37" s="811">
        <f>((((((C35*7)*C36)/1000)))/7)</f>
        <v>76.929600000000022</v>
      </c>
      <c r="D37" s="811">
        <f>((((((D35*7)*D36)/1000)))/7)</f>
        <v>19.387499999999999</v>
      </c>
      <c r="E37" s="811">
        <f>((((((E35*7)*E36)/1000)))/7)</f>
        <v>75.999000000000009</v>
      </c>
      <c r="F37" s="811">
        <f>((((((F35*7)*F36)/1000)))/7)</f>
        <v>76.1541</v>
      </c>
      <c r="G37" s="812">
        <f>((((((G35*7)*G36)/1000)))/7)</f>
        <v>76.464299999999994</v>
      </c>
      <c r="H37" s="854">
        <f>((H34*1000)/H36)/7</f>
        <v>155.28387204823315</v>
      </c>
      <c r="I37" s="853"/>
      <c r="J37" s="853"/>
      <c r="K37" s="853"/>
      <c r="L37" s="822"/>
      <c r="M37" s="824"/>
      <c r="N37" s="807" t="s">
        <v>12</v>
      </c>
      <c r="O37" s="808">
        <f t="shared" ref="O37:T37" si="18">(((((O35*7)*O36)/1000)))/7</f>
        <v>5.9865000000000004</v>
      </c>
      <c r="P37" s="811">
        <f t="shared" si="18"/>
        <v>6.2524999999999995</v>
      </c>
      <c r="Q37" s="811">
        <f t="shared" si="18"/>
        <v>1.232</v>
      </c>
      <c r="R37" s="811">
        <f t="shared" si="18"/>
        <v>6.3209999999999997</v>
      </c>
      <c r="S37" s="811">
        <f t="shared" si="18"/>
        <v>6.2790000000000008</v>
      </c>
      <c r="T37" s="813">
        <f t="shared" si="18"/>
        <v>6.3855000000000004</v>
      </c>
      <c r="U37" s="916">
        <f>((U34*1000)/U36)/7</f>
        <v>151.02990033222591</v>
      </c>
      <c r="V37" s="824"/>
      <c r="W37" s="824"/>
      <c r="AA37" s="11"/>
      <c r="AB37" s="11"/>
    </row>
    <row r="38" spans="1:30" ht="15" customHeight="1" x14ac:dyDescent="0.25">
      <c r="A38" s="810" t="s">
        <v>13</v>
      </c>
      <c r="B38" s="808">
        <f t="shared" ref="B38:G38" si="19">((B36*B35)*7)/1000</f>
        <v>503.76479999999992</v>
      </c>
      <c r="C38" s="811">
        <f t="shared" si="19"/>
        <v>538.5071999999999</v>
      </c>
      <c r="D38" s="811">
        <f t="shared" si="19"/>
        <v>135.71250000000001</v>
      </c>
      <c r="E38" s="811">
        <f t="shared" si="19"/>
        <v>531.99300000000005</v>
      </c>
      <c r="F38" s="811">
        <f>((F36*F35)*7)/1000</f>
        <v>533.07869999999991</v>
      </c>
      <c r="G38" s="812">
        <f t="shared" si="19"/>
        <v>535.25009999999997</v>
      </c>
      <c r="H38" s="856"/>
      <c r="I38" s="9"/>
      <c r="J38" s="9"/>
      <c r="K38" s="9"/>
      <c r="L38" s="822"/>
      <c r="M38" s="824"/>
      <c r="N38" s="810" t="s">
        <v>13</v>
      </c>
      <c r="O38" s="808">
        <f t="shared" ref="O38:T38" si="20">((O36*O35)*7)/1000</f>
        <v>41.905500000000004</v>
      </c>
      <c r="P38" s="811">
        <f t="shared" si="20"/>
        <v>43.767499999999998</v>
      </c>
      <c r="Q38" s="811">
        <f t="shared" si="20"/>
        <v>8.6240000000000006</v>
      </c>
      <c r="R38" s="811">
        <f t="shared" si="20"/>
        <v>44.247</v>
      </c>
      <c r="S38" s="811">
        <f t="shared" si="20"/>
        <v>43.953000000000003</v>
      </c>
      <c r="T38" s="813">
        <f t="shared" si="20"/>
        <v>44.698500000000003</v>
      </c>
      <c r="U38" s="855"/>
      <c r="V38" s="824"/>
      <c r="W38" s="824"/>
      <c r="AA38" s="11"/>
      <c r="AB38" s="11"/>
    </row>
    <row r="39" spans="1:30" ht="15" customHeight="1" thickBot="1" x14ac:dyDescent="0.3">
      <c r="A39" s="815" t="s">
        <v>14</v>
      </c>
      <c r="B39" s="816">
        <f t="shared" ref="B39:G39" si="21">+(B34/B36)/7*1000</f>
        <v>155.11083743842363</v>
      </c>
      <c r="C39" s="817">
        <f t="shared" si="21"/>
        <v>155.09792626728111</v>
      </c>
      <c r="D39" s="817">
        <f t="shared" si="21"/>
        <v>156.22857142857143</v>
      </c>
      <c r="E39" s="817">
        <f t="shared" si="21"/>
        <v>155.42274052478137</v>
      </c>
      <c r="F39" s="817">
        <f>+(F34/F36)/7*1000</f>
        <v>155.42624381728251</v>
      </c>
      <c r="G39" s="818">
        <f t="shared" si="21"/>
        <v>155.11445957693422</v>
      </c>
      <c r="H39" s="858"/>
      <c r="I39" s="9"/>
      <c r="J39" s="9"/>
      <c r="K39" s="9"/>
      <c r="L39" s="822"/>
      <c r="M39" s="9"/>
      <c r="N39" s="815" t="s">
        <v>14</v>
      </c>
      <c r="O39" s="816">
        <f t="shared" ref="O39:T39" si="22">+(O34/O36)/7*1000</f>
        <v>153.47985347985346</v>
      </c>
      <c r="P39" s="817">
        <f t="shared" si="22"/>
        <v>152.61324041811844</v>
      </c>
      <c r="Q39" s="817">
        <f t="shared" si="22"/>
        <v>155.35714285714283</v>
      </c>
      <c r="R39" s="817">
        <f t="shared" si="22"/>
        <v>150.34013605442172</v>
      </c>
      <c r="S39" s="817">
        <f t="shared" si="22"/>
        <v>149.65986394557822</v>
      </c>
      <c r="T39" s="819">
        <f t="shared" si="22"/>
        <v>148.50498338870429</v>
      </c>
      <c r="U39" s="857"/>
      <c r="V39" s="824"/>
      <c r="W39" s="824"/>
      <c r="AA39" s="11"/>
      <c r="AB39" s="11"/>
    </row>
    <row r="40" spans="1:30" ht="15" customHeight="1" x14ac:dyDescent="0.25">
      <c r="A40" s="9"/>
      <c r="B40" s="821">
        <f t="shared" ref="B40:G40" si="23">B38-B34</f>
        <v>-3.5200000000088494E-2</v>
      </c>
      <c r="C40" s="821">
        <f t="shared" si="23"/>
        <v>7.1999999998979547E-3</v>
      </c>
      <c r="D40" s="821">
        <f t="shared" si="23"/>
        <v>-0.98750000000001137</v>
      </c>
      <c r="E40" s="821">
        <f t="shared" si="23"/>
        <v>-1.1069999999999709</v>
      </c>
      <c r="F40" s="821">
        <f t="shared" si="23"/>
        <v>-1.121300000000133</v>
      </c>
      <c r="G40" s="821">
        <f t="shared" si="23"/>
        <v>-4.9900000000093314E-2</v>
      </c>
      <c r="H40" s="9"/>
      <c r="I40" s="9"/>
      <c r="J40" s="9"/>
      <c r="K40" s="9"/>
      <c r="L40" s="822"/>
      <c r="M40" s="824"/>
      <c r="N40" s="9"/>
      <c r="O40" s="821">
        <f t="shared" ref="O40:T40" si="24">O38-O34</f>
        <v>5.5000000000049454E-3</v>
      </c>
      <c r="P40" s="821">
        <f t="shared" si="24"/>
        <v>-3.2499999999998863E-2</v>
      </c>
      <c r="Q40" s="821">
        <f t="shared" si="24"/>
        <v>-7.5999999999998735E-2</v>
      </c>
      <c r="R40" s="821">
        <f t="shared" si="24"/>
        <v>4.700000000000415E-2</v>
      </c>
      <c r="S40" s="821">
        <f t="shared" si="24"/>
        <v>-4.6999999999997044E-2</v>
      </c>
      <c r="T40" s="821">
        <f t="shared" si="24"/>
        <v>-1.4999999999929514E-3</v>
      </c>
      <c r="U40" s="821"/>
      <c r="V40" s="9"/>
      <c r="W40" s="824"/>
      <c r="AA40" s="11"/>
      <c r="AB40" s="11"/>
    </row>
    <row r="41" spans="1:30" ht="15" customHeight="1" x14ac:dyDescent="0.25">
      <c r="A41" s="9"/>
      <c r="B41" s="901">
        <f t="shared" ref="B41:G41" si="25">(B40+B43)/$A$2</f>
        <v>-3.5200000000088494E-2</v>
      </c>
      <c r="C41" s="901">
        <f t="shared" si="25"/>
        <v>7.1999999998979547E-3</v>
      </c>
      <c r="D41" s="901">
        <f t="shared" si="25"/>
        <v>-0.98750000000001137</v>
      </c>
      <c r="E41" s="901">
        <f t="shared" si="25"/>
        <v>-1.1069999999999709</v>
      </c>
      <c r="F41" s="901">
        <f t="shared" si="25"/>
        <v>-1.121300000000133</v>
      </c>
      <c r="G41" s="901">
        <f t="shared" si="25"/>
        <v>-4.9900000000093314E-2</v>
      </c>
      <c r="H41" s="9"/>
      <c r="I41" s="9"/>
      <c r="J41" s="9"/>
      <c r="K41" s="9"/>
      <c r="L41" s="9"/>
      <c r="M41" s="822"/>
      <c r="N41" s="822"/>
      <c r="O41" s="822" t="s">
        <v>108</v>
      </c>
      <c r="P41" s="822" t="s">
        <v>108</v>
      </c>
      <c r="Q41" s="822" t="s">
        <v>111</v>
      </c>
      <c r="R41" s="822" t="s">
        <v>109</v>
      </c>
      <c r="S41" s="822" t="s">
        <v>109</v>
      </c>
      <c r="T41" s="822" t="s">
        <v>110</v>
      </c>
      <c r="U41" s="822"/>
      <c r="V41" s="9"/>
      <c r="W41" s="9"/>
      <c r="AA41" s="11"/>
      <c r="AB41" s="11"/>
    </row>
    <row r="42" spans="1:30" ht="15" customHeight="1" x14ac:dyDescent="0.25">
      <c r="A42" s="9"/>
      <c r="B42" s="901">
        <f t="shared" ref="B42:G42" si="26">B41 + SUMIF($A$27:$A$33, $A$3,B27:B33)</f>
        <v>72.164799999999914</v>
      </c>
      <c r="C42" s="901">
        <f t="shared" si="26"/>
        <v>76.907199999999904</v>
      </c>
      <c r="D42" s="901">
        <f t="shared" si="26"/>
        <v>16.512499999999989</v>
      </c>
      <c r="E42" s="901">
        <f t="shared" si="26"/>
        <v>75.093000000000032</v>
      </c>
      <c r="F42" s="901">
        <f t="shared" si="26"/>
        <v>75.07869999999987</v>
      </c>
      <c r="G42" s="901">
        <f t="shared" si="26"/>
        <v>76.65009999999991</v>
      </c>
      <c r="H42" s="9"/>
      <c r="I42" s="9"/>
      <c r="J42" s="9"/>
      <c r="K42" s="9"/>
      <c r="L42" s="9"/>
      <c r="M42" s="822"/>
      <c r="N42" s="822"/>
      <c r="O42" s="822"/>
      <c r="P42" s="822"/>
      <c r="Q42" s="822"/>
      <c r="R42" s="822"/>
      <c r="S42" s="822"/>
      <c r="T42" s="822"/>
      <c r="U42" s="822"/>
      <c r="V42" s="9"/>
      <c r="W42" s="9"/>
      <c r="AA42" s="11"/>
      <c r="AB42" s="11"/>
    </row>
    <row r="43" spans="1:30" ht="15" customHeight="1" thickBot="1" x14ac:dyDescent="0.3">
      <c r="A43" s="9"/>
      <c r="B43" s="822"/>
      <c r="C43" s="822"/>
      <c r="D43" s="822"/>
      <c r="E43" s="822"/>
      <c r="F43" s="822"/>
      <c r="G43" s="822"/>
      <c r="H43" s="822"/>
      <c r="I43" s="822"/>
      <c r="J43" s="822"/>
      <c r="K43" s="822"/>
      <c r="L43" s="822"/>
      <c r="M43" s="822"/>
      <c r="N43" s="822"/>
      <c r="O43" s="822"/>
      <c r="P43" s="822"/>
      <c r="Q43" s="822"/>
      <c r="R43" s="822"/>
      <c r="S43" s="822"/>
      <c r="T43" s="822"/>
      <c r="U43" s="822"/>
      <c r="V43" s="822"/>
      <c r="W43" s="9"/>
      <c r="X43" s="2"/>
      <c r="AA43" s="11"/>
      <c r="AB43" s="11"/>
      <c r="AD43" s="3"/>
    </row>
    <row r="44" spans="1:30" ht="15" customHeight="1" thickBot="1" x14ac:dyDescent="0.3">
      <c r="A44" s="773" t="s">
        <v>18</v>
      </c>
      <c r="B44" s="1181" t="s">
        <v>7</v>
      </c>
      <c r="C44" s="1182"/>
      <c r="D44" s="1182"/>
      <c r="E44" s="1182"/>
      <c r="F44" s="1182"/>
      <c r="G44" s="1182"/>
      <c r="H44" s="1183"/>
      <c r="I44" s="1176" t="s">
        <v>29</v>
      </c>
      <c r="J44" s="1177"/>
      <c r="K44" s="1177"/>
      <c r="L44" s="1177"/>
      <c r="M44" s="1177"/>
      <c r="N44" s="1177"/>
      <c r="O44" s="1178"/>
      <c r="P44" s="1176" t="s">
        <v>28</v>
      </c>
      <c r="Q44" s="1177"/>
      <c r="R44" s="1177"/>
      <c r="S44" s="1177"/>
      <c r="T44" s="1177"/>
      <c r="U44" s="1177"/>
      <c r="V44" s="1178"/>
      <c r="W44" s="881" t="s">
        <v>8</v>
      </c>
      <c r="Z44" s="2"/>
      <c r="AA44" s="11"/>
      <c r="AB44" s="2"/>
      <c r="AC44" s="2"/>
      <c r="AD44" s="2"/>
    </row>
    <row r="45" spans="1:30" ht="15" customHeight="1" thickBot="1" x14ac:dyDescent="0.3">
      <c r="A45" s="774" t="s">
        <v>9</v>
      </c>
      <c r="B45" s="828">
        <v>1</v>
      </c>
      <c r="C45" s="829">
        <v>2</v>
      </c>
      <c r="D45" s="829">
        <v>3</v>
      </c>
      <c r="E45" s="829">
        <v>4</v>
      </c>
      <c r="F45" s="829">
        <v>5</v>
      </c>
      <c r="G45" s="829">
        <v>6</v>
      </c>
      <c r="H45" s="859">
        <v>7</v>
      </c>
      <c r="I45" s="830">
        <v>1</v>
      </c>
      <c r="J45" s="831">
        <v>2</v>
      </c>
      <c r="K45" s="831">
        <v>3</v>
      </c>
      <c r="L45" s="831">
        <v>4</v>
      </c>
      <c r="M45" s="831">
        <v>5</v>
      </c>
      <c r="N45" s="831">
        <v>6</v>
      </c>
      <c r="O45" s="860">
        <v>7</v>
      </c>
      <c r="P45" s="830">
        <v>1</v>
      </c>
      <c r="Q45" s="831">
        <v>2</v>
      </c>
      <c r="R45" s="831">
        <v>3</v>
      </c>
      <c r="S45" s="831">
        <v>4</v>
      </c>
      <c r="T45" s="831">
        <v>5</v>
      </c>
      <c r="U45" s="861">
        <v>6</v>
      </c>
      <c r="V45" s="832">
        <v>7</v>
      </c>
      <c r="W45" s="900">
        <v>134.9</v>
      </c>
      <c r="X45" s="2"/>
      <c r="Y45" s="374"/>
      <c r="Z45" s="2"/>
      <c r="AA45" s="2"/>
      <c r="AB45" s="2"/>
    </row>
    <row r="46" spans="1:30" ht="15" customHeight="1" x14ac:dyDescent="0.25">
      <c r="A46" s="774" t="s">
        <v>23</v>
      </c>
      <c r="B46" s="808">
        <v>7.5</v>
      </c>
      <c r="C46" s="811">
        <v>7.7</v>
      </c>
      <c r="D46" s="811">
        <v>7.6</v>
      </c>
      <c r="E46" s="811">
        <v>1.2</v>
      </c>
      <c r="F46" s="811">
        <v>7.6</v>
      </c>
      <c r="G46" s="862">
        <v>7.4</v>
      </c>
      <c r="H46" s="862">
        <v>7.4</v>
      </c>
      <c r="I46" s="808">
        <v>6.6</v>
      </c>
      <c r="J46" s="862">
        <v>6.7</v>
      </c>
      <c r="K46" s="862">
        <v>6.8</v>
      </c>
      <c r="L46" s="811">
        <v>1.7</v>
      </c>
      <c r="M46" s="811">
        <v>6.8</v>
      </c>
      <c r="N46" s="863">
        <v>6.6</v>
      </c>
      <c r="O46" s="812">
        <v>6.6</v>
      </c>
      <c r="P46" s="808">
        <v>7.3</v>
      </c>
      <c r="Q46" s="811">
        <v>7.3</v>
      </c>
      <c r="R46" s="811">
        <v>7.5</v>
      </c>
      <c r="S46" s="811">
        <v>1.2</v>
      </c>
      <c r="T46" s="811">
        <v>7.6</v>
      </c>
      <c r="U46" s="811">
        <v>7.4</v>
      </c>
      <c r="V46" s="812">
        <v>7.3</v>
      </c>
      <c r="W46" s="917">
        <f t="shared" ref="W46:W53" si="27">SUM(B46:V46)</f>
        <v>133.79999999999998</v>
      </c>
      <c r="X46" s="895">
        <f t="shared" ref="X46:X52" si="28">W45-W46</f>
        <v>1.1000000000000227</v>
      </c>
      <c r="Y46" s="12"/>
      <c r="Z46" s="2"/>
      <c r="AA46" s="2"/>
      <c r="AB46" s="2"/>
    </row>
    <row r="47" spans="1:30" ht="15" customHeight="1" x14ac:dyDescent="0.25">
      <c r="A47" s="774" t="s">
        <v>19</v>
      </c>
      <c r="B47" s="808">
        <v>7.5</v>
      </c>
      <c r="C47" s="811">
        <v>7.7</v>
      </c>
      <c r="D47" s="811">
        <v>7.6</v>
      </c>
      <c r="E47" s="811">
        <v>1.2</v>
      </c>
      <c r="F47" s="811">
        <v>7.6</v>
      </c>
      <c r="G47" s="862">
        <v>7.4</v>
      </c>
      <c r="H47" s="862">
        <v>7.4</v>
      </c>
      <c r="I47" s="808">
        <v>6.6</v>
      </c>
      <c r="J47" s="862">
        <v>6.7</v>
      </c>
      <c r="K47" s="862">
        <v>6.9</v>
      </c>
      <c r="L47" s="811">
        <v>1.7</v>
      </c>
      <c r="M47" s="811">
        <v>6.8</v>
      </c>
      <c r="N47" s="863">
        <v>6.6</v>
      </c>
      <c r="O47" s="812">
        <v>6.6</v>
      </c>
      <c r="P47" s="808">
        <v>7.4</v>
      </c>
      <c r="Q47" s="811">
        <v>7.4</v>
      </c>
      <c r="R47" s="811">
        <v>7.5</v>
      </c>
      <c r="S47" s="811">
        <v>1.2</v>
      </c>
      <c r="T47" s="811">
        <v>7.6</v>
      </c>
      <c r="U47" s="811">
        <v>7.4</v>
      </c>
      <c r="V47" s="812">
        <v>7.3</v>
      </c>
      <c r="W47" s="922">
        <f t="shared" si="27"/>
        <v>134.1</v>
      </c>
      <c r="X47" s="895">
        <f t="shared" si="28"/>
        <v>-0.30000000000001137</v>
      </c>
      <c r="Y47" s="12"/>
      <c r="Z47" s="2"/>
      <c r="AA47" s="2"/>
      <c r="AB47" s="2"/>
    </row>
    <row r="48" spans="1:30" ht="15" customHeight="1" x14ac:dyDescent="0.25">
      <c r="A48" s="774" t="s">
        <v>27</v>
      </c>
      <c r="B48" s="808">
        <v>7.5</v>
      </c>
      <c r="C48" s="811">
        <v>7.7</v>
      </c>
      <c r="D48" s="811">
        <v>7.7</v>
      </c>
      <c r="E48" s="811">
        <v>1.1000000000000001</v>
      </c>
      <c r="F48" s="811">
        <v>7.6</v>
      </c>
      <c r="G48" s="862">
        <v>7.5</v>
      </c>
      <c r="H48" s="862">
        <v>7.5</v>
      </c>
      <c r="I48" s="808">
        <v>6.6</v>
      </c>
      <c r="J48" s="862">
        <v>6.8</v>
      </c>
      <c r="K48" s="862">
        <v>6.9</v>
      </c>
      <c r="L48" s="811">
        <v>1.7</v>
      </c>
      <c r="M48" s="811">
        <v>6.8</v>
      </c>
      <c r="N48" s="863">
        <v>6.7</v>
      </c>
      <c r="O48" s="812">
        <v>6.7</v>
      </c>
      <c r="P48" s="808">
        <v>7.4</v>
      </c>
      <c r="Q48" s="811">
        <v>7.4</v>
      </c>
      <c r="R48" s="811">
        <v>7.5</v>
      </c>
      <c r="S48" s="811">
        <v>1.2</v>
      </c>
      <c r="T48" s="811">
        <v>7.6</v>
      </c>
      <c r="U48" s="811">
        <v>7.5</v>
      </c>
      <c r="V48" s="812">
        <v>7.3</v>
      </c>
      <c r="W48" s="922">
        <f t="shared" si="27"/>
        <v>134.70000000000002</v>
      </c>
      <c r="X48" s="895">
        <f t="shared" si="28"/>
        <v>-0.60000000000002274</v>
      </c>
      <c r="Y48" s="641"/>
      <c r="Z48" s="2"/>
      <c r="AA48" s="2"/>
      <c r="AB48" s="2"/>
    </row>
    <row r="49" spans="1:28" ht="15" customHeight="1" x14ac:dyDescent="0.25">
      <c r="A49" s="774" t="s">
        <v>20</v>
      </c>
      <c r="B49" s="808">
        <v>7.5</v>
      </c>
      <c r="C49" s="811">
        <v>7.7</v>
      </c>
      <c r="D49" s="811">
        <v>7.7</v>
      </c>
      <c r="E49" s="811">
        <v>1.2</v>
      </c>
      <c r="F49" s="811">
        <v>7.6</v>
      </c>
      <c r="G49" s="862">
        <v>7.5</v>
      </c>
      <c r="H49" s="862">
        <v>7.5</v>
      </c>
      <c r="I49" s="808">
        <v>6.6</v>
      </c>
      <c r="J49" s="862">
        <v>6.8</v>
      </c>
      <c r="K49" s="862">
        <v>6.9</v>
      </c>
      <c r="L49" s="811">
        <v>1.7</v>
      </c>
      <c r="M49" s="811">
        <v>6.9</v>
      </c>
      <c r="N49" s="863">
        <v>6.7</v>
      </c>
      <c r="O49" s="812">
        <v>6.7</v>
      </c>
      <c r="P49" s="808">
        <v>7.4</v>
      </c>
      <c r="Q49" s="811">
        <v>7.4</v>
      </c>
      <c r="R49" s="811">
        <v>7.5</v>
      </c>
      <c r="S49" s="811">
        <v>1.2</v>
      </c>
      <c r="T49" s="811">
        <v>7.6</v>
      </c>
      <c r="U49" s="811">
        <v>7.5</v>
      </c>
      <c r="V49" s="812">
        <v>7.3</v>
      </c>
      <c r="W49" s="922">
        <f t="shared" si="27"/>
        <v>134.90000000000003</v>
      </c>
      <c r="X49" s="895">
        <f t="shared" si="28"/>
        <v>-0.20000000000001705</v>
      </c>
      <c r="Y49" s="12"/>
      <c r="Z49" s="2"/>
      <c r="AA49" s="2"/>
      <c r="AB49" s="2"/>
    </row>
    <row r="50" spans="1:28" ht="15" customHeight="1" x14ac:dyDescent="0.25">
      <c r="A50" s="774" t="s">
        <v>21</v>
      </c>
      <c r="B50" s="808">
        <v>7.6</v>
      </c>
      <c r="C50" s="811">
        <v>7.7</v>
      </c>
      <c r="D50" s="811">
        <v>7.7</v>
      </c>
      <c r="E50" s="811">
        <v>1.3</v>
      </c>
      <c r="F50" s="811">
        <v>7.7</v>
      </c>
      <c r="G50" s="862">
        <v>7.5</v>
      </c>
      <c r="H50" s="862">
        <v>7.5</v>
      </c>
      <c r="I50" s="808">
        <v>6.6</v>
      </c>
      <c r="J50" s="862">
        <v>6.8</v>
      </c>
      <c r="K50" s="862">
        <v>6.9</v>
      </c>
      <c r="L50" s="811">
        <v>1.7</v>
      </c>
      <c r="M50" s="811">
        <v>6.9</v>
      </c>
      <c r="N50" s="863">
        <v>6.7</v>
      </c>
      <c r="O50" s="812">
        <v>6.7</v>
      </c>
      <c r="P50" s="808">
        <v>7.4</v>
      </c>
      <c r="Q50" s="811">
        <v>7.4</v>
      </c>
      <c r="R50" s="811">
        <v>7.5</v>
      </c>
      <c r="S50" s="811">
        <v>1.2</v>
      </c>
      <c r="T50" s="811">
        <v>7.7</v>
      </c>
      <c r="U50" s="811">
        <v>7.5</v>
      </c>
      <c r="V50" s="812">
        <v>7.3</v>
      </c>
      <c r="W50" s="922">
        <f t="shared" si="27"/>
        <v>135.30000000000004</v>
      </c>
      <c r="X50" s="895">
        <f t="shared" si="28"/>
        <v>-0.40000000000000568</v>
      </c>
      <c r="Y50" s="12"/>
      <c r="Z50" s="2"/>
      <c r="AA50" s="2"/>
      <c r="AB50" s="2"/>
    </row>
    <row r="51" spans="1:28" ht="15" customHeight="1" x14ac:dyDescent="0.25">
      <c r="A51" s="785" t="s">
        <v>22</v>
      </c>
      <c r="B51" s="808">
        <v>7.6</v>
      </c>
      <c r="C51" s="811">
        <v>7.7</v>
      </c>
      <c r="D51" s="811">
        <v>7.7</v>
      </c>
      <c r="E51" s="811">
        <v>1.3</v>
      </c>
      <c r="F51" s="811">
        <v>7.7</v>
      </c>
      <c r="G51" s="862">
        <v>7.5</v>
      </c>
      <c r="H51" s="862">
        <v>7.5</v>
      </c>
      <c r="I51" s="808">
        <v>6.7</v>
      </c>
      <c r="J51" s="862">
        <v>6.8</v>
      </c>
      <c r="K51" s="862">
        <v>6.9</v>
      </c>
      <c r="L51" s="811">
        <v>1.7</v>
      </c>
      <c r="M51" s="811">
        <v>6.9</v>
      </c>
      <c r="N51" s="863">
        <v>6.7</v>
      </c>
      <c r="O51" s="812">
        <v>6.7</v>
      </c>
      <c r="P51" s="808">
        <v>7.4</v>
      </c>
      <c r="Q51" s="811">
        <v>7.4</v>
      </c>
      <c r="R51" s="811">
        <v>7.6</v>
      </c>
      <c r="S51" s="811">
        <v>1.3</v>
      </c>
      <c r="T51" s="811">
        <v>7.7</v>
      </c>
      <c r="U51" s="811">
        <v>7.5</v>
      </c>
      <c r="V51" s="812">
        <v>7.3</v>
      </c>
      <c r="W51" s="922">
        <f t="shared" si="27"/>
        <v>135.60000000000002</v>
      </c>
      <c r="X51" s="895">
        <f t="shared" si="28"/>
        <v>-0.29999999999998295</v>
      </c>
      <c r="Y51" s="12"/>
      <c r="Z51" s="2"/>
      <c r="AA51" s="2"/>
      <c r="AB51" s="2"/>
    </row>
    <row r="52" spans="1:28" ht="15" customHeight="1" thickBot="1" x14ac:dyDescent="0.3">
      <c r="A52" s="839" t="s">
        <v>30</v>
      </c>
      <c r="B52" s="808">
        <v>7.6</v>
      </c>
      <c r="C52" s="811">
        <v>7.7</v>
      </c>
      <c r="D52" s="811">
        <v>7.7</v>
      </c>
      <c r="E52" s="811">
        <v>1.3</v>
      </c>
      <c r="F52" s="811">
        <v>7.7</v>
      </c>
      <c r="G52" s="862">
        <v>7.5</v>
      </c>
      <c r="H52" s="862">
        <v>7.5</v>
      </c>
      <c r="I52" s="808">
        <v>6.7</v>
      </c>
      <c r="J52" s="862">
        <v>6.8</v>
      </c>
      <c r="K52" s="862">
        <v>6.9</v>
      </c>
      <c r="L52" s="811">
        <v>1.7</v>
      </c>
      <c r="M52" s="811">
        <v>6.9</v>
      </c>
      <c r="N52" s="863">
        <v>6.7</v>
      </c>
      <c r="O52" s="812">
        <v>6.7</v>
      </c>
      <c r="P52" s="808">
        <v>7.4</v>
      </c>
      <c r="Q52" s="811">
        <v>7.4</v>
      </c>
      <c r="R52" s="811">
        <v>7.6</v>
      </c>
      <c r="S52" s="811">
        <v>1.3</v>
      </c>
      <c r="T52" s="811">
        <v>7.7</v>
      </c>
      <c r="U52" s="811">
        <v>7.5</v>
      </c>
      <c r="V52" s="812">
        <v>7.4</v>
      </c>
      <c r="W52" s="924">
        <f t="shared" si="27"/>
        <v>135.70000000000002</v>
      </c>
      <c r="X52" s="895">
        <f t="shared" si="28"/>
        <v>-9.9999999999994316E-2</v>
      </c>
      <c r="Y52" s="12"/>
      <c r="Z52" s="2"/>
      <c r="AA52" s="2"/>
      <c r="AB52" s="2"/>
    </row>
    <row r="53" spans="1:28" ht="15" customHeight="1" thickBot="1" x14ac:dyDescent="0.3">
      <c r="A53" s="792" t="s">
        <v>8</v>
      </c>
      <c r="B53" s="843">
        <f t="shared" ref="B53:K53" si="29">SUM(B46:B52)</f>
        <v>52.800000000000004</v>
      </c>
      <c r="C53" s="844">
        <f t="shared" si="29"/>
        <v>53.900000000000006</v>
      </c>
      <c r="D53" s="844">
        <f t="shared" si="29"/>
        <v>53.7</v>
      </c>
      <c r="E53" s="844">
        <f t="shared" si="29"/>
        <v>8.6</v>
      </c>
      <c r="F53" s="844">
        <f t="shared" si="29"/>
        <v>53.500000000000007</v>
      </c>
      <c r="G53" s="844">
        <f t="shared" si="29"/>
        <v>52.3</v>
      </c>
      <c r="H53" s="885">
        <f t="shared" si="29"/>
        <v>52.3</v>
      </c>
      <c r="I53" s="843">
        <f t="shared" si="29"/>
        <v>46.400000000000006</v>
      </c>
      <c r="J53" s="844">
        <f t="shared" si="29"/>
        <v>47.399999999999991</v>
      </c>
      <c r="K53" s="844">
        <f t="shared" si="29"/>
        <v>48.199999999999996</v>
      </c>
      <c r="L53" s="844">
        <f>SUM(L46:L52)</f>
        <v>11.899999999999999</v>
      </c>
      <c r="M53" s="844">
        <f>SUM(M46:M52)</f>
        <v>47.999999999999993</v>
      </c>
      <c r="N53" s="844">
        <f>SUM(N46:N52)</f>
        <v>46.7</v>
      </c>
      <c r="O53" s="885">
        <f>SUM(O46:O52)</f>
        <v>46.7</v>
      </c>
      <c r="P53" s="843">
        <f t="shared" ref="P53:V53" si="30">SUM(P46:P52)</f>
        <v>51.699999999999996</v>
      </c>
      <c r="Q53" s="844">
        <f t="shared" si="30"/>
        <v>51.699999999999996</v>
      </c>
      <c r="R53" s="844">
        <f t="shared" si="30"/>
        <v>52.7</v>
      </c>
      <c r="S53" s="844">
        <f t="shared" si="30"/>
        <v>8.6</v>
      </c>
      <c r="T53" s="844">
        <f t="shared" si="30"/>
        <v>53.500000000000007</v>
      </c>
      <c r="U53" s="844">
        <f t="shared" si="30"/>
        <v>52.3</v>
      </c>
      <c r="V53" s="885">
        <f t="shared" si="30"/>
        <v>51.199999999999996</v>
      </c>
      <c r="W53" s="796">
        <f t="shared" si="27"/>
        <v>944.10000000000014</v>
      </c>
      <c r="X53" s="327"/>
      <c r="Y53" s="12"/>
      <c r="Z53" s="2"/>
      <c r="AA53" s="2"/>
      <c r="AB53" s="2"/>
    </row>
    <row r="54" spans="1:28" ht="15" customHeight="1" x14ac:dyDescent="0.25">
      <c r="A54" s="797" t="s">
        <v>10</v>
      </c>
      <c r="B54" s="886">
        <v>154</v>
      </c>
      <c r="C54" s="887">
        <v>154</v>
      </c>
      <c r="D54" s="887">
        <v>153.5</v>
      </c>
      <c r="E54" s="887">
        <v>154</v>
      </c>
      <c r="F54" s="887">
        <v>153</v>
      </c>
      <c r="G54" s="887">
        <v>152.5</v>
      </c>
      <c r="H54" s="888">
        <v>152.5</v>
      </c>
      <c r="I54" s="886">
        <v>154</v>
      </c>
      <c r="J54" s="887">
        <v>154</v>
      </c>
      <c r="K54" s="887">
        <v>153</v>
      </c>
      <c r="L54" s="889">
        <v>154</v>
      </c>
      <c r="M54" s="889">
        <v>152.5</v>
      </c>
      <c r="N54" s="887">
        <v>151.5</v>
      </c>
      <c r="O54" s="888">
        <v>151.5</v>
      </c>
      <c r="P54" s="886">
        <v>154</v>
      </c>
      <c r="Q54" s="887">
        <v>154</v>
      </c>
      <c r="R54" s="887">
        <v>153.5</v>
      </c>
      <c r="S54" s="887">
        <v>154</v>
      </c>
      <c r="T54" s="887">
        <v>153</v>
      </c>
      <c r="U54" s="887">
        <v>152.5</v>
      </c>
      <c r="V54" s="888">
        <v>152.5</v>
      </c>
      <c r="W54" s="865">
        <f>((W53/W55)/7)*1000</f>
        <v>153.0890222150154</v>
      </c>
      <c r="X54" s="2"/>
      <c r="Y54" s="12"/>
      <c r="Z54" s="2"/>
      <c r="AA54" s="2"/>
      <c r="AB54" s="2"/>
    </row>
    <row r="55" spans="1:28" ht="15" customHeight="1" x14ac:dyDescent="0.25">
      <c r="A55" s="801" t="s">
        <v>11</v>
      </c>
      <c r="B55" s="802">
        <v>49</v>
      </c>
      <c r="C55" s="803">
        <v>50</v>
      </c>
      <c r="D55" s="803">
        <v>50</v>
      </c>
      <c r="E55" s="803">
        <v>8</v>
      </c>
      <c r="F55" s="803">
        <v>50</v>
      </c>
      <c r="G55" s="803">
        <v>49</v>
      </c>
      <c r="H55" s="804">
        <v>49</v>
      </c>
      <c r="I55" s="802">
        <v>43</v>
      </c>
      <c r="J55" s="803">
        <v>44</v>
      </c>
      <c r="K55" s="803">
        <v>45</v>
      </c>
      <c r="L55" s="803">
        <v>11</v>
      </c>
      <c r="M55" s="803">
        <v>45</v>
      </c>
      <c r="N55" s="803">
        <v>44</v>
      </c>
      <c r="O55" s="804">
        <v>44</v>
      </c>
      <c r="P55" s="802">
        <v>48</v>
      </c>
      <c r="Q55" s="803">
        <v>48</v>
      </c>
      <c r="R55" s="803">
        <v>49</v>
      </c>
      <c r="S55" s="803">
        <v>8</v>
      </c>
      <c r="T55" s="803">
        <v>50</v>
      </c>
      <c r="U55" s="803">
        <v>49</v>
      </c>
      <c r="V55" s="804">
        <v>48</v>
      </c>
      <c r="W55" s="866">
        <f>+SUM(B55:V55)</f>
        <v>881</v>
      </c>
      <c r="X55" s="2"/>
      <c r="Y55" s="12"/>
      <c r="Z55" s="2"/>
      <c r="AA55" s="2"/>
      <c r="AB55" s="2"/>
    </row>
    <row r="56" spans="1:28" ht="15" customHeight="1" x14ac:dyDescent="0.25">
      <c r="A56" s="807" t="s">
        <v>12</v>
      </c>
      <c r="B56" s="808">
        <f>((((B54*7)*B55-B46-B47)/1000))/7</f>
        <v>7.543857142857143</v>
      </c>
      <c r="C56" s="811">
        <f t="shared" ref="C56:V56" si="31">((((C54*7)*C55-C46-C47)/1000))/7</f>
        <v>7.6978000000000009</v>
      </c>
      <c r="D56" s="811">
        <f t="shared" si="31"/>
        <v>7.672828571428572</v>
      </c>
      <c r="E56" s="811">
        <f t="shared" si="31"/>
        <v>1.2316571428571428</v>
      </c>
      <c r="F56" s="811">
        <f t="shared" si="31"/>
        <v>7.6478285714285716</v>
      </c>
      <c r="G56" s="811">
        <f t="shared" si="31"/>
        <v>7.4703857142857135</v>
      </c>
      <c r="H56" s="812">
        <f t="shared" si="31"/>
        <v>7.4703857142857135</v>
      </c>
      <c r="I56" s="808">
        <f t="shared" si="31"/>
        <v>6.6201142857142861</v>
      </c>
      <c r="J56" s="811">
        <f t="shared" si="31"/>
        <v>6.7740857142857154</v>
      </c>
      <c r="K56" s="811">
        <f t="shared" si="31"/>
        <v>6.8830428571428559</v>
      </c>
      <c r="L56" s="811">
        <f t="shared" si="31"/>
        <v>1.6935142857142853</v>
      </c>
      <c r="M56" s="811">
        <f t="shared" si="31"/>
        <v>6.8605571428571421</v>
      </c>
      <c r="N56" s="811">
        <f t="shared" si="31"/>
        <v>6.6641142857142857</v>
      </c>
      <c r="O56" s="812">
        <f t="shared" si="31"/>
        <v>6.6641142857142857</v>
      </c>
      <c r="P56" s="808">
        <f t="shared" si="31"/>
        <v>7.389899999999999</v>
      </c>
      <c r="Q56" s="811">
        <f t="shared" si="31"/>
        <v>7.389899999999999</v>
      </c>
      <c r="R56" s="811">
        <f t="shared" si="31"/>
        <v>7.5193571428571433</v>
      </c>
      <c r="S56" s="811">
        <f t="shared" si="31"/>
        <v>1.2316571428571428</v>
      </c>
      <c r="T56" s="811">
        <f t="shared" si="31"/>
        <v>7.6478285714285716</v>
      </c>
      <c r="U56" s="811">
        <f t="shared" si="31"/>
        <v>7.4703857142857135</v>
      </c>
      <c r="V56" s="812">
        <f t="shared" si="31"/>
        <v>7.3179142857142851</v>
      </c>
      <c r="W56" s="867">
        <f>((W53*1000)/W55)/7</f>
        <v>153.0890222150154</v>
      </c>
      <c r="X56" s="327"/>
      <c r="Y56" s="374"/>
      <c r="AA56" s="11"/>
      <c r="AB56" s="11"/>
    </row>
    <row r="57" spans="1:28" ht="15" customHeight="1" x14ac:dyDescent="0.25">
      <c r="A57" s="810" t="s">
        <v>13</v>
      </c>
      <c r="B57" s="808">
        <f>((B55*B54)*7)/1000</f>
        <v>52.822000000000003</v>
      </c>
      <c r="C57" s="811">
        <f>((C55*C54)*7)/1000</f>
        <v>53.9</v>
      </c>
      <c r="D57" s="811">
        <f t="shared" ref="D57:K57" si="32">((D55*D54)*7)/1000</f>
        <v>53.725000000000001</v>
      </c>
      <c r="E57" s="811">
        <f t="shared" si="32"/>
        <v>8.6240000000000006</v>
      </c>
      <c r="F57" s="811">
        <f t="shared" si="32"/>
        <v>53.55</v>
      </c>
      <c r="G57" s="811">
        <f t="shared" si="32"/>
        <v>52.307499999999997</v>
      </c>
      <c r="H57" s="812">
        <f t="shared" si="32"/>
        <v>52.307499999999997</v>
      </c>
      <c r="I57" s="808">
        <f t="shared" si="32"/>
        <v>46.353999999999999</v>
      </c>
      <c r="J57" s="811">
        <f t="shared" si="32"/>
        <v>47.432000000000002</v>
      </c>
      <c r="K57" s="811">
        <f t="shared" si="32"/>
        <v>48.195</v>
      </c>
      <c r="L57" s="811">
        <f>((L55*L54)*7)/1000</f>
        <v>11.858000000000001</v>
      </c>
      <c r="M57" s="811">
        <f>((M55*M54)*7)/1000</f>
        <v>48.037500000000001</v>
      </c>
      <c r="N57" s="811">
        <f>((N55*N54)*7)/1000</f>
        <v>46.661999999999999</v>
      </c>
      <c r="O57" s="812">
        <f>((O55*O54)*7)/1000</f>
        <v>46.661999999999999</v>
      </c>
      <c r="P57" s="808">
        <f t="shared" ref="P57:V57" si="33">((P55*P54)*7)/1000</f>
        <v>51.744</v>
      </c>
      <c r="Q57" s="811">
        <f t="shared" si="33"/>
        <v>51.744</v>
      </c>
      <c r="R57" s="811">
        <f t="shared" si="33"/>
        <v>52.650500000000001</v>
      </c>
      <c r="S57" s="811">
        <f t="shared" si="33"/>
        <v>8.6240000000000006</v>
      </c>
      <c r="T57" s="811">
        <f t="shared" si="33"/>
        <v>53.55</v>
      </c>
      <c r="U57" s="811">
        <f t="shared" si="33"/>
        <v>52.307499999999997</v>
      </c>
      <c r="V57" s="812">
        <f t="shared" si="33"/>
        <v>51.24</v>
      </c>
      <c r="W57" s="868"/>
      <c r="X57" s="327"/>
      <c r="Y57" s="374"/>
      <c r="AA57" s="11"/>
      <c r="AB57" s="11"/>
    </row>
    <row r="58" spans="1:28" ht="15" customHeight="1" thickBot="1" x14ac:dyDescent="0.3">
      <c r="A58" s="815" t="s">
        <v>14</v>
      </c>
      <c r="B58" s="816">
        <f t="shared" ref="B58:K58" si="34">+(B53/B55)/7*1000</f>
        <v>153.93586005830903</v>
      </c>
      <c r="C58" s="817">
        <f t="shared" si="34"/>
        <v>154</v>
      </c>
      <c r="D58" s="817">
        <f t="shared" si="34"/>
        <v>153.42857142857144</v>
      </c>
      <c r="E58" s="817">
        <f t="shared" si="34"/>
        <v>153.57142857142856</v>
      </c>
      <c r="F58" s="817">
        <f t="shared" si="34"/>
        <v>152.85714285714286</v>
      </c>
      <c r="G58" s="817">
        <f t="shared" si="34"/>
        <v>152.47813411078718</v>
      </c>
      <c r="H58" s="818">
        <f t="shared" si="34"/>
        <v>152.47813411078718</v>
      </c>
      <c r="I58" s="816">
        <f t="shared" si="34"/>
        <v>154.1528239202658</v>
      </c>
      <c r="J58" s="817">
        <f t="shared" si="34"/>
        <v>153.89610389610388</v>
      </c>
      <c r="K58" s="817">
        <f t="shared" si="34"/>
        <v>153.01587301587301</v>
      </c>
      <c r="L58" s="817">
        <f>+(L53/L55)/7*1000</f>
        <v>154.54545454545453</v>
      </c>
      <c r="M58" s="817">
        <f>+(M53/M55)/7*1000</f>
        <v>152.38095238095235</v>
      </c>
      <c r="N58" s="817">
        <f>+(N53/N55)/7*1000</f>
        <v>151.62337662337663</v>
      </c>
      <c r="O58" s="818">
        <f>+(O53/O55)/7*1000</f>
        <v>151.62337662337663</v>
      </c>
      <c r="P58" s="816">
        <f t="shared" ref="P58:V58" si="35">+(P53/P55)/7*1000</f>
        <v>153.86904761904759</v>
      </c>
      <c r="Q58" s="817">
        <f t="shared" si="35"/>
        <v>153.86904761904759</v>
      </c>
      <c r="R58" s="817">
        <f t="shared" si="35"/>
        <v>153.64431486880468</v>
      </c>
      <c r="S58" s="817">
        <f t="shared" si="35"/>
        <v>153.57142857142856</v>
      </c>
      <c r="T58" s="817">
        <f t="shared" si="35"/>
        <v>152.85714285714286</v>
      </c>
      <c r="U58" s="817">
        <f t="shared" si="35"/>
        <v>152.47813411078718</v>
      </c>
      <c r="V58" s="818">
        <f t="shared" si="35"/>
        <v>152.38095238095238</v>
      </c>
      <c r="W58" s="869"/>
      <c r="X58" s="327"/>
      <c r="Y58" s="374"/>
      <c r="AA58" s="11"/>
      <c r="AB58" s="11"/>
    </row>
    <row r="59" spans="1:28" ht="15" customHeight="1" x14ac:dyDescent="0.25">
      <c r="A59" s="9"/>
      <c r="B59" s="821">
        <f>B57-B53</f>
        <v>2.1999999999998465E-2</v>
      </c>
      <c r="C59" s="821">
        <f t="shared" ref="C59:V59" si="36">C57-C53</f>
        <v>0</v>
      </c>
      <c r="D59" s="821">
        <f t="shared" si="36"/>
        <v>2.4999999999998579E-2</v>
      </c>
      <c r="E59" s="821">
        <f t="shared" si="36"/>
        <v>2.4000000000000909E-2</v>
      </c>
      <c r="F59" s="821">
        <f t="shared" si="36"/>
        <v>4.9999999999990052E-2</v>
      </c>
      <c r="G59" s="821">
        <f t="shared" si="36"/>
        <v>7.5000000000002842E-3</v>
      </c>
      <c r="H59" s="821">
        <f t="shared" si="36"/>
        <v>7.5000000000002842E-3</v>
      </c>
      <c r="I59" s="821">
        <f t="shared" si="36"/>
        <v>-4.600000000000648E-2</v>
      </c>
      <c r="J59" s="821">
        <f t="shared" si="36"/>
        <v>3.2000000000010687E-2</v>
      </c>
      <c r="K59" s="821">
        <f t="shared" si="36"/>
        <v>-4.9999999999954525E-3</v>
      </c>
      <c r="L59" s="821">
        <f t="shared" si="36"/>
        <v>-4.1999999999998039E-2</v>
      </c>
      <c r="M59" s="821">
        <f t="shared" si="36"/>
        <v>3.7500000000008527E-2</v>
      </c>
      <c r="N59" s="821">
        <f t="shared" si="36"/>
        <v>-3.8000000000003809E-2</v>
      </c>
      <c r="O59" s="821">
        <f t="shared" si="36"/>
        <v>-3.8000000000003809E-2</v>
      </c>
      <c r="P59" s="821">
        <f t="shared" si="36"/>
        <v>4.4000000000004036E-2</v>
      </c>
      <c r="Q59" s="821">
        <f t="shared" si="36"/>
        <v>4.4000000000004036E-2</v>
      </c>
      <c r="R59" s="821">
        <f t="shared" si="36"/>
        <v>-4.9500000000001876E-2</v>
      </c>
      <c r="S59" s="821">
        <f t="shared" si="36"/>
        <v>2.4000000000000909E-2</v>
      </c>
      <c r="T59" s="821">
        <f t="shared" si="36"/>
        <v>4.9999999999990052E-2</v>
      </c>
      <c r="U59" s="821">
        <f t="shared" si="36"/>
        <v>7.5000000000002842E-3</v>
      </c>
      <c r="V59" s="821">
        <f t="shared" si="36"/>
        <v>4.0000000000006253E-2</v>
      </c>
      <c r="W59" s="821"/>
      <c r="Y59" s="374"/>
      <c r="AA59" s="11"/>
      <c r="AB59" s="11"/>
    </row>
    <row r="60" spans="1:28" ht="15" customHeight="1" x14ac:dyDescent="0.25">
      <c r="A60" s="9"/>
      <c r="B60" s="822" t="s">
        <v>108</v>
      </c>
      <c r="C60" s="822" t="s">
        <v>108</v>
      </c>
      <c r="D60" s="822" t="s">
        <v>109</v>
      </c>
      <c r="E60" s="822" t="s">
        <v>111</v>
      </c>
      <c r="F60" s="822" t="s">
        <v>109</v>
      </c>
      <c r="G60" s="822" t="s">
        <v>110</v>
      </c>
      <c r="H60" s="822" t="s">
        <v>110</v>
      </c>
      <c r="I60" s="822" t="s">
        <v>108</v>
      </c>
      <c r="J60" s="822" t="s">
        <v>108</v>
      </c>
      <c r="K60" s="822" t="s">
        <v>109</v>
      </c>
      <c r="L60" s="822" t="s">
        <v>111</v>
      </c>
      <c r="M60" s="822" t="s">
        <v>109</v>
      </c>
      <c r="N60" s="822" t="s">
        <v>110</v>
      </c>
      <c r="O60" s="822" t="s">
        <v>110</v>
      </c>
      <c r="P60" s="822" t="s">
        <v>108</v>
      </c>
      <c r="Q60" s="822" t="s">
        <v>108</v>
      </c>
      <c r="R60" s="822" t="s">
        <v>109</v>
      </c>
      <c r="S60" s="822" t="s">
        <v>111</v>
      </c>
      <c r="T60" s="822" t="s">
        <v>109</v>
      </c>
      <c r="U60" s="822" t="s">
        <v>110</v>
      </c>
      <c r="V60" s="822" t="s">
        <v>110</v>
      </c>
      <c r="W60" s="822"/>
      <c r="X60" s="30"/>
      <c r="Y60" s="374"/>
      <c r="AA60" s="11"/>
      <c r="AB60" s="11"/>
    </row>
    <row r="61" spans="1:28" ht="15" customHeight="1" x14ac:dyDescent="0.25">
      <c r="A61" s="824"/>
      <c r="B61" s="824">
        <v>150</v>
      </c>
      <c r="C61" s="824">
        <v>150</v>
      </c>
      <c r="D61" s="824">
        <v>149</v>
      </c>
      <c r="E61" s="824">
        <v>150</v>
      </c>
      <c r="F61" s="824">
        <v>149</v>
      </c>
      <c r="G61" s="824">
        <v>148.5</v>
      </c>
      <c r="H61" s="824">
        <v>147.5</v>
      </c>
      <c r="I61" s="824"/>
      <c r="J61" s="824"/>
      <c r="K61" s="824"/>
      <c r="L61" s="824"/>
      <c r="M61" s="824"/>
      <c r="N61" s="824"/>
      <c r="O61" s="824"/>
      <c r="P61" s="824">
        <v>55</v>
      </c>
      <c r="Q61" s="824">
        <v>55</v>
      </c>
      <c r="R61" s="824">
        <v>55</v>
      </c>
      <c r="S61" s="824">
        <v>13</v>
      </c>
      <c r="T61" s="824">
        <v>55</v>
      </c>
      <c r="U61" s="824">
        <v>54</v>
      </c>
      <c r="V61" s="824">
        <v>55</v>
      </c>
      <c r="W61" s="824"/>
    </row>
    <row r="62" spans="1:28" ht="33.75" customHeight="1" x14ac:dyDescent="0.25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</row>
    <row r="63" spans="1:28" ht="33.75" customHeight="1" x14ac:dyDescent="0.25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</row>
    <row r="64" spans="1:28" ht="33.75" customHeight="1" x14ac:dyDescent="0.25">
      <c r="A64" s="33"/>
      <c r="B64" s="33"/>
      <c r="C64" s="33"/>
      <c r="D64" s="33"/>
      <c r="E64" s="33"/>
      <c r="F64" s="33"/>
      <c r="G64" s="33"/>
      <c r="H64" s="33"/>
      <c r="I64" s="33"/>
    </row>
    <row r="65" spans="1:12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</row>
    <row r="66" spans="1:12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</row>
    <row r="67" spans="1:12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2" ht="33.75" customHeight="1" x14ac:dyDescent="0.25"/>
    <row r="69" spans="1:12" ht="33.75" customHeight="1" x14ac:dyDescent="0.25"/>
    <row r="70" spans="1:12" ht="33.75" customHeight="1" x14ac:dyDescent="0.25"/>
    <row r="71" spans="1:12" ht="33.75" customHeight="1" x14ac:dyDescent="0.25"/>
    <row r="72" spans="1:12" ht="33.75" customHeight="1" x14ac:dyDescent="0.25"/>
    <row r="73" spans="1:12" ht="33.75" customHeight="1" x14ac:dyDescent="0.25"/>
    <row r="74" spans="1:12" ht="33.75" customHeight="1" x14ac:dyDescent="0.25"/>
    <row r="75" spans="1:12" ht="33.75" customHeight="1" x14ac:dyDescent="0.25"/>
    <row r="76" spans="1:12" ht="33.75" customHeight="1" x14ac:dyDescent="0.25"/>
    <row r="77" spans="1:12" ht="33.75" customHeight="1" x14ac:dyDescent="0.25"/>
    <row r="78" spans="1:12" ht="33.75" customHeight="1" x14ac:dyDescent="0.25"/>
    <row r="79" spans="1:12" ht="33.75" customHeight="1" x14ac:dyDescent="0.25"/>
    <row r="80" spans="1:12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</sheetData>
  <customSheetViews>
    <customSheetView guid="{A982066E-1B99-4AE0-B540-2DC8BAEEB432}" scale="90" fitToPage="1">
      <selection activeCell="B23" sqref="B23:V23"/>
      <pageMargins left="0.7" right="0.7" top="0.75" bottom="0.75" header="0.3" footer="0.3"/>
      <pageSetup scale="45" orientation="landscape" r:id="rId1"/>
    </customSheetView>
  </customSheetViews>
  <mergeCells count="14">
    <mergeCell ref="P44:V44"/>
    <mergeCell ref="U24:U25"/>
    <mergeCell ref="B5:H5"/>
    <mergeCell ref="G1:P1"/>
    <mergeCell ref="I2:K2"/>
    <mergeCell ref="N2:P2"/>
    <mergeCell ref="I5:O5"/>
    <mergeCell ref="P5:V5"/>
    <mergeCell ref="E2:H2"/>
    <mergeCell ref="B44:H44"/>
    <mergeCell ref="I44:O44"/>
    <mergeCell ref="B24:G24"/>
    <mergeCell ref="L25:M25"/>
    <mergeCell ref="H24:H25"/>
  </mergeCells>
  <dataValidations count="1">
    <dataValidation type="list" allowBlank="1" showInputMessage="1" showErrorMessage="1" sqref="A3">
      <formula1>$A$7:$A$13</formula1>
    </dataValidation>
  </dataValidations>
  <pageMargins left="0.7" right="0.7" top="0.75" bottom="0.75" header="0.3" footer="0.3"/>
  <pageSetup scale="45" orientation="landscape"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G227"/>
  <sheetViews>
    <sheetView topLeftCell="A7" zoomScale="85" zoomScaleNormal="85" zoomScaleSheetLayoutView="100" workbookViewId="0">
      <pane xSplit="1" topLeftCell="B1" activePane="topRight" state="frozen"/>
      <selection pane="topRight" activeCell="O35" sqref="O35:T35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4.140625" style="11" customWidth="1"/>
    <col min="15" max="23" width="11.28515625" style="11" customWidth="1"/>
    <col min="24" max="24" width="7.85546875" style="1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84" t="s">
        <v>0</v>
      </c>
      <c r="H1" s="1184"/>
      <c r="I1" s="1184"/>
      <c r="J1" s="1184"/>
      <c r="K1" s="1184"/>
      <c r="L1" s="1184"/>
      <c r="M1" s="1184"/>
      <c r="N1" s="1184"/>
      <c r="O1" s="1184"/>
      <c r="P1" s="1184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COUNTA(A7:A13) - MATCH(A3,A7:A13,0) + 1</f>
        <v>7</v>
      </c>
      <c r="E2" s="1189" t="s">
        <v>1</v>
      </c>
      <c r="F2" s="1189"/>
      <c r="G2" s="1189"/>
      <c r="H2" s="1189"/>
      <c r="I2" s="1185" t="s">
        <v>2</v>
      </c>
      <c r="J2" s="1185"/>
      <c r="K2" s="1185"/>
      <c r="M2" s="768" t="s">
        <v>3</v>
      </c>
      <c r="N2" s="1185" t="s">
        <v>49</v>
      </c>
      <c r="O2" s="1185"/>
      <c r="P2" s="1185"/>
      <c r="S2" s="768" t="s">
        <v>5</v>
      </c>
      <c r="T2" s="772">
        <v>45792</v>
      </c>
      <c r="U2" s="772">
        <f>T2+6</f>
        <v>45798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23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81" t="s">
        <v>7</v>
      </c>
      <c r="C5" s="1182"/>
      <c r="D5" s="1182"/>
      <c r="E5" s="1182"/>
      <c r="F5" s="1182"/>
      <c r="G5" s="1182"/>
      <c r="H5" s="1183"/>
      <c r="I5" s="1186" t="s">
        <v>29</v>
      </c>
      <c r="J5" s="1187"/>
      <c r="K5" s="1187"/>
      <c r="L5" s="1187"/>
      <c r="M5" s="1187"/>
      <c r="N5" s="1187"/>
      <c r="O5" s="1188"/>
      <c r="P5" s="1186" t="s">
        <v>28</v>
      </c>
      <c r="Q5" s="1187"/>
      <c r="R5" s="1187"/>
      <c r="S5" s="1187"/>
      <c r="T5" s="1187"/>
      <c r="U5" s="1187"/>
      <c r="V5" s="1187"/>
      <c r="W5" s="899" t="s">
        <v>8</v>
      </c>
      <c r="Y5" s="2"/>
    </row>
    <row r="6" spans="1:33" ht="15" customHeight="1" thickBot="1" x14ac:dyDescent="0.3">
      <c r="A6" s="774" t="s">
        <v>9</v>
      </c>
      <c r="B6" s="775">
        <v>1</v>
      </c>
      <c r="C6" s="776">
        <v>2</v>
      </c>
      <c r="D6" s="776">
        <v>3</v>
      </c>
      <c r="E6" s="776">
        <v>4</v>
      </c>
      <c r="F6" s="776">
        <v>5</v>
      </c>
      <c r="G6" s="776">
        <v>6</v>
      </c>
      <c r="H6" s="777">
        <v>7</v>
      </c>
      <c r="I6" s="775">
        <v>1</v>
      </c>
      <c r="J6" s="776">
        <v>2</v>
      </c>
      <c r="K6" s="776">
        <v>3</v>
      </c>
      <c r="L6" s="776">
        <v>4</v>
      </c>
      <c r="M6" s="776">
        <v>5</v>
      </c>
      <c r="N6" s="776">
        <v>6</v>
      </c>
      <c r="O6" s="777">
        <v>7</v>
      </c>
      <c r="P6" s="775">
        <v>1</v>
      </c>
      <c r="Q6" s="776">
        <v>2</v>
      </c>
      <c r="R6" s="776">
        <v>3</v>
      </c>
      <c r="S6" s="776">
        <v>4</v>
      </c>
      <c r="T6" s="776">
        <v>5</v>
      </c>
      <c r="U6" s="778">
        <v>6</v>
      </c>
      <c r="V6" s="897">
        <v>7</v>
      </c>
      <c r="W6" s="913">
        <v>1648.6000000000001</v>
      </c>
      <c r="Y6" s="327"/>
      <c r="AA6" s="326"/>
      <c r="AB6" s="11"/>
    </row>
    <row r="7" spans="1:33" ht="15" customHeight="1" x14ac:dyDescent="0.2">
      <c r="A7" s="774" t="s">
        <v>23</v>
      </c>
      <c r="B7" s="783">
        <v>89.7</v>
      </c>
      <c r="C7" s="780">
        <v>89</v>
      </c>
      <c r="D7" s="780">
        <v>87.8</v>
      </c>
      <c r="E7" s="781">
        <v>10.6</v>
      </c>
      <c r="F7" s="780">
        <v>88.5</v>
      </c>
      <c r="G7" s="780">
        <v>88.8</v>
      </c>
      <c r="H7" s="782">
        <v>88.9</v>
      </c>
      <c r="I7" s="783">
        <v>85.6</v>
      </c>
      <c r="J7" s="780">
        <v>86.6</v>
      </c>
      <c r="K7" s="781">
        <v>89.3</v>
      </c>
      <c r="L7" s="781">
        <v>18.899999999999999</v>
      </c>
      <c r="M7" s="780">
        <v>90.3</v>
      </c>
      <c r="N7" s="780">
        <v>87.9</v>
      </c>
      <c r="O7" s="782">
        <v>86.2</v>
      </c>
      <c r="P7" s="783">
        <v>86.3</v>
      </c>
      <c r="Q7" s="780">
        <v>88</v>
      </c>
      <c r="R7" s="781">
        <v>91.2</v>
      </c>
      <c r="S7" s="780">
        <v>11.6</v>
      </c>
      <c r="T7" s="784">
        <v>91.5</v>
      </c>
      <c r="U7" s="780">
        <v>90.9</v>
      </c>
      <c r="V7" s="782">
        <v>90.6</v>
      </c>
      <c r="W7" s="898">
        <f t="shared" ref="W7:W14" si="0">SUM(B7:V7)</f>
        <v>1638.1999999999998</v>
      </c>
      <c r="X7" s="895">
        <f t="shared" ref="X7:X13" si="1">W6-W7</f>
        <v>10.400000000000318</v>
      </c>
      <c r="Y7" s="327"/>
      <c r="Z7" s="326"/>
      <c r="AA7" s="502"/>
      <c r="AB7" s="11"/>
    </row>
    <row r="8" spans="1:33" ht="15" customHeight="1" x14ac:dyDescent="0.2">
      <c r="A8" s="774" t="s">
        <v>19</v>
      </c>
      <c r="B8" s="783">
        <v>89.7</v>
      </c>
      <c r="C8" s="780">
        <v>89.6</v>
      </c>
      <c r="D8" s="780">
        <v>89.2</v>
      </c>
      <c r="E8" s="781">
        <v>11.3</v>
      </c>
      <c r="F8" s="780">
        <v>89</v>
      </c>
      <c r="G8" s="780">
        <v>89.5</v>
      </c>
      <c r="H8" s="782">
        <v>89.6</v>
      </c>
      <c r="I8" s="783">
        <v>85.4</v>
      </c>
      <c r="J8" s="780">
        <v>86.4</v>
      </c>
      <c r="K8" s="780">
        <v>89</v>
      </c>
      <c r="L8" s="780">
        <v>18.600000000000001</v>
      </c>
      <c r="M8" s="780">
        <v>90.2</v>
      </c>
      <c r="N8" s="780">
        <v>88.3</v>
      </c>
      <c r="O8" s="782">
        <v>86.2</v>
      </c>
      <c r="P8" s="783">
        <v>87.9</v>
      </c>
      <c r="Q8" s="780">
        <v>88.7</v>
      </c>
      <c r="R8" s="780">
        <v>91</v>
      </c>
      <c r="S8" s="780">
        <v>12.3</v>
      </c>
      <c r="T8" s="784">
        <v>91.5</v>
      </c>
      <c r="U8" s="780">
        <v>90.5</v>
      </c>
      <c r="V8" s="782">
        <v>90.3</v>
      </c>
      <c r="W8" s="789">
        <f t="shared" si="0"/>
        <v>1644.2</v>
      </c>
      <c r="X8" s="895">
        <f t="shared" si="1"/>
        <v>-6.0000000000002274</v>
      </c>
      <c r="Y8" s="356"/>
      <c r="Z8" s="326"/>
      <c r="AA8" s="502"/>
      <c r="AB8" s="11"/>
    </row>
    <row r="9" spans="1:33" ht="15" customHeight="1" x14ac:dyDescent="0.2">
      <c r="A9" s="774" t="s">
        <v>27</v>
      </c>
      <c r="B9" s="783">
        <v>89.8</v>
      </c>
      <c r="C9" s="780">
        <v>89.9</v>
      </c>
      <c r="D9" s="781">
        <v>89.4</v>
      </c>
      <c r="E9" s="781">
        <v>11.2</v>
      </c>
      <c r="F9" s="780">
        <v>89.3</v>
      </c>
      <c r="G9" s="780">
        <v>89.8</v>
      </c>
      <c r="H9" s="782">
        <v>89.9</v>
      </c>
      <c r="I9" s="779">
        <v>85.6</v>
      </c>
      <c r="J9" s="781">
        <v>86.5</v>
      </c>
      <c r="K9" s="781">
        <v>88.9</v>
      </c>
      <c r="L9" s="781">
        <v>18.5</v>
      </c>
      <c r="M9" s="780">
        <v>90.2</v>
      </c>
      <c r="N9" s="781">
        <v>88.5</v>
      </c>
      <c r="O9" s="782">
        <v>86.2</v>
      </c>
      <c r="P9" s="783">
        <v>88</v>
      </c>
      <c r="Q9" s="918">
        <v>88.8</v>
      </c>
      <c r="R9" s="780">
        <v>90.9</v>
      </c>
      <c r="S9" s="780">
        <v>12.4</v>
      </c>
      <c r="T9" s="784">
        <v>91.6</v>
      </c>
      <c r="U9" s="780">
        <v>90.7</v>
      </c>
      <c r="V9" s="782">
        <v>90.3</v>
      </c>
      <c r="W9" s="789">
        <f t="shared" si="0"/>
        <v>1646.4</v>
      </c>
      <c r="X9" s="895">
        <f t="shared" si="1"/>
        <v>-2.2000000000000455</v>
      </c>
      <c r="Y9" s="356"/>
      <c r="Z9" s="326"/>
      <c r="AA9" s="502"/>
      <c r="AB9" s="11"/>
    </row>
    <row r="10" spans="1:33" ht="15" customHeight="1" x14ac:dyDescent="0.2">
      <c r="A10" s="774" t="s">
        <v>20</v>
      </c>
      <c r="B10" s="779">
        <v>89.8</v>
      </c>
      <c r="C10" s="781">
        <v>89.9</v>
      </c>
      <c r="D10" s="780">
        <v>89.3</v>
      </c>
      <c r="E10" s="780">
        <v>11.1</v>
      </c>
      <c r="F10" s="780">
        <v>89.3</v>
      </c>
      <c r="G10" s="780">
        <v>89.8</v>
      </c>
      <c r="H10" s="782">
        <v>89.9</v>
      </c>
      <c r="I10" s="779">
        <v>85.5</v>
      </c>
      <c r="J10" s="780">
        <v>86.4</v>
      </c>
      <c r="K10" s="780">
        <v>88.8</v>
      </c>
      <c r="L10" s="780">
        <v>18.399999999999999</v>
      </c>
      <c r="M10" s="780">
        <v>90.2</v>
      </c>
      <c r="N10" s="780">
        <v>88.4</v>
      </c>
      <c r="O10" s="929">
        <v>86.2</v>
      </c>
      <c r="P10" s="779">
        <v>88</v>
      </c>
      <c r="Q10" s="780">
        <v>88.5</v>
      </c>
      <c r="R10" s="780">
        <v>90.9</v>
      </c>
      <c r="S10" s="780">
        <v>12.4</v>
      </c>
      <c r="T10" s="788">
        <v>91.6</v>
      </c>
      <c r="U10" s="780">
        <v>90.7</v>
      </c>
      <c r="V10" s="782">
        <v>90.3</v>
      </c>
      <c r="W10" s="789">
        <f>SUM(B10:V10)</f>
        <v>1645.4</v>
      </c>
      <c r="X10" s="895">
        <f t="shared" si="1"/>
        <v>1</v>
      </c>
      <c r="Y10" s="356"/>
      <c r="Z10" s="326"/>
      <c r="AA10" s="502"/>
      <c r="AB10" s="11"/>
    </row>
    <row r="11" spans="1:33" ht="15" customHeight="1" x14ac:dyDescent="0.2">
      <c r="A11" s="774" t="s">
        <v>21</v>
      </c>
      <c r="B11" s="783">
        <v>89.7</v>
      </c>
      <c r="C11" s="780">
        <v>89.8</v>
      </c>
      <c r="D11" s="781">
        <v>89.3</v>
      </c>
      <c r="E11" s="918">
        <v>11.1</v>
      </c>
      <c r="F11" s="780">
        <v>89.3</v>
      </c>
      <c r="G11" s="780">
        <v>89.8</v>
      </c>
      <c r="H11" s="782">
        <v>89.9</v>
      </c>
      <c r="I11" s="783">
        <v>85.4</v>
      </c>
      <c r="J11" s="780">
        <v>86.4</v>
      </c>
      <c r="K11" s="931">
        <v>88.8</v>
      </c>
      <c r="L11" s="780">
        <v>18.399999999999999</v>
      </c>
      <c r="M11" s="781">
        <v>90.2</v>
      </c>
      <c r="N11" s="780">
        <v>88.4</v>
      </c>
      <c r="O11" s="787">
        <v>85.9</v>
      </c>
      <c r="P11" s="783">
        <v>87.9</v>
      </c>
      <c r="Q11" s="780">
        <v>88.5</v>
      </c>
      <c r="R11" s="780">
        <v>90.9</v>
      </c>
      <c r="S11" s="781">
        <v>12.4</v>
      </c>
      <c r="T11" s="784">
        <v>91.5</v>
      </c>
      <c r="U11" s="780">
        <v>90.7</v>
      </c>
      <c r="V11" s="782">
        <v>90.3</v>
      </c>
      <c r="W11" s="789">
        <f>SUM(B11:V11)</f>
        <v>1644.6000000000004</v>
      </c>
      <c r="X11" s="895">
        <f t="shared" si="1"/>
        <v>0.79999999999972715</v>
      </c>
      <c r="Y11" s="356"/>
      <c r="Z11" s="326"/>
      <c r="AA11" s="502"/>
      <c r="AB11" s="11"/>
    </row>
    <row r="12" spans="1:33" ht="15" customHeight="1" x14ac:dyDescent="0.2">
      <c r="A12" s="774" t="s">
        <v>22</v>
      </c>
      <c r="B12" s="783">
        <v>89.7</v>
      </c>
      <c r="C12" s="918">
        <v>89.8</v>
      </c>
      <c r="D12" s="780">
        <v>89.2</v>
      </c>
      <c r="E12" s="918">
        <v>10.8</v>
      </c>
      <c r="F12" s="780">
        <v>89.3</v>
      </c>
      <c r="G12" s="780">
        <v>89.8</v>
      </c>
      <c r="H12" s="782">
        <v>89.9</v>
      </c>
      <c r="I12" s="783">
        <v>85.4</v>
      </c>
      <c r="J12" s="780">
        <v>86.4</v>
      </c>
      <c r="K12" s="780">
        <v>88.3</v>
      </c>
      <c r="L12" s="780">
        <v>18.399999999999999</v>
      </c>
      <c r="M12" s="780">
        <v>90.1</v>
      </c>
      <c r="N12" s="780">
        <v>88.4</v>
      </c>
      <c r="O12" s="782">
        <v>85.8</v>
      </c>
      <c r="P12" s="779">
        <v>87.9</v>
      </c>
      <c r="Q12" s="781">
        <v>88.5</v>
      </c>
      <c r="R12" s="780">
        <v>90.9</v>
      </c>
      <c r="S12" s="781">
        <v>12.3</v>
      </c>
      <c r="T12" s="784">
        <v>91.5</v>
      </c>
      <c r="U12" s="780">
        <v>90.7</v>
      </c>
      <c r="V12" s="782">
        <v>90.3</v>
      </c>
      <c r="W12" s="789">
        <f t="shared" si="0"/>
        <v>1643.4</v>
      </c>
      <c r="X12" s="895">
        <f t="shared" si="1"/>
        <v>1.2000000000002728</v>
      </c>
      <c r="Y12" s="356"/>
      <c r="Z12" s="326"/>
      <c r="AA12" s="502"/>
      <c r="AB12" s="11"/>
    </row>
    <row r="13" spans="1:33" ht="15" customHeight="1" thickBot="1" x14ac:dyDescent="0.25">
      <c r="A13" s="790" t="s">
        <v>30</v>
      </c>
      <c r="B13" s="783">
        <v>89.7</v>
      </c>
      <c r="C13" s="780">
        <v>89.5</v>
      </c>
      <c r="D13" s="780">
        <v>89.2</v>
      </c>
      <c r="E13" s="918">
        <v>10.5</v>
      </c>
      <c r="F13" s="780">
        <v>89.3</v>
      </c>
      <c r="G13" s="780">
        <v>89.8</v>
      </c>
      <c r="H13" s="782">
        <v>89.9</v>
      </c>
      <c r="I13" s="783">
        <v>85.5</v>
      </c>
      <c r="J13" s="781">
        <v>86.3</v>
      </c>
      <c r="K13" s="781">
        <v>88.3</v>
      </c>
      <c r="L13" s="918">
        <v>18.399999999999999</v>
      </c>
      <c r="M13" s="918">
        <v>90.1</v>
      </c>
      <c r="N13" s="931">
        <v>88.4</v>
      </c>
      <c r="O13" s="787">
        <v>85.8</v>
      </c>
      <c r="P13" s="779">
        <v>87.8</v>
      </c>
      <c r="Q13" s="781">
        <v>88.4</v>
      </c>
      <c r="R13" s="780">
        <v>90.9</v>
      </c>
      <c r="S13" s="780">
        <v>12.2</v>
      </c>
      <c r="T13" s="784">
        <v>91.5</v>
      </c>
      <c r="U13" s="780">
        <v>90.7</v>
      </c>
      <c r="V13" s="782">
        <v>90.3</v>
      </c>
      <c r="W13" s="927">
        <f t="shared" si="0"/>
        <v>1642.5</v>
      </c>
      <c r="X13" s="895">
        <f t="shared" si="1"/>
        <v>0.90000000000009095</v>
      </c>
      <c r="Y13" s="356"/>
      <c r="Z13" s="326"/>
      <c r="AA13" s="502"/>
      <c r="AB13" s="11"/>
    </row>
    <row r="14" spans="1:33" ht="15" customHeight="1" thickBot="1" x14ac:dyDescent="0.3">
      <c r="A14" s="881" t="s">
        <v>8</v>
      </c>
      <c r="B14" s="793">
        <f t="shared" ref="B14:K14" si="2">SUM(B7:B13)</f>
        <v>628.1</v>
      </c>
      <c r="C14" s="794">
        <f t="shared" si="2"/>
        <v>627.5</v>
      </c>
      <c r="D14" s="794">
        <f t="shared" si="2"/>
        <v>623.40000000000009</v>
      </c>
      <c r="E14" s="794">
        <f t="shared" si="2"/>
        <v>76.599999999999994</v>
      </c>
      <c r="F14" s="794">
        <f t="shared" si="2"/>
        <v>624</v>
      </c>
      <c r="G14" s="794">
        <f t="shared" si="2"/>
        <v>627.29999999999995</v>
      </c>
      <c r="H14" s="795">
        <f t="shared" si="2"/>
        <v>627.99999999999989</v>
      </c>
      <c r="I14" s="793">
        <f t="shared" si="2"/>
        <v>598.4</v>
      </c>
      <c r="J14" s="794">
        <f t="shared" si="2"/>
        <v>604.99999999999989</v>
      </c>
      <c r="K14" s="794">
        <f t="shared" si="2"/>
        <v>621.4</v>
      </c>
      <c r="L14" s="794">
        <f>SUM(L7:L13)</f>
        <v>129.60000000000002</v>
      </c>
      <c r="M14" s="794">
        <f>SUM(M7:M13)</f>
        <v>631.29999999999995</v>
      </c>
      <c r="N14" s="794">
        <f>SUM(N7:N13)</f>
        <v>618.29999999999995</v>
      </c>
      <c r="O14" s="795">
        <f>SUM(O7:O13)</f>
        <v>602.29999999999995</v>
      </c>
      <c r="P14" s="793">
        <f t="shared" ref="P14:V14" si="3">SUM(P7:P13)</f>
        <v>613.79999999999995</v>
      </c>
      <c r="Q14" s="794">
        <f t="shared" si="3"/>
        <v>619.4</v>
      </c>
      <c r="R14" s="794">
        <f t="shared" si="3"/>
        <v>636.69999999999993</v>
      </c>
      <c r="S14" s="794">
        <f t="shared" si="3"/>
        <v>85.6</v>
      </c>
      <c r="T14" s="794">
        <f t="shared" si="3"/>
        <v>640.70000000000005</v>
      </c>
      <c r="U14" s="794">
        <f t="shared" si="3"/>
        <v>634.90000000000009</v>
      </c>
      <c r="V14" s="795">
        <f t="shared" si="3"/>
        <v>632.4</v>
      </c>
      <c r="W14" s="796">
        <f t="shared" si="0"/>
        <v>11504.7</v>
      </c>
      <c r="Y14" s="327"/>
      <c r="AA14" s="11"/>
      <c r="AB14" s="11"/>
    </row>
    <row r="15" spans="1:33" s="2" customFormat="1" ht="15" customHeight="1" x14ac:dyDescent="0.25">
      <c r="A15" s="882" t="s">
        <v>10</v>
      </c>
      <c r="B15" s="798">
        <v>155.00000000000009</v>
      </c>
      <c r="C15" s="798">
        <v>155.00000000000009</v>
      </c>
      <c r="D15" s="798">
        <v>155.00000000000009</v>
      </c>
      <c r="E15" s="798">
        <v>155.00000000000009</v>
      </c>
      <c r="F15" s="798">
        <v>155.00000000000009</v>
      </c>
      <c r="G15" s="798">
        <v>155.00000000000009</v>
      </c>
      <c r="H15" s="798">
        <v>155.00000000000009</v>
      </c>
      <c r="I15" s="798">
        <v>155.00000000000009</v>
      </c>
      <c r="J15" s="798">
        <v>155.00000000000009</v>
      </c>
      <c r="K15" s="798">
        <v>155.00000000000009</v>
      </c>
      <c r="L15" s="798">
        <v>155.00000000000009</v>
      </c>
      <c r="M15" s="798">
        <v>155.00000000000009</v>
      </c>
      <c r="N15" s="798">
        <v>155.00000000000009</v>
      </c>
      <c r="O15" s="798">
        <v>155.00000000000009</v>
      </c>
      <c r="P15" s="798">
        <v>155.00000000000009</v>
      </c>
      <c r="Q15" s="798">
        <v>155.00000000000009</v>
      </c>
      <c r="R15" s="798">
        <v>155.00000000000009</v>
      </c>
      <c r="S15" s="798">
        <v>155.00000000000009</v>
      </c>
      <c r="T15" s="798">
        <v>155.00000000000009</v>
      </c>
      <c r="U15" s="798">
        <v>155.00000000000009</v>
      </c>
      <c r="V15" s="799">
        <v>155.00000000000009</v>
      </c>
      <c r="W15" s="800">
        <f>((W14/W16)/7)*1000</f>
        <v>155.34296516338105</v>
      </c>
      <c r="Y15" s="36"/>
    </row>
    <row r="16" spans="1:33" s="2" customFormat="1" ht="15" customHeight="1" x14ac:dyDescent="0.25">
      <c r="A16" s="883" t="s">
        <v>11</v>
      </c>
      <c r="B16" s="802">
        <v>578</v>
      </c>
      <c r="C16" s="803">
        <v>576</v>
      </c>
      <c r="D16" s="803">
        <v>573</v>
      </c>
      <c r="E16" s="803">
        <v>67</v>
      </c>
      <c r="F16" s="803">
        <v>575</v>
      </c>
      <c r="G16" s="803">
        <v>578</v>
      </c>
      <c r="H16" s="804">
        <v>579</v>
      </c>
      <c r="I16" s="802">
        <v>551</v>
      </c>
      <c r="J16" s="803">
        <v>556</v>
      </c>
      <c r="K16" s="803">
        <v>570</v>
      </c>
      <c r="L16" s="803">
        <v>119</v>
      </c>
      <c r="M16" s="803">
        <v>581</v>
      </c>
      <c r="N16" s="803">
        <v>569</v>
      </c>
      <c r="O16" s="804">
        <v>553</v>
      </c>
      <c r="P16" s="802">
        <v>564</v>
      </c>
      <c r="Q16" s="803">
        <v>569</v>
      </c>
      <c r="R16" s="803">
        <v>587</v>
      </c>
      <c r="S16" s="803">
        <v>77</v>
      </c>
      <c r="T16" s="803">
        <v>590</v>
      </c>
      <c r="U16" s="803">
        <v>585</v>
      </c>
      <c r="V16" s="805">
        <v>583</v>
      </c>
      <c r="W16" s="806">
        <f>+SUM(B16:V16)</f>
        <v>10580</v>
      </c>
    </row>
    <row r="17" spans="1:30" s="2" customFormat="1" ht="15" customHeight="1" x14ac:dyDescent="0.25">
      <c r="A17" s="884" t="s">
        <v>12</v>
      </c>
      <c r="B17" s="808">
        <f>((((((B15*7)*B16-B7-B8)/1000))/7))</f>
        <v>89.564371428571491</v>
      </c>
      <c r="C17" s="808">
        <f t="shared" ref="C17:V17" si="4">((((((C15*7)*C16-C7-C8)/1000))/7))</f>
        <v>89.254485714285778</v>
      </c>
      <c r="D17" s="808">
        <f t="shared" si="4"/>
        <v>88.789714285714339</v>
      </c>
      <c r="E17" s="808">
        <f t="shared" si="4"/>
        <v>10.381871428571433</v>
      </c>
      <c r="F17" s="808">
        <f t="shared" si="4"/>
        <v>89.099642857142911</v>
      </c>
      <c r="G17" s="808">
        <f t="shared" si="4"/>
        <v>89.56452857142861</v>
      </c>
      <c r="H17" s="808">
        <f t="shared" si="4"/>
        <v>89.719500000000053</v>
      </c>
      <c r="I17" s="808">
        <f t="shared" si="4"/>
        <v>85.380571428571471</v>
      </c>
      <c r="J17" s="808">
        <f t="shared" si="4"/>
        <v>86.155285714285768</v>
      </c>
      <c r="K17" s="808">
        <f t="shared" si="4"/>
        <v>88.324528571428615</v>
      </c>
      <c r="L17" s="808">
        <f t="shared" si="4"/>
        <v>18.439642857142871</v>
      </c>
      <c r="M17" s="808">
        <f t="shared" si="4"/>
        <v>90.029214285714346</v>
      </c>
      <c r="N17" s="808">
        <f t="shared" si="4"/>
        <v>88.16982857142861</v>
      </c>
      <c r="O17" s="808">
        <f t="shared" si="4"/>
        <v>85.690371428571481</v>
      </c>
      <c r="P17" s="808">
        <f t="shared" si="4"/>
        <v>87.395114285714314</v>
      </c>
      <c r="Q17" s="808">
        <f t="shared" si="4"/>
        <v>88.169757142857193</v>
      </c>
      <c r="R17" s="808">
        <f t="shared" si="4"/>
        <v>90.958971428571473</v>
      </c>
      <c r="S17" s="808">
        <f t="shared" si="4"/>
        <v>11.93158571428572</v>
      </c>
      <c r="T17" s="808">
        <f t="shared" si="4"/>
        <v>91.423857142857187</v>
      </c>
      <c r="U17" s="808">
        <f t="shared" si="4"/>
        <v>90.649085714285761</v>
      </c>
      <c r="V17" s="808">
        <f t="shared" si="4"/>
        <v>90.339157142857189</v>
      </c>
      <c r="W17" s="809">
        <f>((W14*1000)/W16)/7</f>
        <v>155.34296516338102</v>
      </c>
      <c r="Y17" s="36"/>
    </row>
    <row r="18" spans="1:30" ht="15" customHeight="1" x14ac:dyDescent="0.25">
      <c r="A18" s="855" t="s">
        <v>13</v>
      </c>
      <c r="B18" s="808">
        <f>((B16*B15)*7)/1000</f>
        <v>627.13000000000034</v>
      </c>
      <c r="C18" s="811">
        <f>((C16*C15)*7)/1000</f>
        <v>624.96000000000038</v>
      </c>
      <c r="D18" s="811">
        <f t="shared" ref="D18:K18" si="5">((D16*D15)*7)/1000</f>
        <v>621.70500000000038</v>
      </c>
      <c r="E18" s="811">
        <f t="shared" si="5"/>
        <v>72.69500000000005</v>
      </c>
      <c r="F18" s="811">
        <f t="shared" si="5"/>
        <v>623.87500000000034</v>
      </c>
      <c r="G18" s="811">
        <f t="shared" si="5"/>
        <v>627.13000000000034</v>
      </c>
      <c r="H18" s="812">
        <f t="shared" si="5"/>
        <v>628.21500000000037</v>
      </c>
      <c r="I18" s="808">
        <f>((I16*I15)*7)/1000</f>
        <v>597.83500000000038</v>
      </c>
      <c r="J18" s="811">
        <f t="shared" si="5"/>
        <v>603.26000000000033</v>
      </c>
      <c r="K18" s="811">
        <f t="shared" si="5"/>
        <v>618.45000000000039</v>
      </c>
      <c r="L18" s="811">
        <f>((L16*L15)*7)/1000</f>
        <v>129.11500000000007</v>
      </c>
      <c r="M18" s="811">
        <f>((M16*M15)*7)/1000</f>
        <v>630.38500000000033</v>
      </c>
      <c r="N18" s="811">
        <f>((N16*N15)*7)/1000</f>
        <v>617.36500000000035</v>
      </c>
      <c r="O18" s="812">
        <f>((O16*O15)*7)/1000</f>
        <v>600.00500000000034</v>
      </c>
      <c r="P18" s="808">
        <f t="shared" ref="P18:V18" si="6">((P16*P15)*7)/1000</f>
        <v>611.9400000000004</v>
      </c>
      <c r="Q18" s="811">
        <f t="shared" si="6"/>
        <v>617.36500000000035</v>
      </c>
      <c r="R18" s="811">
        <f t="shared" si="6"/>
        <v>636.89500000000032</v>
      </c>
      <c r="S18" s="811">
        <f t="shared" si="6"/>
        <v>83.545000000000059</v>
      </c>
      <c r="T18" s="811">
        <f t="shared" si="6"/>
        <v>640.15000000000032</v>
      </c>
      <c r="U18" s="811">
        <f t="shared" si="6"/>
        <v>634.72500000000036</v>
      </c>
      <c r="V18" s="813">
        <f t="shared" si="6"/>
        <v>632.5550000000004</v>
      </c>
      <c r="W18" s="814"/>
      <c r="Y18" s="327"/>
      <c r="AA18" s="11"/>
      <c r="AB18" s="11"/>
    </row>
    <row r="19" spans="1:30" ht="15" customHeight="1" thickBot="1" x14ac:dyDescent="0.3">
      <c r="A19" s="857" t="s">
        <v>14</v>
      </c>
      <c r="B19" s="816">
        <f t="shared" ref="B19:K19" si="7">+(B14/B16)/7*1000</f>
        <v>155.23974295600593</v>
      </c>
      <c r="C19" s="817">
        <f t="shared" si="7"/>
        <v>155.62996031746033</v>
      </c>
      <c r="D19" s="817">
        <f t="shared" si="7"/>
        <v>155.42258788332089</v>
      </c>
      <c r="E19" s="817">
        <f t="shared" si="7"/>
        <v>163.32622601279317</v>
      </c>
      <c r="F19" s="817">
        <f t="shared" si="7"/>
        <v>155.03105590062114</v>
      </c>
      <c r="G19" s="817">
        <f t="shared" si="7"/>
        <v>155.04201680672267</v>
      </c>
      <c r="H19" s="818">
        <f t="shared" si="7"/>
        <v>154.946952874414</v>
      </c>
      <c r="I19" s="816">
        <f t="shared" si="7"/>
        <v>155.14648690692249</v>
      </c>
      <c r="J19" s="817">
        <f t="shared" si="7"/>
        <v>155.44707091469681</v>
      </c>
      <c r="K19" s="817">
        <f t="shared" si="7"/>
        <v>155.7393483709273</v>
      </c>
      <c r="L19" s="817">
        <f>+(L14/L16)/7*1000</f>
        <v>155.58223289315728</v>
      </c>
      <c r="M19" s="817">
        <f>+(M14/M16)/7*1000</f>
        <v>155.2249815588886</v>
      </c>
      <c r="N19" s="817">
        <f>+(N14/N16)/7*1000</f>
        <v>155.23474767762991</v>
      </c>
      <c r="O19" s="818">
        <f>+(O14/O16)/7*1000</f>
        <v>155.59287005941616</v>
      </c>
      <c r="P19" s="816">
        <f t="shared" ref="P19:V19" si="8">+(P14/P16)/7*1000</f>
        <v>155.47112462006081</v>
      </c>
      <c r="Q19" s="817">
        <f t="shared" si="8"/>
        <v>155.51092141601805</v>
      </c>
      <c r="R19" s="817">
        <f t="shared" si="8"/>
        <v>154.95254319785838</v>
      </c>
      <c r="S19" s="817">
        <f t="shared" si="8"/>
        <v>158.81261595547309</v>
      </c>
      <c r="T19" s="817">
        <f t="shared" si="8"/>
        <v>155.13317191283295</v>
      </c>
      <c r="U19" s="817">
        <f t="shared" si="8"/>
        <v>155.04273504273505</v>
      </c>
      <c r="V19" s="819">
        <f t="shared" si="8"/>
        <v>154.96201911296251</v>
      </c>
      <c r="W19" s="820"/>
      <c r="Y19" s="327"/>
      <c r="AA19" s="11"/>
      <c r="AB19" s="11"/>
    </row>
    <row r="20" spans="1:30" ht="15" customHeight="1" x14ac:dyDescent="0.25">
      <c r="B20" s="821">
        <f>B18-B14</f>
        <v>-0.96999999999968622</v>
      </c>
      <c r="C20" s="821">
        <f t="shared" ref="C20:V20" si="9">C18-C14</f>
        <v>-2.5399999999996226</v>
      </c>
      <c r="D20" s="821">
        <f t="shared" si="9"/>
        <v>-1.694999999999709</v>
      </c>
      <c r="E20" s="821">
        <f t="shared" si="9"/>
        <v>-3.9049999999999443</v>
      </c>
      <c r="F20" s="821">
        <f t="shared" si="9"/>
        <v>-0.12499999999965894</v>
      </c>
      <c r="G20" s="821">
        <f t="shared" si="9"/>
        <v>-0.16999999999961801</v>
      </c>
      <c r="H20" s="821">
        <f t="shared" si="9"/>
        <v>0.21500000000048658</v>
      </c>
      <c r="I20" s="821">
        <f t="shared" si="9"/>
        <v>-0.56499999999959982</v>
      </c>
      <c r="J20" s="821">
        <f t="shared" si="9"/>
        <v>-1.7399999999995543</v>
      </c>
      <c r="K20" s="821">
        <f t="shared" si="9"/>
        <v>-2.9499999999995907</v>
      </c>
      <c r="L20" s="821">
        <f t="shared" si="9"/>
        <v>-0.4849999999999568</v>
      </c>
      <c r="M20" s="821">
        <f t="shared" si="9"/>
        <v>-0.91499999999962256</v>
      </c>
      <c r="N20" s="821">
        <f t="shared" si="9"/>
        <v>-0.93499999999960437</v>
      </c>
      <c r="O20" s="821">
        <f t="shared" si="9"/>
        <v>-2.294999999999618</v>
      </c>
      <c r="P20" s="821">
        <f t="shared" si="9"/>
        <v>-1.8599999999995589</v>
      </c>
      <c r="Q20" s="821">
        <f t="shared" si="9"/>
        <v>-2.0349999999996271</v>
      </c>
      <c r="R20" s="821">
        <f t="shared" si="9"/>
        <v>0.19500000000039108</v>
      </c>
      <c r="S20" s="821">
        <f t="shared" si="9"/>
        <v>-2.0549999999999358</v>
      </c>
      <c r="T20" s="821">
        <f t="shared" si="9"/>
        <v>-0.54999999999972715</v>
      </c>
      <c r="U20" s="821">
        <f t="shared" si="9"/>
        <v>-0.17499999999972715</v>
      </c>
      <c r="V20" s="821">
        <f t="shared" si="9"/>
        <v>0.15500000000042746</v>
      </c>
      <c r="W20" s="822"/>
      <c r="X20" s="30"/>
      <c r="Y20" s="31"/>
      <c r="Z20" s="30"/>
      <c r="AA20" s="30"/>
      <c r="AB20" s="30"/>
      <c r="AC20" s="30"/>
    </row>
    <row r="21" spans="1:30" ht="15" customHeight="1" x14ac:dyDescent="0.25">
      <c r="B21" s="901">
        <f t="shared" ref="B21:V21" si="10">B20/$A$2</f>
        <v>-0.13857142857138374</v>
      </c>
      <c r="C21" s="901">
        <f t="shared" si="10"/>
        <v>-0.36285714285708892</v>
      </c>
      <c r="D21" s="901">
        <f t="shared" si="10"/>
        <v>-0.24214285714281555</v>
      </c>
      <c r="E21" s="901">
        <f t="shared" si="10"/>
        <v>-0.55785714285713495</v>
      </c>
      <c r="F21" s="901">
        <f t="shared" si="10"/>
        <v>-1.7857142857094135E-2</v>
      </c>
      <c r="G21" s="901">
        <f t="shared" si="10"/>
        <v>-2.4285714285659715E-2</v>
      </c>
      <c r="H21" s="901">
        <f t="shared" si="10"/>
        <v>3.0714285714355225E-2</v>
      </c>
      <c r="I21" s="901">
        <f t="shared" si="10"/>
        <v>-8.0714285714228548E-2</v>
      </c>
      <c r="J21" s="901">
        <f t="shared" si="10"/>
        <v>-0.24857142857136491</v>
      </c>
      <c r="K21" s="901">
        <f t="shared" si="10"/>
        <v>-0.42142857142851298</v>
      </c>
      <c r="L21" s="901">
        <f t="shared" si="10"/>
        <v>-6.9285714285708108E-2</v>
      </c>
      <c r="M21" s="901">
        <f t="shared" si="10"/>
        <v>-0.1307142857142318</v>
      </c>
      <c r="N21" s="901">
        <f t="shared" si="10"/>
        <v>-0.13357142857137205</v>
      </c>
      <c r="O21" s="901">
        <f t="shared" si="10"/>
        <v>-0.32785714285708828</v>
      </c>
      <c r="P21" s="901">
        <f t="shared" si="10"/>
        <v>-0.26571428571422268</v>
      </c>
      <c r="Q21" s="901">
        <f t="shared" si="10"/>
        <v>-0.29071428571423247</v>
      </c>
      <c r="R21" s="901">
        <f t="shared" si="10"/>
        <v>2.7857142857198727E-2</v>
      </c>
      <c r="S21" s="901">
        <f t="shared" si="10"/>
        <v>-0.29357142857141938</v>
      </c>
      <c r="T21" s="901">
        <f t="shared" si="10"/>
        <v>-7.8571428571389587E-2</v>
      </c>
      <c r="U21" s="901">
        <f t="shared" si="10"/>
        <v>-2.4999999999961022E-2</v>
      </c>
      <c r="V21" s="901">
        <f t="shared" si="10"/>
        <v>2.214285714291821E-2</v>
      </c>
      <c r="W21" s="9"/>
      <c r="X21" s="29"/>
      <c r="Y21" s="31"/>
      <c r="Z21" s="30"/>
      <c r="AA21" s="30"/>
      <c r="AB21" s="30"/>
      <c r="AC21" s="30"/>
      <c r="AD21" s="29"/>
    </row>
    <row r="22" spans="1:30" ht="15" customHeight="1" x14ac:dyDescent="0.25">
      <c r="B22" s="901">
        <f t="shared" ref="B22:V22" si="11">B21 + SUMIF($A$7:$A$13, $A$3,B7:B13)</f>
        <v>89.561428571428621</v>
      </c>
      <c r="C22" s="901">
        <f t="shared" si="11"/>
        <v>88.637142857142905</v>
      </c>
      <c r="D22" s="901">
        <f t="shared" si="11"/>
        <v>87.557857142857188</v>
      </c>
      <c r="E22" s="901">
        <f t="shared" si="11"/>
        <v>10.042142857142865</v>
      </c>
      <c r="F22" s="901">
        <f t="shared" si="11"/>
        <v>88.482142857142904</v>
      </c>
      <c r="G22" s="901">
        <f t="shared" si="11"/>
        <v>88.775714285714344</v>
      </c>
      <c r="H22" s="901">
        <f t="shared" si="11"/>
        <v>88.930714285714359</v>
      </c>
      <c r="I22" s="901">
        <f t="shared" si="11"/>
        <v>85.519285714285772</v>
      </c>
      <c r="J22" s="901">
        <f t="shared" si="11"/>
        <v>86.351428571428627</v>
      </c>
      <c r="K22" s="901">
        <f t="shared" si="11"/>
        <v>88.87857142857149</v>
      </c>
      <c r="L22" s="901">
        <f t="shared" si="11"/>
        <v>18.83071428571429</v>
      </c>
      <c r="M22" s="901">
        <f t="shared" si="11"/>
        <v>90.169285714285763</v>
      </c>
      <c r="N22" s="901">
        <f t="shared" si="11"/>
        <v>87.766428571428634</v>
      </c>
      <c r="O22" s="901">
        <f t="shared" si="11"/>
        <v>85.872142857142919</v>
      </c>
      <c r="P22" s="901">
        <f t="shared" si="11"/>
        <v>86.034285714285772</v>
      </c>
      <c r="Q22" s="901">
        <f t="shared" si="11"/>
        <v>87.70928571428577</v>
      </c>
      <c r="R22" s="901">
        <f t="shared" si="11"/>
        <v>91.227857142857204</v>
      </c>
      <c r="S22" s="901">
        <f t="shared" si="11"/>
        <v>11.306428571428579</v>
      </c>
      <c r="T22" s="901">
        <f t="shared" si="11"/>
        <v>91.421428571428606</v>
      </c>
      <c r="U22" s="901">
        <f t="shared" si="11"/>
        <v>90.875000000000043</v>
      </c>
      <c r="V22" s="901">
        <f t="shared" si="11"/>
        <v>90.622142857142919</v>
      </c>
      <c r="W22" s="9"/>
      <c r="X22" s="29"/>
      <c r="Y22" s="31"/>
      <c r="Z22" s="30"/>
      <c r="AA22" s="30"/>
      <c r="AB22" s="30"/>
      <c r="AC22" s="30"/>
      <c r="AD22" s="29"/>
    </row>
    <row r="23" spans="1:30" s="2" customFormat="1" ht="15" customHeight="1" thickBot="1" x14ac:dyDescent="0.3">
      <c r="A23" s="9"/>
      <c r="B23" s="822"/>
      <c r="C23" s="822"/>
      <c r="D23" s="822"/>
      <c r="E23" s="822"/>
      <c r="F23" s="822"/>
      <c r="G23" s="822"/>
      <c r="H23" s="822"/>
      <c r="I23" s="822"/>
      <c r="J23" s="822"/>
      <c r="K23" s="822"/>
      <c r="L23" s="822"/>
      <c r="M23" s="822"/>
      <c r="N23" s="902"/>
      <c r="O23" s="822"/>
      <c r="P23" s="822"/>
      <c r="Q23" s="822"/>
      <c r="R23" s="822"/>
      <c r="S23" s="822"/>
      <c r="T23" s="822"/>
      <c r="U23" s="903"/>
      <c r="V23" s="822"/>
      <c r="W23" s="822"/>
      <c r="X23" s="31"/>
      <c r="Y23" s="31"/>
      <c r="Z23" s="31"/>
      <c r="AA23" s="376"/>
      <c r="AB23" s="31"/>
      <c r="AC23" s="31"/>
      <c r="AD23" s="3"/>
    </row>
    <row r="24" spans="1:30" ht="15" customHeight="1" thickBot="1" x14ac:dyDescent="0.3">
      <c r="A24" s="823" t="s">
        <v>15</v>
      </c>
      <c r="B24" s="1190" t="s">
        <v>16</v>
      </c>
      <c r="C24" s="1191"/>
      <c r="D24" s="1191"/>
      <c r="E24" s="1191"/>
      <c r="F24" s="1191"/>
      <c r="G24" s="1192"/>
      <c r="H24" s="1194" t="s">
        <v>8</v>
      </c>
      <c r="I24" s="824"/>
      <c r="J24" s="824"/>
      <c r="K24" s="824"/>
      <c r="L24" s="824"/>
      <c r="M24" s="825"/>
      <c r="N24" s="909" t="s">
        <v>87</v>
      </c>
      <c r="O24" s="910" t="s">
        <v>16</v>
      </c>
      <c r="P24" s="911"/>
      <c r="Q24" s="911"/>
      <c r="R24" s="911"/>
      <c r="S24" s="911"/>
      <c r="T24" s="911"/>
      <c r="U24" s="1179" t="s">
        <v>8</v>
      </c>
      <c r="V24" s="9"/>
      <c r="W24" s="9"/>
      <c r="X24" s="33"/>
      <c r="Y24" s="3"/>
      <c r="Z24" s="327"/>
      <c r="AA24" s="374"/>
      <c r="AB24" s="11"/>
    </row>
    <row r="25" spans="1:30" ht="15" customHeight="1" thickBot="1" x14ac:dyDescent="0.3">
      <c r="A25" s="774" t="s">
        <v>32</v>
      </c>
      <c r="B25" s="875">
        <v>4</v>
      </c>
      <c r="C25" s="876">
        <v>3</v>
      </c>
      <c r="D25" s="877">
        <v>2</v>
      </c>
      <c r="E25" s="878">
        <v>1</v>
      </c>
      <c r="F25" s="878">
        <v>1</v>
      </c>
      <c r="G25" s="896">
        <v>2</v>
      </c>
      <c r="H25" s="1180"/>
      <c r="I25" s="826"/>
      <c r="J25" s="826"/>
      <c r="K25" s="826"/>
      <c r="L25" s="1193"/>
      <c r="M25" s="1193"/>
      <c r="N25" s="827" t="s">
        <v>32</v>
      </c>
      <c r="O25" s="904">
        <v>4</v>
      </c>
      <c r="P25" s="905">
        <v>3</v>
      </c>
      <c r="Q25" s="906">
        <v>2</v>
      </c>
      <c r="R25" s="907">
        <v>1</v>
      </c>
      <c r="S25" s="907">
        <v>1</v>
      </c>
      <c r="T25" s="908">
        <v>2</v>
      </c>
      <c r="U25" s="1180"/>
      <c r="V25" s="9"/>
      <c r="W25" s="9"/>
      <c r="X25" s="33"/>
      <c r="Y25" s="33"/>
      <c r="Z25" s="327"/>
      <c r="AA25" s="374"/>
      <c r="AB25" s="11"/>
    </row>
    <row r="26" spans="1:30" ht="15" customHeight="1" thickBot="1" x14ac:dyDescent="0.3">
      <c r="A26" s="774" t="s">
        <v>9</v>
      </c>
      <c r="B26" s="775">
        <v>1</v>
      </c>
      <c r="C26" s="776">
        <v>2</v>
      </c>
      <c r="D26" s="776">
        <v>3</v>
      </c>
      <c r="E26" s="776">
        <v>4</v>
      </c>
      <c r="F26" s="776">
        <v>5</v>
      </c>
      <c r="G26" s="897">
        <v>6</v>
      </c>
      <c r="H26" s="900">
        <v>398.5</v>
      </c>
      <c r="I26" s="826"/>
      <c r="J26" s="824"/>
      <c r="K26" s="824"/>
      <c r="L26" s="824"/>
      <c r="M26" s="9"/>
      <c r="N26" s="774" t="s">
        <v>9</v>
      </c>
      <c r="O26" s="830">
        <v>1</v>
      </c>
      <c r="P26" s="831">
        <v>2</v>
      </c>
      <c r="Q26" s="831">
        <v>3</v>
      </c>
      <c r="R26" s="831">
        <v>4</v>
      </c>
      <c r="S26" s="831">
        <v>5</v>
      </c>
      <c r="T26" s="832">
        <v>6</v>
      </c>
      <c r="U26" s="900">
        <v>32.4</v>
      </c>
      <c r="V26" s="824"/>
      <c r="W26" s="9"/>
      <c r="X26" s="2"/>
      <c r="Y26" s="2"/>
      <c r="Z26" s="327"/>
      <c r="AA26" s="374"/>
      <c r="AB26" s="11"/>
    </row>
    <row r="27" spans="1:30" ht="15" customHeight="1" x14ac:dyDescent="0.25">
      <c r="A27" s="774" t="s">
        <v>23</v>
      </c>
      <c r="B27" s="833">
        <v>72.2</v>
      </c>
      <c r="C27" s="874">
        <v>76.900000000000006</v>
      </c>
      <c r="D27" s="834">
        <v>17.5</v>
      </c>
      <c r="E27" s="874">
        <v>76.099999999999994</v>
      </c>
      <c r="F27" s="874">
        <v>76.099999999999994</v>
      </c>
      <c r="G27" s="835">
        <v>76.7</v>
      </c>
      <c r="H27" s="898">
        <f>SUM(B27:G27)</f>
        <v>395.5</v>
      </c>
      <c r="I27" s="895">
        <f t="shared" ref="I27:I33" si="12">H26-H27</f>
        <v>3</v>
      </c>
      <c r="J27" s="836"/>
      <c r="K27" s="824"/>
      <c r="L27" s="836"/>
      <c r="M27" s="9"/>
      <c r="N27" s="774" t="s">
        <v>23</v>
      </c>
      <c r="O27" s="808">
        <v>6</v>
      </c>
      <c r="P27" s="811">
        <v>6.3</v>
      </c>
      <c r="Q27" s="811">
        <v>1.3</v>
      </c>
      <c r="R27" s="811">
        <v>6.4</v>
      </c>
      <c r="S27" s="811">
        <v>6.3</v>
      </c>
      <c r="T27" s="813">
        <v>6.4</v>
      </c>
      <c r="U27" s="923">
        <f t="shared" ref="U27:U34" si="13">SUM(O27:T27)</f>
        <v>32.700000000000003</v>
      </c>
      <c r="V27" s="895">
        <f t="shared" ref="V27:V33" si="14">U26-U27</f>
        <v>-0.30000000000000426</v>
      </c>
      <c r="W27" s="9"/>
      <c r="Y27" s="2"/>
      <c r="Z27" s="327"/>
      <c r="AA27" s="374"/>
      <c r="AB27" s="11"/>
    </row>
    <row r="28" spans="1:30" ht="15" customHeight="1" x14ac:dyDescent="0.25">
      <c r="A28" s="774" t="s">
        <v>19</v>
      </c>
      <c r="B28" s="833">
        <v>71.900000000000006</v>
      </c>
      <c r="C28" s="834">
        <v>76.8</v>
      </c>
      <c r="D28" s="874">
        <v>19.600000000000001</v>
      </c>
      <c r="E28" s="834">
        <v>75.8</v>
      </c>
      <c r="F28" s="834">
        <v>76</v>
      </c>
      <c r="G28" s="835">
        <v>76.400000000000006</v>
      </c>
      <c r="H28" s="898">
        <f>SUM(B28:G28)</f>
        <v>396.5</v>
      </c>
      <c r="I28" s="895">
        <f t="shared" si="12"/>
        <v>-1</v>
      </c>
      <c r="J28" s="836"/>
      <c r="K28" s="824"/>
      <c r="L28" s="836"/>
      <c r="M28" s="9"/>
      <c r="N28" s="785" t="s">
        <v>19</v>
      </c>
      <c r="O28" s="808">
        <v>5.9</v>
      </c>
      <c r="P28" s="811">
        <v>6.2</v>
      </c>
      <c r="Q28" s="811">
        <v>1.2</v>
      </c>
      <c r="R28" s="811">
        <v>6.3</v>
      </c>
      <c r="S28" s="811">
        <v>6.2</v>
      </c>
      <c r="T28" s="813">
        <v>6.3</v>
      </c>
      <c r="U28" s="924">
        <f t="shared" si="13"/>
        <v>32.1</v>
      </c>
      <c r="V28" s="895">
        <f t="shared" si="14"/>
        <v>0.60000000000000142</v>
      </c>
      <c r="W28" s="9"/>
      <c r="Y28" s="2"/>
      <c r="Z28" s="327"/>
      <c r="AA28" s="374"/>
      <c r="AB28" s="11"/>
    </row>
    <row r="29" spans="1:30" ht="15" customHeight="1" x14ac:dyDescent="0.25">
      <c r="A29" s="774" t="s">
        <v>27</v>
      </c>
      <c r="B29" s="833">
        <v>71.900000000000006</v>
      </c>
      <c r="C29" s="834">
        <v>76.7</v>
      </c>
      <c r="D29" s="874">
        <v>19.3</v>
      </c>
      <c r="E29" s="834">
        <v>75.8</v>
      </c>
      <c r="F29" s="874">
        <v>76</v>
      </c>
      <c r="G29" s="928">
        <v>76.400000000000006</v>
      </c>
      <c r="H29" s="898">
        <f t="shared" ref="H29:H34" si="15">SUM(B29:G29)</f>
        <v>396.1</v>
      </c>
      <c r="I29" s="895">
        <f t="shared" si="12"/>
        <v>0.39999999999997726</v>
      </c>
      <c r="J29" s="836"/>
      <c r="K29" s="824"/>
      <c r="L29" s="836"/>
      <c r="M29" s="9"/>
      <c r="N29" s="785" t="s">
        <v>27</v>
      </c>
      <c r="O29" s="808">
        <v>6</v>
      </c>
      <c r="P29" s="811">
        <v>6.2</v>
      </c>
      <c r="Q29" s="811">
        <v>1.2</v>
      </c>
      <c r="R29" s="811">
        <v>6.3</v>
      </c>
      <c r="S29" s="811">
        <v>6.3</v>
      </c>
      <c r="T29" s="813">
        <v>6.4</v>
      </c>
      <c r="U29" s="924">
        <f t="shared" si="13"/>
        <v>32.4</v>
      </c>
      <c r="V29" s="895">
        <f t="shared" si="14"/>
        <v>-0.29999999999999716</v>
      </c>
      <c r="W29" s="9"/>
      <c r="Y29" s="501"/>
      <c r="Z29" s="356"/>
      <c r="AA29" s="11"/>
      <c r="AB29" s="11"/>
    </row>
    <row r="30" spans="1:30" ht="15" customHeight="1" x14ac:dyDescent="0.25">
      <c r="A30" s="774" t="s">
        <v>20</v>
      </c>
      <c r="B30" s="833">
        <v>71.900000000000006</v>
      </c>
      <c r="C30" s="834">
        <v>76.7</v>
      </c>
      <c r="D30" s="834">
        <v>19.2</v>
      </c>
      <c r="E30" s="834">
        <v>75.8</v>
      </c>
      <c r="F30" s="834">
        <v>75.900000000000006</v>
      </c>
      <c r="G30" s="835">
        <v>76.3</v>
      </c>
      <c r="H30" s="898">
        <f t="shared" si="15"/>
        <v>395.8</v>
      </c>
      <c r="I30" s="895">
        <f t="shared" si="12"/>
        <v>0.30000000000001137</v>
      </c>
      <c r="J30" s="836"/>
      <c r="L30" s="836"/>
      <c r="M30" s="9"/>
      <c r="N30" s="774" t="s">
        <v>20</v>
      </c>
      <c r="O30" s="808">
        <v>6</v>
      </c>
      <c r="P30" s="811">
        <v>6.2</v>
      </c>
      <c r="Q30" s="811">
        <v>1.2</v>
      </c>
      <c r="R30" s="811">
        <v>6.3</v>
      </c>
      <c r="S30" s="811">
        <v>6.3</v>
      </c>
      <c r="T30" s="813">
        <v>6.4</v>
      </c>
      <c r="U30" s="924">
        <f t="shared" si="13"/>
        <v>32.4</v>
      </c>
      <c r="V30" s="895">
        <f t="shared" si="14"/>
        <v>0</v>
      </c>
      <c r="W30" s="9"/>
      <c r="AA30" s="11"/>
      <c r="AB30" s="11"/>
    </row>
    <row r="31" spans="1:30" ht="15" customHeight="1" x14ac:dyDescent="0.25">
      <c r="A31" s="774" t="s">
        <v>21</v>
      </c>
      <c r="B31" s="833">
        <v>71.900000000000006</v>
      </c>
      <c r="C31" s="874">
        <v>76.7</v>
      </c>
      <c r="D31" s="874">
        <v>19.2</v>
      </c>
      <c r="E31" s="834">
        <v>75.8</v>
      </c>
      <c r="F31" s="930">
        <v>75.900000000000006</v>
      </c>
      <c r="G31" s="835">
        <v>76.2</v>
      </c>
      <c r="H31" s="898">
        <f t="shared" si="15"/>
        <v>395.7</v>
      </c>
      <c r="I31" s="895">
        <f t="shared" si="12"/>
        <v>0.10000000000002274</v>
      </c>
      <c r="J31" s="837"/>
      <c r="L31" s="837"/>
      <c r="M31" s="838"/>
      <c r="N31" s="774" t="s">
        <v>21</v>
      </c>
      <c r="O31" s="808">
        <v>6</v>
      </c>
      <c r="P31" s="811">
        <v>6.3</v>
      </c>
      <c r="Q31" s="811">
        <v>1.2</v>
      </c>
      <c r="R31" s="811">
        <v>6.3</v>
      </c>
      <c r="S31" s="811">
        <v>6.3</v>
      </c>
      <c r="T31" s="813">
        <v>6.4</v>
      </c>
      <c r="U31" s="924">
        <f t="shared" si="13"/>
        <v>32.5</v>
      </c>
      <c r="V31" s="895">
        <f t="shared" si="14"/>
        <v>-0.10000000000000142</v>
      </c>
      <c r="W31" s="9"/>
      <c r="AA31" s="11"/>
      <c r="AB31" s="11"/>
    </row>
    <row r="32" spans="1:30" ht="15" customHeight="1" x14ac:dyDescent="0.25">
      <c r="A32" s="774" t="s">
        <v>22</v>
      </c>
      <c r="B32" s="833">
        <v>71.900000000000006</v>
      </c>
      <c r="C32" s="834">
        <v>76.599999999999994</v>
      </c>
      <c r="D32" s="874">
        <v>19.100000000000001</v>
      </c>
      <c r="E32" s="834">
        <v>75.8</v>
      </c>
      <c r="F32" s="834">
        <v>75.599999999999994</v>
      </c>
      <c r="G32" s="835">
        <v>76.2</v>
      </c>
      <c r="H32" s="898">
        <f t="shared" si="15"/>
        <v>395.2</v>
      </c>
      <c r="I32" s="895">
        <f t="shared" si="12"/>
        <v>0.5</v>
      </c>
      <c r="J32" s="837"/>
      <c r="L32" s="837"/>
      <c r="M32" s="838"/>
      <c r="N32" s="785" t="s">
        <v>22</v>
      </c>
      <c r="O32" s="808">
        <v>6</v>
      </c>
      <c r="P32" s="811">
        <v>6.3</v>
      </c>
      <c r="Q32" s="811">
        <v>1.2</v>
      </c>
      <c r="R32" s="811">
        <v>6.3</v>
      </c>
      <c r="S32" s="811">
        <v>6.3</v>
      </c>
      <c r="T32" s="813">
        <v>6.4</v>
      </c>
      <c r="U32" s="924">
        <f t="shared" si="13"/>
        <v>32.5</v>
      </c>
      <c r="V32" s="895">
        <f t="shared" si="14"/>
        <v>0</v>
      </c>
      <c r="W32" s="9"/>
      <c r="AA32" s="11"/>
      <c r="AB32" s="11"/>
    </row>
    <row r="33" spans="1:30" ht="15" customHeight="1" thickBot="1" x14ac:dyDescent="0.3">
      <c r="A33" s="790" t="s">
        <v>30</v>
      </c>
      <c r="B33" s="833">
        <v>71.900000000000006</v>
      </c>
      <c r="C33" s="834">
        <v>76.599999999999994</v>
      </c>
      <c r="D33" s="874">
        <v>19.2</v>
      </c>
      <c r="E33" s="834">
        <v>75.7</v>
      </c>
      <c r="F33" s="834">
        <v>75.599999999999994</v>
      </c>
      <c r="G33" s="928">
        <v>76.2</v>
      </c>
      <c r="H33" s="898">
        <f t="shared" si="15"/>
        <v>395.2</v>
      </c>
      <c r="I33" s="895">
        <f t="shared" si="12"/>
        <v>0</v>
      </c>
      <c r="J33" s="837"/>
      <c r="K33" s="837"/>
      <c r="L33" s="837"/>
      <c r="M33" s="838"/>
      <c r="N33" s="839" t="s">
        <v>30</v>
      </c>
      <c r="O33" s="808">
        <v>6</v>
      </c>
      <c r="P33" s="811">
        <v>6.3</v>
      </c>
      <c r="Q33" s="874">
        <v>1.3</v>
      </c>
      <c r="R33" s="811">
        <v>6.3</v>
      </c>
      <c r="S33" s="811">
        <v>6.3</v>
      </c>
      <c r="T33" s="813">
        <v>6.4</v>
      </c>
      <c r="U33" s="924">
        <f t="shared" si="13"/>
        <v>32.6</v>
      </c>
      <c r="V33" s="895">
        <f t="shared" si="14"/>
        <v>-0.10000000000000142</v>
      </c>
      <c r="W33" s="841" t="s">
        <v>113</v>
      </c>
      <c r="AA33" s="11"/>
      <c r="AB33" s="11"/>
    </row>
    <row r="34" spans="1:30" ht="15" customHeight="1" thickBot="1" x14ac:dyDescent="0.3">
      <c r="A34" s="880" t="s">
        <v>8</v>
      </c>
      <c r="B34" s="843">
        <f t="shared" ref="B34:G34" si="16">SUM(B27:B33)</f>
        <v>503.6</v>
      </c>
      <c r="C34" s="844">
        <f t="shared" si="16"/>
        <v>537</v>
      </c>
      <c r="D34" s="844">
        <f t="shared" si="16"/>
        <v>133.1</v>
      </c>
      <c r="E34" s="890">
        <f t="shared" si="16"/>
        <v>530.80000000000007</v>
      </c>
      <c r="F34" s="844">
        <f>SUM(F27:F33)</f>
        <v>531.1</v>
      </c>
      <c r="G34" s="885">
        <f t="shared" si="16"/>
        <v>534.4</v>
      </c>
      <c r="H34" s="796">
        <f t="shared" si="15"/>
        <v>2770</v>
      </c>
      <c r="I34" s="822"/>
      <c r="J34" s="822"/>
      <c r="K34" s="837"/>
      <c r="L34" s="822"/>
      <c r="M34" s="824"/>
      <c r="N34" s="792" t="s">
        <v>8</v>
      </c>
      <c r="O34" s="843">
        <f t="shared" ref="O34:T34" si="17">SUM(O27:O33)</f>
        <v>41.9</v>
      </c>
      <c r="P34" s="844">
        <f t="shared" si="17"/>
        <v>43.8</v>
      </c>
      <c r="Q34" s="844">
        <f t="shared" si="17"/>
        <v>8.6000000000000014</v>
      </c>
      <c r="R34" s="844">
        <f t="shared" si="17"/>
        <v>44.199999999999996</v>
      </c>
      <c r="S34" s="844">
        <f t="shared" si="17"/>
        <v>44</v>
      </c>
      <c r="T34" s="845">
        <f t="shared" si="17"/>
        <v>44.699999999999996</v>
      </c>
      <c r="U34" s="842">
        <f t="shared" si="13"/>
        <v>227.19999999999996</v>
      </c>
      <c r="V34" s="9"/>
      <c r="W34" s="9"/>
      <c r="AA34" s="11"/>
      <c r="AB34" s="11"/>
    </row>
    <row r="35" spans="1:30" ht="15" customHeight="1" x14ac:dyDescent="0.25">
      <c r="A35" s="879" t="s">
        <v>10</v>
      </c>
      <c r="B35" s="891">
        <v>155.1</v>
      </c>
      <c r="C35" s="892">
        <v>155.1</v>
      </c>
      <c r="D35" s="892">
        <v>155.1</v>
      </c>
      <c r="E35" s="892">
        <v>155.1</v>
      </c>
      <c r="F35" s="892">
        <v>155.1</v>
      </c>
      <c r="G35" s="893">
        <v>155.1</v>
      </c>
      <c r="H35" s="850">
        <f>+((H34/H36)/7)*1000</f>
        <v>155.36485501149812</v>
      </c>
      <c r="I35" s="846"/>
      <c r="J35" s="846"/>
      <c r="K35" s="837"/>
      <c r="L35" s="822"/>
      <c r="M35" s="824"/>
      <c r="N35" s="797" t="s">
        <v>10</v>
      </c>
      <c r="O35" s="847">
        <v>153.5</v>
      </c>
      <c r="P35" s="848">
        <v>152.5</v>
      </c>
      <c r="Q35" s="848">
        <v>154</v>
      </c>
      <c r="R35" s="848">
        <v>150.5</v>
      </c>
      <c r="S35" s="848">
        <v>149.5</v>
      </c>
      <c r="T35" s="849">
        <v>148.5</v>
      </c>
      <c r="U35" s="914">
        <f>+((U34/U36)/7)*1000</f>
        <v>151.66889185580774</v>
      </c>
      <c r="V35" s="824"/>
      <c r="W35" s="824"/>
      <c r="AA35" s="11"/>
      <c r="AB35" s="11"/>
    </row>
    <row r="36" spans="1:30" ht="15" customHeight="1" x14ac:dyDescent="0.25">
      <c r="A36" s="801" t="s">
        <v>11</v>
      </c>
      <c r="B36" s="802">
        <v>464</v>
      </c>
      <c r="C36" s="803">
        <v>494</v>
      </c>
      <c r="D36" s="803">
        <v>121</v>
      </c>
      <c r="E36" s="803">
        <v>489</v>
      </c>
      <c r="F36" s="803">
        <v>487</v>
      </c>
      <c r="G36" s="804">
        <v>492</v>
      </c>
      <c r="H36" s="852">
        <f>SUM(B36:G36)</f>
        <v>2547</v>
      </c>
      <c r="I36" s="851"/>
      <c r="J36" s="851"/>
      <c r="K36" s="851"/>
      <c r="L36" s="822"/>
      <c r="M36" s="9"/>
      <c r="N36" s="801" t="s">
        <v>11</v>
      </c>
      <c r="O36" s="802">
        <v>39</v>
      </c>
      <c r="P36" s="803">
        <v>41</v>
      </c>
      <c r="Q36" s="803">
        <v>7</v>
      </c>
      <c r="R36" s="803">
        <v>42</v>
      </c>
      <c r="S36" s="803">
        <v>42</v>
      </c>
      <c r="T36" s="805">
        <v>43</v>
      </c>
      <c r="U36" s="915">
        <f>SUM(O36:T36)</f>
        <v>214</v>
      </c>
      <c r="V36" s="824"/>
      <c r="W36" s="824"/>
      <c r="AA36" s="11"/>
      <c r="AB36" s="11"/>
    </row>
    <row r="37" spans="1:30" ht="15" customHeight="1" x14ac:dyDescent="0.25">
      <c r="A37" s="807" t="s">
        <v>12</v>
      </c>
      <c r="B37" s="808">
        <f>((((((B35*7)*B36-B27-B28)/1000)))/7)</f>
        <v>71.945814285714292</v>
      </c>
      <c r="C37" s="811">
        <f>((((((C35*7)*C36)/1000)))/7)</f>
        <v>76.619400000000013</v>
      </c>
      <c r="D37" s="811">
        <f>((((((D35*7)*D36)/1000)))/7)</f>
        <v>18.767100000000003</v>
      </c>
      <c r="E37" s="811">
        <f>((((((E35*7)*E36)/1000)))/7)</f>
        <v>75.843900000000005</v>
      </c>
      <c r="F37" s="811">
        <f>((((((F35*7)*F36)/1000)))/7)</f>
        <v>75.533699999999996</v>
      </c>
      <c r="G37" s="812">
        <f>((((((G35*7)*G36)/1000)))/7)</f>
        <v>76.309200000000004</v>
      </c>
      <c r="H37" s="854">
        <f>((H34*1000)/H36)/7</f>
        <v>155.36485501149812</v>
      </c>
      <c r="I37" s="853"/>
      <c r="J37" s="853"/>
      <c r="K37" s="853"/>
      <c r="L37" s="822"/>
      <c r="M37" s="824"/>
      <c r="N37" s="807" t="s">
        <v>12</v>
      </c>
      <c r="O37" s="808">
        <f t="shared" ref="O37:T37" si="18">(((((O35*7)*O36)/1000)))/7</f>
        <v>5.9865000000000004</v>
      </c>
      <c r="P37" s="811">
        <f t="shared" si="18"/>
        <v>6.2524999999999995</v>
      </c>
      <c r="Q37" s="811">
        <f t="shared" si="18"/>
        <v>1.0780000000000001</v>
      </c>
      <c r="R37" s="811">
        <f t="shared" si="18"/>
        <v>6.3209999999999997</v>
      </c>
      <c r="S37" s="811">
        <f t="shared" si="18"/>
        <v>6.2790000000000008</v>
      </c>
      <c r="T37" s="813">
        <f t="shared" si="18"/>
        <v>6.3855000000000004</v>
      </c>
      <c r="U37" s="916">
        <f>((U34*1000)/U36)/7</f>
        <v>151.66889185580771</v>
      </c>
      <c r="V37" s="824"/>
      <c r="W37" s="824"/>
      <c r="AA37" s="11"/>
      <c r="AB37" s="11"/>
    </row>
    <row r="38" spans="1:30" ht="15" customHeight="1" x14ac:dyDescent="0.25">
      <c r="A38" s="810" t="s">
        <v>13</v>
      </c>
      <c r="B38" s="808">
        <f t="shared" ref="B38:G38" si="19">((B36*B35)*7)/1000</f>
        <v>503.76479999999992</v>
      </c>
      <c r="C38" s="811">
        <f t="shared" si="19"/>
        <v>536.33579999999995</v>
      </c>
      <c r="D38" s="811">
        <f t="shared" si="19"/>
        <v>131.36969999999999</v>
      </c>
      <c r="E38" s="811">
        <f t="shared" si="19"/>
        <v>530.90729999999996</v>
      </c>
      <c r="F38" s="811">
        <f>((F36*F35)*7)/1000</f>
        <v>528.73590000000002</v>
      </c>
      <c r="G38" s="812">
        <f t="shared" si="19"/>
        <v>534.1644</v>
      </c>
      <c r="H38" s="856"/>
      <c r="I38" s="9"/>
      <c r="J38" s="9"/>
      <c r="K38" s="9"/>
      <c r="L38" s="822"/>
      <c r="M38" s="824"/>
      <c r="N38" s="810" t="s">
        <v>13</v>
      </c>
      <c r="O38" s="808">
        <f t="shared" ref="O38:T38" si="20">((O36*O35)*7)/1000</f>
        <v>41.905500000000004</v>
      </c>
      <c r="P38" s="811">
        <f t="shared" si="20"/>
        <v>43.767499999999998</v>
      </c>
      <c r="Q38" s="811">
        <f t="shared" si="20"/>
        <v>7.5460000000000003</v>
      </c>
      <c r="R38" s="811">
        <f t="shared" si="20"/>
        <v>44.247</v>
      </c>
      <c r="S38" s="811">
        <f t="shared" si="20"/>
        <v>43.953000000000003</v>
      </c>
      <c r="T38" s="813">
        <f t="shared" si="20"/>
        <v>44.698500000000003</v>
      </c>
      <c r="U38" s="855"/>
      <c r="V38" s="824"/>
      <c r="W38" s="824"/>
      <c r="AA38" s="11"/>
      <c r="AB38" s="11"/>
    </row>
    <row r="39" spans="1:30" ht="15" customHeight="1" thickBot="1" x14ac:dyDescent="0.3">
      <c r="A39" s="815" t="s">
        <v>14</v>
      </c>
      <c r="B39" s="816">
        <f t="shared" ref="B39:G39" si="21">+(B34/B36)/7*1000</f>
        <v>155.04926108374386</v>
      </c>
      <c r="C39" s="817">
        <f t="shared" si="21"/>
        <v>155.29207634470794</v>
      </c>
      <c r="D39" s="817">
        <f t="shared" si="21"/>
        <v>157.14285714285711</v>
      </c>
      <c r="E39" s="817">
        <f t="shared" si="21"/>
        <v>155.06865322816247</v>
      </c>
      <c r="F39" s="817">
        <f>+(F34/F36)/7*1000</f>
        <v>155.79348782634204</v>
      </c>
      <c r="G39" s="818">
        <f t="shared" si="21"/>
        <v>155.16840882694541</v>
      </c>
      <c r="H39" s="858"/>
      <c r="I39" s="9"/>
      <c r="J39" s="9"/>
      <c r="K39" s="9"/>
      <c r="L39" s="822"/>
      <c r="M39" s="9"/>
      <c r="N39" s="815" t="s">
        <v>14</v>
      </c>
      <c r="O39" s="816">
        <f t="shared" ref="O39:T39" si="22">+(O34/O36)/7*1000</f>
        <v>153.47985347985346</v>
      </c>
      <c r="P39" s="817">
        <f t="shared" si="22"/>
        <v>152.61324041811844</v>
      </c>
      <c r="Q39" s="817">
        <f t="shared" si="22"/>
        <v>175.51020408163271</v>
      </c>
      <c r="R39" s="817">
        <f t="shared" si="22"/>
        <v>150.34013605442172</v>
      </c>
      <c r="S39" s="817">
        <f t="shared" si="22"/>
        <v>149.65986394557822</v>
      </c>
      <c r="T39" s="819">
        <f t="shared" si="22"/>
        <v>148.50498338870429</v>
      </c>
      <c r="U39" s="857"/>
      <c r="V39" s="824"/>
      <c r="W39" s="824"/>
      <c r="AA39" s="11"/>
      <c r="AB39" s="11"/>
    </row>
    <row r="40" spans="1:30" ht="15" customHeight="1" x14ac:dyDescent="0.25">
      <c r="A40" s="9"/>
      <c r="B40" s="821">
        <f t="shared" ref="B40:G40" si="23">B38-B34</f>
        <v>0.16479999999990014</v>
      </c>
      <c r="C40" s="821">
        <f t="shared" si="23"/>
        <v>-0.66420000000005075</v>
      </c>
      <c r="D40" s="821">
        <f t="shared" si="23"/>
        <v>-1.7302999999999997</v>
      </c>
      <c r="E40" s="821">
        <f t="shared" si="23"/>
        <v>0.10729999999989559</v>
      </c>
      <c r="F40" s="821">
        <f t="shared" si="23"/>
        <v>-2.3641000000000076</v>
      </c>
      <c r="G40" s="821">
        <f t="shared" si="23"/>
        <v>-0.23559999999997672</v>
      </c>
      <c r="H40" s="9"/>
      <c r="I40" s="9"/>
      <c r="J40" s="9"/>
      <c r="K40" s="9"/>
      <c r="L40" s="822"/>
      <c r="M40" s="824"/>
      <c r="N40" s="9"/>
      <c r="O40" s="821">
        <f t="shared" ref="O40:T40" si="24">O38-O34</f>
        <v>5.5000000000049454E-3</v>
      </c>
      <c r="P40" s="821">
        <f t="shared" si="24"/>
        <v>-3.2499999999998863E-2</v>
      </c>
      <c r="Q40" s="821">
        <f t="shared" si="24"/>
        <v>-1.0540000000000012</v>
      </c>
      <c r="R40" s="821">
        <f t="shared" si="24"/>
        <v>4.700000000000415E-2</v>
      </c>
      <c r="S40" s="821">
        <f t="shared" si="24"/>
        <v>-4.6999999999997044E-2</v>
      </c>
      <c r="T40" s="821">
        <f t="shared" si="24"/>
        <v>-1.4999999999929514E-3</v>
      </c>
      <c r="U40" s="821"/>
      <c r="V40" s="9"/>
      <c r="W40" s="824"/>
      <c r="AA40" s="11"/>
      <c r="AB40" s="11"/>
    </row>
    <row r="41" spans="1:30" ht="15" customHeight="1" x14ac:dyDescent="0.25">
      <c r="A41" s="9"/>
      <c r="B41" s="901">
        <f t="shared" ref="B41:G41" si="25">(B40+B43)/$A$2</f>
        <v>2.3542857142842877E-2</v>
      </c>
      <c r="C41" s="901">
        <f t="shared" si="25"/>
        <v>-9.488571428572154E-2</v>
      </c>
      <c r="D41" s="901">
        <f t="shared" si="25"/>
        <v>-0.24718571428571426</v>
      </c>
      <c r="E41" s="901">
        <f t="shared" si="25"/>
        <v>1.5328571428556512E-2</v>
      </c>
      <c r="F41" s="901">
        <f t="shared" si="25"/>
        <v>-0.33772857142857254</v>
      </c>
      <c r="G41" s="901">
        <f t="shared" si="25"/>
        <v>-3.3657142857139534E-2</v>
      </c>
      <c r="H41" s="9"/>
      <c r="I41" s="9"/>
      <c r="J41" s="9"/>
      <c r="K41" s="9"/>
      <c r="L41" s="9"/>
      <c r="M41" s="822"/>
      <c r="N41" s="822"/>
      <c r="O41" s="901">
        <f t="shared" ref="O41:T41" si="26">(O40+O43)/$A$2</f>
        <v>7.8571428571499221E-4</v>
      </c>
      <c r="P41" s="901">
        <f t="shared" si="26"/>
        <v>-4.6428571428569808E-3</v>
      </c>
      <c r="Q41" s="901">
        <f t="shared" si="26"/>
        <v>-0.15057142857142874</v>
      </c>
      <c r="R41" s="901">
        <f t="shared" si="26"/>
        <v>6.7142857142863067E-3</v>
      </c>
      <c r="S41" s="901">
        <f t="shared" si="26"/>
        <v>-6.7142857142852919E-3</v>
      </c>
      <c r="T41" s="901">
        <f t="shared" si="26"/>
        <v>-2.1428571428470735E-4</v>
      </c>
      <c r="U41" s="822"/>
      <c r="V41" s="9"/>
      <c r="W41" s="9"/>
      <c r="AA41" s="11"/>
      <c r="AB41" s="11"/>
    </row>
    <row r="42" spans="1:30" ht="15" customHeight="1" x14ac:dyDescent="0.25">
      <c r="A42" s="9"/>
      <c r="B42" s="901">
        <f t="shared" ref="B42:G42" si="27">B41 + SUMIF($A$27:$A$33, $A$3,B27:B33)</f>
        <v>72.223542857142846</v>
      </c>
      <c r="C42" s="901">
        <f t="shared" si="27"/>
        <v>76.805114285714282</v>
      </c>
      <c r="D42" s="901">
        <f t="shared" si="27"/>
        <v>17.252814285714287</v>
      </c>
      <c r="E42" s="901">
        <f t="shared" si="27"/>
        <v>76.115328571428549</v>
      </c>
      <c r="F42" s="901">
        <f t="shared" si="27"/>
        <v>75.762271428571424</v>
      </c>
      <c r="G42" s="901">
        <f t="shared" si="27"/>
        <v>76.666342857142865</v>
      </c>
      <c r="H42" s="9"/>
      <c r="I42" s="9"/>
      <c r="J42" s="9"/>
      <c r="K42" s="9"/>
      <c r="L42" s="9"/>
      <c r="M42" s="822"/>
      <c r="N42" s="822"/>
      <c r="O42" s="901">
        <f t="shared" ref="O42:T42" si="28">O41 + SUMIF($N$27:$N$33, $A$3,O27:O33)</f>
        <v>6.0007857142857146</v>
      </c>
      <c r="P42" s="901">
        <f t="shared" si="28"/>
        <v>6.2953571428571431</v>
      </c>
      <c r="Q42" s="901">
        <f t="shared" si="28"/>
        <v>1.1494285714285712</v>
      </c>
      <c r="R42" s="901">
        <f t="shared" si="28"/>
        <v>6.4067142857142869</v>
      </c>
      <c r="S42" s="901">
        <f t="shared" si="28"/>
        <v>6.2932857142857141</v>
      </c>
      <c r="T42" s="901">
        <f t="shared" si="28"/>
        <v>6.3997857142857155</v>
      </c>
      <c r="U42" s="822"/>
      <c r="V42" s="9"/>
      <c r="W42" s="9"/>
      <c r="AA42" s="11"/>
      <c r="AB42" s="11"/>
    </row>
    <row r="43" spans="1:30" ht="15" customHeight="1" thickBot="1" x14ac:dyDescent="0.3">
      <c r="A43" s="9"/>
      <c r="B43" s="822"/>
      <c r="C43" s="822"/>
      <c r="D43" s="822"/>
      <c r="E43" s="822"/>
      <c r="F43" s="822"/>
      <c r="G43" s="822"/>
      <c r="H43" s="822"/>
      <c r="I43" s="822"/>
      <c r="J43" s="822"/>
      <c r="K43" s="822"/>
      <c r="L43" s="822"/>
      <c r="M43" s="822"/>
      <c r="N43" s="822"/>
      <c r="O43" s="822"/>
      <c r="P43" s="822"/>
      <c r="Q43" s="822"/>
      <c r="R43" s="822"/>
      <c r="S43" s="822"/>
      <c r="T43" s="822"/>
      <c r="U43" s="822"/>
      <c r="V43" s="822"/>
      <c r="W43" s="9"/>
      <c r="X43" s="2"/>
      <c r="AA43" s="11"/>
      <c r="AB43" s="11"/>
      <c r="AD43" s="3"/>
    </row>
    <row r="44" spans="1:30" ht="15" customHeight="1" thickBot="1" x14ac:dyDescent="0.3">
      <c r="A44" s="773" t="s">
        <v>18</v>
      </c>
      <c r="B44" s="1181" t="s">
        <v>7</v>
      </c>
      <c r="C44" s="1182"/>
      <c r="D44" s="1182"/>
      <c r="E44" s="1182"/>
      <c r="F44" s="1182"/>
      <c r="G44" s="1182"/>
      <c r="H44" s="1183"/>
      <c r="I44" s="1176" t="s">
        <v>29</v>
      </c>
      <c r="J44" s="1177"/>
      <c r="K44" s="1177"/>
      <c r="L44" s="1177"/>
      <c r="M44" s="1177"/>
      <c r="N44" s="1177"/>
      <c r="O44" s="1178"/>
      <c r="P44" s="1176" t="s">
        <v>28</v>
      </c>
      <c r="Q44" s="1177"/>
      <c r="R44" s="1177"/>
      <c r="S44" s="1177"/>
      <c r="T44" s="1177"/>
      <c r="U44" s="1177"/>
      <c r="V44" s="1178"/>
      <c r="W44" s="881" t="s">
        <v>8</v>
      </c>
      <c r="Z44" s="2"/>
      <c r="AA44" s="11"/>
      <c r="AB44" s="2"/>
      <c r="AC44" s="2"/>
      <c r="AD44" s="2"/>
    </row>
    <row r="45" spans="1:30" ht="15" customHeight="1" thickBot="1" x14ac:dyDescent="0.3">
      <c r="A45" s="774" t="s">
        <v>9</v>
      </c>
      <c r="B45" s="828">
        <v>1</v>
      </c>
      <c r="C45" s="829">
        <v>2</v>
      </c>
      <c r="D45" s="829">
        <v>3</v>
      </c>
      <c r="E45" s="829">
        <v>4</v>
      </c>
      <c r="F45" s="829">
        <v>5</v>
      </c>
      <c r="G45" s="829">
        <v>6</v>
      </c>
      <c r="H45" s="859">
        <v>7</v>
      </c>
      <c r="I45" s="830">
        <v>1</v>
      </c>
      <c r="J45" s="831">
        <v>2</v>
      </c>
      <c r="K45" s="831">
        <v>3</v>
      </c>
      <c r="L45" s="831">
        <v>4</v>
      </c>
      <c r="M45" s="831">
        <v>5</v>
      </c>
      <c r="N45" s="831">
        <v>6</v>
      </c>
      <c r="O45" s="860">
        <v>7</v>
      </c>
      <c r="P45" s="830">
        <v>1</v>
      </c>
      <c r="Q45" s="831">
        <v>2</v>
      </c>
      <c r="R45" s="831">
        <v>3</v>
      </c>
      <c r="S45" s="831">
        <v>4</v>
      </c>
      <c r="T45" s="831">
        <v>5</v>
      </c>
      <c r="U45" s="861">
        <v>6</v>
      </c>
      <c r="V45" s="832">
        <v>7</v>
      </c>
      <c r="W45" s="900">
        <v>134.9</v>
      </c>
      <c r="X45" s="2"/>
      <c r="Y45" s="374"/>
      <c r="Z45" s="2"/>
      <c r="AA45" s="2"/>
      <c r="AB45" s="2"/>
    </row>
    <row r="46" spans="1:30" ht="15" customHeight="1" x14ac:dyDescent="0.25">
      <c r="A46" s="774" t="s">
        <v>23</v>
      </c>
      <c r="B46" s="808">
        <v>7.6</v>
      </c>
      <c r="C46" s="811">
        <v>7.7</v>
      </c>
      <c r="D46" s="811">
        <v>7.7</v>
      </c>
      <c r="E46" s="811">
        <v>1.3</v>
      </c>
      <c r="F46" s="811">
        <v>7.7</v>
      </c>
      <c r="G46" s="862">
        <v>7.5</v>
      </c>
      <c r="H46" s="862">
        <v>7.5</v>
      </c>
      <c r="I46" s="808">
        <v>6.7</v>
      </c>
      <c r="J46" s="862">
        <v>6.8</v>
      </c>
      <c r="K46" s="862">
        <v>6.9</v>
      </c>
      <c r="L46" s="811">
        <v>1.7</v>
      </c>
      <c r="M46" s="811">
        <v>6.9</v>
      </c>
      <c r="N46" s="863">
        <v>6.7</v>
      </c>
      <c r="O46" s="812">
        <v>6.7</v>
      </c>
      <c r="P46" s="808">
        <v>7.4</v>
      </c>
      <c r="Q46" s="811">
        <v>7.4</v>
      </c>
      <c r="R46" s="811">
        <v>7.6</v>
      </c>
      <c r="S46" s="811">
        <v>1.3</v>
      </c>
      <c r="T46" s="811">
        <v>7.7</v>
      </c>
      <c r="U46" s="811">
        <v>7.5</v>
      </c>
      <c r="V46" s="812">
        <v>7.4</v>
      </c>
      <c r="W46" s="917">
        <f t="shared" ref="W46:W53" si="29">SUM(B46:V46)</f>
        <v>135.70000000000002</v>
      </c>
      <c r="X46" s="895">
        <f t="shared" ref="X46:X52" si="30">W45-W46</f>
        <v>-0.80000000000001137</v>
      </c>
      <c r="Y46" s="12"/>
      <c r="Z46" s="2"/>
      <c r="AA46" s="2"/>
      <c r="AB46" s="2"/>
    </row>
    <row r="47" spans="1:30" ht="15" customHeight="1" x14ac:dyDescent="0.25">
      <c r="A47" s="774" t="s">
        <v>19</v>
      </c>
      <c r="B47" s="808">
        <v>7.5</v>
      </c>
      <c r="C47" s="811">
        <v>7.7</v>
      </c>
      <c r="D47" s="811">
        <v>7.6</v>
      </c>
      <c r="E47" s="811">
        <v>1.2</v>
      </c>
      <c r="F47" s="811">
        <v>7.6</v>
      </c>
      <c r="G47" s="862">
        <v>7.4</v>
      </c>
      <c r="H47" s="862">
        <v>7.4</v>
      </c>
      <c r="I47" s="808">
        <v>6.6</v>
      </c>
      <c r="J47" s="862">
        <v>6.7</v>
      </c>
      <c r="K47" s="862">
        <v>6.8</v>
      </c>
      <c r="L47" s="811">
        <v>1.7</v>
      </c>
      <c r="M47" s="811">
        <v>6.8</v>
      </c>
      <c r="N47" s="863">
        <v>6.6</v>
      </c>
      <c r="O47" s="812">
        <v>6.6</v>
      </c>
      <c r="P47" s="808">
        <v>7.3</v>
      </c>
      <c r="Q47" s="811">
        <v>7.3</v>
      </c>
      <c r="R47" s="811">
        <v>7.6</v>
      </c>
      <c r="S47" s="811">
        <v>1.2</v>
      </c>
      <c r="T47" s="811">
        <v>7.6</v>
      </c>
      <c r="U47" s="811">
        <v>7.4</v>
      </c>
      <c r="V47" s="812">
        <v>7.3</v>
      </c>
      <c r="W47" s="922">
        <f t="shared" si="29"/>
        <v>133.89999999999998</v>
      </c>
      <c r="X47" s="895">
        <f t="shared" si="30"/>
        <v>1.8000000000000398</v>
      </c>
      <c r="Y47" s="12"/>
      <c r="Z47" s="2"/>
      <c r="AA47" s="2"/>
      <c r="AB47" s="2"/>
    </row>
    <row r="48" spans="1:30" ht="15" customHeight="1" x14ac:dyDescent="0.25">
      <c r="A48" s="774" t="s">
        <v>27</v>
      </c>
      <c r="B48" s="808">
        <v>7.5</v>
      </c>
      <c r="C48" s="811">
        <v>7.7</v>
      </c>
      <c r="D48" s="811">
        <v>7.6</v>
      </c>
      <c r="E48" s="811">
        <v>1.2</v>
      </c>
      <c r="F48" s="811">
        <v>7.6</v>
      </c>
      <c r="G48" s="862">
        <v>7.4</v>
      </c>
      <c r="H48" s="862">
        <v>7.4</v>
      </c>
      <c r="I48" s="808">
        <v>6.6</v>
      </c>
      <c r="J48" s="862">
        <v>6.7</v>
      </c>
      <c r="K48" s="862">
        <v>6.9</v>
      </c>
      <c r="L48" s="811">
        <v>1.7</v>
      </c>
      <c r="M48" s="811">
        <v>6.8</v>
      </c>
      <c r="N48" s="863">
        <v>6.6</v>
      </c>
      <c r="O48" s="812">
        <v>6.6</v>
      </c>
      <c r="P48" s="808">
        <v>7.4</v>
      </c>
      <c r="Q48" s="811">
        <v>7.4</v>
      </c>
      <c r="R48" s="811">
        <v>7.5</v>
      </c>
      <c r="S48" s="811">
        <v>1.2</v>
      </c>
      <c r="T48" s="811">
        <v>7.6</v>
      </c>
      <c r="U48" s="811">
        <v>7.4</v>
      </c>
      <c r="V48" s="812">
        <v>7.3</v>
      </c>
      <c r="W48" s="922">
        <f t="shared" si="29"/>
        <v>134.1</v>
      </c>
      <c r="X48" s="895">
        <f t="shared" si="30"/>
        <v>-0.20000000000001705</v>
      </c>
      <c r="Y48" s="641"/>
      <c r="Z48" s="2"/>
      <c r="AA48" s="2"/>
      <c r="AB48" s="2"/>
    </row>
    <row r="49" spans="1:28" ht="15" customHeight="1" x14ac:dyDescent="0.25">
      <c r="A49" s="774" t="s">
        <v>20</v>
      </c>
      <c r="B49" s="808">
        <v>7.5</v>
      </c>
      <c r="C49" s="811">
        <v>7.7</v>
      </c>
      <c r="D49" s="811">
        <v>7.7</v>
      </c>
      <c r="E49" s="811">
        <v>1.2</v>
      </c>
      <c r="F49" s="811">
        <v>7.6</v>
      </c>
      <c r="G49" s="862">
        <v>7.5</v>
      </c>
      <c r="H49" s="862">
        <v>7.5</v>
      </c>
      <c r="I49" s="808">
        <v>6.6</v>
      </c>
      <c r="J49" s="862">
        <v>6.8</v>
      </c>
      <c r="K49" s="862">
        <v>6.9</v>
      </c>
      <c r="L49" s="811">
        <v>1.7</v>
      </c>
      <c r="M49" s="811">
        <v>6.8</v>
      </c>
      <c r="N49" s="863">
        <v>6.7</v>
      </c>
      <c r="O49" s="812">
        <v>6.7</v>
      </c>
      <c r="P49" s="808">
        <v>7.4</v>
      </c>
      <c r="Q49" s="811">
        <v>7.4</v>
      </c>
      <c r="R49" s="811">
        <v>7.5</v>
      </c>
      <c r="S49" s="811">
        <v>1.2</v>
      </c>
      <c r="T49" s="811">
        <v>7.6</v>
      </c>
      <c r="U49" s="811">
        <v>7.5</v>
      </c>
      <c r="V49" s="812">
        <v>7.3</v>
      </c>
      <c r="W49" s="922">
        <f t="shared" si="29"/>
        <v>134.80000000000001</v>
      </c>
      <c r="X49" s="895">
        <f t="shared" si="30"/>
        <v>-0.70000000000001705</v>
      </c>
      <c r="Y49" s="12"/>
      <c r="Z49" s="2"/>
      <c r="AA49" s="2"/>
      <c r="AB49" s="2"/>
    </row>
    <row r="50" spans="1:28" ht="15" customHeight="1" x14ac:dyDescent="0.25">
      <c r="A50" s="774" t="s">
        <v>21</v>
      </c>
      <c r="B50" s="808">
        <v>7.5</v>
      </c>
      <c r="C50" s="811">
        <v>7.7</v>
      </c>
      <c r="D50" s="811">
        <v>7.7</v>
      </c>
      <c r="E50" s="811">
        <v>1.2</v>
      </c>
      <c r="F50" s="811">
        <v>7.6</v>
      </c>
      <c r="G50" s="862">
        <v>7.5</v>
      </c>
      <c r="H50" s="862">
        <v>7.5</v>
      </c>
      <c r="I50" s="808">
        <v>6.6</v>
      </c>
      <c r="J50" s="862">
        <v>6.8</v>
      </c>
      <c r="K50" s="862">
        <v>6.9</v>
      </c>
      <c r="L50" s="811">
        <v>1.7</v>
      </c>
      <c r="M50" s="811">
        <v>6.9</v>
      </c>
      <c r="N50" s="863">
        <v>6.7</v>
      </c>
      <c r="O50" s="812">
        <v>6.7</v>
      </c>
      <c r="P50" s="808">
        <v>7.4</v>
      </c>
      <c r="Q50" s="811">
        <v>7.4</v>
      </c>
      <c r="R50" s="811">
        <v>7.5</v>
      </c>
      <c r="S50" s="811">
        <v>1.2</v>
      </c>
      <c r="T50" s="811">
        <v>7.6</v>
      </c>
      <c r="U50" s="811">
        <v>7.5</v>
      </c>
      <c r="V50" s="812">
        <v>7.3</v>
      </c>
      <c r="W50" s="922">
        <f t="shared" si="29"/>
        <v>134.90000000000003</v>
      </c>
      <c r="X50" s="895">
        <f t="shared" si="30"/>
        <v>-0.10000000000002274</v>
      </c>
      <c r="Y50" s="12"/>
      <c r="Z50" s="2"/>
      <c r="AA50" s="2"/>
      <c r="AB50" s="2"/>
    </row>
    <row r="51" spans="1:28" ht="15" customHeight="1" x14ac:dyDescent="0.25">
      <c r="A51" s="785" t="s">
        <v>22</v>
      </c>
      <c r="B51" s="808">
        <v>7.6</v>
      </c>
      <c r="C51" s="811">
        <v>7.7</v>
      </c>
      <c r="D51" s="811">
        <v>7.7</v>
      </c>
      <c r="E51" s="811">
        <v>1.2</v>
      </c>
      <c r="F51" s="811">
        <v>7.7</v>
      </c>
      <c r="G51" s="862">
        <v>7.5</v>
      </c>
      <c r="H51" s="862">
        <v>7.5</v>
      </c>
      <c r="I51" s="808">
        <v>6.6</v>
      </c>
      <c r="J51" s="862">
        <v>6.8</v>
      </c>
      <c r="K51" s="862">
        <v>6.9</v>
      </c>
      <c r="L51" s="811">
        <v>1.7</v>
      </c>
      <c r="M51" s="811">
        <v>6.9</v>
      </c>
      <c r="N51" s="863">
        <v>6.7</v>
      </c>
      <c r="O51" s="812">
        <v>6.7</v>
      </c>
      <c r="P51" s="808">
        <v>7.4</v>
      </c>
      <c r="Q51" s="811">
        <v>7.4</v>
      </c>
      <c r="R51" s="811">
        <v>7.5</v>
      </c>
      <c r="S51" s="811">
        <v>1.2</v>
      </c>
      <c r="T51" s="811">
        <v>7.7</v>
      </c>
      <c r="U51" s="811">
        <v>7.5</v>
      </c>
      <c r="V51" s="812">
        <v>7.3</v>
      </c>
      <c r="W51" s="922">
        <f t="shared" si="29"/>
        <v>135.20000000000005</v>
      </c>
      <c r="X51" s="895">
        <f t="shared" si="30"/>
        <v>-0.30000000000001137</v>
      </c>
      <c r="Y51" s="12"/>
      <c r="Z51" s="2"/>
      <c r="AA51" s="2"/>
      <c r="AB51" s="2"/>
    </row>
    <row r="52" spans="1:28" ht="15" customHeight="1" thickBot="1" x14ac:dyDescent="0.3">
      <c r="A52" s="839" t="s">
        <v>30</v>
      </c>
      <c r="B52" s="808">
        <v>7.6</v>
      </c>
      <c r="C52" s="811">
        <v>7.7</v>
      </c>
      <c r="D52" s="811">
        <v>7.7</v>
      </c>
      <c r="E52" s="811">
        <v>1.3</v>
      </c>
      <c r="F52" s="811">
        <v>7.7</v>
      </c>
      <c r="G52" s="862">
        <v>7.5</v>
      </c>
      <c r="H52" s="862">
        <v>7.5</v>
      </c>
      <c r="I52" s="808">
        <v>6.7</v>
      </c>
      <c r="J52" s="862">
        <v>6.8</v>
      </c>
      <c r="K52" s="862">
        <v>6.9</v>
      </c>
      <c r="L52" s="811">
        <v>1.7</v>
      </c>
      <c r="M52" s="811">
        <v>6.9</v>
      </c>
      <c r="N52" s="863">
        <v>6.7</v>
      </c>
      <c r="O52" s="812">
        <v>6.7</v>
      </c>
      <c r="P52" s="808">
        <v>7.4</v>
      </c>
      <c r="Q52" s="811">
        <v>7.4</v>
      </c>
      <c r="R52" s="811">
        <v>7.5</v>
      </c>
      <c r="S52" s="811">
        <v>1.3</v>
      </c>
      <c r="T52" s="811">
        <v>7.7</v>
      </c>
      <c r="U52" s="811">
        <v>7.5</v>
      </c>
      <c r="V52" s="812">
        <v>7.3</v>
      </c>
      <c r="W52" s="924">
        <f t="shared" si="29"/>
        <v>135.50000000000006</v>
      </c>
      <c r="X52" s="895">
        <f t="shared" si="30"/>
        <v>-0.30000000000001137</v>
      </c>
      <c r="Y52" s="12"/>
      <c r="Z52" s="2"/>
      <c r="AA52" s="2"/>
      <c r="AB52" s="2"/>
    </row>
    <row r="53" spans="1:28" ht="15" customHeight="1" thickBot="1" x14ac:dyDescent="0.3">
      <c r="A53" s="792" t="s">
        <v>8</v>
      </c>
      <c r="B53" s="843">
        <f t="shared" ref="B53:K53" si="31">SUM(B46:B52)</f>
        <v>52.800000000000004</v>
      </c>
      <c r="C53" s="844">
        <f t="shared" si="31"/>
        <v>53.900000000000006</v>
      </c>
      <c r="D53" s="844">
        <f t="shared" si="31"/>
        <v>53.7</v>
      </c>
      <c r="E53" s="844">
        <f t="shared" si="31"/>
        <v>8.6000000000000014</v>
      </c>
      <c r="F53" s="844">
        <f t="shared" si="31"/>
        <v>53.500000000000007</v>
      </c>
      <c r="G53" s="844">
        <f t="shared" si="31"/>
        <v>52.3</v>
      </c>
      <c r="H53" s="885">
        <f t="shared" si="31"/>
        <v>52.3</v>
      </c>
      <c r="I53" s="843">
        <f t="shared" si="31"/>
        <v>46.400000000000006</v>
      </c>
      <c r="J53" s="844">
        <f t="shared" si="31"/>
        <v>47.399999999999991</v>
      </c>
      <c r="K53" s="844">
        <f t="shared" si="31"/>
        <v>48.199999999999996</v>
      </c>
      <c r="L53" s="844">
        <f>SUM(L46:L52)</f>
        <v>11.899999999999999</v>
      </c>
      <c r="M53" s="844">
        <f>SUM(M46:M52)</f>
        <v>48</v>
      </c>
      <c r="N53" s="844">
        <f>SUM(N46:N52)</f>
        <v>46.7</v>
      </c>
      <c r="O53" s="885">
        <f>SUM(O46:O52)</f>
        <v>46.7</v>
      </c>
      <c r="P53" s="843">
        <f t="shared" ref="P53:V53" si="32">SUM(P46:P52)</f>
        <v>51.699999999999996</v>
      </c>
      <c r="Q53" s="844">
        <f t="shared" si="32"/>
        <v>51.699999999999996</v>
      </c>
      <c r="R53" s="844">
        <f t="shared" si="32"/>
        <v>52.7</v>
      </c>
      <c r="S53" s="844">
        <f t="shared" si="32"/>
        <v>8.6000000000000014</v>
      </c>
      <c r="T53" s="844">
        <f t="shared" si="32"/>
        <v>53.500000000000007</v>
      </c>
      <c r="U53" s="844">
        <f t="shared" si="32"/>
        <v>52.3</v>
      </c>
      <c r="V53" s="885">
        <f t="shared" si="32"/>
        <v>51.199999999999996</v>
      </c>
      <c r="W53" s="796">
        <f t="shared" si="29"/>
        <v>944.10000000000025</v>
      </c>
      <c r="X53" s="327"/>
      <c r="Y53" s="12"/>
      <c r="Z53" s="2"/>
      <c r="AA53" s="2"/>
      <c r="AB53" s="2"/>
    </row>
    <row r="54" spans="1:28" ht="15" customHeight="1" x14ac:dyDescent="0.25">
      <c r="A54" s="797" t="s">
        <v>10</v>
      </c>
      <c r="B54" s="886">
        <v>154</v>
      </c>
      <c r="C54" s="887">
        <v>154</v>
      </c>
      <c r="D54" s="887">
        <v>153.5</v>
      </c>
      <c r="E54" s="887">
        <v>154</v>
      </c>
      <c r="F54" s="887">
        <v>153</v>
      </c>
      <c r="G54" s="887">
        <v>152.5</v>
      </c>
      <c r="H54" s="888">
        <v>152.5</v>
      </c>
      <c r="I54" s="886">
        <v>154</v>
      </c>
      <c r="J54" s="887">
        <v>154</v>
      </c>
      <c r="K54" s="887">
        <v>153</v>
      </c>
      <c r="L54" s="889">
        <v>154</v>
      </c>
      <c r="M54" s="889">
        <v>152.5</v>
      </c>
      <c r="N54" s="887">
        <v>151.5</v>
      </c>
      <c r="O54" s="888">
        <v>151.5</v>
      </c>
      <c r="P54" s="886">
        <v>154</v>
      </c>
      <c r="Q54" s="887">
        <v>154</v>
      </c>
      <c r="R54" s="887">
        <v>153.5</v>
      </c>
      <c r="S54" s="887">
        <v>154</v>
      </c>
      <c r="T54" s="887">
        <v>153</v>
      </c>
      <c r="U54" s="887">
        <v>152.5</v>
      </c>
      <c r="V54" s="888">
        <v>152.5</v>
      </c>
      <c r="W54" s="865">
        <f>((W53/W55)/7)*1000</f>
        <v>153.08902221501543</v>
      </c>
      <c r="X54" s="2"/>
      <c r="Y54" s="12"/>
      <c r="Z54" s="2"/>
      <c r="AA54" s="2"/>
      <c r="AB54" s="2"/>
    </row>
    <row r="55" spans="1:28" ht="15" customHeight="1" x14ac:dyDescent="0.25">
      <c r="A55" s="801" t="s">
        <v>11</v>
      </c>
      <c r="B55" s="802">
        <v>49</v>
      </c>
      <c r="C55" s="803">
        <v>50</v>
      </c>
      <c r="D55" s="803">
        <v>50</v>
      </c>
      <c r="E55" s="803">
        <v>8</v>
      </c>
      <c r="F55" s="803">
        <v>50</v>
      </c>
      <c r="G55" s="803">
        <v>49</v>
      </c>
      <c r="H55" s="804">
        <v>49</v>
      </c>
      <c r="I55" s="802">
        <v>43</v>
      </c>
      <c r="J55" s="803">
        <v>44</v>
      </c>
      <c r="K55" s="803">
        <v>45</v>
      </c>
      <c r="L55" s="803">
        <v>11</v>
      </c>
      <c r="M55" s="803">
        <v>45</v>
      </c>
      <c r="N55" s="803">
        <v>44</v>
      </c>
      <c r="O55" s="804">
        <v>44</v>
      </c>
      <c r="P55" s="802">
        <v>48</v>
      </c>
      <c r="Q55" s="803">
        <v>48</v>
      </c>
      <c r="R55" s="803">
        <v>49</v>
      </c>
      <c r="S55" s="803">
        <v>8</v>
      </c>
      <c r="T55" s="803">
        <v>50</v>
      </c>
      <c r="U55" s="803">
        <v>49</v>
      </c>
      <c r="V55" s="804">
        <v>48</v>
      </c>
      <c r="W55" s="866">
        <f>+SUM(B55:V55)</f>
        <v>881</v>
      </c>
      <c r="X55" s="2"/>
      <c r="Y55" s="12"/>
      <c r="Z55" s="2"/>
      <c r="AA55" s="2"/>
      <c r="AB55" s="2"/>
    </row>
    <row r="56" spans="1:28" ht="15" customHeight="1" x14ac:dyDescent="0.25">
      <c r="A56" s="807" t="s">
        <v>12</v>
      </c>
      <c r="B56" s="808">
        <f>((((B54*7)*B55-B46-B47)/1000))/7</f>
        <v>7.5438428571428569</v>
      </c>
      <c r="C56" s="811">
        <f t="shared" ref="C56:V56" si="33">((((C54*7)*C55-C46-C47)/1000))/7</f>
        <v>7.6978000000000009</v>
      </c>
      <c r="D56" s="811">
        <f t="shared" si="33"/>
        <v>7.6728142857142867</v>
      </c>
      <c r="E56" s="811">
        <f t="shared" si="33"/>
        <v>1.231642857142857</v>
      </c>
      <c r="F56" s="811">
        <f t="shared" si="33"/>
        <v>7.6478142857142855</v>
      </c>
      <c r="G56" s="811">
        <f t="shared" si="33"/>
        <v>7.4703714285714282</v>
      </c>
      <c r="H56" s="812">
        <f t="shared" si="33"/>
        <v>7.4703714285714282</v>
      </c>
      <c r="I56" s="808">
        <f t="shared" si="33"/>
        <v>6.6201000000000008</v>
      </c>
      <c r="J56" s="811">
        <f t="shared" si="33"/>
        <v>6.7740714285714292</v>
      </c>
      <c r="K56" s="811">
        <f t="shared" si="33"/>
        <v>6.8830428571428559</v>
      </c>
      <c r="L56" s="811">
        <f t="shared" si="33"/>
        <v>1.6935142857142853</v>
      </c>
      <c r="M56" s="811">
        <f t="shared" si="33"/>
        <v>6.8605428571428559</v>
      </c>
      <c r="N56" s="811">
        <f t="shared" si="33"/>
        <v>6.6641000000000004</v>
      </c>
      <c r="O56" s="812">
        <f t="shared" si="33"/>
        <v>6.6641000000000004</v>
      </c>
      <c r="P56" s="808">
        <f t="shared" si="33"/>
        <v>7.389899999999999</v>
      </c>
      <c r="Q56" s="811">
        <f t="shared" si="33"/>
        <v>7.389899999999999</v>
      </c>
      <c r="R56" s="811">
        <f t="shared" si="33"/>
        <v>7.5193285714285718</v>
      </c>
      <c r="S56" s="811">
        <f t="shared" si="33"/>
        <v>1.231642857142857</v>
      </c>
      <c r="T56" s="811">
        <f t="shared" si="33"/>
        <v>7.6478142857142855</v>
      </c>
      <c r="U56" s="811">
        <f t="shared" si="33"/>
        <v>7.4703714285714282</v>
      </c>
      <c r="V56" s="812">
        <f t="shared" si="33"/>
        <v>7.3178999999999998</v>
      </c>
      <c r="W56" s="867">
        <f>((W53*1000)/W55)/7</f>
        <v>153.08902221501543</v>
      </c>
      <c r="X56" s="327"/>
      <c r="Y56" s="374"/>
      <c r="AA56" s="11"/>
      <c r="AB56" s="11"/>
    </row>
    <row r="57" spans="1:28" ht="15" customHeight="1" x14ac:dyDescent="0.25">
      <c r="A57" s="810" t="s">
        <v>13</v>
      </c>
      <c r="B57" s="808">
        <f>((B55*B54)*7)/1000</f>
        <v>52.822000000000003</v>
      </c>
      <c r="C57" s="811">
        <f>((C55*C54)*7)/1000</f>
        <v>53.9</v>
      </c>
      <c r="D57" s="811">
        <f t="shared" ref="D57:K57" si="34">((D55*D54)*7)/1000</f>
        <v>53.725000000000001</v>
      </c>
      <c r="E57" s="811">
        <f t="shared" si="34"/>
        <v>8.6240000000000006</v>
      </c>
      <c r="F57" s="811">
        <f t="shared" si="34"/>
        <v>53.55</v>
      </c>
      <c r="G57" s="811">
        <f t="shared" si="34"/>
        <v>52.307499999999997</v>
      </c>
      <c r="H57" s="812">
        <f t="shared" si="34"/>
        <v>52.307499999999997</v>
      </c>
      <c r="I57" s="808">
        <f t="shared" si="34"/>
        <v>46.353999999999999</v>
      </c>
      <c r="J57" s="811">
        <f t="shared" si="34"/>
        <v>47.432000000000002</v>
      </c>
      <c r="K57" s="811">
        <f t="shared" si="34"/>
        <v>48.195</v>
      </c>
      <c r="L57" s="811">
        <f>((L55*L54)*7)/1000</f>
        <v>11.858000000000001</v>
      </c>
      <c r="M57" s="811">
        <f>((M55*M54)*7)/1000</f>
        <v>48.037500000000001</v>
      </c>
      <c r="N57" s="811">
        <f>((N55*N54)*7)/1000</f>
        <v>46.661999999999999</v>
      </c>
      <c r="O57" s="812">
        <f>((O55*O54)*7)/1000</f>
        <v>46.661999999999999</v>
      </c>
      <c r="P57" s="808">
        <f t="shared" ref="P57:V57" si="35">((P55*P54)*7)/1000</f>
        <v>51.744</v>
      </c>
      <c r="Q57" s="811">
        <f t="shared" si="35"/>
        <v>51.744</v>
      </c>
      <c r="R57" s="811">
        <f t="shared" si="35"/>
        <v>52.650500000000001</v>
      </c>
      <c r="S57" s="811">
        <f t="shared" si="35"/>
        <v>8.6240000000000006</v>
      </c>
      <c r="T57" s="811">
        <f t="shared" si="35"/>
        <v>53.55</v>
      </c>
      <c r="U57" s="811">
        <f t="shared" si="35"/>
        <v>52.307499999999997</v>
      </c>
      <c r="V57" s="812">
        <f t="shared" si="35"/>
        <v>51.24</v>
      </c>
      <c r="W57" s="868"/>
      <c r="X57" s="327"/>
      <c r="Y57" s="374"/>
      <c r="AA57" s="11"/>
      <c r="AB57" s="11"/>
    </row>
    <row r="58" spans="1:28" ht="15" customHeight="1" thickBot="1" x14ac:dyDescent="0.3">
      <c r="A58" s="815" t="s">
        <v>14</v>
      </c>
      <c r="B58" s="816">
        <f t="shared" ref="B58:K58" si="36">+(B53/B55)/7*1000</f>
        <v>153.93586005830903</v>
      </c>
      <c r="C58" s="817">
        <f t="shared" si="36"/>
        <v>154</v>
      </c>
      <c r="D58" s="817">
        <f t="shared" si="36"/>
        <v>153.42857142857144</v>
      </c>
      <c r="E58" s="817">
        <f t="shared" si="36"/>
        <v>153.57142857142861</v>
      </c>
      <c r="F58" s="817">
        <f t="shared" si="36"/>
        <v>152.85714285714286</v>
      </c>
      <c r="G58" s="817">
        <f t="shared" si="36"/>
        <v>152.47813411078718</v>
      </c>
      <c r="H58" s="818">
        <f t="shared" si="36"/>
        <v>152.47813411078718</v>
      </c>
      <c r="I58" s="816">
        <f t="shared" si="36"/>
        <v>154.1528239202658</v>
      </c>
      <c r="J58" s="817">
        <f t="shared" si="36"/>
        <v>153.89610389610388</v>
      </c>
      <c r="K58" s="817">
        <f t="shared" si="36"/>
        <v>153.01587301587301</v>
      </c>
      <c r="L58" s="817">
        <f>+(L53/L55)/7*1000</f>
        <v>154.54545454545453</v>
      </c>
      <c r="M58" s="817">
        <f>+(M53/M55)/7*1000</f>
        <v>152.38095238095238</v>
      </c>
      <c r="N58" s="817">
        <f>+(N53/N55)/7*1000</f>
        <v>151.62337662337663</v>
      </c>
      <c r="O58" s="818">
        <f>+(O53/O55)/7*1000</f>
        <v>151.62337662337663</v>
      </c>
      <c r="P58" s="816">
        <f t="shared" ref="P58:V58" si="37">+(P53/P55)/7*1000</f>
        <v>153.86904761904759</v>
      </c>
      <c r="Q58" s="817">
        <f t="shared" si="37"/>
        <v>153.86904761904759</v>
      </c>
      <c r="R58" s="817">
        <f t="shared" si="37"/>
        <v>153.64431486880468</v>
      </c>
      <c r="S58" s="817">
        <f t="shared" si="37"/>
        <v>153.57142857142861</v>
      </c>
      <c r="T58" s="817">
        <f t="shared" si="37"/>
        <v>152.85714285714286</v>
      </c>
      <c r="U58" s="817">
        <f t="shared" si="37"/>
        <v>152.47813411078718</v>
      </c>
      <c r="V58" s="818">
        <f t="shared" si="37"/>
        <v>152.38095238095238</v>
      </c>
      <c r="W58" s="869"/>
      <c r="X58" s="327"/>
      <c r="Y58" s="374"/>
      <c r="AA58" s="11"/>
      <c r="AB58" s="11"/>
    </row>
    <row r="59" spans="1:28" ht="15" customHeight="1" x14ac:dyDescent="0.25">
      <c r="A59" s="9"/>
      <c r="B59" s="821">
        <f>B57-B53</f>
        <v>2.1999999999998465E-2</v>
      </c>
      <c r="C59" s="821">
        <f t="shared" ref="C59:V59" si="38">C57-C53</f>
        <v>0</v>
      </c>
      <c r="D59" s="821">
        <f t="shared" si="38"/>
        <v>2.4999999999998579E-2</v>
      </c>
      <c r="E59" s="821">
        <f t="shared" si="38"/>
        <v>2.3999999999999133E-2</v>
      </c>
      <c r="F59" s="821">
        <f t="shared" si="38"/>
        <v>4.9999999999990052E-2</v>
      </c>
      <c r="G59" s="821">
        <f t="shared" si="38"/>
        <v>7.5000000000002842E-3</v>
      </c>
      <c r="H59" s="821">
        <f t="shared" si="38"/>
        <v>7.5000000000002842E-3</v>
      </c>
      <c r="I59" s="821">
        <f t="shared" si="38"/>
        <v>-4.600000000000648E-2</v>
      </c>
      <c r="J59" s="821">
        <f t="shared" si="38"/>
        <v>3.2000000000010687E-2</v>
      </c>
      <c r="K59" s="821">
        <f t="shared" si="38"/>
        <v>-4.9999999999954525E-3</v>
      </c>
      <c r="L59" s="821">
        <f t="shared" si="38"/>
        <v>-4.1999999999998039E-2</v>
      </c>
      <c r="M59" s="821">
        <f t="shared" si="38"/>
        <v>3.7500000000001421E-2</v>
      </c>
      <c r="N59" s="821">
        <f t="shared" si="38"/>
        <v>-3.8000000000003809E-2</v>
      </c>
      <c r="O59" s="821">
        <f t="shared" si="38"/>
        <v>-3.8000000000003809E-2</v>
      </c>
      <c r="P59" s="821">
        <f t="shared" si="38"/>
        <v>4.4000000000004036E-2</v>
      </c>
      <c r="Q59" s="821">
        <f t="shared" si="38"/>
        <v>4.4000000000004036E-2</v>
      </c>
      <c r="R59" s="821">
        <f t="shared" si="38"/>
        <v>-4.9500000000001876E-2</v>
      </c>
      <c r="S59" s="821">
        <f t="shared" si="38"/>
        <v>2.3999999999999133E-2</v>
      </c>
      <c r="T59" s="821">
        <f t="shared" si="38"/>
        <v>4.9999999999990052E-2</v>
      </c>
      <c r="U59" s="821">
        <f t="shared" si="38"/>
        <v>7.5000000000002842E-3</v>
      </c>
      <c r="V59" s="821">
        <f t="shared" si="38"/>
        <v>4.0000000000006253E-2</v>
      </c>
      <c r="W59" s="821"/>
      <c r="Y59" s="374"/>
      <c r="AA59" s="11"/>
      <c r="AB59" s="11"/>
    </row>
    <row r="60" spans="1:28" ht="15" customHeight="1" x14ac:dyDescent="0.25">
      <c r="A60" s="9"/>
      <c r="B60" s="901">
        <f t="shared" ref="B60:V60" si="39">B59/$A$2</f>
        <v>3.1428571428569235E-3</v>
      </c>
      <c r="C60" s="901">
        <f t="shared" si="39"/>
        <v>0</v>
      </c>
      <c r="D60" s="901">
        <f t="shared" si="39"/>
        <v>3.5714285714283684E-3</v>
      </c>
      <c r="E60" s="901">
        <f t="shared" si="39"/>
        <v>3.4285714285713048E-3</v>
      </c>
      <c r="F60" s="901">
        <f t="shared" si="39"/>
        <v>7.1428571428557219E-3</v>
      </c>
      <c r="G60" s="901">
        <f t="shared" si="39"/>
        <v>1.071428571428612E-3</v>
      </c>
      <c r="H60" s="901">
        <f t="shared" si="39"/>
        <v>1.071428571428612E-3</v>
      </c>
      <c r="I60" s="901">
        <f t="shared" si="39"/>
        <v>-6.5714285714294973E-3</v>
      </c>
      <c r="J60" s="901">
        <f t="shared" si="39"/>
        <v>4.5714285714300983E-3</v>
      </c>
      <c r="K60" s="901">
        <f t="shared" si="39"/>
        <v>-7.1428571428506463E-4</v>
      </c>
      <c r="L60" s="901">
        <f t="shared" si="39"/>
        <v>-5.99999999999972E-3</v>
      </c>
      <c r="M60" s="901">
        <f t="shared" si="39"/>
        <v>5.3571428571430602E-3</v>
      </c>
      <c r="N60" s="901">
        <f t="shared" si="39"/>
        <v>-5.4285714285719723E-3</v>
      </c>
      <c r="O60" s="901">
        <f t="shared" si="39"/>
        <v>-5.4285714285719723E-3</v>
      </c>
      <c r="P60" s="901">
        <f t="shared" si="39"/>
        <v>6.2857142857148619E-3</v>
      </c>
      <c r="Q60" s="901">
        <f t="shared" si="39"/>
        <v>6.2857142857148619E-3</v>
      </c>
      <c r="R60" s="901">
        <f t="shared" si="39"/>
        <v>-7.0714285714288394E-3</v>
      </c>
      <c r="S60" s="901">
        <f t="shared" si="39"/>
        <v>3.4285714285713048E-3</v>
      </c>
      <c r="T60" s="901">
        <f t="shared" si="39"/>
        <v>7.1428571428557219E-3</v>
      </c>
      <c r="U60" s="901">
        <f t="shared" si="39"/>
        <v>1.071428571428612E-3</v>
      </c>
      <c r="V60" s="901">
        <f t="shared" si="39"/>
        <v>5.7142857142866077E-3</v>
      </c>
      <c r="W60" s="822"/>
      <c r="X60" s="30"/>
      <c r="Y60" s="374"/>
      <c r="AA60" s="11"/>
      <c r="AB60" s="11"/>
    </row>
    <row r="61" spans="1:28" ht="15" customHeight="1" x14ac:dyDescent="0.25">
      <c r="A61" s="824"/>
      <c r="B61" s="901">
        <f>B60 + SUMIF($A$46:$A$52, $A$3,B46:B52)</f>
        <v>7.6031428571428563</v>
      </c>
      <c r="C61" s="901">
        <f t="shared" ref="C61:V61" si="40">C60 + SUMIF($A$46:$A$52, $A$3,C46:C52)</f>
        <v>7.7</v>
      </c>
      <c r="D61" s="901">
        <f t="shared" si="40"/>
        <v>7.7035714285714283</v>
      </c>
      <c r="E61" s="901">
        <f t="shared" si="40"/>
        <v>1.3034285714285714</v>
      </c>
      <c r="F61" s="901">
        <f t="shared" si="40"/>
        <v>7.7071428571428555</v>
      </c>
      <c r="G61" s="901">
        <f t="shared" si="40"/>
        <v>7.5010714285714286</v>
      </c>
      <c r="H61" s="901">
        <f t="shared" si="40"/>
        <v>7.5010714285714286</v>
      </c>
      <c r="I61" s="901">
        <f t="shared" si="40"/>
        <v>6.6934285714285711</v>
      </c>
      <c r="J61" s="901">
        <f t="shared" si="40"/>
        <v>6.80457142857143</v>
      </c>
      <c r="K61" s="901">
        <f t="shared" si="40"/>
        <v>6.8992857142857149</v>
      </c>
      <c r="L61" s="901">
        <f t="shared" si="40"/>
        <v>1.6940000000000002</v>
      </c>
      <c r="M61" s="901">
        <f t="shared" si="40"/>
        <v>6.9053571428571434</v>
      </c>
      <c r="N61" s="901">
        <f t="shared" si="40"/>
        <v>6.694571428571428</v>
      </c>
      <c r="O61" s="901">
        <f t="shared" si="40"/>
        <v>6.694571428571428</v>
      </c>
      <c r="P61" s="901">
        <f t="shared" si="40"/>
        <v>7.4062857142857155</v>
      </c>
      <c r="Q61" s="901">
        <f t="shared" si="40"/>
        <v>7.4062857142857155</v>
      </c>
      <c r="R61" s="901">
        <f t="shared" si="40"/>
        <v>7.5929285714285708</v>
      </c>
      <c r="S61" s="901">
        <f t="shared" si="40"/>
        <v>1.3034285714285714</v>
      </c>
      <c r="T61" s="901">
        <f t="shared" si="40"/>
        <v>7.7071428571428555</v>
      </c>
      <c r="U61" s="901">
        <f t="shared" si="40"/>
        <v>7.5010714285714286</v>
      </c>
      <c r="V61" s="901">
        <f t="shared" si="40"/>
        <v>7.4057142857142866</v>
      </c>
      <c r="W61" s="824"/>
    </row>
    <row r="62" spans="1:28" ht="33.75" customHeight="1" x14ac:dyDescent="0.25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</row>
    <row r="63" spans="1:28" ht="33.75" customHeight="1" x14ac:dyDescent="0.25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</row>
    <row r="64" spans="1:28" ht="33.75" customHeight="1" x14ac:dyDescent="0.25">
      <c r="A64" s="33"/>
      <c r="B64" s="33"/>
      <c r="C64" s="33"/>
      <c r="D64" s="33"/>
      <c r="E64" s="33"/>
      <c r="F64" s="33"/>
      <c r="G64" s="33"/>
      <c r="H64" s="33"/>
      <c r="I64" s="33"/>
    </row>
    <row r="65" spans="1:12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</row>
    <row r="66" spans="1:12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</row>
    <row r="67" spans="1:12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2" ht="33.75" customHeight="1" x14ac:dyDescent="0.25"/>
    <row r="69" spans="1:12" ht="33.75" customHeight="1" x14ac:dyDescent="0.25"/>
    <row r="70" spans="1:12" ht="33.75" customHeight="1" x14ac:dyDescent="0.25"/>
    <row r="71" spans="1:12" ht="33.75" customHeight="1" x14ac:dyDescent="0.25"/>
    <row r="72" spans="1:12" ht="33.75" customHeight="1" x14ac:dyDescent="0.25"/>
    <row r="73" spans="1:12" ht="33.75" customHeight="1" x14ac:dyDescent="0.25"/>
    <row r="74" spans="1:12" ht="33.75" customHeight="1" x14ac:dyDescent="0.25"/>
    <row r="75" spans="1:12" ht="33.75" customHeight="1" x14ac:dyDescent="0.25"/>
    <row r="76" spans="1:12" ht="33.75" customHeight="1" x14ac:dyDescent="0.25"/>
    <row r="77" spans="1:12" ht="33.75" customHeight="1" x14ac:dyDescent="0.25"/>
    <row r="78" spans="1:12" ht="33.75" customHeight="1" x14ac:dyDescent="0.25"/>
    <row r="79" spans="1:12" ht="33.75" customHeight="1" x14ac:dyDescent="0.25"/>
    <row r="80" spans="1:12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</sheetData>
  <mergeCells count="14">
    <mergeCell ref="G1:P1"/>
    <mergeCell ref="E2:H2"/>
    <mergeCell ref="I2:K2"/>
    <mergeCell ref="N2:P2"/>
    <mergeCell ref="B5:H5"/>
    <mergeCell ref="I5:O5"/>
    <mergeCell ref="P5:V5"/>
    <mergeCell ref="B24:G24"/>
    <mergeCell ref="H24:H25"/>
    <mergeCell ref="U24:U25"/>
    <mergeCell ref="L25:M25"/>
    <mergeCell ref="B44:H44"/>
    <mergeCell ref="I44:O44"/>
    <mergeCell ref="P44:V44"/>
  </mergeCells>
  <dataValidations count="1">
    <dataValidation type="list" allowBlank="1" showInputMessage="1" showErrorMessage="1" sqref="A3">
      <formula1>$A$7:$A$13</formula1>
    </dataValidation>
  </dataValidations>
  <pageMargins left="0.7" right="0.7" top="0.75" bottom="0.75" header="0.3" footer="0.3"/>
  <pageSetup scale="45" orientation="landscape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G229"/>
  <sheetViews>
    <sheetView zoomScale="70" zoomScaleNormal="70" zoomScaleSheetLayoutView="100" workbookViewId="0">
      <pane xSplit="1" topLeftCell="B1" activePane="topRight" state="frozen"/>
      <selection pane="topRight" activeCell="T2" sqref="T2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7.85546875" style="1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84" t="s">
        <v>0</v>
      </c>
      <c r="H1" s="1184"/>
      <c r="I1" s="1184"/>
      <c r="J1" s="1184"/>
      <c r="K1" s="1184"/>
      <c r="L1" s="1184"/>
      <c r="M1" s="1184"/>
      <c r="N1" s="1184"/>
      <c r="O1" s="1184"/>
      <c r="P1" s="1184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1</v>
      </c>
      <c r="E2" s="1189" t="s">
        <v>1</v>
      </c>
      <c r="F2" s="1189"/>
      <c r="G2" s="1189"/>
      <c r="H2" s="1189"/>
      <c r="I2" s="1185" t="s">
        <v>2</v>
      </c>
      <c r="J2" s="1185"/>
      <c r="K2" s="1185"/>
      <c r="M2" s="768" t="s">
        <v>3</v>
      </c>
      <c r="N2" s="1185" t="s">
        <v>49</v>
      </c>
      <c r="O2" s="1185"/>
      <c r="P2" s="1185"/>
      <c r="S2" s="768" t="s">
        <v>5</v>
      </c>
      <c r="T2" s="772">
        <v>45799</v>
      </c>
      <c r="U2" s="772">
        <f>T2+6</f>
        <v>45805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30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81" t="s">
        <v>7</v>
      </c>
      <c r="C5" s="1182"/>
      <c r="D5" s="1182"/>
      <c r="E5" s="1182"/>
      <c r="F5" s="1182"/>
      <c r="G5" s="1182"/>
      <c r="H5" s="1183"/>
      <c r="I5" s="1186" t="s">
        <v>29</v>
      </c>
      <c r="J5" s="1187"/>
      <c r="K5" s="1187"/>
      <c r="L5" s="1187"/>
      <c r="M5" s="1187"/>
      <c r="N5" s="1187"/>
      <c r="O5" s="1188"/>
      <c r="P5" s="1186" t="s">
        <v>28</v>
      </c>
      <c r="Q5" s="1187"/>
      <c r="R5" s="1187"/>
      <c r="S5" s="1187"/>
      <c r="T5" s="1187"/>
      <c r="U5" s="1187"/>
      <c r="V5" s="1187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941">
        <v>89.7</v>
      </c>
      <c r="C7" s="942">
        <v>89.5</v>
      </c>
      <c r="D7" s="942">
        <v>89.2</v>
      </c>
      <c r="E7" s="946">
        <v>10.5</v>
      </c>
      <c r="F7" s="942">
        <v>89.3</v>
      </c>
      <c r="G7" s="942">
        <v>89.8</v>
      </c>
      <c r="H7" s="943">
        <v>89.9</v>
      </c>
      <c r="I7" s="941">
        <v>85.5</v>
      </c>
      <c r="J7" s="947">
        <v>86.3</v>
      </c>
      <c r="K7" s="947">
        <v>88.3</v>
      </c>
      <c r="L7" s="946">
        <v>18.399999999999999</v>
      </c>
      <c r="M7" s="946">
        <v>90.1</v>
      </c>
      <c r="N7" s="948">
        <v>88.4</v>
      </c>
      <c r="O7" s="949">
        <v>85.8</v>
      </c>
      <c r="P7" s="950">
        <v>87.8</v>
      </c>
      <c r="Q7" s="947">
        <v>88.4</v>
      </c>
      <c r="R7" s="942">
        <v>90.9</v>
      </c>
      <c r="S7" s="942">
        <v>12.2</v>
      </c>
      <c r="T7" s="944">
        <v>91.5</v>
      </c>
      <c r="U7" s="942">
        <v>90.7</v>
      </c>
      <c r="V7" s="943">
        <v>90.3</v>
      </c>
      <c r="W7" s="945">
        <f>SUM(B7:V7)</f>
        <v>1642.5</v>
      </c>
      <c r="Y7" s="327"/>
      <c r="AA7" s="326"/>
      <c r="AB7" s="11"/>
    </row>
    <row r="8" spans="1:33" ht="15" customHeight="1" x14ac:dyDescent="0.2">
      <c r="A8" s="827" t="s">
        <v>23</v>
      </c>
      <c r="B8" s="972">
        <v>89.7</v>
      </c>
      <c r="C8" s="973">
        <v>89.5</v>
      </c>
      <c r="D8" s="937">
        <v>89.2</v>
      </c>
      <c r="E8" s="937">
        <v>10.199999999999999</v>
      </c>
      <c r="F8" s="937">
        <v>89.3</v>
      </c>
      <c r="G8" s="937">
        <v>89.8</v>
      </c>
      <c r="H8" s="938">
        <v>89.9</v>
      </c>
      <c r="I8" s="972">
        <v>85.5</v>
      </c>
      <c r="J8" s="937">
        <v>86.2</v>
      </c>
      <c r="K8" s="973">
        <v>88.2</v>
      </c>
      <c r="L8" s="974">
        <v>18.100000000000001</v>
      </c>
      <c r="M8" s="937">
        <v>89.8</v>
      </c>
      <c r="N8" s="937">
        <v>87.9</v>
      </c>
      <c r="O8" s="938">
        <v>85.7</v>
      </c>
      <c r="P8" s="975">
        <v>87.7</v>
      </c>
      <c r="Q8" s="937">
        <v>88.3</v>
      </c>
      <c r="R8" s="937">
        <v>90.9</v>
      </c>
      <c r="S8" s="937">
        <v>12.2</v>
      </c>
      <c r="T8" s="939">
        <v>91.5</v>
      </c>
      <c r="U8" s="973">
        <v>90.7</v>
      </c>
      <c r="V8" s="938">
        <v>90.3</v>
      </c>
      <c r="W8" s="898">
        <f t="shared" ref="W8:W15" si="0">SUM(B8:V8)</f>
        <v>1640.6000000000001</v>
      </c>
      <c r="X8" s="895">
        <f t="shared" ref="X8:X14" si="1">W7-W8</f>
        <v>1.8999999999998636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783">
        <v>89.5</v>
      </c>
      <c r="C9" s="780">
        <v>88.7</v>
      </c>
      <c r="D9" s="780">
        <v>88.8</v>
      </c>
      <c r="E9" s="781">
        <v>10.1</v>
      </c>
      <c r="F9" s="780">
        <v>89.1</v>
      </c>
      <c r="G9" s="780">
        <v>89.6</v>
      </c>
      <c r="H9" s="787">
        <v>89.7</v>
      </c>
      <c r="I9" s="779">
        <v>85.3</v>
      </c>
      <c r="J9" s="781">
        <v>85.7</v>
      </c>
      <c r="K9" s="780">
        <v>87.6</v>
      </c>
      <c r="L9" s="780">
        <v>17.8</v>
      </c>
      <c r="M9" s="780">
        <v>89.7</v>
      </c>
      <c r="N9" s="780">
        <v>87.7</v>
      </c>
      <c r="O9" s="787">
        <v>85.2</v>
      </c>
      <c r="P9" s="783">
        <v>86.6</v>
      </c>
      <c r="Q9" s="780">
        <v>87.7</v>
      </c>
      <c r="R9" s="780">
        <v>91</v>
      </c>
      <c r="S9" s="780">
        <v>11.9</v>
      </c>
      <c r="T9" s="788">
        <v>91.4</v>
      </c>
      <c r="U9" s="780">
        <v>90.6</v>
      </c>
      <c r="V9" s="787">
        <v>90.4</v>
      </c>
      <c r="W9" s="789">
        <f t="shared" si="0"/>
        <v>1634.1000000000004</v>
      </c>
      <c r="X9" s="895">
        <f t="shared" si="1"/>
        <v>6.4999999999997726</v>
      </c>
      <c r="Y9" s="356"/>
      <c r="Z9" s="326"/>
      <c r="AA9" s="502"/>
      <c r="AB9" s="11"/>
    </row>
    <row r="10" spans="1:33" ht="15" customHeight="1" x14ac:dyDescent="0.2">
      <c r="A10" s="774" t="s">
        <v>27</v>
      </c>
      <c r="B10" s="779">
        <v>89.5</v>
      </c>
      <c r="C10" s="780">
        <v>88.7</v>
      </c>
      <c r="D10" s="780">
        <v>88.8</v>
      </c>
      <c r="E10" s="781">
        <v>10</v>
      </c>
      <c r="F10" s="780">
        <v>89.1</v>
      </c>
      <c r="G10" s="780">
        <v>89.6</v>
      </c>
      <c r="H10" s="782">
        <v>89.6</v>
      </c>
      <c r="I10" s="779">
        <v>85</v>
      </c>
      <c r="J10" s="977">
        <v>85.6</v>
      </c>
      <c r="K10" s="977">
        <v>87.7</v>
      </c>
      <c r="L10" s="977">
        <v>18.100000000000001</v>
      </c>
      <c r="M10" s="977">
        <v>89.6</v>
      </c>
      <c r="N10" s="781">
        <v>87.7</v>
      </c>
      <c r="O10" s="978">
        <v>85.1</v>
      </c>
      <c r="P10" s="976">
        <v>86.7</v>
      </c>
      <c r="Q10" s="977">
        <v>87.7</v>
      </c>
      <c r="R10" s="931">
        <v>90.8</v>
      </c>
      <c r="S10" s="977">
        <v>11.6</v>
      </c>
      <c r="T10" s="788">
        <v>91.4</v>
      </c>
      <c r="U10" s="977">
        <v>90.7</v>
      </c>
      <c r="V10" s="978">
        <v>90.4</v>
      </c>
      <c r="W10" s="789">
        <f t="shared" si="0"/>
        <v>1633.4000000000003</v>
      </c>
      <c r="X10" s="895">
        <f t="shared" si="1"/>
        <v>0.70000000000004547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783">
        <v>89.4</v>
      </c>
      <c r="C11" s="780">
        <v>88.7</v>
      </c>
      <c r="D11" s="780">
        <v>88.8</v>
      </c>
      <c r="E11" s="781">
        <v>9.9</v>
      </c>
      <c r="F11" s="780">
        <v>89.1</v>
      </c>
      <c r="G11" s="780">
        <v>89.6</v>
      </c>
      <c r="H11" s="782">
        <v>89.6</v>
      </c>
      <c r="I11" s="783">
        <v>84.9</v>
      </c>
      <c r="J11" s="780">
        <v>85.6</v>
      </c>
      <c r="K11" s="780">
        <v>87.7</v>
      </c>
      <c r="L11" s="780">
        <v>18.100000000000001</v>
      </c>
      <c r="M11" s="781">
        <v>89.6</v>
      </c>
      <c r="N11" s="780">
        <v>87.6</v>
      </c>
      <c r="O11" s="782">
        <v>85.1</v>
      </c>
      <c r="P11" s="783">
        <v>86.7</v>
      </c>
      <c r="Q11" s="780">
        <v>87.7</v>
      </c>
      <c r="R11" s="780">
        <v>90.5</v>
      </c>
      <c r="S11" s="780">
        <v>11.6</v>
      </c>
      <c r="T11" s="784">
        <v>91.3</v>
      </c>
      <c r="U11" s="780">
        <v>90.7</v>
      </c>
      <c r="V11" s="782">
        <v>90.4</v>
      </c>
      <c r="W11" s="789">
        <f>SUM(B11:V11)</f>
        <v>1632.6000000000001</v>
      </c>
      <c r="X11" s="895">
        <f t="shared" si="1"/>
        <v>0.8000000000001819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783">
        <v>89.4</v>
      </c>
      <c r="C12" s="780">
        <v>88.7</v>
      </c>
      <c r="D12" s="781">
        <v>88.8</v>
      </c>
      <c r="E12" s="918">
        <v>9.8000000000000007</v>
      </c>
      <c r="F12" s="780">
        <v>89.1</v>
      </c>
      <c r="G12" s="781">
        <v>89.6</v>
      </c>
      <c r="H12" s="787">
        <v>89.6</v>
      </c>
      <c r="I12" s="783">
        <v>84.9</v>
      </c>
      <c r="J12" s="780">
        <v>85.6</v>
      </c>
      <c r="K12" s="780">
        <v>87.7</v>
      </c>
      <c r="L12" s="780">
        <v>18.100000000000001</v>
      </c>
      <c r="M12" s="780">
        <v>89.5</v>
      </c>
      <c r="N12" s="780">
        <v>87.6</v>
      </c>
      <c r="O12" s="782">
        <v>85.1</v>
      </c>
      <c r="P12" s="783">
        <v>86.7</v>
      </c>
      <c r="Q12" s="780">
        <v>87.7</v>
      </c>
      <c r="R12" s="780">
        <v>90.5</v>
      </c>
      <c r="S12" s="781">
        <v>11.6</v>
      </c>
      <c r="T12" s="784">
        <v>91.3</v>
      </c>
      <c r="U12" s="780">
        <v>90.7</v>
      </c>
      <c r="V12" s="782">
        <v>90.4</v>
      </c>
      <c r="W12" s="789">
        <f>SUM(B12:V12)</f>
        <v>1632.4000000000003</v>
      </c>
      <c r="X12" s="895">
        <f t="shared" si="1"/>
        <v>0.1999999999998181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783">
        <v>89.4</v>
      </c>
      <c r="C13" s="780">
        <v>88.7</v>
      </c>
      <c r="D13" s="781">
        <v>88.7</v>
      </c>
      <c r="E13" s="781">
        <v>7.3</v>
      </c>
      <c r="F13" s="780">
        <v>89.1</v>
      </c>
      <c r="G13" s="780">
        <v>89.5</v>
      </c>
      <c r="H13" s="782">
        <v>89.5</v>
      </c>
      <c r="I13" s="783">
        <v>84.9</v>
      </c>
      <c r="J13" s="780">
        <v>85.6</v>
      </c>
      <c r="K13" s="781">
        <v>88.7</v>
      </c>
      <c r="L13" s="781">
        <v>17.3</v>
      </c>
      <c r="M13" s="781">
        <v>89.5</v>
      </c>
      <c r="N13" s="780">
        <v>87.6</v>
      </c>
      <c r="O13" s="782">
        <v>85.1</v>
      </c>
      <c r="P13" s="783">
        <v>86.7</v>
      </c>
      <c r="Q13" s="781">
        <v>87.7</v>
      </c>
      <c r="R13" s="780">
        <v>90.5</v>
      </c>
      <c r="S13" s="780">
        <v>11.5</v>
      </c>
      <c r="T13" s="784">
        <v>91.3</v>
      </c>
      <c r="U13" s="781">
        <v>90.7</v>
      </c>
      <c r="V13" s="782">
        <v>90.4</v>
      </c>
      <c r="W13" s="789">
        <f t="shared" si="0"/>
        <v>1629.7000000000003</v>
      </c>
      <c r="X13" s="895">
        <f t="shared" si="1"/>
        <v>2.7000000000000455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783">
        <v>88.1</v>
      </c>
      <c r="C14" s="780">
        <v>90.9</v>
      </c>
      <c r="D14" s="781">
        <v>87.3</v>
      </c>
      <c r="E14" s="780">
        <v>7.5</v>
      </c>
      <c r="F14" s="780">
        <v>89.1</v>
      </c>
      <c r="G14" s="780">
        <v>88.2</v>
      </c>
      <c r="H14" s="782">
        <v>88</v>
      </c>
      <c r="I14" s="783">
        <v>84.1</v>
      </c>
      <c r="J14" s="780">
        <v>86.8</v>
      </c>
      <c r="K14" s="780">
        <v>88.6</v>
      </c>
      <c r="L14" s="780">
        <v>17.2</v>
      </c>
      <c r="M14" s="780">
        <v>89.3</v>
      </c>
      <c r="N14" s="780">
        <v>86.9</v>
      </c>
      <c r="O14" s="782">
        <v>86.5</v>
      </c>
      <c r="P14" s="783">
        <v>87.6</v>
      </c>
      <c r="Q14" s="780">
        <v>89.4</v>
      </c>
      <c r="R14" s="780">
        <v>89.4</v>
      </c>
      <c r="S14" s="780">
        <v>12</v>
      </c>
      <c r="T14" s="784">
        <v>89.8</v>
      </c>
      <c r="U14" s="780">
        <v>89.4</v>
      </c>
      <c r="V14" s="782">
        <v>89.2</v>
      </c>
      <c r="W14" s="927">
        <f t="shared" si="0"/>
        <v>1625.3000000000002</v>
      </c>
      <c r="X14" s="895">
        <f t="shared" si="1"/>
        <v>4.4000000000000909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793">
        <f t="shared" ref="B15:K15" si="2">SUM(B8:B14)</f>
        <v>625</v>
      </c>
      <c r="C15" s="794">
        <f t="shared" si="2"/>
        <v>623.9</v>
      </c>
      <c r="D15" s="794">
        <f t="shared" si="2"/>
        <v>620.4</v>
      </c>
      <c r="E15" s="794">
        <f t="shared" si="2"/>
        <v>64.8</v>
      </c>
      <c r="F15" s="794">
        <f t="shared" si="2"/>
        <v>623.90000000000009</v>
      </c>
      <c r="G15" s="794">
        <f t="shared" si="2"/>
        <v>625.90000000000009</v>
      </c>
      <c r="H15" s="795">
        <f t="shared" si="2"/>
        <v>625.90000000000009</v>
      </c>
      <c r="I15" s="793">
        <f t="shared" si="2"/>
        <v>594.6</v>
      </c>
      <c r="J15" s="794">
        <f t="shared" si="2"/>
        <v>601.1</v>
      </c>
      <c r="K15" s="794">
        <f t="shared" si="2"/>
        <v>616.20000000000005</v>
      </c>
      <c r="L15" s="794">
        <f>SUM(L8:L14)</f>
        <v>124.70000000000002</v>
      </c>
      <c r="M15" s="794">
        <f>SUM(M8:M14)</f>
        <v>627</v>
      </c>
      <c r="N15" s="794">
        <f>SUM(N8:N14)</f>
        <v>613</v>
      </c>
      <c r="O15" s="795">
        <f>SUM(O8:O14)</f>
        <v>597.80000000000007</v>
      </c>
      <c r="P15" s="793">
        <f t="shared" ref="P15:V15" si="3">SUM(P8:P14)</f>
        <v>608.70000000000005</v>
      </c>
      <c r="Q15" s="794">
        <f t="shared" si="3"/>
        <v>616.19999999999993</v>
      </c>
      <c r="R15" s="794">
        <f t="shared" si="3"/>
        <v>633.6</v>
      </c>
      <c r="S15" s="794">
        <f t="shared" si="3"/>
        <v>82.4</v>
      </c>
      <c r="T15" s="794">
        <f t="shared" si="3"/>
        <v>638</v>
      </c>
      <c r="U15" s="794">
        <f t="shared" si="3"/>
        <v>633.5</v>
      </c>
      <c r="V15" s="795">
        <f t="shared" si="3"/>
        <v>631.5</v>
      </c>
      <c r="W15" s="796">
        <f t="shared" si="0"/>
        <v>11428.100000000002</v>
      </c>
      <c r="Y15" s="327"/>
      <c r="AA15" s="11"/>
      <c r="AB15" s="11"/>
    </row>
    <row r="16" spans="1:33" s="2" customFormat="1" ht="15" customHeight="1" x14ac:dyDescent="0.25">
      <c r="A16" s="882" t="s">
        <v>10</v>
      </c>
      <c r="B16" s="798">
        <v>155.00000000000009</v>
      </c>
      <c r="C16" s="798">
        <v>155.00000000000009</v>
      </c>
      <c r="D16" s="798">
        <v>155.00000000000009</v>
      </c>
      <c r="E16" s="798">
        <v>155.00000000000009</v>
      </c>
      <c r="F16" s="798">
        <v>155.00000000000009</v>
      </c>
      <c r="G16" s="798">
        <v>155.00000000000009</v>
      </c>
      <c r="H16" s="798">
        <v>155.00000000000009</v>
      </c>
      <c r="I16" s="798">
        <v>155.00000000000009</v>
      </c>
      <c r="J16" s="798">
        <v>155.00000000000009</v>
      </c>
      <c r="K16" s="798">
        <v>155.00000000000009</v>
      </c>
      <c r="L16" s="798">
        <v>155.00000000000009</v>
      </c>
      <c r="M16" s="798">
        <v>155.00000000000009</v>
      </c>
      <c r="N16" s="798">
        <v>155.00000000000009</v>
      </c>
      <c r="O16" s="798">
        <v>155.00000000000009</v>
      </c>
      <c r="P16" s="798">
        <v>155.00000000000009</v>
      </c>
      <c r="Q16" s="798">
        <v>155.00000000000009</v>
      </c>
      <c r="R16" s="798">
        <v>155.00000000000009</v>
      </c>
      <c r="S16" s="798">
        <v>155.00000000000009</v>
      </c>
      <c r="T16" s="798">
        <v>155.00000000000009</v>
      </c>
      <c r="U16" s="798">
        <v>155.00000000000009</v>
      </c>
      <c r="V16" s="799">
        <v>155.00000000000009</v>
      </c>
      <c r="W16" s="800">
        <f>((W15/W17)/7)*1000</f>
        <v>155.08556229559369</v>
      </c>
      <c r="Y16" s="36"/>
    </row>
    <row r="17" spans="1:30" s="2" customFormat="1" ht="15" customHeight="1" x14ac:dyDescent="0.25">
      <c r="A17" s="883" t="s">
        <v>11</v>
      </c>
      <c r="B17" s="802">
        <v>576</v>
      </c>
      <c r="C17" s="803">
        <v>575</v>
      </c>
      <c r="D17" s="803">
        <v>571</v>
      </c>
      <c r="E17" s="803">
        <v>59</v>
      </c>
      <c r="F17" s="803">
        <v>575</v>
      </c>
      <c r="G17" s="803">
        <v>577</v>
      </c>
      <c r="H17" s="804">
        <v>577</v>
      </c>
      <c r="I17" s="802">
        <v>548</v>
      </c>
      <c r="J17" s="803">
        <v>554</v>
      </c>
      <c r="K17" s="803">
        <v>567</v>
      </c>
      <c r="L17" s="803">
        <v>114</v>
      </c>
      <c r="M17" s="803">
        <v>577</v>
      </c>
      <c r="N17" s="803">
        <v>565</v>
      </c>
      <c r="O17" s="804">
        <v>551</v>
      </c>
      <c r="P17" s="802">
        <v>561</v>
      </c>
      <c r="Q17" s="803">
        <v>567</v>
      </c>
      <c r="R17" s="803">
        <v>584</v>
      </c>
      <c r="S17" s="803">
        <v>76</v>
      </c>
      <c r="T17" s="803">
        <v>588</v>
      </c>
      <c r="U17" s="803">
        <v>583</v>
      </c>
      <c r="V17" s="805">
        <v>582</v>
      </c>
      <c r="W17" s="806">
        <f>+SUM(B17:V17)</f>
        <v>10527</v>
      </c>
    </row>
    <row r="18" spans="1:30" s="2" customFormat="1" ht="15" customHeight="1" x14ac:dyDescent="0.25">
      <c r="A18" s="884" t="s">
        <v>12</v>
      </c>
      <c r="B18" s="808">
        <f>((((((B16*7)*B17-B8-B9)/1000))/7))</f>
        <v>89.254400000000047</v>
      </c>
      <c r="C18" s="808">
        <f t="shared" ref="C18:V18" si="4">((((((C16*7)*C17-C8-C9)/1000))/7))</f>
        <v>89.099542857142907</v>
      </c>
      <c r="D18" s="808">
        <f t="shared" si="4"/>
        <v>88.479571428571475</v>
      </c>
      <c r="E18" s="808">
        <f t="shared" si="4"/>
        <v>9.1421000000000081</v>
      </c>
      <c r="F18" s="808">
        <f t="shared" si="4"/>
        <v>89.099514285714335</v>
      </c>
      <c r="G18" s="808">
        <f t="shared" si="4"/>
        <v>89.409371428571475</v>
      </c>
      <c r="H18" s="808">
        <f t="shared" si="4"/>
        <v>89.409342857142903</v>
      </c>
      <c r="I18" s="808">
        <f t="shared" si="4"/>
        <v>84.91560000000004</v>
      </c>
      <c r="J18" s="808">
        <f t="shared" si="4"/>
        <v>85.845442857142913</v>
      </c>
      <c r="K18" s="808">
        <f t="shared" si="4"/>
        <v>87.859885714285767</v>
      </c>
      <c r="L18" s="808">
        <f t="shared" si="4"/>
        <v>17.664871428571438</v>
      </c>
      <c r="M18" s="808">
        <f t="shared" si="4"/>
        <v>89.409357142857189</v>
      </c>
      <c r="N18" s="808">
        <f t="shared" si="4"/>
        <v>87.549914285714337</v>
      </c>
      <c r="O18" s="808">
        <f t="shared" si="4"/>
        <v>85.380585714285772</v>
      </c>
      <c r="P18" s="808">
        <f t="shared" si="4"/>
        <v>86.930100000000053</v>
      </c>
      <c r="Q18" s="808">
        <f t="shared" si="4"/>
        <v>87.859857142857194</v>
      </c>
      <c r="R18" s="808">
        <f t="shared" si="4"/>
        <v>90.494014285714329</v>
      </c>
      <c r="S18" s="808">
        <f t="shared" si="4"/>
        <v>11.776557142857152</v>
      </c>
      <c r="T18" s="808">
        <f t="shared" si="4"/>
        <v>91.113871428571471</v>
      </c>
      <c r="U18" s="808">
        <f t="shared" si="4"/>
        <v>90.339100000000059</v>
      </c>
      <c r="V18" s="808">
        <f t="shared" si="4"/>
        <v>90.184185714285746</v>
      </c>
      <c r="W18" s="809">
        <f>((W15*1000)/W17)/7</f>
        <v>155.08556229559366</v>
      </c>
      <c r="Y18" s="36"/>
    </row>
    <row r="19" spans="1:30" ht="15" customHeight="1" x14ac:dyDescent="0.25">
      <c r="A19" s="855" t="s">
        <v>13</v>
      </c>
      <c r="B19" s="808">
        <f>((B17*B16)*7)/1000</f>
        <v>624.96000000000038</v>
      </c>
      <c r="C19" s="811">
        <f>((C17*C16)*7)/1000</f>
        <v>623.87500000000034</v>
      </c>
      <c r="D19" s="811">
        <f t="shared" ref="D19:K19" si="5">((D17*D16)*7)/1000</f>
        <v>619.53500000000031</v>
      </c>
      <c r="E19" s="811">
        <f t="shared" si="5"/>
        <v>64.015000000000043</v>
      </c>
      <c r="F19" s="811">
        <f t="shared" si="5"/>
        <v>623.87500000000034</v>
      </c>
      <c r="G19" s="811">
        <f t="shared" si="5"/>
        <v>626.0450000000003</v>
      </c>
      <c r="H19" s="812">
        <f t="shared" si="5"/>
        <v>626.0450000000003</v>
      </c>
      <c r="I19" s="808">
        <f>((I17*I16)*7)/1000</f>
        <v>594.58000000000038</v>
      </c>
      <c r="J19" s="811">
        <f t="shared" si="5"/>
        <v>601.09000000000037</v>
      </c>
      <c r="K19" s="811">
        <f t="shared" si="5"/>
        <v>615.19500000000039</v>
      </c>
      <c r="L19" s="811">
        <f>((L17*L16)*7)/1000</f>
        <v>123.69000000000007</v>
      </c>
      <c r="M19" s="811">
        <f>((M17*M16)*7)/1000</f>
        <v>626.0450000000003</v>
      </c>
      <c r="N19" s="811">
        <f>((N17*N16)*7)/1000</f>
        <v>613.02500000000032</v>
      </c>
      <c r="O19" s="812">
        <f>((O17*O16)*7)/1000</f>
        <v>597.83500000000038</v>
      </c>
      <c r="P19" s="808">
        <f t="shared" ref="P19:V19" si="6">((P17*P16)*7)/1000</f>
        <v>608.6850000000004</v>
      </c>
      <c r="Q19" s="811">
        <f t="shared" si="6"/>
        <v>615.19500000000039</v>
      </c>
      <c r="R19" s="811">
        <f t="shared" si="6"/>
        <v>633.64000000000033</v>
      </c>
      <c r="S19" s="811">
        <f t="shared" si="6"/>
        <v>82.460000000000065</v>
      </c>
      <c r="T19" s="811">
        <f t="shared" si="6"/>
        <v>637.98000000000036</v>
      </c>
      <c r="U19" s="811">
        <f t="shared" si="6"/>
        <v>632.5550000000004</v>
      </c>
      <c r="V19" s="813">
        <f t="shared" si="6"/>
        <v>631.47000000000037</v>
      </c>
      <c r="W19" s="814"/>
      <c r="Y19" s="327"/>
      <c r="AA19" s="11"/>
      <c r="AB19" s="11"/>
    </row>
    <row r="20" spans="1:30" ht="15" customHeight="1" thickBot="1" x14ac:dyDescent="0.3">
      <c r="A20" s="857" t="s">
        <v>14</v>
      </c>
      <c r="B20" s="816">
        <f t="shared" ref="B20:K20" si="7">+(B15/B17)/7*1000</f>
        <v>155.00992063492063</v>
      </c>
      <c r="C20" s="817">
        <f t="shared" si="7"/>
        <v>155.00621118012424</v>
      </c>
      <c r="D20" s="817">
        <f t="shared" si="7"/>
        <v>155.21641230923191</v>
      </c>
      <c r="E20" s="817">
        <f t="shared" si="7"/>
        <v>156.90072639225181</v>
      </c>
      <c r="F20" s="817">
        <f t="shared" si="7"/>
        <v>155.00621118012424</v>
      </c>
      <c r="G20" s="817">
        <f t="shared" si="7"/>
        <v>154.96410002475864</v>
      </c>
      <c r="H20" s="818">
        <f t="shared" si="7"/>
        <v>154.96410002475864</v>
      </c>
      <c r="I20" s="816">
        <f t="shared" si="7"/>
        <v>155.00521376433784</v>
      </c>
      <c r="J20" s="817">
        <f t="shared" si="7"/>
        <v>155.00257864878805</v>
      </c>
      <c r="K20" s="817">
        <f t="shared" si="7"/>
        <v>155.25321239606953</v>
      </c>
      <c r="L20" s="817">
        <f>+(L15/L17)/7*1000</f>
        <v>156.26566416040103</v>
      </c>
      <c r="M20" s="817">
        <f>+(M15/M17)/7*1000</f>
        <v>155.23644466452092</v>
      </c>
      <c r="N20" s="817">
        <f>+(N15/N17)/7*1000</f>
        <v>154.99367888748418</v>
      </c>
      <c r="O20" s="818">
        <f>+(O15/O17)/7*1000</f>
        <v>154.99092558983668</v>
      </c>
      <c r="P20" s="816">
        <f t="shared" ref="P20:V20" si="8">+(P15/P17)/7*1000</f>
        <v>155.0038197097021</v>
      </c>
      <c r="Q20" s="817">
        <f t="shared" si="8"/>
        <v>155.2532123960695</v>
      </c>
      <c r="R20" s="817">
        <f t="shared" si="8"/>
        <v>154.99021526418784</v>
      </c>
      <c r="S20" s="817">
        <f t="shared" si="8"/>
        <v>154.8872180451128</v>
      </c>
      <c r="T20" s="817">
        <f t="shared" si="8"/>
        <v>155.00485908649173</v>
      </c>
      <c r="U20" s="817">
        <f t="shared" si="8"/>
        <v>155.23156089193827</v>
      </c>
      <c r="V20" s="819">
        <f t="shared" si="8"/>
        <v>155.00736377025035</v>
      </c>
      <c r="W20" s="820"/>
      <c r="Y20" s="327"/>
      <c r="AA20" s="11"/>
      <c r="AB20" s="11"/>
    </row>
    <row r="21" spans="1:30" ht="15" customHeight="1" x14ac:dyDescent="0.25">
      <c r="B21" s="821">
        <f>B19-B15</f>
        <v>-3.999999999962256E-2</v>
      </c>
      <c r="C21" s="821">
        <f t="shared" ref="C21:V21" si="9">C19-C15</f>
        <v>-2.4999999999636202E-2</v>
      </c>
      <c r="D21" s="821">
        <f t="shared" si="9"/>
        <v>-0.86499999999966803</v>
      </c>
      <c r="E21" s="821">
        <f t="shared" si="9"/>
        <v>-0.78499999999995396</v>
      </c>
      <c r="F21" s="821">
        <f t="shared" si="9"/>
        <v>-2.4999999999749889E-2</v>
      </c>
      <c r="G21" s="821">
        <f t="shared" si="9"/>
        <v>0.14500000000020918</v>
      </c>
      <c r="H21" s="821">
        <f t="shared" si="9"/>
        <v>0.14500000000020918</v>
      </c>
      <c r="I21" s="821">
        <f t="shared" si="9"/>
        <v>-1.999999999964075E-2</v>
      </c>
      <c r="J21" s="821">
        <f t="shared" si="9"/>
        <v>-9.9999999996498445E-3</v>
      </c>
      <c r="K21" s="821">
        <f t="shared" si="9"/>
        <v>-1.0049999999996544</v>
      </c>
      <c r="L21" s="821">
        <f t="shared" si="9"/>
        <v>-1.0099999999999483</v>
      </c>
      <c r="M21" s="821">
        <f t="shared" si="9"/>
        <v>-0.95499999999969987</v>
      </c>
      <c r="N21" s="821">
        <f t="shared" si="9"/>
        <v>2.5000000000318323E-2</v>
      </c>
      <c r="O21" s="821">
        <f t="shared" si="9"/>
        <v>3.5000000000309228E-2</v>
      </c>
      <c r="P21" s="821">
        <f t="shared" si="9"/>
        <v>-1.4999999999645297E-2</v>
      </c>
      <c r="Q21" s="821">
        <f t="shared" si="9"/>
        <v>-1.0049999999995407</v>
      </c>
      <c r="R21" s="821">
        <f t="shared" si="9"/>
        <v>4.0000000000304681E-2</v>
      </c>
      <c r="S21" s="821">
        <f t="shared" si="9"/>
        <v>6.0000000000059117E-2</v>
      </c>
      <c r="T21" s="821">
        <f t="shared" si="9"/>
        <v>-1.999999999964075E-2</v>
      </c>
      <c r="U21" s="821">
        <f t="shared" si="9"/>
        <v>-0.94499999999959527</v>
      </c>
      <c r="V21" s="821">
        <f t="shared" si="9"/>
        <v>-2.9999999999631655E-2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-3.999999999962256E-2</v>
      </c>
      <c r="C22" s="901">
        <f t="shared" ref="C22:V22" si="10">(C21+C24)/$A$2</f>
        <v>-2.4999999999636202E-2</v>
      </c>
      <c r="D22" s="901">
        <f t="shared" si="10"/>
        <v>-0.86499999999966803</v>
      </c>
      <c r="E22" s="901">
        <f t="shared" si="10"/>
        <v>-0.78499999999995396</v>
      </c>
      <c r="F22" s="901">
        <f t="shared" si="10"/>
        <v>-2.4999999999749889E-2</v>
      </c>
      <c r="G22" s="901">
        <f t="shared" si="10"/>
        <v>0.14500000000020918</v>
      </c>
      <c r="H22" s="901">
        <f t="shared" si="10"/>
        <v>0.14500000000020918</v>
      </c>
      <c r="I22" s="901">
        <f t="shared" si="10"/>
        <v>-1.999999999964075E-2</v>
      </c>
      <c r="J22" s="901">
        <f t="shared" si="10"/>
        <v>-9.9999999996498445E-3</v>
      </c>
      <c r="K22" s="901">
        <f t="shared" si="10"/>
        <v>-1.0049999999996544</v>
      </c>
      <c r="L22" s="901">
        <f t="shared" si="10"/>
        <v>-1.0099999999999483</v>
      </c>
      <c r="M22" s="901">
        <f t="shared" si="10"/>
        <v>-0.95499999999969987</v>
      </c>
      <c r="N22" s="901">
        <f t="shared" si="10"/>
        <v>2.5000000000318323E-2</v>
      </c>
      <c r="O22" s="901">
        <f t="shared" si="10"/>
        <v>3.5000000000309228E-2</v>
      </c>
      <c r="P22" s="901">
        <f t="shared" si="10"/>
        <v>-1.4999999999645297E-2</v>
      </c>
      <c r="Q22" s="901">
        <f t="shared" si="10"/>
        <v>-1.0049999999995407</v>
      </c>
      <c r="R22" s="901">
        <f t="shared" si="10"/>
        <v>4.0000000000304681E-2</v>
      </c>
      <c r="S22" s="901">
        <f t="shared" si="10"/>
        <v>6.0000000000059117E-2</v>
      </c>
      <c r="T22" s="901">
        <f t="shared" si="10"/>
        <v>-1.999999999964075E-2</v>
      </c>
      <c r="U22" s="901">
        <f t="shared" si="10"/>
        <v>-0.94499999999959527</v>
      </c>
      <c r="V22" s="901">
        <f t="shared" si="10"/>
        <v>-2.9999999999631655E-2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x14ac:dyDescent="0.25">
      <c r="B23" s="901">
        <f t="shared" ref="B23:V23" si="11">B22 + SUMIF($A$8:$A$14, $A$3,B8:B14)</f>
        <v>88.060000000000372</v>
      </c>
      <c r="C23" s="901">
        <f t="shared" si="11"/>
        <v>90.875000000000369</v>
      </c>
      <c r="D23" s="901">
        <f t="shared" si="11"/>
        <v>86.435000000000329</v>
      </c>
      <c r="E23" s="901">
        <f t="shared" si="11"/>
        <v>6.715000000000046</v>
      </c>
      <c r="F23" s="901">
        <f t="shared" si="11"/>
        <v>89.075000000000244</v>
      </c>
      <c r="G23" s="901">
        <f t="shared" si="11"/>
        <v>88.345000000000212</v>
      </c>
      <c r="H23" s="901">
        <f t="shared" si="11"/>
        <v>88.145000000000209</v>
      </c>
      <c r="I23" s="901">
        <f t="shared" si="11"/>
        <v>84.080000000000354</v>
      </c>
      <c r="J23" s="901">
        <f t="shared" si="11"/>
        <v>86.790000000000347</v>
      </c>
      <c r="K23" s="901">
        <f t="shared" si="11"/>
        <v>87.59500000000034</v>
      </c>
      <c r="L23" s="901">
        <f t="shared" si="11"/>
        <v>16.190000000000051</v>
      </c>
      <c r="M23" s="901">
        <f t="shared" si="11"/>
        <v>88.345000000000297</v>
      </c>
      <c r="N23" s="901">
        <f t="shared" si="11"/>
        <v>86.925000000000324</v>
      </c>
      <c r="O23" s="901">
        <f t="shared" si="11"/>
        <v>86.535000000000309</v>
      </c>
      <c r="P23" s="901">
        <f t="shared" si="11"/>
        <v>87.585000000000349</v>
      </c>
      <c r="Q23" s="901">
        <f t="shared" si="11"/>
        <v>88.395000000000465</v>
      </c>
      <c r="R23" s="901">
        <f t="shared" si="11"/>
        <v>89.44000000000031</v>
      </c>
      <c r="S23" s="901">
        <f t="shared" si="11"/>
        <v>12.060000000000059</v>
      </c>
      <c r="T23" s="901">
        <f t="shared" si="11"/>
        <v>89.780000000000356</v>
      </c>
      <c r="U23" s="901">
        <f t="shared" si="11"/>
        <v>88.45500000000041</v>
      </c>
      <c r="V23" s="901">
        <f t="shared" si="11"/>
        <v>89.170000000000371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822"/>
      <c r="C24" s="822"/>
      <c r="D24" s="822"/>
      <c r="E24" s="822"/>
      <c r="F24" s="822"/>
      <c r="G24" s="822"/>
      <c r="H24" s="822"/>
      <c r="I24" s="822"/>
      <c r="J24" s="822"/>
      <c r="K24" s="822"/>
      <c r="L24" s="822"/>
      <c r="M24" s="822"/>
      <c r="N24" s="902"/>
      <c r="O24" s="822"/>
      <c r="P24" s="822"/>
      <c r="Q24" s="822"/>
      <c r="R24" s="822"/>
      <c r="S24" s="822"/>
      <c r="T24" s="822"/>
      <c r="U24" s="903"/>
      <c r="V24" s="822"/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823" t="s">
        <v>15</v>
      </c>
      <c r="B25" s="1190" t="s">
        <v>16</v>
      </c>
      <c r="C25" s="1191"/>
      <c r="D25" s="1191"/>
      <c r="E25" s="1191"/>
      <c r="F25" s="1191"/>
      <c r="G25" s="1192"/>
      <c r="H25" s="1194" t="s">
        <v>8</v>
      </c>
      <c r="I25" s="824"/>
      <c r="J25" s="824"/>
      <c r="K25" s="824"/>
      <c r="L25" s="824"/>
      <c r="M25" s="825"/>
      <c r="N25" s="909" t="s">
        <v>87</v>
      </c>
      <c r="O25" s="910" t="s">
        <v>16</v>
      </c>
      <c r="P25" s="911"/>
      <c r="Q25" s="911"/>
      <c r="R25" s="911"/>
      <c r="S25" s="911"/>
      <c r="T25" s="911"/>
      <c r="U25" s="1179" t="s">
        <v>8</v>
      </c>
      <c r="V25" s="9"/>
      <c r="W25" s="9"/>
      <c r="X25" s="33"/>
      <c r="Y25" s="3"/>
      <c r="Z25" s="327"/>
      <c r="AA25" s="374"/>
      <c r="AB25" s="11"/>
    </row>
    <row r="26" spans="1:30" ht="15" customHeight="1" thickBot="1" x14ac:dyDescent="0.3">
      <c r="A26" s="774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195"/>
      <c r="I26" s="826"/>
      <c r="J26" s="826"/>
      <c r="K26" s="826"/>
      <c r="L26" s="1193"/>
      <c r="M26" s="1193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195"/>
      <c r="V26" s="9"/>
      <c r="W26" s="9"/>
      <c r="X26" s="33"/>
      <c r="Y26" s="33"/>
      <c r="Z26" s="327"/>
      <c r="AA26" s="374"/>
      <c r="AB26" s="11"/>
    </row>
    <row r="27" spans="1:30" ht="15" customHeight="1" thickBot="1" x14ac:dyDescent="0.3">
      <c r="A27" s="940" t="s">
        <v>127</v>
      </c>
      <c r="B27" s="953">
        <v>71.900000000000006</v>
      </c>
      <c r="C27" s="954">
        <v>76.599999999999994</v>
      </c>
      <c r="D27" s="955">
        <v>19.2</v>
      </c>
      <c r="E27" s="954">
        <v>75.7</v>
      </c>
      <c r="F27" s="954">
        <v>75.599999999999994</v>
      </c>
      <c r="G27" s="956">
        <v>76.2</v>
      </c>
      <c r="H27" s="957">
        <f>SUM(B27:G27)</f>
        <v>395.2</v>
      </c>
      <c r="I27" s="826"/>
      <c r="J27" s="824"/>
      <c r="K27" s="824"/>
      <c r="L27" s="824"/>
      <c r="M27" s="9"/>
      <c r="N27" s="940" t="s">
        <v>127</v>
      </c>
      <c r="O27" s="961">
        <v>6</v>
      </c>
      <c r="P27" s="962">
        <v>6.3</v>
      </c>
      <c r="Q27" s="955">
        <v>1.3</v>
      </c>
      <c r="R27" s="962">
        <v>6.3</v>
      </c>
      <c r="S27" s="962">
        <v>6.3</v>
      </c>
      <c r="T27" s="963">
        <v>6.4</v>
      </c>
      <c r="U27" s="964">
        <f>SUM(O27:T27)</f>
        <v>32.6</v>
      </c>
      <c r="V27" s="824"/>
      <c r="W27" s="9"/>
      <c r="X27" s="2"/>
      <c r="Y27" s="2"/>
      <c r="Z27" s="327"/>
      <c r="AA27" s="374"/>
      <c r="AB27" s="11"/>
    </row>
    <row r="28" spans="1:30" ht="15" customHeight="1" x14ac:dyDescent="0.25">
      <c r="A28" s="774" t="s">
        <v>23</v>
      </c>
      <c r="B28" s="970">
        <v>71.900000000000006</v>
      </c>
      <c r="C28" s="971">
        <v>76.599999999999994</v>
      </c>
      <c r="D28" s="951">
        <v>19.100000000000001</v>
      </c>
      <c r="E28" s="951">
        <v>75.7</v>
      </c>
      <c r="F28" s="951">
        <v>75.599999999999994</v>
      </c>
      <c r="G28" s="952">
        <v>76.099999999999994</v>
      </c>
      <c r="H28" s="898">
        <f>SUM(B28:G28)</f>
        <v>395</v>
      </c>
      <c r="I28" s="895">
        <f t="shared" ref="I28:I34" si="12">H27-H28</f>
        <v>0.19999999999998863</v>
      </c>
      <c r="J28" s="836"/>
      <c r="K28" s="824"/>
      <c r="L28" s="836"/>
      <c r="M28" s="9"/>
      <c r="N28" s="774" t="s">
        <v>23</v>
      </c>
      <c r="O28" s="958">
        <v>6</v>
      </c>
      <c r="P28" s="959">
        <v>6.3</v>
      </c>
      <c r="Q28" s="959">
        <v>1.2</v>
      </c>
      <c r="R28" s="959">
        <v>6.3</v>
      </c>
      <c r="S28" s="959">
        <v>6.3</v>
      </c>
      <c r="T28" s="960">
        <v>6.4</v>
      </c>
      <c r="U28" s="923">
        <f t="shared" ref="U28:U35" si="13">SUM(O28:T28)</f>
        <v>32.5</v>
      </c>
      <c r="V28" s="895">
        <f t="shared" ref="V28:V34" si="14">U27-U28</f>
        <v>0.10000000000000142</v>
      </c>
      <c r="W28" s="9"/>
      <c r="Y28" s="2"/>
      <c r="Z28" s="327"/>
      <c r="AA28" s="374"/>
      <c r="AB28" s="11"/>
    </row>
    <row r="29" spans="1:30" ht="15" customHeight="1" x14ac:dyDescent="0.25">
      <c r="A29" s="774" t="s">
        <v>19</v>
      </c>
      <c r="B29" s="833">
        <v>71.7</v>
      </c>
      <c r="C29" s="874">
        <v>76.400000000000006</v>
      </c>
      <c r="D29" s="834">
        <v>18.7</v>
      </c>
      <c r="E29" s="874">
        <v>75.900000000000006</v>
      </c>
      <c r="F29" s="874">
        <v>75.099999999999994</v>
      </c>
      <c r="G29" s="835">
        <v>76.3</v>
      </c>
      <c r="H29" s="898">
        <f>SUM(B29:G29)</f>
        <v>394.1</v>
      </c>
      <c r="I29" s="895">
        <f t="shared" si="12"/>
        <v>0.89999999999997726</v>
      </c>
      <c r="J29" s="836"/>
      <c r="K29" s="824"/>
      <c r="L29" s="836"/>
      <c r="M29" s="9"/>
      <c r="N29" s="785" t="s">
        <v>19</v>
      </c>
      <c r="O29" s="808">
        <v>5.9</v>
      </c>
      <c r="P29" s="811">
        <v>6.2</v>
      </c>
      <c r="Q29" s="811">
        <v>1</v>
      </c>
      <c r="R29" s="811">
        <v>6.3</v>
      </c>
      <c r="S29" s="811">
        <v>6.2</v>
      </c>
      <c r="T29" s="813">
        <v>6.3</v>
      </c>
      <c r="U29" s="924">
        <f t="shared" si="13"/>
        <v>31.900000000000002</v>
      </c>
      <c r="V29" s="895">
        <f t="shared" si="14"/>
        <v>0.59999999999999787</v>
      </c>
      <c r="W29" s="9"/>
      <c r="Y29" s="2"/>
      <c r="Z29" s="327"/>
      <c r="AA29" s="374"/>
      <c r="AB29" s="11"/>
    </row>
    <row r="30" spans="1:30" ht="15" customHeight="1" x14ac:dyDescent="0.25">
      <c r="A30" s="774" t="s">
        <v>27</v>
      </c>
      <c r="B30" s="808">
        <v>71.7</v>
      </c>
      <c r="C30" s="811">
        <v>76.3</v>
      </c>
      <c r="D30" s="874">
        <v>18.7</v>
      </c>
      <c r="E30" s="811">
        <v>75.8</v>
      </c>
      <c r="F30" s="811">
        <v>75</v>
      </c>
      <c r="G30" s="812">
        <v>76.3</v>
      </c>
      <c r="H30" s="898">
        <f t="shared" ref="H30:H35" si="15">SUM(B30:G30)</f>
        <v>393.8</v>
      </c>
      <c r="I30" s="895">
        <f t="shared" si="12"/>
        <v>0.30000000000001137</v>
      </c>
      <c r="J30" s="836"/>
      <c r="K30" s="824"/>
      <c r="L30" s="836"/>
      <c r="M30" s="9"/>
      <c r="N30" s="785" t="s">
        <v>27</v>
      </c>
      <c r="O30" s="808">
        <v>6</v>
      </c>
      <c r="P30" s="811">
        <v>6.2</v>
      </c>
      <c r="Q30" s="811">
        <v>1</v>
      </c>
      <c r="R30" s="811">
        <v>6.3</v>
      </c>
      <c r="S30" s="811">
        <v>6.3</v>
      </c>
      <c r="T30" s="813">
        <v>6.4</v>
      </c>
      <c r="U30" s="924">
        <f t="shared" si="13"/>
        <v>32.200000000000003</v>
      </c>
      <c r="V30" s="895">
        <f t="shared" si="14"/>
        <v>-0.30000000000000071</v>
      </c>
      <c r="W30" s="9"/>
      <c r="Y30" s="501"/>
      <c r="Z30" s="356"/>
      <c r="AA30" s="11"/>
      <c r="AB30" s="11"/>
    </row>
    <row r="31" spans="1:30" ht="15" customHeight="1" x14ac:dyDescent="0.25">
      <c r="A31" s="774" t="s">
        <v>20</v>
      </c>
      <c r="B31" s="808">
        <v>71.7</v>
      </c>
      <c r="C31" s="811">
        <v>76.3</v>
      </c>
      <c r="D31" s="811">
        <v>18.600000000000001</v>
      </c>
      <c r="E31" s="930">
        <v>75.8</v>
      </c>
      <c r="F31" s="930">
        <v>75</v>
      </c>
      <c r="G31" s="928">
        <v>76.3</v>
      </c>
      <c r="H31" s="898">
        <f t="shared" si="15"/>
        <v>393.7</v>
      </c>
      <c r="I31" s="895">
        <f t="shared" si="12"/>
        <v>0.10000000000002274</v>
      </c>
      <c r="J31" s="836"/>
      <c r="L31" s="836"/>
      <c r="M31" s="9"/>
      <c r="N31" s="774" t="s">
        <v>20</v>
      </c>
      <c r="O31" s="808">
        <v>6</v>
      </c>
      <c r="P31" s="811">
        <v>6.2</v>
      </c>
      <c r="Q31" s="811">
        <v>1</v>
      </c>
      <c r="R31" s="811">
        <v>6.3</v>
      </c>
      <c r="S31" s="811">
        <v>6.3</v>
      </c>
      <c r="T31" s="813">
        <v>6.4</v>
      </c>
      <c r="U31" s="924">
        <f t="shared" si="13"/>
        <v>32.200000000000003</v>
      </c>
      <c r="V31" s="895">
        <f t="shared" si="14"/>
        <v>0</v>
      </c>
      <c r="W31" s="9"/>
      <c r="AA31" s="11"/>
      <c r="AB31" s="11"/>
    </row>
    <row r="32" spans="1:30" ht="15" customHeight="1" x14ac:dyDescent="0.25">
      <c r="A32" s="774" t="s">
        <v>21</v>
      </c>
      <c r="B32" s="808">
        <v>71.7</v>
      </c>
      <c r="C32" s="811">
        <v>76.3</v>
      </c>
      <c r="D32" s="930">
        <v>18.600000000000001</v>
      </c>
      <c r="E32" s="811">
        <v>75.5</v>
      </c>
      <c r="F32" s="811">
        <v>74.7</v>
      </c>
      <c r="G32" s="812">
        <v>76.2</v>
      </c>
      <c r="H32" s="898">
        <f t="shared" si="15"/>
        <v>393</v>
      </c>
      <c r="I32" s="895">
        <f t="shared" si="12"/>
        <v>0.69999999999998863</v>
      </c>
      <c r="J32" s="837"/>
      <c r="L32" s="837"/>
      <c r="M32" s="838"/>
      <c r="N32" s="774" t="s">
        <v>21</v>
      </c>
      <c r="O32" s="808">
        <v>6</v>
      </c>
      <c r="P32" s="811">
        <v>6.3</v>
      </c>
      <c r="Q32" s="811">
        <v>1.1000000000000001</v>
      </c>
      <c r="R32" s="811">
        <v>6.3</v>
      </c>
      <c r="S32" s="811">
        <v>6.3</v>
      </c>
      <c r="T32" s="813">
        <v>6.4</v>
      </c>
      <c r="U32" s="924">
        <f t="shared" si="13"/>
        <v>32.4</v>
      </c>
      <c r="V32" s="895">
        <f t="shared" si="14"/>
        <v>-0.19999999999999574</v>
      </c>
      <c r="W32" s="9"/>
      <c r="AA32" s="11"/>
      <c r="AB32" s="11"/>
    </row>
    <row r="33" spans="1:30" ht="15" customHeight="1" x14ac:dyDescent="0.25">
      <c r="A33" s="774" t="s">
        <v>22</v>
      </c>
      <c r="B33" s="808">
        <v>71.599999999999994</v>
      </c>
      <c r="C33" s="811">
        <v>76.3</v>
      </c>
      <c r="D33" s="930">
        <v>15.7</v>
      </c>
      <c r="E33" s="811">
        <v>74.5</v>
      </c>
      <c r="F33" s="811">
        <v>74.7</v>
      </c>
      <c r="G33" s="812">
        <v>75.400000000000006</v>
      </c>
      <c r="H33" s="898">
        <f t="shared" si="15"/>
        <v>388.19999999999993</v>
      </c>
      <c r="I33" s="895">
        <f t="shared" si="12"/>
        <v>4.8000000000000682</v>
      </c>
      <c r="J33" s="837"/>
      <c r="L33" s="837"/>
      <c r="M33" s="838"/>
      <c r="N33" s="785" t="s">
        <v>22</v>
      </c>
      <c r="O33" s="808">
        <v>5.4</v>
      </c>
      <c r="P33" s="811">
        <v>6.3</v>
      </c>
      <c r="Q33" s="811">
        <v>1.1000000000000001</v>
      </c>
      <c r="R33" s="811">
        <v>6.3</v>
      </c>
      <c r="S33" s="811">
        <v>6.3</v>
      </c>
      <c r="T33" s="813">
        <v>6.4</v>
      </c>
      <c r="U33" s="924">
        <f t="shared" si="13"/>
        <v>31.799999999999997</v>
      </c>
      <c r="V33" s="895">
        <f t="shared" si="14"/>
        <v>0.60000000000000142</v>
      </c>
      <c r="W33" s="9"/>
      <c r="AA33" s="11"/>
      <c r="AB33" s="11"/>
    </row>
    <row r="34" spans="1:30" ht="15" customHeight="1" thickBot="1" x14ac:dyDescent="0.3">
      <c r="A34" s="790" t="s">
        <v>30</v>
      </c>
      <c r="B34" s="979">
        <v>71.2</v>
      </c>
      <c r="C34" s="811">
        <v>76</v>
      </c>
      <c r="D34" s="811">
        <v>16.2</v>
      </c>
      <c r="E34" s="811">
        <v>74.5</v>
      </c>
      <c r="F34" s="811">
        <v>75.400000000000006</v>
      </c>
      <c r="G34" s="812">
        <v>75.400000000000006</v>
      </c>
      <c r="H34" s="898">
        <f t="shared" si="15"/>
        <v>388.69999999999993</v>
      </c>
      <c r="I34" s="895">
        <f t="shared" si="12"/>
        <v>-0.5</v>
      </c>
      <c r="J34" s="837"/>
      <c r="K34" s="837"/>
      <c r="L34" s="837"/>
      <c r="M34" s="838"/>
      <c r="N34" s="839" t="s">
        <v>30</v>
      </c>
      <c r="O34" s="808">
        <v>5.5</v>
      </c>
      <c r="P34" s="811">
        <v>6.3</v>
      </c>
      <c r="Q34" s="811">
        <v>1.1000000000000001</v>
      </c>
      <c r="R34" s="811">
        <v>6.4</v>
      </c>
      <c r="S34" s="811">
        <v>6.3</v>
      </c>
      <c r="T34" s="813">
        <v>6.4</v>
      </c>
      <c r="U34" s="924">
        <f t="shared" si="13"/>
        <v>32</v>
      </c>
      <c r="V34" s="895">
        <f t="shared" si="14"/>
        <v>-0.20000000000000284</v>
      </c>
      <c r="W34" s="841" t="s">
        <v>113</v>
      </c>
      <c r="AA34" s="11"/>
      <c r="AB34" s="11"/>
    </row>
    <row r="35" spans="1:30" ht="15" customHeight="1" thickBot="1" x14ac:dyDescent="0.3">
      <c r="A35" s="880" t="s">
        <v>8</v>
      </c>
      <c r="B35" s="843">
        <f t="shared" ref="B35:G35" si="16">SUM(B28:B34)</f>
        <v>501.49999999999994</v>
      </c>
      <c r="C35" s="844">
        <f t="shared" si="16"/>
        <v>534.20000000000005</v>
      </c>
      <c r="D35" s="844">
        <f t="shared" si="16"/>
        <v>125.6</v>
      </c>
      <c r="E35" s="890">
        <f t="shared" si="16"/>
        <v>527.70000000000005</v>
      </c>
      <c r="F35" s="844">
        <f>SUM(F28:F34)</f>
        <v>525.5</v>
      </c>
      <c r="G35" s="885">
        <f t="shared" si="16"/>
        <v>532</v>
      </c>
      <c r="H35" s="796">
        <f t="shared" si="15"/>
        <v>2746.5</v>
      </c>
      <c r="I35" s="822"/>
      <c r="J35" s="822" t="s">
        <v>128</v>
      </c>
      <c r="K35" s="837"/>
      <c r="L35" s="822"/>
      <c r="M35" s="824"/>
      <c r="N35" s="792" t="s">
        <v>8</v>
      </c>
      <c r="O35" s="843">
        <f t="shared" ref="O35:T35" si="17">SUM(O28:O34)</f>
        <v>40.799999999999997</v>
      </c>
      <c r="P35" s="844">
        <f t="shared" si="17"/>
        <v>43.8</v>
      </c>
      <c r="Q35" s="844">
        <f t="shared" si="17"/>
        <v>7.5</v>
      </c>
      <c r="R35" s="844">
        <f t="shared" si="17"/>
        <v>44.199999999999996</v>
      </c>
      <c r="S35" s="844">
        <f t="shared" si="17"/>
        <v>44</v>
      </c>
      <c r="T35" s="845">
        <f t="shared" si="17"/>
        <v>44.699999999999996</v>
      </c>
      <c r="U35" s="842">
        <f t="shared" si="13"/>
        <v>224.99999999999997</v>
      </c>
      <c r="V35" s="9"/>
      <c r="W35" s="9"/>
      <c r="AA35" s="11"/>
      <c r="AB35" s="11"/>
    </row>
    <row r="36" spans="1:30" ht="15" customHeight="1" x14ac:dyDescent="0.25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155.20456600361663</v>
      </c>
      <c r="I36" s="846"/>
      <c r="J36" s="846"/>
      <c r="K36" s="837"/>
      <c r="L36" s="822"/>
      <c r="M36" s="824"/>
      <c r="N36" s="797" t="s">
        <v>10</v>
      </c>
      <c r="O36" s="847">
        <v>153.5</v>
      </c>
      <c r="P36" s="848">
        <v>152.5</v>
      </c>
      <c r="Q36" s="848">
        <v>154</v>
      </c>
      <c r="R36" s="848">
        <v>150.5</v>
      </c>
      <c r="S36" s="848">
        <v>149.5</v>
      </c>
      <c r="T36" s="849">
        <v>148.5</v>
      </c>
      <c r="U36" s="914">
        <f>+((U35/U37)/7)*1000</f>
        <v>150.90543259557342</v>
      </c>
      <c r="V36" s="824"/>
      <c r="W36" s="824"/>
      <c r="AA36" s="11"/>
      <c r="AB36" s="11"/>
    </row>
    <row r="37" spans="1:30" ht="15" customHeight="1" x14ac:dyDescent="0.25">
      <c r="A37" s="801" t="s">
        <v>11</v>
      </c>
      <c r="B37" s="802">
        <v>462</v>
      </c>
      <c r="C37" s="803">
        <v>492</v>
      </c>
      <c r="D37" s="803">
        <v>114</v>
      </c>
      <c r="E37" s="803">
        <v>486</v>
      </c>
      <c r="F37" s="803">
        <v>484</v>
      </c>
      <c r="G37" s="804">
        <v>490</v>
      </c>
      <c r="H37" s="852">
        <f>SUM(B37:G37)</f>
        <v>2528</v>
      </c>
      <c r="I37" s="851"/>
      <c r="J37" s="851"/>
      <c r="K37" s="851"/>
      <c r="L37" s="822"/>
      <c r="M37" s="9"/>
      <c r="N37" s="801" t="s">
        <v>11</v>
      </c>
      <c r="O37" s="802">
        <v>38</v>
      </c>
      <c r="P37" s="803">
        <v>41</v>
      </c>
      <c r="Q37" s="803">
        <v>7</v>
      </c>
      <c r="R37" s="803">
        <v>42</v>
      </c>
      <c r="S37" s="803">
        <v>42</v>
      </c>
      <c r="T37" s="805">
        <v>43</v>
      </c>
      <c r="U37" s="915">
        <f>SUM(O37:T37)</f>
        <v>213</v>
      </c>
      <c r="V37" s="824"/>
      <c r="W37" s="824"/>
      <c r="AA37" s="11"/>
      <c r="AB37" s="11"/>
    </row>
    <row r="38" spans="1:30" ht="15" customHeight="1" x14ac:dyDescent="0.25">
      <c r="A38" s="807" t="s">
        <v>12</v>
      </c>
      <c r="B38" s="808">
        <f>((((((B36*7)*B37-B28-B29)/1000)))/7)</f>
        <v>71.635685714285714</v>
      </c>
      <c r="C38" s="811">
        <f>((((((C36*7)*C37)/1000)))/7)</f>
        <v>76.309200000000004</v>
      </c>
      <c r="D38" s="811">
        <f>((((((D36*7)*D37)/1000)))/7)</f>
        <v>17.6814</v>
      </c>
      <c r="E38" s="811">
        <f>((((((E36*7)*E37)/1000)))/7)</f>
        <v>75.378600000000006</v>
      </c>
      <c r="F38" s="811">
        <f>((((((F36*7)*F37)/1000)))/7)</f>
        <v>75.068400000000011</v>
      </c>
      <c r="G38" s="812">
        <f>((((((G36*7)*G37)/1000)))/7)</f>
        <v>75.999000000000009</v>
      </c>
      <c r="H38" s="854">
        <f>((H35*1000)/H37)/7</f>
        <v>155.20456600361663</v>
      </c>
      <c r="I38" s="853"/>
      <c r="J38" s="853"/>
      <c r="K38" s="853"/>
      <c r="L38" s="822"/>
      <c r="M38" s="824"/>
      <c r="N38" s="807" t="s">
        <v>12</v>
      </c>
      <c r="O38" s="808">
        <f t="shared" ref="O38:T38" si="18">(((((O36*7)*O37)/1000)))/7</f>
        <v>5.8330000000000002</v>
      </c>
      <c r="P38" s="811">
        <f t="shared" si="18"/>
        <v>6.2524999999999995</v>
      </c>
      <c r="Q38" s="811">
        <f t="shared" si="18"/>
        <v>1.0780000000000001</v>
      </c>
      <c r="R38" s="811">
        <f t="shared" si="18"/>
        <v>6.3209999999999997</v>
      </c>
      <c r="S38" s="811">
        <f t="shared" si="18"/>
        <v>6.2790000000000008</v>
      </c>
      <c r="T38" s="813">
        <f t="shared" si="18"/>
        <v>6.3855000000000004</v>
      </c>
      <c r="U38" s="916">
        <f>((U35*1000)/U37)/7</f>
        <v>150.90543259557344</v>
      </c>
      <c r="V38" s="824"/>
      <c r="W38" s="824"/>
      <c r="AA38" s="11"/>
      <c r="AB38" s="11"/>
    </row>
    <row r="39" spans="1:30" ht="15" customHeight="1" x14ac:dyDescent="0.25">
      <c r="A39" s="810" t="s">
        <v>13</v>
      </c>
      <c r="B39" s="808">
        <f t="shared" ref="B39:G39" si="19">((B37*B36)*7)/1000</f>
        <v>501.59339999999997</v>
      </c>
      <c r="C39" s="811">
        <f t="shared" si="19"/>
        <v>534.1644</v>
      </c>
      <c r="D39" s="811">
        <f t="shared" si="19"/>
        <v>123.76979999999999</v>
      </c>
      <c r="E39" s="811">
        <f t="shared" si="19"/>
        <v>527.65019999999993</v>
      </c>
      <c r="F39" s="811">
        <f>((F37*F36)*7)/1000</f>
        <v>525.47879999999998</v>
      </c>
      <c r="G39" s="812">
        <f t="shared" si="19"/>
        <v>531.99300000000005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T39" si="20">((O37*O36)*7)/1000</f>
        <v>40.831000000000003</v>
      </c>
      <c r="P39" s="811">
        <f t="shared" si="20"/>
        <v>43.767499999999998</v>
      </c>
      <c r="Q39" s="811">
        <f t="shared" si="20"/>
        <v>7.5460000000000003</v>
      </c>
      <c r="R39" s="811">
        <f t="shared" si="20"/>
        <v>44.247</v>
      </c>
      <c r="S39" s="811">
        <f t="shared" si="20"/>
        <v>43.953000000000003</v>
      </c>
      <c r="T39" s="813">
        <f t="shared" si="20"/>
        <v>44.698500000000003</v>
      </c>
      <c r="U39" s="855"/>
      <c r="V39" s="824"/>
      <c r="W39" s="824"/>
      <c r="AA39" s="11"/>
      <c r="AB39" s="11"/>
    </row>
    <row r="40" spans="1:30" ht="15" customHeight="1" thickBot="1" x14ac:dyDescent="0.3">
      <c r="A40" s="815" t="s">
        <v>14</v>
      </c>
      <c r="B40" s="816">
        <f t="shared" ref="B40:G40" si="21">+(B35/B37)/7*1000</f>
        <v>155.07111935683363</v>
      </c>
      <c r="C40" s="817">
        <f t="shared" si="21"/>
        <v>155.11033681765392</v>
      </c>
      <c r="D40" s="817">
        <f t="shared" si="21"/>
        <v>157.39348370927317</v>
      </c>
      <c r="E40" s="817">
        <f t="shared" si="21"/>
        <v>155.1146384479718</v>
      </c>
      <c r="F40" s="817">
        <f>+(F35/F37)/7*1000</f>
        <v>155.10625737898468</v>
      </c>
      <c r="G40" s="818">
        <f t="shared" si="21"/>
        <v>155.10204081632654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T40" si="22">+(O35/O37)/7*1000</f>
        <v>153.38345864661653</v>
      </c>
      <c r="P40" s="817">
        <f t="shared" si="22"/>
        <v>152.61324041811844</v>
      </c>
      <c r="Q40" s="817">
        <f t="shared" si="22"/>
        <v>153.06122448979593</v>
      </c>
      <c r="R40" s="817">
        <f t="shared" si="22"/>
        <v>150.34013605442172</v>
      </c>
      <c r="S40" s="817">
        <f t="shared" si="22"/>
        <v>149.65986394557822</v>
      </c>
      <c r="T40" s="819">
        <f t="shared" si="22"/>
        <v>148.50498338870429</v>
      </c>
      <c r="U40" s="857"/>
      <c r="V40" s="824"/>
      <c r="W40" s="824"/>
      <c r="AA40" s="11"/>
      <c r="AB40" s="11"/>
    </row>
    <row r="41" spans="1:30" ht="15" customHeight="1" x14ac:dyDescent="0.25">
      <c r="A41" s="9"/>
      <c r="B41" s="821">
        <f t="shared" ref="B41:G41" si="23">B39-B35</f>
        <v>9.3400000000031014E-2</v>
      </c>
      <c r="C41" s="821">
        <f t="shared" si="23"/>
        <v>-3.5600000000044929E-2</v>
      </c>
      <c r="D41" s="821">
        <f t="shared" si="23"/>
        <v>-1.8302000000000049</v>
      </c>
      <c r="E41" s="821">
        <f t="shared" si="23"/>
        <v>-4.9800000000118416E-2</v>
      </c>
      <c r="F41" s="821">
        <f t="shared" si="23"/>
        <v>-2.1200000000021646E-2</v>
      </c>
      <c r="G41" s="821">
        <f t="shared" si="23"/>
        <v>-6.9999999999481588E-3</v>
      </c>
      <c r="H41" s="9"/>
      <c r="I41" s="9"/>
      <c r="J41" s="9"/>
      <c r="K41" s="9"/>
      <c r="L41" s="822"/>
      <c r="M41" s="824"/>
      <c r="N41" s="9"/>
      <c r="O41" s="821">
        <f t="shared" ref="O41:T41" si="24">O39-O35</f>
        <v>3.1000000000005912E-2</v>
      </c>
      <c r="P41" s="821">
        <f t="shared" si="24"/>
        <v>-3.2499999999998863E-2</v>
      </c>
      <c r="Q41" s="821">
        <f t="shared" si="24"/>
        <v>4.6000000000000263E-2</v>
      </c>
      <c r="R41" s="821">
        <f t="shared" si="24"/>
        <v>4.700000000000415E-2</v>
      </c>
      <c r="S41" s="821">
        <f t="shared" si="24"/>
        <v>-4.6999999999997044E-2</v>
      </c>
      <c r="T41" s="821">
        <f t="shared" si="24"/>
        <v>-1.4999999999929514E-3</v>
      </c>
      <c r="U41" s="821"/>
      <c r="V41" s="9"/>
      <c r="W41" s="824"/>
      <c r="AA41" s="11"/>
      <c r="AB41" s="11"/>
    </row>
    <row r="42" spans="1:30" ht="15" customHeight="1" x14ac:dyDescent="0.25">
      <c r="A42" s="9"/>
      <c r="B42" s="901">
        <f t="shared" ref="B42:G42" si="25">(B41+B44)/$A$2</f>
        <v>9.3400000000031014E-2</v>
      </c>
      <c r="C42" s="901">
        <f t="shared" si="25"/>
        <v>-3.5600000000044929E-2</v>
      </c>
      <c r="D42" s="901">
        <f t="shared" si="25"/>
        <v>-1.8302000000000049</v>
      </c>
      <c r="E42" s="901">
        <f t="shared" si="25"/>
        <v>-4.9800000000118416E-2</v>
      </c>
      <c r="F42" s="901">
        <f t="shared" si="25"/>
        <v>-2.1200000000021646E-2</v>
      </c>
      <c r="G42" s="901">
        <f t="shared" si="25"/>
        <v>-6.9999999999481588E-3</v>
      </c>
      <c r="H42" s="9"/>
      <c r="I42" s="9"/>
      <c r="J42" s="9"/>
      <c r="K42" s="9"/>
      <c r="L42" s="9"/>
      <c r="M42" s="822"/>
      <c r="N42" s="822"/>
      <c r="O42" s="901">
        <f t="shared" ref="O42:T42" si="26">(O41+O44)/$A$2</f>
        <v>3.1000000000005912E-2</v>
      </c>
      <c r="P42" s="901">
        <f t="shared" si="26"/>
        <v>-3.2499999999998863E-2</v>
      </c>
      <c r="Q42" s="901">
        <f t="shared" si="26"/>
        <v>4.6000000000000263E-2</v>
      </c>
      <c r="R42" s="901">
        <f t="shared" si="26"/>
        <v>4.700000000000415E-2</v>
      </c>
      <c r="S42" s="901">
        <f t="shared" si="26"/>
        <v>-4.6999999999997044E-2</v>
      </c>
      <c r="T42" s="901">
        <f t="shared" si="26"/>
        <v>-1.4999999999929514E-3</v>
      </c>
      <c r="U42" s="822"/>
      <c r="V42" s="9"/>
      <c r="W42" s="9"/>
      <c r="AA42" s="11"/>
      <c r="AB42" s="11"/>
    </row>
    <row r="43" spans="1:30" ht="15" customHeight="1" x14ac:dyDescent="0.25">
      <c r="A43" s="9"/>
      <c r="B43" s="901">
        <f t="shared" ref="B43:G43" si="27">B42 + SUMIF($A$28:$A$34, $A$3,B28:B34)</f>
        <v>71.293400000000034</v>
      </c>
      <c r="C43" s="901">
        <f t="shared" si="27"/>
        <v>75.964399999999955</v>
      </c>
      <c r="D43" s="901">
        <f t="shared" si="27"/>
        <v>14.369799999999994</v>
      </c>
      <c r="E43" s="901">
        <f t="shared" si="27"/>
        <v>74.450199999999882</v>
      </c>
      <c r="F43" s="901">
        <f t="shared" si="27"/>
        <v>75.378799999999984</v>
      </c>
      <c r="G43" s="901">
        <f t="shared" si="27"/>
        <v>75.393000000000058</v>
      </c>
      <c r="H43" s="9"/>
      <c r="I43" s="9"/>
      <c r="J43" s="9"/>
      <c r="K43" s="9"/>
      <c r="L43" s="9"/>
      <c r="M43" s="822"/>
      <c r="N43" s="822"/>
      <c r="O43" s="901">
        <f t="shared" ref="O43:T43" si="28">O42 + SUMIF($N$28:$N$34, $A$3,O28:O34)</f>
        <v>5.5310000000000059</v>
      </c>
      <c r="P43" s="901">
        <f t="shared" si="28"/>
        <v>6.267500000000001</v>
      </c>
      <c r="Q43" s="901">
        <f t="shared" si="28"/>
        <v>1.1460000000000004</v>
      </c>
      <c r="R43" s="901">
        <f t="shared" si="28"/>
        <v>6.4470000000000045</v>
      </c>
      <c r="S43" s="901">
        <f t="shared" si="28"/>
        <v>6.2530000000000028</v>
      </c>
      <c r="T43" s="901">
        <f t="shared" si="28"/>
        <v>6.3985000000000074</v>
      </c>
      <c r="U43" s="822"/>
      <c r="V43" s="9"/>
      <c r="W43" s="9"/>
      <c r="AA43" s="11"/>
      <c r="AB43" s="11"/>
    </row>
    <row r="44" spans="1:30" ht="15" customHeight="1" thickBot="1" x14ac:dyDescent="0.3">
      <c r="A44" s="9"/>
      <c r="B44" s="822"/>
      <c r="C44" s="822"/>
      <c r="D44" s="822"/>
      <c r="E44" s="822"/>
      <c r="F44" s="822"/>
      <c r="G44" s="822"/>
      <c r="H44" s="822"/>
      <c r="I44" s="822"/>
      <c r="J44" s="822"/>
      <c r="K44" s="822"/>
      <c r="L44" s="822"/>
      <c r="M44" s="822"/>
      <c r="N44" s="822"/>
      <c r="O44" s="822"/>
      <c r="P44" s="822"/>
      <c r="Q44" s="822"/>
      <c r="R44" s="822"/>
      <c r="S44" s="822"/>
      <c r="T44" s="822"/>
      <c r="U44" s="822"/>
      <c r="V44" s="822"/>
      <c r="W44" s="9"/>
      <c r="X44" s="2"/>
      <c r="AA44" s="11"/>
      <c r="AB44" s="11"/>
      <c r="AD44" s="3"/>
    </row>
    <row r="45" spans="1:30" ht="15" customHeight="1" thickBot="1" x14ac:dyDescent="0.3">
      <c r="A45" s="773" t="s">
        <v>18</v>
      </c>
      <c r="B45" s="1181" t="s">
        <v>7</v>
      </c>
      <c r="C45" s="1182"/>
      <c r="D45" s="1182"/>
      <c r="E45" s="1182"/>
      <c r="F45" s="1182"/>
      <c r="G45" s="1182"/>
      <c r="H45" s="1183"/>
      <c r="I45" s="1176" t="s">
        <v>29</v>
      </c>
      <c r="J45" s="1177"/>
      <c r="K45" s="1177"/>
      <c r="L45" s="1177"/>
      <c r="M45" s="1177"/>
      <c r="N45" s="1177"/>
      <c r="O45" s="1178"/>
      <c r="P45" s="1176" t="s">
        <v>28</v>
      </c>
      <c r="Q45" s="1177"/>
      <c r="R45" s="1177"/>
      <c r="S45" s="1177"/>
      <c r="T45" s="1177"/>
      <c r="U45" s="1177"/>
      <c r="V45" s="1178"/>
      <c r="W45" s="881" t="s">
        <v>8</v>
      </c>
      <c r="Z45" s="2"/>
      <c r="AA45" s="11"/>
      <c r="AB45" s="2"/>
      <c r="AC45" s="2"/>
      <c r="AD45" s="2"/>
    </row>
    <row r="46" spans="1:30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828">
        <v>1</v>
      </c>
      <c r="J46" s="829">
        <v>2</v>
      </c>
      <c r="K46" s="829">
        <v>3</v>
      </c>
      <c r="L46" s="829">
        <v>4</v>
      </c>
      <c r="M46" s="829">
        <v>5</v>
      </c>
      <c r="N46" s="829">
        <v>6</v>
      </c>
      <c r="O46" s="935">
        <v>7</v>
      </c>
      <c r="P46" s="828">
        <v>1</v>
      </c>
      <c r="Q46" s="829">
        <v>2</v>
      </c>
      <c r="R46" s="829">
        <v>3</v>
      </c>
      <c r="S46" s="829">
        <v>4</v>
      </c>
      <c r="T46" s="829">
        <v>5</v>
      </c>
      <c r="U46" s="936">
        <v>6</v>
      </c>
      <c r="V46" s="859">
        <v>7</v>
      </c>
      <c r="W46" s="965">
        <v>134.9</v>
      </c>
      <c r="Z46" s="2"/>
      <c r="AA46" s="11"/>
      <c r="AB46" s="2"/>
      <c r="AC46" s="2"/>
      <c r="AD46" s="2"/>
    </row>
    <row r="47" spans="1:30" ht="15" customHeight="1" thickBot="1" x14ac:dyDescent="0.3">
      <c r="A47" s="940" t="s">
        <v>127</v>
      </c>
      <c r="B47" s="961">
        <v>7.6</v>
      </c>
      <c r="C47" s="962">
        <v>7.7</v>
      </c>
      <c r="D47" s="962">
        <v>7.7</v>
      </c>
      <c r="E47" s="962">
        <v>1.3</v>
      </c>
      <c r="F47" s="962">
        <v>7.7</v>
      </c>
      <c r="G47" s="962">
        <v>7.5</v>
      </c>
      <c r="H47" s="962">
        <v>7.5</v>
      </c>
      <c r="I47" s="961">
        <v>6.7</v>
      </c>
      <c r="J47" s="962">
        <v>6.8</v>
      </c>
      <c r="K47" s="962">
        <v>6.9</v>
      </c>
      <c r="L47" s="962">
        <v>1.7</v>
      </c>
      <c r="M47" s="962">
        <v>6.9</v>
      </c>
      <c r="N47" s="831">
        <v>6.7</v>
      </c>
      <c r="O47" s="969">
        <v>6.7</v>
      </c>
      <c r="P47" s="961">
        <v>7.4</v>
      </c>
      <c r="Q47" s="962">
        <v>7.4</v>
      </c>
      <c r="R47" s="962">
        <v>7.5</v>
      </c>
      <c r="S47" s="962">
        <v>1.3</v>
      </c>
      <c r="T47" s="962">
        <v>7.7</v>
      </c>
      <c r="U47" s="962">
        <v>7.5</v>
      </c>
      <c r="V47" s="969">
        <v>7.3</v>
      </c>
      <c r="W47" s="964">
        <f>SUM(B47:V47)</f>
        <v>135.50000000000006</v>
      </c>
      <c r="X47" s="2"/>
      <c r="Y47" s="374"/>
      <c r="Z47" s="2"/>
      <c r="AA47" s="2"/>
      <c r="AB47" s="2"/>
    </row>
    <row r="48" spans="1:30" ht="15" customHeight="1" x14ac:dyDescent="0.25">
      <c r="A48" s="774" t="s">
        <v>23</v>
      </c>
      <c r="B48" s="958">
        <v>7.6</v>
      </c>
      <c r="C48" s="959">
        <v>7.7</v>
      </c>
      <c r="D48" s="959">
        <v>7.7</v>
      </c>
      <c r="E48" s="959">
        <v>1.3</v>
      </c>
      <c r="F48" s="959">
        <v>7.7</v>
      </c>
      <c r="G48" s="966">
        <v>7.5</v>
      </c>
      <c r="H48" s="966">
        <v>7.5</v>
      </c>
      <c r="I48" s="958">
        <v>6.7</v>
      </c>
      <c r="J48" s="966">
        <v>6.8</v>
      </c>
      <c r="K48" s="966">
        <v>6.9</v>
      </c>
      <c r="L48" s="959">
        <v>1.7</v>
      </c>
      <c r="M48" s="959">
        <v>6.9</v>
      </c>
      <c r="N48" s="967">
        <v>6.7</v>
      </c>
      <c r="O48" s="968">
        <v>6.7</v>
      </c>
      <c r="P48" s="958">
        <v>7.4</v>
      </c>
      <c r="Q48" s="959">
        <v>7.4</v>
      </c>
      <c r="R48" s="959">
        <v>7.5</v>
      </c>
      <c r="S48" s="959">
        <v>1.3</v>
      </c>
      <c r="T48" s="959">
        <v>7.7</v>
      </c>
      <c r="U48" s="959">
        <v>7.5</v>
      </c>
      <c r="V48" s="968">
        <v>7.3</v>
      </c>
      <c r="W48" s="917">
        <f t="shared" ref="W48:W55" si="29">SUM(B48:V48)</f>
        <v>135.50000000000006</v>
      </c>
      <c r="X48" s="895">
        <f t="shared" ref="X48:X54" si="30">W47-W48</f>
        <v>0</v>
      </c>
      <c r="Y48" s="12"/>
      <c r="Z48" s="2"/>
      <c r="AA48" s="2"/>
      <c r="AB48" s="2"/>
    </row>
    <row r="49" spans="1:28" ht="15" customHeight="1" x14ac:dyDescent="0.25">
      <c r="A49" s="774" t="s">
        <v>19</v>
      </c>
      <c r="B49" s="808">
        <v>7.5</v>
      </c>
      <c r="C49" s="811">
        <v>7.7</v>
      </c>
      <c r="D49" s="811">
        <v>7.6</v>
      </c>
      <c r="E49" s="811">
        <v>1.2</v>
      </c>
      <c r="F49" s="811">
        <v>7.6</v>
      </c>
      <c r="G49" s="862">
        <v>7.4</v>
      </c>
      <c r="H49" s="862">
        <v>7.4</v>
      </c>
      <c r="I49" s="808">
        <v>6.6</v>
      </c>
      <c r="J49" s="862">
        <v>6.7</v>
      </c>
      <c r="K49" s="862">
        <v>6.8</v>
      </c>
      <c r="L49" s="811">
        <v>1.7</v>
      </c>
      <c r="M49" s="811">
        <v>6.8</v>
      </c>
      <c r="N49" s="863">
        <v>6.6</v>
      </c>
      <c r="O49" s="812">
        <v>6.6</v>
      </c>
      <c r="P49" s="808">
        <v>7.3</v>
      </c>
      <c r="Q49" s="811">
        <v>7.3</v>
      </c>
      <c r="R49" s="811">
        <v>7.5</v>
      </c>
      <c r="S49" s="811">
        <v>1.2</v>
      </c>
      <c r="T49" s="811">
        <v>7.6</v>
      </c>
      <c r="U49" s="811">
        <v>7.4</v>
      </c>
      <c r="V49" s="812">
        <v>7.3</v>
      </c>
      <c r="W49" s="922">
        <f t="shared" si="29"/>
        <v>133.79999999999998</v>
      </c>
      <c r="X49" s="895">
        <f t="shared" si="30"/>
        <v>1.7000000000000739</v>
      </c>
      <c r="Y49" s="12"/>
      <c r="Z49" s="2"/>
      <c r="AA49" s="2"/>
      <c r="AB49" s="2"/>
    </row>
    <row r="50" spans="1:28" ht="15" customHeight="1" x14ac:dyDescent="0.25">
      <c r="A50" s="774" t="s">
        <v>27</v>
      </c>
      <c r="B50" s="808">
        <v>7.5</v>
      </c>
      <c r="C50" s="811">
        <v>7.7</v>
      </c>
      <c r="D50" s="811">
        <v>7.6</v>
      </c>
      <c r="E50" s="874">
        <v>1.2</v>
      </c>
      <c r="F50" s="811">
        <v>7.6</v>
      </c>
      <c r="G50" s="862">
        <v>7.4</v>
      </c>
      <c r="H50" s="862">
        <v>7.4</v>
      </c>
      <c r="I50" s="808">
        <v>6.6</v>
      </c>
      <c r="J50" s="862">
        <v>6.7</v>
      </c>
      <c r="K50" s="862">
        <v>6.9</v>
      </c>
      <c r="L50" s="811">
        <v>1.7</v>
      </c>
      <c r="M50" s="811">
        <v>6.8</v>
      </c>
      <c r="N50" s="863">
        <v>6.6</v>
      </c>
      <c r="O50" s="812">
        <v>6.6</v>
      </c>
      <c r="P50" s="808">
        <v>7.4</v>
      </c>
      <c r="Q50" s="811">
        <v>7.4</v>
      </c>
      <c r="R50" s="811">
        <v>7.5</v>
      </c>
      <c r="S50" s="811">
        <v>1.2</v>
      </c>
      <c r="T50" s="811">
        <v>7.6</v>
      </c>
      <c r="U50" s="811">
        <v>7.4</v>
      </c>
      <c r="V50" s="812">
        <v>7.3</v>
      </c>
      <c r="W50" s="922">
        <f t="shared" si="29"/>
        <v>134.1</v>
      </c>
      <c r="X50" s="895">
        <f t="shared" si="30"/>
        <v>-0.30000000000001137</v>
      </c>
      <c r="Y50" s="641"/>
      <c r="Z50" s="2"/>
      <c r="AA50" s="2"/>
      <c r="AB50" s="2"/>
    </row>
    <row r="51" spans="1:28" ht="15" customHeight="1" x14ac:dyDescent="0.25">
      <c r="A51" s="774" t="s">
        <v>20</v>
      </c>
      <c r="B51" s="808">
        <v>7.5</v>
      </c>
      <c r="C51" s="811">
        <v>7.7</v>
      </c>
      <c r="D51" s="811">
        <v>7.7</v>
      </c>
      <c r="E51" s="811">
        <v>1.1000000000000001</v>
      </c>
      <c r="F51" s="811">
        <v>7.6</v>
      </c>
      <c r="G51" s="862">
        <v>7.5</v>
      </c>
      <c r="H51" s="862">
        <v>7.5</v>
      </c>
      <c r="I51" s="808">
        <v>6.6</v>
      </c>
      <c r="J51" s="862">
        <v>6.8</v>
      </c>
      <c r="K51" s="862">
        <v>6.9</v>
      </c>
      <c r="L51" s="811">
        <v>1.7</v>
      </c>
      <c r="M51" s="811">
        <v>6.8</v>
      </c>
      <c r="N51" s="863">
        <v>6.7</v>
      </c>
      <c r="O51" s="812">
        <v>6.7</v>
      </c>
      <c r="P51" s="808">
        <v>7.4</v>
      </c>
      <c r="Q51" s="811">
        <v>7.4</v>
      </c>
      <c r="R51" s="811">
        <v>7.5</v>
      </c>
      <c r="S51" s="811">
        <v>1.2</v>
      </c>
      <c r="T51" s="811">
        <v>7.6</v>
      </c>
      <c r="U51" s="811">
        <v>7.5</v>
      </c>
      <c r="V51" s="812">
        <v>7.3</v>
      </c>
      <c r="W51" s="922">
        <f t="shared" si="29"/>
        <v>134.70000000000002</v>
      </c>
      <c r="X51" s="895">
        <f t="shared" si="30"/>
        <v>-0.60000000000002274</v>
      </c>
      <c r="Y51" s="12"/>
      <c r="Z51" s="2"/>
      <c r="AA51" s="2"/>
      <c r="AB51" s="2"/>
    </row>
    <row r="52" spans="1:28" ht="15" customHeight="1" x14ac:dyDescent="0.25">
      <c r="A52" s="774" t="s">
        <v>21</v>
      </c>
      <c r="B52" s="808">
        <v>7.5</v>
      </c>
      <c r="C52" s="811">
        <v>7.7</v>
      </c>
      <c r="D52" s="811">
        <v>7.7</v>
      </c>
      <c r="E52" s="811">
        <v>1.1000000000000001</v>
      </c>
      <c r="F52" s="811">
        <v>7.6</v>
      </c>
      <c r="G52" s="862">
        <v>7.5</v>
      </c>
      <c r="H52" s="862">
        <v>7.5</v>
      </c>
      <c r="I52" s="808">
        <v>6.6</v>
      </c>
      <c r="J52" s="862">
        <v>6.8</v>
      </c>
      <c r="K52" s="862">
        <v>6.9</v>
      </c>
      <c r="L52" s="811">
        <v>1.7</v>
      </c>
      <c r="M52" s="811">
        <v>6.9</v>
      </c>
      <c r="N52" s="863">
        <v>6.7</v>
      </c>
      <c r="O52" s="812">
        <v>6.7</v>
      </c>
      <c r="P52" s="808">
        <v>7.4</v>
      </c>
      <c r="Q52" s="811">
        <v>7.4</v>
      </c>
      <c r="R52" s="811">
        <v>7.5</v>
      </c>
      <c r="S52" s="811">
        <v>1.2</v>
      </c>
      <c r="T52" s="811">
        <v>7.6</v>
      </c>
      <c r="U52" s="811">
        <v>7.5</v>
      </c>
      <c r="V52" s="812">
        <v>7.3</v>
      </c>
      <c r="W52" s="922">
        <f t="shared" si="29"/>
        <v>134.80000000000004</v>
      </c>
      <c r="X52" s="895">
        <f t="shared" si="30"/>
        <v>-0.10000000000002274</v>
      </c>
      <c r="Y52" s="12"/>
      <c r="Z52" s="2"/>
      <c r="AA52" s="2"/>
      <c r="AB52" s="2"/>
    </row>
    <row r="53" spans="1:28" ht="15" customHeight="1" x14ac:dyDescent="0.25">
      <c r="A53" s="785" t="s">
        <v>22</v>
      </c>
      <c r="B53" s="808">
        <v>7.6</v>
      </c>
      <c r="C53" s="811">
        <v>7.7</v>
      </c>
      <c r="D53" s="811">
        <v>7.7</v>
      </c>
      <c r="E53" s="811">
        <v>1.1000000000000001</v>
      </c>
      <c r="F53" s="811">
        <v>7.7</v>
      </c>
      <c r="G53" s="862">
        <v>7.5</v>
      </c>
      <c r="H53" s="862">
        <v>7.5</v>
      </c>
      <c r="I53" s="808">
        <v>6.6</v>
      </c>
      <c r="J53" s="862">
        <v>6.8</v>
      </c>
      <c r="K53" s="862">
        <v>6.9</v>
      </c>
      <c r="L53" s="811">
        <v>1.7</v>
      </c>
      <c r="M53" s="811">
        <v>6.9</v>
      </c>
      <c r="N53" s="863">
        <v>6.7</v>
      </c>
      <c r="O53" s="812">
        <v>6.7</v>
      </c>
      <c r="P53" s="808">
        <v>7.4</v>
      </c>
      <c r="Q53" s="811">
        <v>7.4</v>
      </c>
      <c r="R53" s="811">
        <v>7.6</v>
      </c>
      <c r="S53" s="811">
        <v>1.2</v>
      </c>
      <c r="T53" s="811">
        <v>7.7</v>
      </c>
      <c r="U53" s="811">
        <v>7.5</v>
      </c>
      <c r="V53" s="812">
        <v>7.3</v>
      </c>
      <c r="W53" s="922">
        <f t="shared" si="29"/>
        <v>135.20000000000002</v>
      </c>
      <c r="X53" s="895">
        <f t="shared" si="30"/>
        <v>-0.39999999999997726</v>
      </c>
      <c r="Y53" s="12"/>
      <c r="Z53" s="2"/>
      <c r="AA53" s="2"/>
      <c r="AB53" s="2"/>
    </row>
    <row r="54" spans="1:28" ht="15" customHeight="1" thickBot="1" x14ac:dyDescent="0.3">
      <c r="A54" s="839" t="s">
        <v>30</v>
      </c>
      <c r="B54" s="808">
        <v>7.6</v>
      </c>
      <c r="C54" s="811">
        <v>7.7</v>
      </c>
      <c r="D54" s="811">
        <v>7.7</v>
      </c>
      <c r="E54" s="874">
        <v>1.1000000000000001</v>
      </c>
      <c r="F54" s="811">
        <v>7.7</v>
      </c>
      <c r="G54" s="862">
        <v>7.5</v>
      </c>
      <c r="H54" s="862">
        <v>7.5</v>
      </c>
      <c r="I54" s="808">
        <v>6.7</v>
      </c>
      <c r="J54" s="862">
        <v>6.8</v>
      </c>
      <c r="K54" s="862">
        <v>6.9</v>
      </c>
      <c r="L54" s="811">
        <v>1.7</v>
      </c>
      <c r="M54" s="811">
        <v>6.9</v>
      </c>
      <c r="N54" s="863">
        <v>6.7</v>
      </c>
      <c r="O54" s="812">
        <v>6.7</v>
      </c>
      <c r="P54" s="808">
        <v>7.4</v>
      </c>
      <c r="Q54" s="811">
        <v>7.4</v>
      </c>
      <c r="R54" s="811">
        <v>7.6</v>
      </c>
      <c r="S54" s="811">
        <v>1.3</v>
      </c>
      <c r="T54" s="811">
        <v>7.7</v>
      </c>
      <c r="U54" s="811">
        <v>7.5</v>
      </c>
      <c r="V54" s="812">
        <v>7.4</v>
      </c>
      <c r="W54" s="924">
        <f t="shared" si="29"/>
        <v>135.50000000000003</v>
      </c>
      <c r="X54" s="895">
        <f t="shared" si="30"/>
        <v>-0.30000000000001137</v>
      </c>
      <c r="Y54" s="12"/>
      <c r="Z54" s="2"/>
      <c r="AA54" s="2"/>
      <c r="AB54" s="2"/>
    </row>
    <row r="55" spans="1:28" ht="15" customHeight="1" thickBot="1" x14ac:dyDescent="0.3">
      <c r="A55" s="792" t="s">
        <v>8</v>
      </c>
      <c r="B55" s="843">
        <f t="shared" ref="B55:K55" si="31">SUM(B48:B54)</f>
        <v>52.800000000000004</v>
      </c>
      <c r="C55" s="844">
        <f t="shared" si="31"/>
        <v>53.900000000000006</v>
      </c>
      <c r="D55" s="844">
        <f t="shared" si="31"/>
        <v>53.7</v>
      </c>
      <c r="E55" s="844">
        <f t="shared" si="31"/>
        <v>8.1</v>
      </c>
      <c r="F55" s="844">
        <f t="shared" si="31"/>
        <v>53.500000000000007</v>
      </c>
      <c r="G55" s="844">
        <f t="shared" si="31"/>
        <v>52.3</v>
      </c>
      <c r="H55" s="885">
        <f t="shared" si="31"/>
        <v>52.3</v>
      </c>
      <c r="I55" s="843">
        <f t="shared" si="31"/>
        <v>46.400000000000006</v>
      </c>
      <c r="J55" s="844">
        <f t="shared" si="31"/>
        <v>47.399999999999991</v>
      </c>
      <c r="K55" s="844">
        <f t="shared" si="31"/>
        <v>48.199999999999996</v>
      </c>
      <c r="L55" s="844">
        <f>SUM(L48:L54)</f>
        <v>11.899999999999999</v>
      </c>
      <c r="M55" s="844">
        <f>SUM(M48:M54)</f>
        <v>48</v>
      </c>
      <c r="N55" s="844">
        <f>SUM(N48:N54)</f>
        <v>46.7</v>
      </c>
      <c r="O55" s="885">
        <f>SUM(O48:O54)</f>
        <v>46.7</v>
      </c>
      <c r="P55" s="843">
        <f t="shared" ref="P55:V55" si="32">SUM(P48:P54)</f>
        <v>51.699999999999996</v>
      </c>
      <c r="Q55" s="844">
        <f t="shared" si="32"/>
        <v>51.699999999999996</v>
      </c>
      <c r="R55" s="844">
        <f t="shared" si="32"/>
        <v>52.7</v>
      </c>
      <c r="S55" s="844">
        <f t="shared" si="32"/>
        <v>8.6000000000000014</v>
      </c>
      <c r="T55" s="844">
        <f t="shared" si="32"/>
        <v>53.500000000000007</v>
      </c>
      <c r="U55" s="844">
        <f t="shared" si="32"/>
        <v>52.3</v>
      </c>
      <c r="V55" s="885">
        <f t="shared" si="32"/>
        <v>51.199999999999996</v>
      </c>
      <c r="W55" s="796">
        <f t="shared" si="29"/>
        <v>943.60000000000025</v>
      </c>
      <c r="X55" s="327"/>
      <c r="Y55" s="12"/>
      <c r="Z55" s="2"/>
      <c r="AA55" s="2"/>
      <c r="AB55" s="2"/>
    </row>
    <row r="56" spans="1:28" ht="15" customHeight="1" x14ac:dyDescent="0.25">
      <c r="A56" s="797" t="s">
        <v>10</v>
      </c>
      <c r="B56" s="886">
        <v>154</v>
      </c>
      <c r="C56" s="887">
        <v>154</v>
      </c>
      <c r="D56" s="887">
        <v>153.5</v>
      </c>
      <c r="E56" s="887">
        <v>154</v>
      </c>
      <c r="F56" s="887">
        <v>153</v>
      </c>
      <c r="G56" s="887">
        <v>152.5</v>
      </c>
      <c r="H56" s="888">
        <v>152.5</v>
      </c>
      <c r="I56" s="886">
        <v>154</v>
      </c>
      <c r="J56" s="887">
        <v>154</v>
      </c>
      <c r="K56" s="887">
        <v>153</v>
      </c>
      <c r="L56" s="889">
        <v>154</v>
      </c>
      <c r="M56" s="889">
        <v>152.5</v>
      </c>
      <c r="N56" s="887">
        <v>151.5</v>
      </c>
      <c r="O56" s="888">
        <v>151.5</v>
      </c>
      <c r="P56" s="886">
        <v>154</v>
      </c>
      <c r="Q56" s="887">
        <v>154</v>
      </c>
      <c r="R56" s="887">
        <v>153.5</v>
      </c>
      <c r="S56" s="887">
        <v>154</v>
      </c>
      <c r="T56" s="887">
        <v>153</v>
      </c>
      <c r="U56" s="887">
        <v>152.5</v>
      </c>
      <c r="V56" s="888">
        <v>152.5</v>
      </c>
      <c r="W56" s="865">
        <f>((W55/W57)/7)*1000</f>
        <v>153.18181818181822</v>
      </c>
      <c r="X56" s="2"/>
      <c r="Y56" s="12"/>
      <c r="Z56" s="2"/>
      <c r="AA56" s="2"/>
      <c r="AB56" s="2"/>
    </row>
    <row r="57" spans="1:28" ht="15" customHeight="1" x14ac:dyDescent="0.25">
      <c r="A57" s="801" t="s">
        <v>11</v>
      </c>
      <c r="B57" s="802">
        <v>49</v>
      </c>
      <c r="C57" s="803">
        <v>50</v>
      </c>
      <c r="D57" s="803">
        <v>50</v>
      </c>
      <c r="E57" s="803">
        <v>7</v>
      </c>
      <c r="F57" s="803">
        <v>50</v>
      </c>
      <c r="G57" s="803">
        <v>49</v>
      </c>
      <c r="H57" s="804">
        <v>49</v>
      </c>
      <c r="I57" s="802">
        <v>43</v>
      </c>
      <c r="J57" s="803">
        <v>44</v>
      </c>
      <c r="K57" s="803">
        <v>45</v>
      </c>
      <c r="L57" s="803">
        <v>11</v>
      </c>
      <c r="M57" s="803">
        <v>45</v>
      </c>
      <c r="N57" s="803">
        <v>44</v>
      </c>
      <c r="O57" s="804">
        <v>44</v>
      </c>
      <c r="P57" s="802">
        <v>48</v>
      </c>
      <c r="Q57" s="803">
        <v>48</v>
      </c>
      <c r="R57" s="803">
        <v>49</v>
      </c>
      <c r="S57" s="803">
        <v>8</v>
      </c>
      <c r="T57" s="803">
        <v>50</v>
      </c>
      <c r="U57" s="803">
        <v>49</v>
      </c>
      <c r="V57" s="804">
        <v>48</v>
      </c>
      <c r="W57" s="866">
        <f>+SUM(B57:V57)</f>
        <v>880</v>
      </c>
      <c r="X57" s="2"/>
      <c r="Y57" s="12"/>
      <c r="Z57" s="2"/>
      <c r="AA57" s="2"/>
      <c r="AB57" s="2"/>
    </row>
    <row r="58" spans="1:28" ht="15" customHeight="1" x14ac:dyDescent="0.25">
      <c r="A58" s="807" t="s">
        <v>12</v>
      </c>
      <c r="B58" s="808">
        <f>((((B56*7)*B57-B48-B49)/1000))/7</f>
        <v>7.5438428571428569</v>
      </c>
      <c r="C58" s="811">
        <f t="shared" ref="C58:V58" si="33">((((C56*7)*C57-C48-C49)/1000))/7</f>
        <v>7.6978000000000009</v>
      </c>
      <c r="D58" s="811">
        <f t="shared" si="33"/>
        <v>7.6728142857142867</v>
      </c>
      <c r="E58" s="811">
        <f t="shared" si="33"/>
        <v>1.0776428571428571</v>
      </c>
      <c r="F58" s="811">
        <f t="shared" si="33"/>
        <v>7.6478142857142855</v>
      </c>
      <c r="G58" s="811">
        <f t="shared" si="33"/>
        <v>7.4703714285714282</v>
      </c>
      <c r="H58" s="812">
        <f t="shared" si="33"/>
        <v>7.4703714285714282</v>
      </c>
      <c r="I58" s="808">
        <f t="shared" si="33"/>
        <v>6.6201000000000008</v>
      </c>
      <c r="J58" s="811">
        <f t="shared" si="33"/>
        <v>6.7740714285714292</v>
      </c>
      <c r="K58" s="811">
        <f t="shared" si="33"/>
        <v>6.8830428571428559</v>
      </c>
      <c r="L58" s="811">
        <f t="shared" si="33"/>
        <v>1.6935142857142853</v>
      </c>
      <c r="M58" s="811">
        <f t="shared" si="33"/>
        <v>6.8605428571428559</v>
      </c>
      <c r="N58" s="811">
        <f t="shared" si="33"/>
        <v>6.6641000000000004</v>
      </c>
      <c r="O58" s="812">
        <f t="shared" si="33"/>
        <v>6.6641000000000004</v>
      </c>
      <c r="P58" s="808">
        <f t="shared" si="33"/>
        <v>7.389899999999999</v>
      </c>
      <c r="Q58" s="811">
        <f t="shared" si="33"/>
        <v>7.389899999999999</v>
      </c>
      <c r="R58" s="811">
        <f t="shared" si="33"/>
        <v>7.5193571428571433</v>
      </c>
      <c r="S58" s="811">
        <f t="shared" si="33"/>
        <v>1.231642857142857</v>
      </c>
      <c r="T58" s="811">
        <f t="shared" si="33"/>
        <v>7.6478142857142855</v>
      </c>
      <c r="U58" s="811">
        <f t="shared" si="33"/>
        <v>7.4703714285714282</v>
      </c>
      <c r="V58" s="812">
        <f t="shared" si="33"/>
        <v>7.3179142857142851</v>
      </c>
      <c r="W58" s="867">
        <f>((W55*1000)/W57)/7</f>
        <v>153.18181818181822</v>
      </c>
      <c r="X58" s="327"/>
      <c r="Y58" s="374"/>
      <c r="AA58" s="11"/>
      <c r="AB58" s="11"/>
    </row>
    <row r="59" spans="1:28" ht="15" customHeight="1" x14ac:dyDescent="0.25">
      <c r="A59" s="810" t="s">
        <v>13</v>
      </c>
      <c r="B59" s="808">
        <f>((B57*B56)*7)/1000</f>
        <v>52.822000000000003</v>
      </c>
      <c r="C59" s="811">
        <f>((C57*C56)*7)/1000</f>
        <v>53.9</v>
      </c>
      <c r="D59" s="811">
        <f t="shared" ref="D59:K59" si="34">((D57*D56)*7)/1000</f>
        <v>53.725000000000001</v>
      </c>
      <c r="E59" s="811">
        <f t="shared" si="34"/>
        <v>7.5460000000000003</v>
      </c>
      <c r="F59" s="811">
        <f t="shared" si="34"/>
        <v>53.55</v>
      </c>
      <c r="G59" s="811">
        <f t="shared" si="34"/>
        <v>52.307499999999997</v>
      </c>
      <c r="H59" s="812">
        <f t="shared" si="34"/>
        <v>52.307499999999997</v>
      </c>
      <c r="I59" s="808">
        <f t="shared" si="34"/>
        <v>46.353999999999999</v>
      </c>
      <c r="J59" s="811">
        <f t="shared" si="34"/>
        <v>47.432000000000002</v>
      </c>
      <c r="K59" s="811">
        <f t="shared" si="34"/>
        <v>48.195</v>
      </c>
      <c r="L59" s="811">
        <f>((L57*L56)*7)/1000</f>
        <v>11.858000000000001</v>
      </c>
      <c r="M59" s="811">
        <f>((M57*M56)*7)/1000</f>
        <v>48.037500000000001</v>
      </c>
      <c r="N59" s="811">
        <f>((N57*N56)*7)/1000</f>
        <v>46.661999999999999</v>
      </c>
      <c r="O59" s="812">
        <f>((O57*O56)*7)/1000</f>
        <v>46.661999999999999</v>
      </c>
      <c r="P59" s="808">
        <f t="shared" ref="P59:V59" si="35">((P57*P56)*7)/1000</f>
        <v>51.744</v>
      </c>
      <c r="Q59" s="811">
        <f t="shared" si="35"/>
        <v>51.744</v>
      </c>
      <c r="R59" s="811">
        <f t="shared" si="35"/>
        <v>52.650500000000001</v>
      </c>
      <c r="S59" s="811">
        <f t="shared" si="35"/>
        <v>8.6240000000000006</v>
      </c>
      <c r="T59" s="811">
        <f t="shared" si="35"/>
        <v>53.55</v>
      </c>
      <c r="U59" s="811">
        <f t="shared" si="35"/>
        <v>52.307499999999997</v>
      </c>
      <c r="V59" s="812">
        <f t="shared" si="35"/>
        <v>51.24</v>
      </c>
      <c r="W59" s="868"/>
      <c r="X59" s="327"/>
      <c r="Y59" s="374"/>
      <c r="AA59" s="11"/>
      <c r="AB59" s="11"/>
    </row>
    <row r="60" spans="1:28" ht="15" customHeight="1" thickBot="1" x14ac:dyDescent="0.3">
      <c r="A60" s="815" t="s">
        <v>14</v>
      </c>
      <c r="B60" s="816">
        <f t="shared" ref="B60:K60" si="36">+(B55/B57)/7*1000</f>
        <v>153.93586005830903</v>
      </c>
      <c r="C60" s="817">
        <f t="shared" si="36"/>
        <v>154</v>
      </c>
      <c r="D60" s="817">
        <f t="shared" si="36"/>
        <v>153.42857142857144</v>
      </c>
      <c r="E60" s="817">
        <f t="shared" si="36"/>
        <v>165.30612244897958</v>
      </c>
      <c r="F60" s="817">
        <f t="shared" si="36"/>
        <v>152.85714285714286</v>
      </c>
      <c r="G60" s="817">
        <f t="shared" si="36"/>
        <v>152.47813411078718</v>
      </c>
      <c r="H60" s="818">
        <f t="shared" si="36"/>
        <v>152.47813411078718</v>
      </c>
      <c r="I60" s="816">
        <f t="shared" si="36"/>
        <v>154.1528239202658</v>
      </c>
      <c r="J60" s="817">
        <f t="shared" si="36"/>
        <v>153.89610389610388</v>
      </c>
      <c r="K60" s="817">
        <f t="shared" si="36"/>
        <v>153.01587301587301</v>
      </c>
      <c r="L60" s="817">
        <f>+(L55/L57)/7*1000</f>
        <v>154.54545454545453</v>
      </c>
      <c r="M60" s="817">
        <f>+(M55/M57)/7*1000</f>
        <v>152.38095238095238</v>
      </c>
      <c r="N60" s="817">
        <f>+(N55/N57)/7*1000</f>
        <v>151.62337662337663</v>
      </c>
      <c r="O60" s="818">
        <f>+(O55/O57)/7*1000</f>
        <v>151.62337662337663</v>
      </c>
      <c r="P60" s="816">
        <f t="shared" ref="P60:V60" si="37">+(P55/P57)/7*1000</f>
        <v>153.86904761904759</v>
      </c>
      <c r="Q60" s="817">
        <f t="shared" si="37"/>
        <v>153.86904761904759</v>
      </c>
      <c r="R60" s="817">
        <f t="shared" si="37"/>
        <v>153.64431486880468</v>
      </c>
      <c r="S60" s="817">
        <f t="shared" si="37"/>
        <v>153.57142857142861</v>
      </c>
      <c r="T60" s="817">
        <f t="shared" si="37"/>
        <v>152.85714285714286</v>
      </c>
      <c r="U60" s="817">
        <f t="shared" si="37"/>
        <v>152.47813411078718</v>
      </c>
      <c r="V60" s="818">
        <f t="shared" si="37"/>
        <v>152.38095238095238</v>
      </c>
      <c r="W60" s="869"/>
      <c r="X60" s="327"/>
      <c r="Y60" s="374"/>
      <c r="AA60" s="11"/>
      <c r="AB60" s="11"/>
    </row>
    <row r="61" spans="1:28" ht="15" customHeight="1" x14ac:dyDescent="0.25">
      <c r="A61" s="9"/>
      <c r="B61" s="821">
        <f>B59-B55</f>
        <v>2.1999999999998465E-2</v>
      </c>
      <c r="C61" s="821">
        <f t="shared" ref="C61:V61" si="38">C59-C55</f>
        <v>0</v>
      </c>
      <c r="D61" s="821">
        <f t="shared" si="38"/>
        <v>2.4999999999998579E-2</v>
      </c>
      <c r="E61" s="821">
        <f t="shared" si="38"/>
        <v>-0.55399999999999938</v>
      </c>
      <c r="F61" s="821">
        <f t="shared" si="38"/>
        <v>4.9999999999990052E-2</v>
      </c>
      <c r="G61" s="821">
        <f t="shared" si="38"/>
        <v>7.5000000000002842E-3</v>
      </c>
      <c r="H61" s="821">
        <f t="shared" si="38"/>
        <v>7.5000000000002842E-3</v>
      </c>
      <c r="I61" s="821">
        <f t="shared" si="38"/>
        <v>-4.600000000000648E-2</v>
      </c>
      <c r="J61" s="821">
        <f t="shared" si="38"/>
        <v>3.2000000000010687E-2</v>
      </c>
      <c r="K61" s="821">
        <f t="shared" si="38"/>
        <v>-4.9999999999954525E-3</v>
      </c>
      <c r="L61" s="821">
        <f t="shared" si="38"/>
        <v>-4.1999999999998039E-2</v>
      </c>
      <c r="M61" s="821">
        <f t="shared" si="38"/>
        <v>3.7500000000001421E-2</v>
      </c>
      <c r="N61" s="821">
        <f t="shared" si="38"/>
        <v>-3.8000000000003809E-2</v>
      </c>
      <c r="O61" s="821">
        <f t="shared" si="38"/>
        <v>-3.8000000000003809E-2</v>
      </c>
      <c r="P61" s="821">
        <f t="shared" si="38"/>
        <v>4.4000000000004036E-2</v>
      </c>
      <c r="Q61" s="821">
        <f t="shared" si="38"/>
        <v>4.4000000000004036E-2</v>
      </c>
      <c r="R61" s="821">
        <f t="shared" si="38"/>
        <v>-4.9500000000001876E-2</v>
      </c>
      <c r="S61" s="821">
        <f t="shared" si="38"/>
        <v>2.3999999999999133E-2</v>
      </c>
      <c r="T61" s="821">
        <f t="shared" si="38"/>
        <v>4.9999999999990052E-2</v>
      </c>
      <c r="U61" s="821">
        <f t="shared" si="38"/>
        <v>7.5000000000002842E-3</v>
      </c>
      <c r="V61" s="821">
        <f t="shared" si="38"/>
        <v>4.0000000000006253E-2</v>
      </c>
      <c r="W61" s="821"/>
      <c r="Y61" s="374"/>
      <c r="AA61" s="11"/>
      <c r="AB61" s="11"/>
    </row>
    <row r="62" spans="1:28" ht="15" customHeight="1" x14ac:dyDescent="0.25">
      <c r="A62" s="9"/>
      <c r="B62" s="901">
        <f t="shared" ref="B62:V62" si="39">B61/$A$2</f>
        <v>2.1999999999998465E-2</v>
      </c>
      <c r="C62" s="901">
        <f t="shared" si="39"/>
        <v>0</v>
      </c>
      <c r="D62" s="901">
        <f t="shared" si="39"/>
        <v>2.4999999999998579E-2</v>
      </c>
      <c r="E62" s="901">
        <f t="shared" si="39"/>
        <v>-0.55399999999999938</v>
      </c>
      <c r="F62" s="901">
        <f t="shared" si="39"/>
        <v>4.9999999999990052E-2</v>
      </c>
      <c r="G62" s="901">
        <f t="shared" si="39"/>
        <v>7.5000000000002842E-3</v>
      </c>
      <c r="H62" s="901">
        <f t="shared" si="39"/>
        <v>7.5000000000002842E-3</v>
      </c>
      <c r="I62" s="901">
        <f t="shared" si="39"/>
        <v>-4.600000000000648E-2</v>
      </c>
      <c r="J62" s="901">
        <f t="shared" si="39"/>
        <v>3.2000000000010687E-2</v>
      </c>
      <c r="K62" s="901">
        <f t="shared" si="39"/>
        <v>-4.9999999999954525E-3</v>
      </c>
      <c r="L62" s="901">
        <f t="shared" si="39"/>
        <v>-4.1999999999998039E-2</v>
      </c>
      <c r="M62" s="901">
        <f t="shared" si="39"/>
        <v>3.7500000000001421E-2</v>
      </c>
      <c r="N62" s="901">
        <f t="shared" si="39"/>
        <v>-3.8000000000003809E-2</v>
      </c>
      <c r="O62" s="901">
        <f t="shared" si="39"/>
        <v>-3.8000000000003809E-2</v>
      </c>
      <c r="P62" s="901">
        <f t="shared" si="39"/>
        <v>4.4000000000004036E-2</v>
      </c>
      <c r="Q62" s="901">
        <f t="shared" si="39"/>
        <v>4.4000000000004036E-2</v>
      </c>
      <c r="R62" s="901">
        <f t="shared" si="39"/>
        <v>-4.9500000000001876E-2</v>
      </c>
      <c r="S62" s="901">
        <f t="shared" si="39"/>
        <v>2.3999999999999133E-2</v>
      </c>
      <c r="T62" s="901">
        <f t="shared" si="39"/>
        <v>4.9999999999990052E-2</v>
      </c>
      <c r="U62" s="901">
        <f t="shared" si="39"/>
        <v>7.5000000000002842E-3</v>
      </c>
      <c r="V62" s="901">
        <f t="shared" si="39"/>
        <v>4.0000000000006253E-2</v>
      </c>
      <c r="W62" s="822"/>
      <c r="X62" s="30"/>
      <c r="Y62" s="374"/>
      <c r="AA62" s="11"/>
      <c r="AB62" s="11"/>
    </row>
    <row r="63" spans="1:28" ht="15" customHeight="1" x14ac:dyDescent="0.25">
      <c r="A63" s="824"/>
      <c r="B63" s="901">
        <f>B62 + SUMIF($A$48:$A$54, $A$3,B48:B54)</f>
        <v>7.6219999999999981</v>
      </c>
      <c r="C63" s="901">
        <f t="shared" ref="C63:V63" si="40">C62 + SUMIF($A$48:$A$54, $A$3,C48:C54)</f>
        <v>7.7</v>
      </c>
      <c r="D63" s="901">
        <f t="shared" si="40"/>
        <v>7.7249999999999988</v>
      </c>
      <c r="E63" s="901">
        <f t="shared" si="40"/>
        <v>0.54600000000000071</v>
      </c>
      <c r="F63" s="901">
        <f t="shared" si="40"/>
        <v>7.7499999999999902</v>
      </c>
      <c r="G63" s="901">
        <f t="shared" si="40"/>
        <v>7.5075000000000003</v>
      </c>
      <c r="H63" s="901">
        <f t="shared" si="40"/>
        <v>7.5075000000000003</v>
      </c>
      <c r="I63" s="901">
        <f t="shared" si="40"/>
        <v>6.6539999999999937</v>
      </c>
      <c r="J63" s="901">
        <f t="shared" si="40"/>
        <v>6.8320000000000105</v>
      </c>
      <c r="K63" s="901">
        <f t="shared" si="40"/>
        <v>6.8950000000000049</v>
      </c>
      <c r="L63" s="901">
        <f t="shared" si="40"/>
        <v>1.6580000000000019</v>
      </c>
      <c r="M63" s="901">
        <f t="shared" si="40"/>
        <v>6.9375000000000018</v>
      </c>
      <c r="N63" s="901">
        <f t="shared" si="40"/>
        <v>6.6619999999999964</v>
      </c>
      <c r="O63" s="901">
        <f t="shared" si="40"/>
        <v>6.6619999999999964</v>
      </c>
      <c r="P63" s="901">
        <f t="shared" si="40"/>
        <v>7.4440000000000044</v>
      </c>
      <c r="Q63" s="901">
        <f t="shared" si="40"/>
        <v>7.4440000000000044</v>
      </c>
      <c r="R63" s="901">
        <f t="shared" si="40"/>
        <v>7.5504999999999978</v>
      </c>
      <c r="S63" s="901">
        <f t="shared" si="40"/>
        <v>1.3239999999999992</v>
      </c>
      <c r="T63" s="901">
        <f t="shared" si="40"/>
        <v>7.7499999999999902</v>
      </c>
      <c r="U63" s="901">
        <f t="shared" si="40"/>
        <v>7.5075000000000003</v>
      </c>
      <c r="V63" s="901">
        <f t="shared" si="40"/>
        <v>7.4400000000000066</v>
      </c>
      <c r="W63" s="824"/>
    </row>
    <row r="64" spans="1:28" ht="33.75" customHeight="1" x14ac:dyDescent="0.25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14">
    <mergeCell ref="G1:P1"/>
    <mergeCell ref="E2:H2"/>
    <mergeCell ref="I2:K2"/>
    <mergeCell ref="N2:P2"/>
    <mergeCell ref="B5:H5"/>
    <mergeCell ref="I5:O5"/>
    <mergeCell ref="P5:V5"/>
    <mergeCell ref="B25:G25"/>
    <mergeCell ref="H25:H26"/>
    <mergeCell ref="U25:U26"/>
    <mergeCell ref="L26:M26"/>
    <mergeCell ref="B45:H45"/>
    <mergeCell ref="I45:O45"/>
    <mergeCell ref="P45:V45"/>
  </mergeCells>
  <dataValidations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G229"/>
  <sheetViews>
    <sheetView zoomScale="85" zoomScaleNormal="85" zoomScaleSheetLayoutView="100" workbookViewId="0">
      <pane xSplit="1" topLeftCell="B1" activePane="topRight" state="frozen"/>
      <selection pane="topRight" activeCell="B57" sqref="B57:H57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10.5703125" style="11" bestFit="1" customWidth="1"/>
    <col min="25" max="25" width="9.71093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84" t="s">
        <v>0</v>
      </c>
      <c r="H1" s="1184"/>
      <c r="I1" s="1184"/>
      <c r="J1" s="1184"/>
      <c r="K1" s="1184"/>
      <c r="L1" s="1184"/>
      <c r="M1" s="1184"/>
      <c r="N1" s="1184"/>
      <c r="O1" s="1184"/>
      <c r="P1" s="1184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5</v>
      </c>
      <c r="E2" s="1189" t="s">
        <v>1</v>
      </c>
      <c r="F2" s="1189"/>
      <c r="G2" s="1189"/>
      <c r="H2" s="1189"/>
      <c r="I2" s="1185" t="s">
        <v>2</v>
      </c>
      <c r="J2" s="1185"/>
      <c r="K2" s="1185"/>
      <c r="M2" s="768" t="s">
        <v>3</v>
      </c>
      <c r="N2" s="1185" t="s">
        <v>49</v>
      </c>
      <c r="O2" s="1185"/>
      <c r="P2" s="1185"/>
      <c r="S2" s="768" t="s">
        <v>5</v>
      </c>
      <c r="T2" s="772">
        <v>45806</v>
      </c>
      <c r="U2" s="772">
        <f>T2+6</f>
        <v>45812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27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81" t="s">
        <v>7</v>
      </c>
      <c r="C5" s="1182"/>
      <c r="D5" s="1182"/>
      <c r="E5" s="1182"/>
      <c r="F5" s="1182"/>
      <c r="G5" s="1182"/>
      <c r="H5" s="1183"/>
      <c r="I5" s="1186" t="s">
        <v>29</v>
      </c>
      <c r="J5" s="1187"/>
      <c r="K5" s="1187"/>
      <c r="L5" s="1187"/>
      <c r="M5" s="1187"/>
      <c r="N5" s="1187"/>
      <c r="O5" s="1188"/>
      <c r="P5" s="1186" t="s">
        <v>28</v>
      </c>
      <c r="Q5" s="1187"/>
      <c r="R5" s="1187"/>
      <c r="S5" s="1187"/>
      <c r="T5" s="1187"/>
      <c r="U5" s="1187"/>
      <c r="V5" s="1187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941">
        <v>88.1</v>
      </c>
      <c r="C7" s="942">
        <v>90.9</v>
      </c>
      <c r="D7" s="947">
        <v>87.3</v>
      </c>
      <c r="E7" s="942">
        <v>7.5</v>
      </c>
      <c r="F7" s="942">
        <v>89.1</v>
      </c>
      <c r="G7" s="942">
        <v>88.2</v>
      </c>
      <c r="H7" s="943">
        <v>88</v>
      </c>
      <c r="I7" s="941">
        <v>84.1</v>
      </c>
      <c r="J7" s="942">
        <v>86.8</v>
      </c>
      <c r="K7" s="942">
        <v>88.6</v>
      </c>
      <c r="L7" s="942">
        <v>17.2</v>
      </c>
      <c r="M7" s="942">
        <v>89.3</v>
      </c>
      <c r="N7" s="942">
        <v>86.9</v>
      </c>
      <c r="O7" s="943">
        <v>86.5</v>
      </c>
      <c r="P7" s="941">
        <v>87.6</v>
      </c>
      <c r="Q7" s="942">
        <v>89.4</v>
      </c>
      <c r="R7" s="942">
        <v>89.4</v>
      </c>
      <c r="S7" s="942">
        <v>12</v>
      </c>
      <c r="T7" s="944">
        <v>89.8</v>
      </c>
      <c r="U7" s="942">
        <v>89.4</v>
      </c>
      <c r="V7" s="943">
        <v>89.2</v>
      </c>
      <c r="W7" s="945">
        <f>SUM(B7:V7)</f>
        <v>1625.3000000000002</v>
      </c>
      <c r="Y7" s="327"/>
      <c r="AA7" s="326"/>
      <c r="AB7" s="11"/>
    </row>
    <row r="8" spans="1:33" ht="15" customHeight="1" x14ac:dyDescent="0.2">
      <c r="A8" s="827" t="s">
        <v>23</v>
      </c>
      <c r="B8" s="980">
        <v>88.1</v>
      </c>
      <c r="C8" s="981">
        <v>90.9</v>
      </c>
      <c r="D8" s="981">
        <v>87.2</v>
      </c>
      <c r="E8" s="981">
        <v>7.5</v>
      </c>
      <c r="F8" s="981">
        <v>89.1</v>
      </c>
      <c r="G8" s="981">
        <v>88.2</v>
      </c>
      <c r="H8" s="982">
        <v>88</v>
      </c>
      <c r="I8" s="980">
        <v>84.1</v>
      </c>
      <c r="J8" s="981">
        <v>86.8</v>
      </c>
      <c r="K8" s="981">
        <v>88.6</v>
      </c>
      <c r="L8" s="981">
        <v>17.2</v>
      </c>
      <c r="M8" s="981">
        <v>89.3</v>
      </c>
      <c r="N8" s="981">
        <v>86.9</v>
      </c>
      <c r="O8" s="982">
        <v>86.5</v>
      </c>
      <c r="P8" s="980">
        <v>87.6</v>
      </c>
      <c r="Q8" s="981">
        <v>89.4</v>
      </c>
      <c r="R8" s="981">
        <v>89.4</v>
      </c>
      <c r="S8" s="981">
        <v>12</v>
      </c>
      <c r="T8" s="983">
        <v>89.8</v>
      </c>
      <c r="U8" s="981">
        <v>89.4</v>
      </c>
      <c r="V8" s="982">
        <v>89.2</v>
      </c>
      <c r="W8" s="932">
        <f t="shared" ref="W8:W15" si="0">SUM(B8:V8)</f>
        <v>1625.2000000000003</v>
      </c>
      <c r="X8" s="895">
        <f t="shared" ref="X8:X14" si="1">W7-W8</f>
        <v>9.9999999999909051E-2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976">
        <v>89.5</v>
      </c>
      <c r="C9" s="977">
        <v>88.8</v>
      </c>
      <c r="D9" s="977">
        <v>88.6</v>
      </c>
      <c r="E9" s="977">
        <v>9.3000000000000007</v>
      </c>
      <c r="F9" s="977">
        <f>F8</f>
        <v>89.1</v>
      </c>
      <c r="G9" s="977">
        <v>89.7</v>
      </c>
      <c r="H9" s="978">
        <v>89.7</v>
      </c>
      <c r="I9" s="976">
        <v>85.1</v>
      </c>
      <c r="J9" s="977">
        <v>85.7</v>
      </c>
      <c r="K9" s="977">
        <v>87.6</v>
      </c>
      <c r="L9" s="977">
        <v>17.600000000000001</v>
      </c>
      <c r="M9" s="977">
        <v>89.3</v>
      </c>
      <c r="N9" s="977">
        <v>87.7</v>
      </c>
      <c r="O9" s="978">
        <v>85.2</v>
      </c>
      <c r="P9" s="976">
        <v>86.8</v>
      </c>
      <c r="Q9" s="977">
        <v>87.5</v>
      </c>
      <c r="R9" s="977">
        <v>90.7</v>
      </c>
      <c r="S9" s="977">
        <v>11.8</v>
      </c>
      <c r="T9" s="984">
        <v>91.4</v>
      </c>
      <c r="U9" s="977">
        <v>90.4</v>
      </c>
      <c r="V9" s="978">
        <v>90.4</v>
      </c>
      <c r="W9" s="933">
        <f t="shared" si="0"/>
        <v>1631.9000000000003</v>
      </c>
      <c r="X9" s="895">
        <f t="shared" si="1"/>
        <v>-6.7000000000000455</v>
      </c>
      <c r="Y9" s="356"/>
      <c r="Z9" s="326"/>
      <c r="AA9" s="502"/>
      <c r="AB9" s="11"/>
    </row>
    <row r="10" spans="1:33" ht="15" customHeight="1" x14ac:dyDescent="0.2">
      <c r="A10" s="774" t="s">
        <v>27</v>
      </c>
      <c r="B10" s="976">
        <v>89.5</v>
      </c>
      <c r="C10" s="977">
        <v>88.8</v>
      </c>
      <c r="D10" s="977">
        <v>88.4</v>
      </c>
      <c r="E10" s="977">
        <v>9.3000000000000007</v>
      </c>
      <c r="F10" s="977">
        <v>89.1</v>
      </c>
      <c r="G10" s="977">
        <v>89.7</v>
      </c>
      <c r="H10" s="978">
        <v>89.5</v>
      </c>
      <c r="I10" s="976">
        <v>85.1</v>
      </c>
      <c r="J10" s="977">
        <v>85.7</v>
      </c>
      <c r="K10" s="977">
        <v>87.6</v>
      </c>
      <c r="L10" s="977">
        <v>17.600000000000001</v>
      </c>
      <c r="M10" s="977">
        <v>89.3</v>
      </c>
      <c r="N10" s="977">
        <v>87.7</v>
      </c>
      <c r="O10" s="978">
        <v>85.2</v>
      </c>
      <c r="P10" s="976">
        <v>86.9</v>
      </c>
      <c r="Q10" s="977">
        <v>87.5</v>
      </c>
      <c r="R10" s="977">
        <v>90.5</v>
      </c>
      <c r="S10" s="977">
        <v>11.7</v>
      </c>
      <c r="T10" s="984">
        <v>91.4</v>
      </c>
      <c r="U10" s="977">
        <v>90.4</v>
      </c>
      <c r="V10" s="978">
        <v>90.4</v>
      </c>
      <c r="W10" s="933">
        <f t="shared" si="0"/>
        <v>1631.3000000000004</v>
      </c>
      <c r="X10" s="895">
        <f t="shared" si="1"/>
        <v>0.59999999999990905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976">
        <f t="shared" ref="B11:K14" si="2">B10</f>
        <v>89.5</v>
      </c>
      <c r="C11" s="977">
        <f t="shared" si="2"/>
        <v>88.8</v>
      </c>
      <c r="D11" s="977">
        <f t="shared" si="2"/>
        <v>88.4</v>
      </c>
      <c r="E11" s="977">
        <f t="shared" si="2"/>
        <v>9.3000000000000007</v>
      </c>
      <c r="F11" s="977">
        <f t="shared" si="2"/>
        <v>89.1</v>
      </c>
      <c r="G11" s="977">
        <f t="shared" si="2"/>
        <v>89.7</v>
      </c>
      <c r="H11" s="978">
        <f t="shared" si="2"/>
        <v>89.5</v>
      </c>
      <c r="I11" s="976">
        <f t="shared" si="2"/>
        <v>85.1</v>
      </c>
      <c r="J11" s="977">
        <f t="shared" si="2"/>
        <v>85.7</v>
      </c>
      <c r="K11" s="977">
        <f t="shared" si="2"/>
        <v>87.6</v>
      </c>
      <c r="L11" s="977">
        <f t="shared" ref="L11:U14" si="3">L10</f>
        <v>17.600000000000001</v>
      </c>
      <c r="M11" s="977">
        <f t="shared" si="3"/>
        <v>89.3</v>
      </c>
      <c r="N11" s="977">
        <f t="shared" si="3"/>
        <v>87.7</v>
      </c>
      <c r="O11" s="978">
        <f t="shared" si="3"/>
        <v>85.2</v>
      </c>
      <c r="P11" s="976">
        <f t="shared" si="3"/>
        <v>86.9</v>
      </c>
      <c r="Q11" s="977">
        <f t="shared" si="3"/>
        <v>87.5</v>
      </c>
      <c r="R11" s="977">
        <f t="shared" si="3"/>
        <v>90.5</v>
      </c>
      <c r="S11" s="977">
        <f t="shared" si="3"/>
        <v>11.7</v>
      </c>
      <c r="T11" s="984">
        <f t="shared" si="3"/>
        <v>91.4</v>
      </c>
      <c r="U11" s="977">
        <f t="shared" si="3"/>
        <v>90.4</v>
      </c>
      <c r="V11" s="978">
        <f t="shared" ref="V11:V14" si="4">V10</f>
        <v>90.4</v>
      </c>
      <c r="W11" s="933">
        <f>SUM(B11:V11)</f>
        <v>1631.3000000000004</v>
      </c>
      <c r="X11" s="895">
        <f t="shared" si="1"/>
        <v>0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976">
        <f t="shared" si="2"/>
        <v>89.5</v>
      </c>
      <c r="C12" s="977">
        <f t="shared" si="2"/>
        <v>88.8</v>
      </c>
      <c r="D12" s="977">
        <f t="shared" si="2"/>
        <v>88.4</v>
      </c>
      <c r="E12" s="977">
        <f t="shared" si="2"/>
        <v>9.3000000000000007</v>
      </c>
      <c r="F12" s="977">
        <f t="shared" si="2"/>
        <v>89.1</v>
      </c>
      <c r="G12" s="977">
        <f t="shared" si="2"/>
        <v>89.7</v>
      </c>
      <c r="H12" s="978">
        <f t="shared" si="2"/>
        <v>89.5</v>
      </c>
      <c r="I12" s="976">
        <f t="shared" si="2"/>
        <v>85.1</v>
      </c>
      <c r="J12" s="977">
        <f t="shared" si="2"/>
        <v>85.7</v>
      </c>
      <c r="K12" s="977">
        <f t="shared" si="2"/>
        <v>87.6</v>
      </c>
      <c r="L12" s="977">
        <f t="shared" si="3"/>
        <v>17.600000000000001</v>
      </c>
      <c r="M12" s="977">
        <f t="shared" si="3"/>
        <v>89.3</v>
      </c>
      <c r="N12" s="977">
        <f t="shared" si="3"/>
        <v>87.7</v>
      </c>
      <c r="O12" s="978">
        <f t="shared" si="3"/>
        <v>85.2</v>
      </c>
      <c r="P12" s="976">
        <f t="shared" si="3"/>
        <v>86.9</v>
      </c>
      <c r="Q12" s="977">
        <f t="shared" si="3"/>
        <v>87.5</v>
      </c>
      <c r="R12" s="977">
        <f t="shared" si="3"/>
        <v>90.5</v>
      </c>
      <c r="S12" s="977">
        <f t="shared" si="3"/>
        <v>11.7</v>
      </c>
      <c r="T12" s="984">
        <f t="shared" si="3"/>
        <v>91.4</v>
      </c>
      <c r="U12" s="977">
        <f t="shared" si="3"/>
        <v>90.4</v>
      </c>
      <c r="V12" s="978">
        <f t="shared" si="4"/>
        <v>90.4</v>
      </c>
      <c r="W12" s="933">
        <f>SUM(B12:V12)</f>
        <v>1631.3000000000004</v>
      </c>
      <c r="X12" s="895">
        <f t="shared" si="1"/>
        <v>0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976">
        <f t="shared" si="2"/>
        <v>89.5</v>
      </c>
      <c r="C13" s="977">
        <f t="shared" si="2"/>
        <v>88.8</v>
      </c>
      <c r="D13" s="977">
        <f t="shared" si="2"/>
        <v>88.4</v>
      </c>
      <c r="E13" s="977">
        <f t="shared" si="2"/>
        <v>9.3000000000000007</v>
      </c>
      <c r="F13" s="977">
        <f t="shared" si="2"/>
        <v>89.1</v>
      </c>
      <c r="G13" s="977">
        <f t="shared" si="2"/>
        <v>89.7</v>
      </c>
      <c r="H13" s="978">
        <f t="shared" si="2"/>
        <v>89.5</v>
      </c>
      <c r="I13" s="976">
        <f t="shared" si="2"/>
        <v>85.1</v>
      </c>
      <c r="J13" s="977">
        <f t="shared" si="2"/>
        <v>85.7</v>
      </c>
      <c r="K13" s="977">
        <f t="shared" si="2"/>
        <v>87.6</v>
      </c>
      <c r="L13" s="977">
        <f t="shared" si="3"/>
        <v>17.600000000000001</v>
      </c>
      <c r="M13" s="977">
        <f t="shared" si="3"/>
        <v>89.3</v>
      </c>
      <c r="N13" s="977">
        <f t="shared" si="3"/>
        <v>87.7</v>
      </c>
      <c r="O13" s="978">
        <f t="shared" si="3"/>
        <v>85.2</v>
      </c>
      <c r="P13" s="976">
        <f t="shared" si="3"/>
        <v>86.9</v>
      </c>
      <c r="Q13" s="977">
        <f t="shared" si="3"/>
        <v>87.5</v>
      </c>
      <c r="R13" s="977">
        <f t="shared" si="3"/>
        <v>90.5</v>
      </c>
      <c r="S13" s="977">
        <f t="shared" si="3"/>
        <v>11.7</v>
      </c>
      <c r="T13" s="984">
        <f t="shared" si="3"/>
        <v>91.4</v>
      </c>
      <c r="U13" s="977">
        <f t="shared" si="3"/>
        <v>90.4</v>
      </c>
      <c r="V13" s="978">
        <f t="shared" si="4"/>
        <v>90.4</v>
      </c>
      <c r="W13" s="933">
        <f t="shared" si="0"/>
        <v>1631.3000000000004</v>
      </c>
      <c r="X13" s="895">
        <f t="shared" si="1"/>
        <v>0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976">
        <f t="shared" si="2"/>
        <v>89.5</v>
      </c>
      <c r="C14" s="977">
        <f t="shared" si="2"/>
        <v>88.8</v>
      </c>
      <c r="D14" s="977">
        <f t="shared" si="2"/>
        <v>88.4</v>
      </c>
      <c r="E14" s="977">
        <f t="shared" si="2"/>
        <v>9.3000000000000007</v>
      </c>
      <c r="F14" s="977">
        <f t="shared" si="2"/>
        <v>89.1</v>
      </c>
      <c r="G14" s="977">
        <f t="shared" si="2"/>
        <v>89.7</v>
      </c>
      <c r="H14" s="978">
        <f t="shared" si="2"/>
        <v>89.5</v>
      </c>
      <c r="I14" s="976">
        <f t="shared" si="2"/>
        <v>85.1</v>
      </c>
      <c r="J14" s="977">
        <f t="shared" si="2"/>
        <v>85.7</v>
      </c>
      <c r="K14" s="977">
        <f t="shared" si="2"/>
        <v>87.6</v>
      </c>
      <c r="L14" s="977">
        <f t="shared" si="3"/>
        <v>17.600000000000001</v>
      </c>
      <c r="M14" s="977">
        <f t="shared" si="3"/>
        <v>89.3</v>
      </c>
      <c r="N14" s="977">
        <f t="shared" si="3"/>
        <v>87.7</v>
      </c>
      <c r="O14" s="978">
        <f t="shared" si="3"/>
        <v>85.2</v>
      </c>
      <c r="P14" s="976">
        <f t="shared" si="3"/>
        <v>86.9</v>
      </c>
      <c r="Q14" s="977">
        <f t="shared" si="3"/>
        <v>87.5</v>
      </c>
      <c r="R14" s="977">
        <f t="shared" si="3"/>
        <v>90.5</v>
      </c>
      <c r="S14" s="977">
        <f t="shared" si="3"/>
        <v>11.7</v>
      </c>
      <c r="T14" s="984">
        <f t="shared" si="3"/>
        <v>91.4</v>
      </c>
      <c r="U14" s="977">
        <f t="shared" si="3"/>
        <v>90.4</v>
      </c>
      <c r="V14" s="978">
        <f t="shared" si="4"/>
        <v>90.4</v>
      </c>
      <c r="W14" s="791">
        <f t="shared" si="0"/>
        <v>1631.3000000000004</v>
      </c>
      <c r="X14" s="895">
        <f t="shared" si="1"/>
        <v>0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793">
        <f t="shared" ref="B15:K15" si="5">SUM(B8:B14)</f>
        <v>625.1</v>
      </c>
      <c r="C15" s="794">
        <f t="shared" si="5"/>
        <v>623.69999999999993</v>
      </c>
      <c r="D15" s="794">
        <f t="shared" si="5"/>
        <v>617.79999999999995</v>
      </c>
      <c r="E15" s="794">
        <f t="shared" si="5"/>
        <v>63.3</v>
      </c>
      <c r="F15" s="794">
        <f t="shared" si="5"/>
        <v>623.70000000000005</v>
      </c>
      <c r="G15" s="794">
        <f t="shared" si="5"/>
        <v>626.40000000000009</v>
      </c>
      <c r="H15" s="795">
        <f t="shared" si="5"/>
        <v>625.20000000000005</v>
      </c>
      <c r="I15" s="793">
        <f t="shared" si="5"/>
        <v>594.70000000000005</v>
      </c>
      <c r="J15" s="794">
        <f t="shared" si="5"/>
        <v>601</v>
      </c>
      <c r="K15" s="794">
        <f t="shared" si="5"/>
        <v>614.20000000000005</v>
      </c>
      <c r="L15" s="794">
        <f>SUM(L8:L14)</f>
        <v>122.79999999999998</v>
      </c>
      <c r="M15" s="794">
        <f>SUM(M8:M14)</f>
        <v>625.09999999999991</v>
      </c>
      <c r="N15" s="794">
        <f>SUM(N8:N14)</f>
        <v>613.1</v>
      </c>
      <c r="O15" s="795">
        <f>SUM(O8:O14)</f>
        <v>597.70000000000005</v>
      </c>
      <c r="P15" s="793">
        <f t="shared" ref="P15:V15" si="6">SUM(P8:P14)</f>
        <v>608.89999999999986</v>
      </c>
      <c r="Q15" s="794">
        <f t="shared" si="6"/>
        <v>614.4</v>
      </c>
      <c r="R15" s="794">
        <f t="shared" si="6"/>
        <v>632.6</v>
      </c>
      <c r="S15" s="794">
        <f t="shared" si="6"/>
        <v>82.300000000000011</v>
      </c>
      <c r="T15" s="794">
        <f t="shared" si="6"/>
        <v>638.19999999999993</v>
      </c>
      <c r="U15" s="794">
        <f t="shared" si="6"/>
        <v>631.79999999999995</v>
      </c>
      <c r="V15" s="795">
        <f t="shared" si="6"/>
        <v>631.59999999999991</v>
      </c>
      <c r="W15" s="796">
        <f t="shared" si="0"/>
        <v>11413.6</v>
      </c>
      <c r="Y15" s="327"/>
      <c r="AA15" s="11"/>
      <c r="AB15" s="11"/>
    </row>
    <row r="16" spans="1:33" s="2" customFormat="1" ht="15" customHeight="1" x14ac:dyDescent="0.25">
      <c r="A16" s="882" t="s">
        <v>10</v>
      </c>
      <c r="B16" s="798">
        <v>155.00000000000009</v>
      </c>
      <c r="C16" s="798">
        <v>155.00000000000009</v>
      </c>
      <c r="D16" s="798">
        <v>155.00000000000009</v>
      </c>
      <c r="E16" s="798">
        <v>155.00000000000009</v>
      </c>
      <c r="F16" s="798">
        <v>155.00000000000009</v>
      </c>
      <c r="G16" s="798">
        <v>155.00000000000009</v>
      </c>
      <c r="H16" s="798">
        <v>155.00000000000009</v>
      </c>
      <c r="I16" s="798">
        <v>155.00000000000009</v>
      </c>
      <c r="J16" s="798">
        <v>155.00000000000009</v>
      </c>
      <c r="K16" s="798">
        <v>155.00000000000009</v>
      </c>
      <c r="L16" s="798">
        <v>155.00000000000009</v>
      </c>
      <c r="M16" s="798">
        <v>155.00000000000009</v>
      </c>
      <c r="N16" s="798">
        <v>155.00000000000009</v>
      </c>
      <c r="O16" s="798">
        <v>155.00000000000009</v>
      </c>
      <c r="P16" s="798">
        <v>155.00000000000009</v>
      </c>
      <c r="Q16" s="798">
        <v>155.00000000000009</v>
      </c>
      <c r="R16" s="798">
        <v>155.00000000000009</v>
      </c>
      <c r="S16" s="798">
        <v>155.00000000000009</v>
      </c>
      <c r="T16" s="798">
        <v>155.00000000000009</v>
      </c>
      <c r="U16" s="798">
        <v>155.00000000000009</v>
      </c>
      <c r="V16" s="799">
        <v>155.00000000000009</v>
      </c>
      <c r="W16" s="800">
        <f>((W15/W17)/7)*1000</f>
        <v>2801.5709376534123</v>
      </c>
      <c r="Y16" s="36"/>
    </row>
    <row r="17" spans="1:30" s="2" customFormat="1" ht="15" customHeight="1" x14ac:dyDescent="0.25">
      <c r="A17" s="883" t="s">
        <v>11</v>
      </c>
      <c r="B17" s="802">
        <v>576</v>
      </c>
      <c r="C17" s="803">
        <v>575</v>
      </c>
      <c r="D17" s="803">
        <v>570</v>
      </c>
      <c r="E17" s="803">
        <v>59</v>
      </c>
      <c r="F17" s="803">
        <v>575</v>
      </c>
      <c r="G17" s="803">
        <v>577</v>
      </c>
      <c r="H17" s="804">
        <v>576</v>
      </c>
      <c r="I17" s="802">
        <v>548</v>
      </c>
      <c r="J17" s="803">
        <v>554</v>
      </c>
      <c r="K17" s="803">
        <v>567</v>
      </c>
      <c r="L17" s="803">
        <v>114</v>
      </c>
      <c r="M17" s="803">
        <v>577</v>
      </c>
      <c r="N17" s="803">
        <v>565</v>
      </c>
      <c r="O17" s="804">
        <v>551</v>
      </c>
      <c r="P17" s="802">
        <v>561</v>
      </c>
      <c r="Q17" s="803">
        <v>567</v>
      </c>
      <c r="R17" s="803">
        <v>583</v>
      </c>
      <c r="S17" s="803">
        <v>76</v>
      </c>
      <c r="T17" s="803">
        <v>588</v>
      </c>
      <c r="U17" s="803">
        <v>583</v>
      </c>
      <c r="V17" s="805">
        <v>582</v>
      </c>
      <c r="W17" s="806">
        <v>582</v>
      </c>
    </row>
    <row r="18" spans="1:30" s="2" customFormat="1" ht="15" customHeight="1" x14ac:dyDescent="0.25">
      <c r="A18" s="884" t="s">
        <v>12</v>
      </c>
      <c r="B18" s="808">
        <f>((((((B16*7)*B17-B8-B9)/1000))/7))</f>
        <v>89.254628571428626</v>
      </c>
      <c r="C18" s="808">
        <f t="shared" ref="C18:V18" si="7">((((((C16*7)*C17-C8-C9)/1000))/7))</f>
        <v>89.099328571428615</v>
      </c>
      <c r="D18" s="808">
        <f t="shared" si="7"/>
        <v>88.32488571428577</v>
      </c>
      <c r="E18" s="808">
        <f t="shared" si="7"/>
        <v>9.1426000000000052</v>
      </c>
      <c r="F18" s="808">
        <f t="shared" si="7"/>
        <v>89.099542857142907</v>
      </c>
      <c r="G18" s="808">
        <f t="shared" si="7"/>
        <v>89.409585714285768</v>
      </c>
      <c r="H18" s="808">
        <f t="shared" si="7"/>
        <v>89.254614285714339</v>
      </c>
      <c r="I18" s="808">
        <f t="shared" si="7"/>
        <v>84.915828571428634</v>
      </c>
      <c r="J18" s="808">
        <f t="shared" si="7"/>
        <v>85.845357142857196</v>
      </c>
      <c r="K18" s="808">
        <f t="shared" si="7"/>
        <v>87.859828571428622</v>
      </c>
      <c r="L18" s="808">
        <f t="shared" si="7"/>
        <v>17.665028571428582</v>
      </c>
      <c r="M18" s="808">
        <f t="shared" si="7"/>
        <v>89.409485714285751</v>
      </c>
      <c r="N18" s="808">
        <f t="shared" si="7"/>
        <v>87.550057142857199</v>
      </c>
      <c r="O18" s="808">
        <f t="shared" si="7"/>
        <v>85.380471428571482</v>
      </c>
      <c r="P18" s="808">
        <f t="shared" si="7"/>
        <v>86.930085714285752</v>
      </c>
      <c r="Q18" s="808">
        <f t="shared" si="7"/>
        <v>87.859728571428619</v>
      </c>
      <c r="R18" s="808">
        <f t="shared" si="7"/>
        <v>90.339271428571479</v>
      </c>
      <c r="S18" s="808">
        <f t="shared" si="7"/>
        <v>11.776600000000007</v>
      </c>
      <c r="T18" s="808">
        <f t="shared" si="7"/>
        <v>91.114114285714322</v>
      </c>
      <c r="U18" s="808">
        <f t="shared" si="7"/>
        <v>90.339314285714323</v>
      </c>
      <c r="V18" s="808">
        <f t="shared" si="7"/>
        <v>90.184342857142909</v>
      </c>
      <c r="W18" s="809">
        <f>((W15*1000)/W17)/7</f>
        <v>2801.5709376534119</v>
      </c>
      <c r="Y18" s="36"/>
    </row>
    <row r="19" spans="1:30" ht="15" customHeight="1" x14ac:dyDescent="0.25">
      <c r="A19" s="855" t="s">
        <v>13</v>
      </c>
      <c r="B19" s="808">
        <f>((B17*B16)*7)/1000</f>
        <v>624.96000000000038</v>
      </c>
      <c r="C19" s="811">
        <f>((C17*C16)*7)/1000</f>
        <v>623.87500000000034</v>
      </c>
      <c r="D19" s="811">
        <f t="shared" ref="D19:K19" si="8">((D17*D16)*7)/1000</f>
        <v>618.45000000000039</v>
      </c>
      <c r="E19" s="811">
        <f t="shared" si="8"/>
        <v>64.015000000000043</v>
      </c>
      <c r="F19" s="811">
        <f t="shared" si="8"/>
        <v>623.87500000000034</v>
      </c>
      <c r="G19" s="811">
        <f t="shared" si="8"/>
        <v>626.0450000000003</v>
      </c>
      <c r="H19" s="812">
        <f t="shared" si="8"/>
        <v>624.96000000000038</v>
      </c>
      <c r="I19" s="808">
        <f>((I17*I16)*7)/1000</f>
        <v>594.58000000000038</v>
      </c>
      <c r="J19" s="811">
        <f t="shared" si="8"/>
        <v>601.09000000000037</v>
      </c>
      <c r="K19" s="811">
        <f t="shared" si="8"/>
        <v>615.19500000000039</v>
      </c>
      <c r="L19" s="811">
        <f>((L17*L16)*7)/1000</f>
        <v>123.69000000000007</v>
      </c>
      <c r="M19" s="811">
        <f>((M17*M16)*7)/1000</f>
        <v>626.0450000000003</v>
      </c>
      <c r="N19" s="811">
        <f>((N17*N16)*7)/1000</f>
        <v>613.02500000000032</v>
      </c>
      <c r="O19" s="812">
        <f>((O17*O16)*7)/1000</f>
        <v>597.83500000000038</v>
      </c>
      <c r="P19" s="808">
        <f t="shared" ref="P19:V19" si="9">((P17*P16)*7)/1000</f>
        <v>608.6850000000004</v>
      </c>
      <c r="Q19" s="811">
        <f t="shared" si="9"/>
        <v>615.19500000000039</v>
      </c>
      <c r="R19" s="811">
        <f t="shared" si="9"/>
        <v>632.5550000000004</v>
      </c>
      <c r="S19" s="811">
        <f t="shared" si="9"/>
        <v>82.460000000000065</v>
      </c>
      <c r="T19" s="811">
        <f t="shared" si="9"/>
        <v>637.98000000000036</v>
      </c>
      <c r="U19" s="811">
        <f t="shared" si="9"/>
        <v>632.5550000000004</v>
      </c>
      <c r="V19" s="813">
        <f t="shared" si="9"/>
        <v>631.47000000000037</v>
      </c>
      <c r="W19" s="814"/>
      <c r="Y19" s="327"/>
      <c r="AA19" s="11"/>
      <c r="AB19" s="11"/>
    </row>
    <row r="20" spans="1:30" ht="15" customHeight="1" thickBot="1" x14ac:dyDescent="0.3">
      <c r="A20" s="857" t="s">
        <v>14</v>
      </c>
      <c r="B20" s="816">
        <f t="shared" ref="B20:K20" si="10">+(B15/B17)/7*1000</f>
        <v>155.03472222222223</v>
      </c>
      <c r="C20" s="817">
        <f t="shared" si="10"/>
        <v>154.95652173913041</v>
      </c>
      <c r="D20" s="817">
        <f t="shared" si="10"/>
        <v>154.83709273182959</v>
      </c>
      <c r="E20" s="817">
        <f t="shared" si="10"/>
        <v>153.26876513317188</v>
      </c>
      <c r="F20" s="817">
        <f t="shared" si="10"/>
        <v>154.95652173913044</v>
      </c>
      <c r="G20" s="817">
        <f t="shared" si="10"/>
        <v>155.08789304283241</v>
      </c>
      <c r="H20" s="818">
        <f t="shared" si="10"/>
        <v>155.05952380952382</v>
      </c>
      <c r="I20" s="816">
        <f t="shared" si="10"/>
        <v>155.03128258602715</v>
      </c>
      <c r="J20" s="817">
        <f t="shared" si="10"/>
        <v>154.97679216090771</v>
      </c>
      <c r="K20" s="817">
        <f t="shared" si="10"/>
        <v>154.74930713025952</v>
      </c>
      <c r="L20" s="817">
        <f>+(L15/L17)/7*1000</f>
        <v>153.88471177944859</v>
      </c>
      <c r="M20" s="817">
        <f>+(M15/M17)/7*1000</f>
        <v>154.76603119584053</v>
      </c>
      <c r="N20" s="817">
        <f>+(N15/N17)/7*1000</f>
        <v>155.0189633375474</v>
      </c>
      <c r="O20" s="818">
        <f>+(O15/O17)/7*1000</f>
        <v>154.96499870365571</v>
      </c>
      <c r="P20" s="816">
        <f t="shared" ref="P20:V20" si="11">+(P15/P17)/7*1000</f>
        <v>155.05474917239621</v>
      </c>
      <c r="Q20" s="817">
        <f t="shared" si="11"/>
        <v>154.79969765684049</v>
      </c>
      <c r="R20" s="817">
        <f t="shared" si="11"/>
        <v>155.01102670913994</v>
      </c>
      <c r="S20" s="817">
        <f t="shared" si="11"/>
        <v>154.69924812030075</v>
      </c>
      <c r="T20" s="817">
        <f t="shared" si="11"/>
        <v>155.05344995140914</v>
      </c>
      <c r="U20" s="817">
        <f t="shared" si="11"/>
        <v>154.81499632443027</v>
      </c>
      <c r="V20" s="819">
        <f t="shared" si="11"/>
        <v>155.03190967108492</v>
      </c>
      <c r="W20" s="820"/>
      <c r="Y20" s="327"/>
      <c r="AA20" s="11"/>
      <c r="AB20" s="11"/>
    </row>
    <row r="21" spans="1:30" ht="15" customHeight="1" x14ac:dyDescent="0.25">
      <c r="B21" s="821">
        <f>B19-B15</f>
        <v>-0.1399999999996453</v>
      </c>
      <c r="C21" s="821">
        <f t="shared" ref="C21:V21" si="12">C19-C15</f>
        <v>0.17500000000040927</v>
      </c>
      <c r="D21" s="821">
        <f t="shared" si="12"/>
        <v>0.65000000000043201</v>
      </c>
      <c r="E21" s="821">
        <f t="shared" si="12"/>
        <v>0.71500000000004604</v>
      </c>
      <c r="F21" s="821">
        <f t="shared" si="12"/>
        <v>0.17500000000029559</v>
      </c>
      <c r="G21" s="821">
        <f t="shared" si="12"/>
        <v>-0.35499999999979082</v>
      </c>
      <c r="H21" s="821">
        <f t="shared" si="12"/>
        <v>-0.23999999999966803</v>
      </c>
      <c r="I21" s="821">
        <f t="shared" si="12"/>
        <v>-0.11999999999966349</v>
      </c>
      <c r="J21" s="821">
        <f t="shared" si="12"/>
        <v>9.0000000000372893E-2</v>
      </c>
      <c r="K21" s="821">
        <f t="shared" si="12"/>
        <v>0.99500000000034561</v>
      </c>
      <c r="L21" s="821">
        <f t="shared" si="12"/>
        <v>0.89000000000008583</v>
      </c>
      <c r="M21" s="821">
        <f t="shared" si="12"/>
        <v>0.94500000000039108</v>
      </c>
      <c r="N21" s="821">
        <f t="shared" si="12"/>
        <v>-7.4999999999704414E-2</v>
      </c>
      <c r="O21" s="821">
        <f t="shared" si="12"/>
        <v>0.13500000000033197</v>
      </c>
      <c r="P21" s="821">
        <f t="shared" si="12"/>
        <v>-0.2149999999994634</v>
      </c>
      <c r="Q21" s="821">
        <f t="shared" si="12"/>
        <v>0.79500000000041382</v>
      </c>
      <c r="R21" s="821">
        <f t="shared" si="12"/>
        <v>-4.4999999999618012E-2</v>
      </c>
      <c r="S21" s="821">
        <f t="shared" si="12"/>
        <v>0.16000000000005343</v>
      </c>
      <c r="T21" s="821">
        <f t="shared" si="12"/>
        <v>-0.21999999999957254</v>
      </c>
      <c r="U21" s="821">
        <f t="shared" si="12"/>
        <v>0.7550000000004502</v>
      </c>
      <c r="V21" s="821">
        <f t="shared" si="12"/>
        <v>-0.12999999999954071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-3.5999999999853573E-2</v>
      </c>
      <c r="C22" s="901">
        <f t="shared" ref="C22:V22" si="13">(C21+C24)/$A$2</f>
        <v>3.0000000000154615E-2</v>
      </c>
      <c r="D22" s="901">
        <f t="shared" si="13"/>
        <v>-4.2999999999847202E-2</v>
      </c>
      <c r="E22" s="901">
        <f t="shared" si="13"/>
        <v>-1.3999999999981583E-2</v>
      </c>
      <c r="F22" s="901">
        <f t="shared" si="13"/>
        <v>3.0000000000109141E-2</v>
      </c>
      <c r="G22" s="901">
        <f t="shared" si="13"/>
        <v>-4.1999999999916326E-2</v>
      </c>
      <c r="H22" s="901">
        <f t="shared" si="13"/>
        <v>-1.899999999989177E-2</v>
      </c>
      <c r="I22" s="901">
        <f t="shared" si="13"/>
        <v>-2.7999999999860848E-2</v>
      </c>
      <c r="J22" s="901">
        <f t="shared" si="13"/>
        <v>1.600000000014461E-2</v>
      </c>
      <c r="K22" s="901">
        <f t="shared" si="13"/>
        <v>-1.9999999998617569E-3</v>
      </c>
      <c r="L22" s="901">
        <f t="shared" si="13"/>
        <v>-2.3999999999972488E-2</v>
      </c>
      <c r="M22" s="901">
        <f t="shared" si="13"/>
        <v>-1.9999999998617569E-3</v>
      </c>
      <c r="N22" s="901">
        <f t="shared" si="13"/>
        <v>-9.9999999998772182E-3</v>
      </c>
      <c r="O22" s="901">
        <f t="shared" si="13"/>
        <v>3.400000000012824E-2</v>
      </c>
      <c r="P22" s="901">
        <f t="shared" si="13"/>
        <v>-4.5999999999821739E-2</v>
      </c>
      <c r="Q22" s="901">
        <f t="shared" si="13"/>
        <v>-4.1999999999825378E-2</v>
      </c>
      <c r="R22" s="901">
        <f t="shared" si="13"/>
        <v>-9.999999998626663E-4</v>
      </c>
      <c r="S22" s="901">
        <f t="shared" si="13"/>
        <v>4.4000000000022507E-2</v>
      </c>
      <c r="T22" s="901">
        <f t="shared" si="13"/>
        <v>-4.7999999999842655E-2</v>
      </c>
      <c r="U22" s="901">
        <f t="shared" si="13"/>
        <v>-3.7999999999829018E-2</v>
      </c>
      <c r="V22" s="901">
        <f t="shared" si="13"/>
        <v>-3.1999999999834473E-2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x14ac:dyDescent="0.25">
      <c r="B23" s="901">
        <f t="shared" ref="B23:V23" si="14">B22 + SUMIF($A$8:$A$14, $A$3,B8:B14)</f>
        <v>89.464000000000141</v>
      </c>
      <c r="C23" s="901">
        <f t="shared" si="14"/>
        <v>88.830000000000155</v>
      </c>
      <c r="D23" s="901">
        <f t="shared" si="14"/>
        <v>88.357000000000156</v>
      </c>
      <c r="E23" s="901">
        <f t="shared" si="14"/>
        <v>9.2860000000000191</v>
      </c>
      <c r="F23" s="901">
        <f t="shared" si="14"/>
        <v>89.130000000000109</v>
      </c>
      <c r="G23" s="901">
        <f t="shared" si="14"/>
        <v>89.658000000000087</v>
      </c>
      <c r="H23" s="901">
        <f t="shared" si="14"/>
        <v>89.481000000000108</v>
      </c>
      <c r="I23" s="901">
        <f t="shared" si="14"/>
        <v>85.072000000000131</v>
      </c>
      <c r="J23" s="901">
        <f t="shared" si="14"/>
        <v>85.71600000000015</v>
      </c>
      <c r="K23" s="901">
        <f t="shared" si="14"/>
        <v>87.598000000000127</v>
      </c>
      <c r="L23" s="901">
        <f t="shared" si="14"/>
        <v>17.576000000000029</v>
      </c>
      <c r="M23" s="901">
        <f t="shared" si="14"/>
        <v>89.29800000000013</v>
      </c>
      <c r="N23" s="901">
        <f t="shared" si="14"/>
        <v>87.690000000000126</v>
      </c>
      <c r="O23" s="901">
        <f t="shared" si="14"/>
        <v>85.234000000000137</v>
      </c>
      <c r="P23" s="901">
        <f t="shared" si="14"/>
        <v>86.854000000000184</v>
      </c>
      <c r="Q23" s="901">
        <f t="shared" si="14"/>
        <v>87.458000000000169</v>
      </c>
      <c r="R23" s="901">
        <f t="shared" si="14"/>
        <v>90.499000000000137</v>
      </c>
      <c r="S23" s="901">
        <f t="shared" si="14"/>
        <v>11.744000000000021</v>
      </c>
      <c r="T23" s="901">
        <f t="shared" si="14"/>
        <v>91.35200000000016</v>
      </c>
      <c r="U23" s="901">
        <f t="shared" si="14"/>
        <v>90.36200000000018</v>
      </c>
      <c r="V23" s="901">
        <f t="shared" si="14"/>
        <v>90.368000000000166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822">
        <v>-3.999999999962256E-2</v>
      </c>
      <c r="C24" s="822">
        <v>-2.4999999999636202E-2</v>
      </c>
      <c r="D24" s="822">
        <v>-0.86499999999966803</v>
      </c>
      <c r="E24" s="822">
        <v>-0.78499999999995396</v>
      </c>
      <c r="F24" s="822">
        <v>-2.4999999999749889E-2</v>
      </c>
      <c r="G24" s="822">
        <v>0.14500000000020918</v>
      </c>
      <c r="H24" s="822">
        <v>0.14500000000020918</v>
      </c>
      <c r="I24" s="822">
        <v>-1.999999999964075E-2</v>
      </c>
      <c r="J24" s="822">
        <v>-9.9999999996498445E-3</v>
      </c>
      <c r="K24" s="822">
        <v>-1.0049999999996544</v>
      </c>
      <c r="L24" s="822">
        <v>-1.0099999999999483</v>
      </c>
      <c r="M24" s="822">
        <v>-0.95499999999969987</v>
      </c>
      <c r="N24" s="902">
        <v>2.5000000000318323E-2</v>
      </c>
      <c r="O24" s="822">
        <v>3.5000000000309228E-2</v>
      </c>
      <c r="P24" s="822">
        <v>-1.4999999999645297E-2</v>
      </c>
      <c r="Q24" s="822">
        <v>-1.0049999999995407</v>
      </c>
      <c r="R24" s="822">
        <v>4.0000000000304681E-2</v>
      </c>
      <c r="S24" s="822">
        <v>6.0000000000059117E-2</v>
      </c>
      <c r="T24" s="822">
        <v>-1.999999999964075E-2</v>
      </c>
      <c r="U24" s="903">
        <v>-0.94499999999959527</v>
      </c>
      <c r="V24" s="822">
        <v>-2.9999999999631655E-2</v>
      </c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823" t="s">
        <v>15</v>
      </c>
      <c r="B25" s="1190" t="s">
        <v>16</v>
      </c>
      <c r="C25" s="1191"/>
      <c r="D25" s="1191"/>
      <c r="E25" s="1191"/>
      <c r="F25" s="1191"/>
      <c r="G25" s="1192"/>
      <c r="H25" s="1194" t="s">
        <v>8</v>
      </c>
      <c r="I25" s="824"/>
      <c r="J25" s="824"/>
      <c r="K25" s="824"/>
      <c r="L25" s="824"/>
      <c r="M25" s="825"/>
      <c r="N25" s="909" t="s">
        <v>87</v>
      </c>
      <c r="O25" s="910" t="s">
        <v>16</v>
      </c>
      <c r="P25" s="911"/>
      <c r="Q25" s="911"/>
      <c r="R25" s="911"/>
      <c r="S25" s="911"/>
      <c r="T25" s="911"/>
      <c r="U25" s="1179" t="s">
        <v>8</v>
      </c>
      <c r="V25" s="9"/>
      <c r="W25" s="9"/>
      <c r="X25" s="33"/>
      <c r="Y25" s="3"/>
      <c r="Z25" s="327"/>
      <c r="AA25" s="374"/>
      <c r="AB25" s="11"/>
    </row>
    <row r="26" spans="1:30" ht="15" customHeight="1" thickBot="1" x14ac:dyDescent="0.3">
      <c r="A26" s="774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195"/>
      <c r="I26" s="826"/>
      <c r="J26" s="826"/>
      <c r="K26" s="826"/>
      <c r="L26" s="1193"/>
      <c r="M26" s="1193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195"/>
      <c r="V26" s="9"/>
      <c r="W26" s="9"/>
      <c r="X26" s="33"/>
      <c r="Y26" s="33"/>
      <c r="Z26" s="327"/>
      <c r="AA26" s="374"/>
      <c r="AB26" s="11"/>
    </row>
    <row r="27" spans="1:30" ht="15" customHeight="1" thickBot="1" x14ac:dyDescent="0.3">
      <c r="A27" s="940" t="s">
        <v>127</v>
      </c>
      <c r="B27" s="985">
        <v>71.2</v>
      </c>
      <c r="C27" s="962">
        <v>76</v>
      </c>
      <c r="D27" s="962">
        <v>16.2</v>
      </c>
      <c r="E27" s="962">
        <v>74.5</v>
      </c>
      <c r="F27" s="962">
        <v>75.400000000000006</v>
      </c>
      <c r="G27" s="969">
        <v>75.400000000000006</v>
      </c>
      <c r="H27" s="957">
        <f>SUM(B27:G27)</f>
        <v>388.69999999999993</v>
      </c>
      <c r="I27" s="826"/>
      <c r="J27" s="824"/>
      <c r="K27" s="824"/>
      <c r="L27" s="824"/>
      <c r="M27" s="9"/>
      <c r="N27" s="940" t="s">
        <v>127</v>
      </c>
      <c r="O27" s="961">
        <v>5.5</v>
      </c>
      <c r="P27" s="962">
        <v>6.3</v>
      </c>
      <c r="Q27" s="962">
        <v>1.1000000000000001</v>
      </c>
      <c r="R27" s="962">
        <v>6.4</v>
      </c>
      <c r="S27" s="962">
        <v>6.3</v>
      </c>
      <c r="T27" s="969">
        <v>6.4</v>
      </c>
      <c r="U27" s="964">
        <f t="shared" ref="U27:U35" si="15">SUM(O27:T27)</f>
        <v>32</v>
      </c>
      <c r="V27" s="824"/>
      <c r="W27" s="9"/>
      <c r="X27" s="2"/>
      <c r="Y27" s="2"/>
      <c r="Z27" s="327"/>
      <c r="AA27" s="374"/>
      <c r="AB27" s="11"/>
    </row>
    <row r="28" spans="1:30" ht="15" customHeight="1" x14ac:dyDescent="0.25">
      <c r="A28" s="774" t="s">
        <v>23</v>
      </c>
      <c r="B28" s="958">
        <v>71.2</v>
      </c>
      <c r="C28" s="959">
        <v>76.599999999999994</v>
      </c>
      <c r="D28" s="959">
        <v>19.100000000000001</v>
      </c>
      <c r="E28" s="959">
        <v>75.7</v>
      </c>
      <c r="F28" s="959">
        <v>75.599999999999994</v>
      </c>
      <c r="G28" s="968">
        <v>76.099999999999994</v>
      </c>
      <c r="H28" s="932">
        <f>SUM(B28:G28)</f>
        <v>394.30000000000007</v>
      </c>
      <c r="I28" s="895">
        <f t="shared" ref="I28:I34" si="16">H27-H28</f>
        <v>-5.6000000000001364</v>
      </c>
      <c r="J28" s="836"/>
      <c r="K28" s="824"/>
      <c r="L28" s="836"/>
      <c r="M28" s="9"/>
      <c r="N28" s="774" t="s">
        <v>23</v>
      </c>
      <c r="O28" s="958">
        <v>5.5</v>
      </c>
      <c r="P28" s="959">
        <v>6.3</v>
      </c>
      <c r="Q28" s="959">
        <v>1.1000000000000001</v>
      </c>
      <c r="R28" s="959">
        <v>6.4</v>
      </c>
      <c r="S28" s="959">
        <v>6.3</v>
      </c>
      <c r="T28" s="960">
        <v>6.4</v>
      </c>
      <c r="U28" s="986">
        <f t="shared" si="15"/>
        <v>32</v>
      </c>
      <c r="V28" s="895">
        <f t="shared" ref="V28:V34" si="17">U27-U28</f>
        <v>0</v>
      </c>
      <c r="W28" s="9"/>
      <c r="Y28" s="2"/>
      <c r="Z28" s="327"/>
      <c r="AA28" s="374"/>
      <c r="AB28" s="11"/>
    </row>
    <row r="29" spans="1:30" ht="15" customHeight="1" x14ac:dyDescent="0.25">
      <c r="A29" s="774" t="s">
        <v>19</v>
      </c>
      <c r="B29" s="808">
        <v>71.2</v>
      </c>
      <c r="C29" s="811">
        <v>76.599999999999994</v>
      </c>
      <c r="D29" s="811">
        <v>19.100000000000001</v>
      </c>
      <c r="E29" s="811">
        <v>75.7</v>
      </c>
      <c r="F29" s="811">
        <v>75.599999999999994</v>
      </c>
      <c r="G29" s="812">
        <v>76.099999999999994</v>
      </c>
      <c r="H29" s="932">
        <f>SUM(B29:G29)</f>
        <v>394.30000000000007</v>
      </c>
      <c r="I29" s="895">
        <f t="shared" si="16"/>
        <v>0</v>
      </c>
      <c r="J29" s="836"/>
      <c r="K29" s="824"/>
      <c r="L29" s="836"/>
      <c r="M29" s="9"/>
      <c r="N29" s="785" t="s">
        <v>19</v>
      </c>
      <c r="O29" s="808">
        <v>5.8</v>
      </c>
      <c r="P29" s="811">
        <v>6.2</v>
      </c>
      <c r="Q29" s="811">
        <v>1</v>
      </c>
      <c r="R29" s="811">
        <v>6.3</v>
      </c>
      <c r="S29" s="811">
        <v>6.2</v>
      </c>
      <c r="T29" s="813">
        <v>6.3</v>
      </c>
      <c r="U29" s="840">
        <f t="shared" si="15"/>
        <v>31.8</v>
      </c>
      <c r="V29" s="895">
        <f t="shared" si="17"/>
        <v>0.19999999999999929</v>
      </c>
      <c r="W29" s="9"/>
      <c r="Y29" s="2"/>
      <c r="Z29" s="327"/>
      <c r="AA29" s="374"/>
      <c r="AB29" s="11"/>
    </row>
    <row r="30" spans="1:30" ht="15" customHeight="1" x14ac:dyDescent="0.25">
      <c r="A30" s="774" t="s">
        <v>27</v>
      </c>
      <c r="B30" s="808">
        <v>71.599999999999994</v>
      </c>
      <c r="C30" s="811">
        <v>76.2</v>
      </c>
      <c r="D30" s="811">
        <v>16.5</v>
      </c>
      <c r="E30" s="811">
        <v>75.2</v>
      </c>
      <c r="F30" s="811">
        <v>74.900000000000006</v>
      </c>
      <c r="G30" s="812">
        <v>76</v>
      </c>
      <c r="H30" s="932">
        <f t="shared" ref="H30:H35" si="18">SUM(B30:G30)</f>
        <v>390.4</v>
      </c>
      <c r="I30" s="895">
        <f t="shared" si="16"/>
        <v>3.9000000000000909</v>
      </c>
      <c r="J30" s="836"/>
      <c r="K30" s="824"/>
      <c r="L30" s="836"/>
      <c r="M30" s="9"/>
      <c r="N30" s="785" t="s">
        <v>27</v>
      </c>
      <c r="O30" s="808">
        <v>5.9</v>
      </c>
      <c r="P30" s="811">
        <v>6.2</v>
      </c>
      <c r="Q30" s="811">
        <v>1</v>
      </c>
      <c r="R30" s="811">
        <v>6.3</v>
      </c>
      <c r="S30" s="811">
        <v>6.3</v>
      </c>
      <c r="T30" s="813">
        <v>6.4</v>
      </c>
      <c r="U30" s="840">
        <f t="shared" si="15"/>
        <v>32.1</v>
      </c>
      <c r="V30" s="895">
        <f t="shared" si="17"/>
        <v>-0.30000000000000071</v>
      </c>
      <c r="W30" s="9"/>
      <c r="Y30" s="501"/>
      <c r="Z30" s="356"/>
      <c r="AA30" s="11"/>
      <c r="AB30" s="11"/>
    </row>
    <row r="31" spans="1:30" ht="15" customHeight="1" x14ac:dyDescent="0.25">
      <c r="A31" s="774" t="s">
        <v>20</v>
      </c>
      <c r="B31" s="808">
        <f t="shared" ref="B31:G34" si="19">B30</f>
        <v>71.599999999999994</v>
      </c>
      <c r="C31" s="811">
        <f t="shared" si="19"/>
        <v>76.2</v>
      </c>
      <c r="D31" s="811">
        <f t="shared" si="19"/>
        <v>16.5</v>
      </c>
      <c r="E31" s="811">
        <f t="shared" si="19"/>
        <v>75.2</v>
      </c>
      <c r="F31" s="811">
        <f t="shared" si="19"/>
        <v>74.900000000000006</v>
      </c>
      <c r="G31" s="812">
        <f t="shared" si="19"/>
        <v>76</v>
      </c>
      <c r="H31" s="932">
        <f t="shared" si="18"/>
        <v>390.4</v>
      </c>
      <c r="I31" s="895">
        <f t="shared" si="16"/>
        <v>0</v>
      </c>
      <c r="J31" s="836"/>
      <c r="L31" s="836"/>
      <c r="M31" s="9"/>
      <c r="N31" s="774" t="s">
        <v>20</v>
      </c>
      <c r="O31" s="808">
        <v>5.9</v>
      </c>
      <c r="P31" s="811">
        <v>6.2</v>
      </c>
      <c r="Q31" s="811">
        <v>1.1000000000000001</v>
      </c>
      <c r="R31" s="811">
        <v>6.3</v>
      </c>
      <c r="S31" s="811">
        <v>6.3</v>
      </c>
      <c r="T31" s="813">
        <v>6.4</v>
      </c>
      <c r="U31" s="840">
        <f t="shared" si="15"/>
        <v>32.200000000000003</v>
      </c>
      <c r="V31" s="895">
        <f t="shared" si="17"/>
        <v>-0.10000000000000142</v>
      </c>
      <c r="W31" s="9"/>
      <c r="AA31" s="11"/>
      <c r="AB31" s="11"/>
    </row>
    <row r="32" spans="1:30" ht="15" customHeight="1" x14ac:dyDescent="0.25">
      <c r="A32" s="774" t="s">
        <v>21</v>
      </c>
      <c r="B32" s="808">
        <f t="shared" si="19"/>
        <v>71.599999999999994</v>
      </c>
      <c r="C32" s="811">
        <f t="shared" si="19"/>
        <v>76.2</v>
      </c>
      <c r="D32" s="811">
        <f t="shared" si="19"/>
        <v>16.5</v>
      </c>
      <c r="E32" s="811">
        <f t="shared" si="19"/>
        <v>75.2</v>
      </c>
      <c r="F32" s="811">
        <f t="shared" si="19"/>
        <v>74.900000000000006</v>
      </c>
      <c r="G32" s="812">
        <f t="shared" si="19"/>
        <v>76</v>
      </c>
      <c r="H32" s="932">
        <f t="shared" si="18"/>
        <v>390.4</v>
      </c>
      <c r="I32" s="895">
        <f t="shared" si="16"/>
        <v>0</v>
      </c>
      <c r="J32" s="837"/>
      <c r="L32" s="837"/>
      <c r="M32" s="838"/>
      <c r="N32" s="774" t="s">
        <v>21</v>
      </c>
      <c r="O32" s="808">
        <v>5.9</v>
      </c>
      <c r="P32" s="811">
        <v>6.3</v>
      </c>
      <c r="Q32" s="811">
        <v>1.1000000000000001</v>
      </c>
      <c r="R32" s="811">
        <v>6.3</v>
      </c>
      <c r="S32" s="811">
        <v>6.3</v>
      </c>
      <c r="T32" s="813">
        <v>6.4</v>
      </c>
      <c r="U32" s="840">
        <f t="shared" si="15"/>
        <v>32.299999999999997</v>
      </c>
      <c r="V32" s="895">
        <f t="shared" si="17"/>
        <v>-9.9999999999994316E-2</v>
      </c>
      <c r="W32" s="9"/>
      <c r="AA32" s="11"/>
      <c r="AB32" s="11"/>
    </row>
    <row r="33" spans="1:32" ht="15" customHeight="1" x14ac:dyDescent="0.25">
      <c r="A33" s="774" t="s">
        <v>22</v>
      </c>
      <c r="B33" s="808">
        <f t="shared" si="19"/>
        <v>71.599999999999994</v>
      </c>
      <c r="C33" s="811">
        <f t="shared" si="19"/>
        <v>76.2</v>
      </c>
      <c r="D33" s="811">
        <f t="shared" si="19"/>
        <v>16.5</v>
      </c>
      <c r="E33" s="811">
        <f t="shared" si="19"/>
        <v>75.2</v>
      </c>
      <c r="F33" s="811">
        <f t="shared" si="19"/>
        <v>74.900000000000006</v>
      </c>
      <c r="G33" s="812">
        <f t="shared" si="19"/>
        <v>76</v>
      </c>
      <c r="H33" s="932">
        <f t="shared" si="18"/>
        <v>390.4</v>
      </c>
      <c r="I33" s="895">
        <f t="shared" si="16"/>
        <v>0</v>
      </c>
      <c r="J33" s="837"/>
      <c r="L33" s="837"/>
      <c r="M33" s="838"/>
      <c r="N33" s="785" t="s">
        <v>22</v>
      </c>
      <c r="O33" s="808">
        <v>5.9</v>
      </c>
      <c r="P33" s="811">
        <v>6.3</v>
      </c>
      <c r="Q33" s="811">
        <v>1.1000000000000001</v>
      </c>
      <c r="R33" s="811">
        <v>6.3</v>
      </c>
      <c r="S33" s="811">
        <v>6.3</v>
      </c>
      <c r="T33" s="813">
        <v>6.4</v>
      </c>
      <c r="U33" s="840">
        <f t="shared" si="15"/>
        <v>32.299999999999997</v>
      </c>
      <c r="V33" s="895">
        <f t="shared" si="17"/>
        <v>0</v>
      </c>
      <c r="W33" s="9"/>
      <c r="AA33" s="11"/>
      <c r="AB33" s="11"/>
    </row>
    <row r="34" spans="1:32" ht="15" customHeight="1" thickBot="1" x14ac:dyDescent="0.3">
      <c r="A34" s="790" t="s">
        <v>30</v>
      </c>
      <c r="B34" s="808">
        <f t="shared" si="19"/>
        <v>71.599999999999994</v>
      </c>
      <c r="C34" s="811">
        <f t="shared" si="19"/>
        <v>76.2</v>
      </c>
      <c r="D34" s="811">
        <f t="shared" si="19"/>
        <v>16.5</v>
      </c>
      <c r="E34" s="811">
        <f t="shared" si="19"/>
        <v>75.2</v>
      </c>
      <c r="F34" s="811">
        <f t="shared" si="19"/>
        <v>74.900000000000006</v>
      </c>
      <c r="G34" s="812">
        <f t="shared" si="19"/>
        <v>76</v>
      </c>
      <c r="H34" s="932">
        <f t="shared" si="18"/>
        <v>390.4</v>
      </c>
      <c r="I34" s="895">
        <f t="shared" si="16"/>
        <v>0</v>
      </c>
      <c r="J34" s="837"/>
      <c r="K34" s="837"/>
      <c r="L34" s="837"/>
      <c r="M34" s="838"/>
      <c r="N34" s="839" t="s">
        <v>30</v>
      </c>
      <c r="O34" s="808">
        <v>5.9</v>
      </c>
      <c r="P34" s="811">
        <v>6.3</v>
      </c>
      <c r="Q34" s="811">
        <v>1.1000000000000001</v>
      </c>
      <c r="R34" s="811">
        <v>6.3</v>
      </c>
      <c r="S34" s="811">
        <v>6.3</v>
      </c>
      <c r="T34" s="813">
        <v>6.4</v>
      </c>
      <c r="U34" s="840">
        <f t="shared" si="15"/>
        <v>32.299999999999997</v>
      </c>
      <c r="V34" s="895">
        <f t="shared" si="17"/>
        <v>0</v>
      </c>
      <c r="W34" s="841" t="s">
        <v>113</v>
      </c>
      <c r="AA34" s="11"/>
      <c r="AB34" s="11"/>
    </row>
    <row r="35" spans="1:32" ht="15" customHeight="1" thickBot="1" x14ac:dyDescent="0.3">
      <c r="A35" s="880" t="s">
        <v>8</v>
      </c>
      <c r="B35" s="843">
        <f t="shared" ref="B35:G35" si="20">SUM(B28:B34)</f>
        <v>500.40000000000009</v>
      </c>
      <c r="C35" s="844">
        <f t="shared" si="20"/>
        <v>534.19999999999993</v>
      </c>
      <c r="D35" s="844">
        <f t="shared" si="20"/>
        <v>120.7</v>
      </c>
      <c r="E35" s="890">
        <f t="shared" si="20"/>
        <v>527.4</v>
      </c>
      <c r="F35" s="844">
        <f>SUM(F28:F34)</f>
        <v>525.69999999999993</v>
      </c>
      <c r="G35" s="885">
        <f t="shared" si="20"/>
        <v>532.20000000000005</v>
      </c>
      <c r="H35" s="796">
        <f t="shared" si="18"/>
        <v>2740.5999999999995</v>
      </c>
      <c r="I35" s="822"/>
      <c r="J35" s="822" t="s">
        <v>128</v>
      </c>
      <c r="K35" s="837"/>
      <c r="L35" s="822"/>
      <c r="M35" s="824"/>
      <c r="N35" s="792" t="s">
        <v>8</v>
      </c>
      <c r="O35" s="843">
        <f t="shared" ref="O35:T35" si="21">SUM(O28:O34)</f>
        <v>40.799999999999997</v>
      </c>
      <c r="P35" s="844">
        <f t="shared" si="21"/>
        <v>43.8</v>
      </c>
      <c r="Q35" s="844">
        <f t="shared" si="21"/>
        <v>7.5</v>
      </c>
      <c r="R35" s="844">
        <f t="shared" si="21"/>
        <v>44.199999999999996</v>
      </c>
      <c r="S35" s="844">
        <f t="shared" si="21"/>
        <v>44</v>
      </c>
      <c r="T35" s="845">
        <f t="shared" si="21"/>
        <v>44.699999999999996</v>
      </c>
      <c r="U35" s="842">
        <f t="shared" si="15"/>
        <v>224.99999999999997</v>
      </c>
      <c r="V35" s="9"/>
      <c r="W35" s="9"/>
      <c r="AA35" s="11"/>
      <c r="AB35" s="11"/>
    </row>
    <row r="36" spans="1:32" ht="15" customHeight="1" x14ac:dyDescent="0.25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154.99377898427778</v>
      </c>
      <c r="I36" s="846"/>
      <c r="J36" s="846"/>
      <c r="K36" s="837"/>
      <c r="L36" s="822"/>
      <c r="M36" s="824"/>
      <c r="N36" s="797" t="s">
        <v>10</v>
      </c>
      <c r="O36" s="847">
        <v>153.5</v>
      </c>
      <c r="P36" s="848">
        <v>152.5</v>
      </c>
      <c r="Q36" s="848">
        <v>154</v>
      </c>
      <c r="R36" s="848">
        <v>150.5</v>
      </c>
      <c r="S36" s="848">
        <v>149.5</v>
      </c>
      <c r="T36" s="849">
        <v>148.5</v>
      </c>
      <c r="U36" s="914">
        <f>+((U35/U37)/7)*1000</f>
        <v>150.90543259557342</v>
      </c>
      <c r="V36" s="824"/>
      <c r="W36" s="824"/>
      <c r="AA36" s="11"/>
      <c r="AB36" s="11"/>
    </row>
    <row r="37" spans="1:32" ht="15" customHeight="1" x14ac:dyDescent="0.25">
      <c r="A37" s="801" t="s">
        <v>11</v>
      </c>
      <c r="B37" s="802">
        <v>461</v>
      </c>
      <c r="C37" s="803">
        <v>492</v>
      </c>
      <c r="D37" s="803">
        <v>113</v>
      </c>
      <c r="E37" s="803">
        <v>486</v>
      </c>
      <c r="F37" s="803">
        <v>484</v>
      </c>
      <c r="G37" s="804">
        <v>490</v>
      </c>
      <c r="H37" s="852">
        <f>SUM(B37:G37)</f>
        <v>2526</v>
      </c>
      <c r="I37" s="851"/>
      <c r="J37" s="851"/>
      <c r="K37" s="851"/>
      <c r="L37" s="822"/>
      <c r="M37" s="9"/>
      <c r="N37" s="801" t="s">
        <v>11</v>
      </c>
      <c r="O37" s="802">
        <v>38</v>
      </c>
      <c r="P37" s="803">
        <v>41</v>
      </c>
      <c r="Q37" s="803">
        <v>7</v>
      </c>
      <c r="R37" s="803">
        <v>42</v>
      </c>
      <c r="S37" s="803">
        <v>42</v>
      </c>
      <c r="T37" s="805">
        <v>43</v>
      </c>
      <c r="U37" s="915">
        <f>SUM(O37:T37)</f>
        <v>213</v>
      </c>
      <c r="V37" s="824"/>
      <c r="W37" s="824"/>
      <c r="AA37" s="11"/>
      <c r="AB37" s="11"/>
    </row>
    <row r="38" spans="1:32" ht="15" customHeight="1" x14ac:dyDescent="0.25">
      <c r="A38" s="807" t="s">
        <v>12</v>
      </c>
      <c r="B38" s="808">
        <f>((((((B36*7)*B37-B28-B29)/1000)))/7)</f>
        <v>71.480757142857144</v>
      </c>
      <c r="C38" s="811">
        <f>((((((C36*7)*C37)/1000)))/7)</f>
        <v>76.309200000000004</v>
      </c>
      <c r="D38" s="811">
        <f>((((((D36*7)*D37)/1000)))/7)</f>
        <v>17.526299999999999</v>
      </c>
      <c r="E38" s="811">
        <f>((((((E36*7)*E37)/1000)))/7)</f>
        <v>75.378600000000006</v>
      </c>
      <c r="F38" s="811">
        <f>((((((F36*7)*F37)/1000)))/7)</f>
        <v>75.068400000000011</v>
      </c>
      <c r="G38" s="812">
        <f>((((((G36*7)*G37)/1000)))/7)</f>
        <v>75.999000000000009</v>
      </c>
      <c r="H38" s="854">
        <f>((H35*1000)/H37)/7</f>
        <v>154.99377898427775</v>
      </c>
      <c r="I38" s="853"/>
      <c r="J38" s="853"/>
      <c r="K38" s="853"/>
      <c r="L38" s="822"/>
      <c r="M38" s="824"/>
      <c r="N38" s="807" t="s">
        <v>12</v>
      </c>
      <c r="O38" s="808">
        <f t="shared" ref="O38:T38" si="22">(((((O36*7)*O37)/1000)))/7</f>
        <v>5.8330000000000002</v>
      </c>
      <c r="P38" s="811">
        <f t="shared" si="22"/>
        <v>6.2524999999999995</v>
      </c>
      <c r="Q38" s="811">
        <f t="shared" si="22"/>
        <v>1.0780000000000001</v>
      </c>
      <c r="R38" s="811">
        <f t="shared" si="22"/>
        <v>6.3209999999999997</v>
      </c>
      <c r="S38" s="811">
        <f t="shared" si="22"/>
        <v>6.2790000000000008</v>
      </c>
      <c r="T38" s="813">
        <f t="shared" si="22"/>
        <v>6.3855000000000004</v>
      </c>
      <c r="U38" s="916">
        <f>((U35*1000)/U37)/7</f>
        <v>150.90543259557344</v>
      </c>
      <c r="V38" s="824"/>
      <c r="W38" s="824"/>
      <c r="AA38" s="11"/>
      <c r="AB38" s="11"/>
    </row>
    <row r="39" spans="1:32" ht="15" customHeight="1" x14ac:dyDescent="0.25">
      <c r="A39" s="810" t="s">
        <v>13</v>
      </c>
      <c r="B39" s="808">
        <f t="shared" ref="B39:G39" si="23">((B37*B36)*7)/1000</f>
        <v>500.50769999999994</v>
      </c>
      <c r="C39" s="811">
        <f t="shared" si="23"/>
        <v>534.1644</v>
      </c>
      <c r="D39" s="811">
        <f t="shared" si="23"/>
        <v>122.68409999999999</v>
      </c>
      <c r="E39" s="811">
        <f t="shared" si="23"/>
        <v>527.65019999999993</v>
      </c>
      <c r="F39" s="811">
        <f>((F37*F36)*7)/1000</f>
        <v>525.47879999999998</v>
      </c>
      <c r="G39" s="812">
        <f t="shared" si="23"/>
        <v>531.99300000000005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T39" si="24">((O37*O36)*7)/1000</f>
        <v>40.831000000000003</v>
      </c>
      <c r="P39" s="811">
        <f t="shared" si="24"/>
        <v>43.767499999999998</v>
      </c>
      <c r="Q39" s="811">
        <f t="shared" si="24"/>
        <v>7.5460000000000003</v>
      </c>
      <c r="R39" s="811">
        <f t="shared" si="24"/>
        <v>44.247</v>
      </c>
      <c r="S39" s="811">
        <f t="shared" si="24"/>
        <v>43.953000000000003</v>
      </c>
      <c r="T39" s="813">
        <f t="shared" si="24"/>
        <v>44.698500000000003</v>
      </c>
      <c r="U39" s="855"/>
      <c r="V39" s="824"/>
      <c r="W39" s="824"/>
      <c r="AA39" s="11"/>
      <c r="AB39" s="11"/>
    </row>
    <row r="40" spans="1:32" ht="15" customHeight="1" thickBot="1" x14ac:dyDescent="0.3">
      <c r="A40" s="815" t="s">
        <v>14</v>
      </c>
      <c r="B40" s="816">
        <f t="shared" ref="B40:G40" si="25">+(B35/B37)/7*1000</f>
        <v>155.06662534862105</v>
      </c>
      <c r="C40" s="817">
        <f t="shared" si="25"/>
        <v>155.11033681765389</v>
      </c>
      <c r="D40" s="817">
        <f t="shared" si="25"/>
        <v>152.59165613147911</v>
      </c>
      <c r="E40" s="817">
        <f t="shared" si="25"/>
        <v>155.02645502645501</v>
      </c>
      <c r="F40" s="817">
        <f>+(F35/F37)/7*1000</f>
        <v>155.16528925619832</v>
      </c>
      <c r="G40" s="818">
        <f t="shared" si="25"/>
        <v>155.16034985422741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T40" si="26">+(O35/O37)/7*1000</f>
        <v>153.38345864661653</v>
      </c>
      <c r="P40" s="817">
        <f t="shared" si="26"/>
        <v>152.61324041811844</v>
      </c>
      <c r="Q40" s="817">
        <f t="shared" si="26"/>
        <v>153.06122448979593</v>
      </c>
      <c r="R40" s="817">
        <f t="shared" si="26"/>
        <v>150.34013605442172</v>
      </c>
      <c r="S40" s="817">
        <f t="shared" si="26"/>
        <v>149.65986394557822</v>
      </c>
      <c r="T40" s="819">
        <f t="shared" si="26"/>
        <v>148.50498338870429</v>
      </c>
      <c r="U40" s="857"/>
      <c r="V40" s="824"/>
      <c r="W40" s="824"/>
      <c r="AA40" s="11"/>
      <c r="AB40" s="11"/>
    </row>
    <row r="41" spans="1:32" ht="15" customHeight="1" x14ac:dyDescent="0.25">
      <c r="A41" s="9"/>
      <c r="B41" s="821">
        <f t="shared" ref="B41:G41" si="27">B39-B35</f>
        <v>0.10769999999985203</v>
      </c>
      <c r="C41" s="821">
        <f t="shared" si="27"/>
        <v>-3.5599999999931242E-2</v>
      </c>
      <c r="D41" s="821">
        <f t="shared" si="27"/>
        <v>1.9840999999999838</v>
      </c>
      <c r="E41" s="821">
        <f t="shared" si="27"/>
        <v>0.2501999999999498</v>
      </c>
      <c r="F41" s="821">
        <f t="shared" si="27"/>
        <v>-0.22119999999995343</v>
      </c>
      <c r="G41" s="821">
        <f t="shared" si="27"/>
        <v>-0.20699999999999363</v>
      </c>
      <c r="H41" s="9"/>
      <c r="I41" s="9"/>
      <c r="J41" s="9"/>
      <c r="K41" s="9"/>
      <c r="L41" s="822"/>
      <c r="M41" s="824"/>
      <c r="N41" s="9"/>
      <c r="O41" s="821">
        <f t="shared" ref="O41:T41" si="28">O39-O35</f>
        <v>3.1000000000005912E-2</v>
      </c>
      <c r="P41" s="821">
        <f t="shared" si="28"/>
        <v>-3.2499999999998863E-2</v>
      </c>
      <c r="Q41" s="821">
        <f t="shared" si="28"/>
        <v>4.6000000000000263E-2</v>
      </c>
      <c r="R41" s="821">
        <f t="shared" si="28"/>
        <v>4.700000000000415E-2</v>
      </c>
      <c r="S41" s="821">
        <f t="shared" si="28"/>
        <v>-4.6999999999997044E-2</v>
      </c>
      <c r="T41" s="821">
        <f t="shared" si="28"/>
        <v>-1.4999999999929514E-3</v>
      </c>
      <c r="U41" s="821"/>
      <c r="V41" s="9"/>
      <c r="W41" s="824"/>
      <c r="AA41" s="11"/>
      <c r="AB41" s="11"/>
    </row>
    <row r="42" spans="1:32" ht="15" customHeight="1" x14ac:dyDescent="0.25">
      <c r="A42" s="9"/>
      <c r="B42" s="901">
        <f t="shared" ref="B42:G42" si="29">(B41+B44)/$A$2</f>
        <v>4.0219999999976608E-2</v>
      </c>
      <c r="C42" s="901">
        <f t="shared" si="29"/>
        <v>-1.4239999999995234E-2</v>
      </c>
      <c r="D42" s="901">
        <f t="shared" si="29"/>
        <v>3.0779999999995766E-2</v>
      </c>
      <c r="E42" s="901">
        <f t="shared" si="29"/>
        <v>4.0079999999966275E-2</v>
      </c>
      <c r="F42" s="901">
        <f t="shared" si="29"/>
        <v>-4.8479999999995013E-2</v>
      </c>
      <c r="G42" s="901">
        <f t="shared" si="29"/>
        <v>-4.2799999999988361E-2</v>
      </c>
      <c r="H42" s="9"/>
      <c r="I42" s="9"/>
      <c r="J42" s="9"/>
      <c r="K42" s="9"/>
      <c r="L42" s="9"/>
      <c r="M42" s="822"/>
      <c r="N42" s="822"/>
      <c r="O42" s="901">
        <f t="shared" ref="O42:T42" si="30">(O41+O44)/$A$2</f>
        <v>6.200000000001182E-3</v>
      </c>
      <c r="P42" s="901">
        <f t="shared" si="30"/>
        <v>-6.4999999999997725E-3</v>
      </c>
      <c r="Q42" s="901">
        <f t="shared" si="30"/>
        <v>9.2000000000000519E-3</v>
      </c>
      <c r="R42" s="901">
        <f t="shared" si="30"/>
        <v>9.4000000000008296E-3</v>
      </c>
      <c r="S42" s="901">
        <f t="shared" si="30"/>
        <v>-9.3999999999994088E-3</v>
      </c>
      <c r="T42" s="901">
        <f t="shared" si="30"/>
        <v>-2.9999999999859029E-4</v>
      </c>
      <c r="U42" s="822"/>
      <c r="V42" s="9"/>
      <c r="W42" s="9"/>
      <c r="AA42" s="11"/>
      <c r="AB42" s="11"/>
    </row>
    <row r="43" spans="1:32" ht="15" customHeight="1" x14ac:dyDescent="0.25">
      <c r="A43" s="9"/>
      <c r="B43" s="901">
        <f t="shared" ref="B43:G43" si="31">B42 + SUMIF($A$28:$A$34, $A$3,B28:B34)</f>
        <v>71.640219999999971</v>
      </c>
      <c r="C43" s="901">
        <f t="shared" si="31"/>
        <v>76.185760000000002</v>
      </c>
      <c r="D43" s="901">
        <f t="shared" si="31"/>
        <v>16.530779999999996</v>
      </c>
      <c r="E43" s="901">
        <f t="shared" si="31"/>
        <v>75.240079999999963</v>
      </c>
      <c r="F43" s="901">
        <f t="shared" si="31"/>
        <v>74.851520000000008</v>
      </c>
      <c r="G43" s="901">
        <f t="shared" si="31"/>
        <v>75.957200000000014</v>
      </c>
      <c r="H43" s="9"/>
      <c r="I43" s="9"/>
      <c r="J43" s="9"/>
      <c r="K43" s="9"/>
      <c r="L43" s="9"/>
      <c r="M43" s="822"/>
      <c r="N43" s="822"/>
      <c r="O43" s="901">
        <f t="shared" ref="O43:T43" si="32">O42 + SUMIF($N$28:$N$34, $A$3,O28:O34)</f>
        <v>5.9062000000000019</v>
      </c>
      <c r="P43" s="901">
        <f t="shared" si="32"/>
        <v>6.1935000000000002</v>
      </c>
      <c r="Q43" s="901">
        <f t="shared" si="32"/>
        <v>1.0092000000000001</v>
      </c>
      <c r="R43" s="901">
        <f t="shared" si="32"/>
        <v>6.309400000000001</v>
      </c>
      <c r="S43" s="901">
        <f t="shared" si="32"/>
        <v>6.2906000000000004</v>
      </c>
      <c r="T43" s="901">
        <f t="shared" si="32"/>
        <v>6.3997000000000019</v>
      </c>
      <c r="U43" s="822"/>
      <c r="V43" s="9"/>
      <c r="W43" s="9"/>
      <c r="AA43" s="11"/>
      <c r="AB43" s="11"/>
    </row>
    <row r="44" spans="1:32" ht="15" customHeight="1" thickBot="1" x14ac:dyDescent="0.3">
      <c r="A44" s="9"/>
      <c r="B44" s="822">
        <v>9.3400000000031014E-2</v>
      </c>
      <c r="C44" s="822">
        <v>-3.5600000000044929E-2</v>
      </c>
      <c r="D44" s="822">
        <v>-1.8302000000000049</v>
      </c>
      <c r="E44" s="822">
        <v>-4.9800000000118416E-2</v>
      </c>
      <c r="F44" s="822">
        <v>-2.1200000000021646E-2</v>
      </c>
      <c r="G44" s="822">
        <v>-6.9999999999481588E-3</v>
      </c>
      <c r="H44" s="822"/>
      <c r="I44" s="822"/>
      <c r="J44" s="822"/>
      <c r="K44" s="822"/>
      <c r="L44" s="822"/>
      <c r="M44" s="822"/>
      <c r="N44" s="822"/>
      <c r="O44" s="822"/>
      <c r="P44" s="822"/>
      <c r="Q44" s="822"/>
      <c r="R44" s="822"/>
      <c r="S44" s="822"/>
      <c r="T44" s="822"/>
      <c r="U44" s="822"/>
      <c r="V44" s="822"/>
      <c r="W44" s="9"/>
      <c r="X44" s="2"/>
      <c r="AA44" s="11"/>
      <c r="AB44" s="11"/>
      <c r="AD44" s="3"/>
    </row>
    <row r="45" spans="1:32" ht="15" customHeight="1" thickBot="1" x14ac:dyDescent="0.3">
      <c r="A45" s="773" t="s">
        <v>18</v>
      </c>
      <c r="B45" s="1181" t="s">
        <v>7</v>
      </c>
      <c r="C45" s="1182"/>
      <c r="D45" s="1182"/>
      <c r="E45" s="1182"/>
      <c r="F45" s="1182"/>
      <c r="G45" s="1182"/>
      <c r="H45" s="1183"/>
      <c r="I45" s="1176" t="s">
        <v>29</v>
      </c>
      <c r="J45" s="1177"/>
      <c r="K45" s="1177"/>
      <c r="L45" s="1177"/>
      <c r="M45" s="1177"/>
      <c r="N45" s="1177"/>
      <c r="O45" s="1178"/>
      <c r="P45" s="1196" t="s">
        <v>76</v>
      </c>
      <c r="Q45" s="1181" t="s">
        <v>28</v>
      </c>
      <c r="R45" s="1182"/>
      <c r="S45" s="1182"/>
      <c r="T45" s="1182"/>
      <c r="U45" s="1182"/>
      <c r="V45" s="1182"/>
      <c r="W45" s="1183"/>
      <c r="X45" s="1196" t="s">
        <v>76</v>
      </c>
      <c r="Y45" s="881" t="s">
        <v>8</v>
      </c>
      <c r="AA45" s="11"/>
      <c r="AB45" s="2"/>
      <c r="AD45" s="2"/>
      <c r="AE45" s="2"/>
      <c r="AF45" s="2"/>
    </row>
    <row r="46" spans="1:32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828">
        <v>1</v>
      </c>
      <c r="J46" s="829">
        <v>2</v>
      </c>
      <c r="K46" s="829">
        <v>3</v>
      </c>
      <c r="L46" s="829">
        <v>4</v>
      </c>
      <c r="M46" s="829">
        <v>5</v>
      </c>
      <c r="N46" s="829">
        <v>6</v>
      </c>
      <c r="O46" s="935">
        <v>7</v>
      </c>
      <c r="P46" s="1197"/>
      <c r="Q46" s="828">
        <v>1</v>
      </c>
      <c r="R46" s="829">
        <v>2</v>
      </c>
      <c r="S46" s="829">
        <v>3</v>
      </c>
      <c r="T46" s="829">
        <v>4</v>
      </c>
      <c r="U46" s="829">
        <v>5</v>
      </c>
      <c r="V46" s="936">
        <v>6</v>
      </c>
      <c r="W46" s="859">
        <v>7</v>
      </c>
      <c r="X46" s="1197"/>
      <c r="Y46" s="965">
        <v>134.9</v>
      </c>
      <c r="AA46" s="11"/>
      <c r="AB46" s="2"/>
      <c r="AD46" s="2"/>
      <c r="AE46" s="2"/>
      <c r="AF46" s="2"/>
    </row>
    <row r="47" spans="1:32" ht="15" customHeight="1" thickBot="1" x14ac:dyDescent="0.3">
      <c r="A47" s="940" t="s">
        <v>127</v>
      </c>
      <c r="B47" s="961">
        <v>7.6</v>
      </c>
      <c r="C47" s="962">
        <v>7.7</v>
      </c>
      <c r="D47" s="962">
        <v>7.7</v>
      </c>
      <c r="E47" s="955">
        <v>1.1000000000000001</v>
      </c>
      <c r="F47" s="962">
        <v>7.7</v>
      </c>
      <c r="G47" s="962">
        <v>7.5</v>
      </c>
      <c r="H47" s="962">
        <v>7.5</v>
      </c>
      <c r="I47" s="961">
        <v>6.7</v>
      </c>
      <c r="J47" s="962">
        <v>6.8</v>
      </c>
      <c r="K47" s="962">
        <v>6.9</v>
      </c>
      <c r="L47" s="962">
        <v>1.7</v>
      </c>
      <c r="M47" s="962">
        <v>6.9</v>
      </c>
      <c r="N47" s="831">
        <v>6.7</v>
      </c>
      <c r="O47" s="969">
        <v>6.7</v>
      </c>
      <c r="P47" s="988"/>
      <c r="Q47" s="961">
        <v>7.4</v>
      </c>
      <c r="R47" s="962">
        <v>7.4</v>
      </c>
      <c r="S47" s="962">
        <v>7.6</v>
      </c>
      <c r="T47" s="962">
        <v>1.3</v>
      </c>
      <c r="U47" s="962">
        <v>7.7</v>
      </c>
      <c r="V47" s="962">
        <v>7.5</v>
      </c>
      <c r="W47" s="969">
        <v>7.4</v>
      </c>
      <c r="X47" s="991"/>
      <c r="Y47" s="964">
        <f>SUM(B47:W47)</f>
        <v>135.50000000000003</v>
      </c>
      <c r="Z47" s="2"/>
      <c r="AA47" s="374"/>
      <c r="AB47" s="2"/>
      <c r="AC47" s="2"/>
      <c r="AD47" s="2"/>
    </row>
    <row r="48" spans="1:32" ht="15" customHeight="1" x14ac:dyDescent="0.25">
      <c r="A48" s="774" t="s">
        <v>23</v>
      </c>
      <c r="B48" s="958">
        <v>7.6</v>
      </c>
      <c r="C48" s="959">
        <v>7.7</v>
      </c>
      <c r="D48" s="959">
        <v>7.7</v>
      </c>
      <c r="E48" s="959">
        <v>1</v>
      </c>
      <c r="F48" s="959">
        <v>7.7</v>
      </c>
      <c r="G48" s="966">
        <v>7.5</v>
      </c>
      <c r="H48" s="966">
        <v>7.5</v>
      </c>
      <c r="I48" s="958">
        <v>5.9</v>
      </c>
      <c r="J48" s="966">
        <v>5.8</v>
      </c>
      <c r="K48" s="966">
        <v>6</v>
      </c>
      <c r="L48" s="959">
        <v>1.2</v>
      </c>
      <c r="M48" s="959">
        <v>6.1</v>
      </c>
      <c r="N48" s="967">
        <v>6</v>
      </c>
      <c r="O48" s="968">
        <v>5.8</v>
      </c>
      <c r="P48" s="989">
        <v>5.5</v>
      </c>
      <c r="Q48" s="958">
        <v>6.3</v>
      </c>
      <c r="R48" s="959">
        <v>6.3</v>
      </c>
      <c r="S48" s="959">
        <v>6.5</v>
      </c>
      <c r="T48" s="959">
        <v>0.8</v>
      </c>
      <c r="U48" s="959">
        <v>6.5</v>
      </c>
      <c r="V48" s="959">
        <v>6.4</v>
      </c>
      <c r="W48" s="968">
        <v>6.4</v>
      </c>
      <c r="X48" s="992">
        <v>6.8</v>
      </c>
      <c r="Y48" s="987">
        <f>SUM(B48:X48)</f>
        <v>135</v>
      </c>
      <c r="Z48" s="895">
        <f t="shared" ref="Z48:Z54" si="33">Y47-Y48</f>
        <v>0.50000000000002842</v>
      </c>
      <c r="AA48" s="12"/>
      <c r="AB48" s="2"/>
      <c r="AC48" s="2"/>
      <c r="AD48" s="2"/>
    </row>
    <row r="49" spans="1:30" ht="15" customHeight="1" x14ac:dyDescent="0.25">
      <c r="A49" s="774" t="s">
        <v>19</v>
      </c>
      <c r="B49" s="808">
        <v>7.6</v>
      </c>
      <c r="C49" s="811">
        <v>7.7</v>
      </c>
      <c r="D49" s="811">
        <v>7.7</v>
      </c>
      <c r="E49" s="811">
        <v>1</v>
      </c>
      <c r="F49" s="811">
        <v>7.7</v>
      </c>
      <c r="G49" s="862">
        <v>7.5</v>
      </c>
      <c r="H49" s="862">
        <v>7.5</v>
      </c>
      <c r="I49" s="808">
        <v>5.9</v>
      </c>
      <c r="J49" s="862">
        <v>5.8</v>
      </c>
      <c r="K49" s="862">
        <v>6</v>
      </c>
      <c r="L49" s="811">
        <v>1.2</v>
      </c>
      <c r="M49" s="811">
        <v>6.1</v>
      </c>
      <c r="N49" s="863">
        <v>6</v>
      </c>
      <c r="O49" s="812">
        <v>5.8</v>
      </c>
      <c r="P49" s="990">
        <v>5.5</v>
      </c>
      <c r="Q49" s="808">
        <v>6.3</v>
      </c>
      <c r="R49" s="811">
        <v>6.3</v>
      </c>
      <c r="S49" s="811">
        <v>6.5</v>
      </c>
      <c r="T49" s="811">
        <v>0.8</v>
      </c>
      <c r="U49" s="811">
        <v>6.5</v>
      </c>
      <c r="V49" s="811">
        <v>6.4</v>
      </c>
      <c r="W49" s="812">
        <v>6.4</v>
      </c>
      <c r="X49" s="993">
        <v>6.8</v>
      </c>
      <c r="Y49" s="864">
        <f t="shared" ref="Y49:Y54" si="34">SUM(B49:W49)</f>
        <v>128.19999999999999</v>
      </c>
      <c r="Z49" s="895">
        <f t="shared" si="33"/>
        <v>6.8000000000000114</v>
      </c>
      <c r="AA49" s="12"/>
      <c r="AB49" s="2"/>
      <c r="AC49" s="2"/>
      <c r="AD49" s="2"/>
    </row>
    <row r="50" spans="1:30" ht="15" customHeight="1" x14ac:dyDescent="0.25">
      <c r="A50" s="774" t="s">
        <v>27</v>
      </c>
      <c r="B50" s="808">
        <v>7.5</v>
      </c>
      <c r="C50" s="811">
        <v>7.7</v>
      </c>
      <c r="D50" s="811">
        <v>7.6</v>
      </c>
      <c r="E50" s="811">
        <v>0.6</v>
      </c>
      <c r="F50" s="811">
        <v>7.6</v>
      </c>
      <c r="G50" s="862">
        <v>7.4</v>
      </c>
      <c r="H50" s="862">
        <v>7.4</v>
      </c>
      <c r="I50" s="808">
        <v>5.8</v>
      </c>
      <c r="J50" s="862">
        <v>5.8</v>
      </c>
      <c r="K50" s="862">
        <v>5.9</v>
      </c>
      <c r="L50" s="811">
        <v>1.2</v>
      </c>
      <c r="M50" s="811">
        <v>6.1</v>
      </c>
      <c r="N50" s="863">
        <v>5.8</v>
      </c>
      <c r="O50" s="812">
        <v>5.7</v>
      </c>
      <c r="P50" s="990">
        <v>5.4</v>
      </c>
      <c r="Q50" s="808">
        <v>6.3</v>
      </c>
      <c r="R50" s="811">
        <v>6.3</v>
      </c>
      <c r="S50" s="811">
        <v>6.4</v>
      </c>
      <c r="T50" s="811">
        <v>0.7</v>
      </c>
      <c r="U50" s="811">
        <v>6.4</v>
      </c>
      <c r="V50" s="811">
        <v>6.4</v>
      </c>
      <c r="W50" s="812">
        <v>6.4</v>
      </c>
      <c r="X50" s="993">
        <v>6.8</v>
      </c>
      <c r="Y50" s="864">
        <f t="shared" si="34"/>
        <v>126.4</v>
      </c>
      <c r="Z50" s="895">
        <f t="shared" si="33"/>
        <v>1.7999999999999829</v>
      </c>
      <c r="AA50" s="641"/>
      <c r="AB50" s="2"/>
      <c r="AC50" s="2"/>
      <c r="AD50" s="2"/>
    </row>
    <row r="51" spans="1:30" ht="15" customHeight="1" x14ac:dyDescent="0.25">
      <c r="A51" s="774" t="s">
        <v>20</v>
      </c>
      <c r="B51" s="808">
        <v>7.5</v>
      </c>
      <c r="C51" s="811">
        <v>7.7</v>
      </c>
      <c r="D51" s="811">
        <v>7.6</v>
      </c>
      <c r="E51" s="811">
        <v>0.7</v>
      </c>
      <c r="F51" s="811">
        <v>7.6</v>
      </c>
      <c r="G51" s="862">
        <v>7.4</v>
      </c>
      <c r="H51" s="862">
        <v>7.4</v>
      </c>
      <c r="I51" s="808">
        <v>5.8</v>
      </c>
      <c r="J51" s="862">
        <v>5.9</v>
      </c>
      <c r="K51" s="862">
        <v>5.9</v>
      </c>
      <c r="L51" s="811">
        <v>1.2</v>
      </c>
      <c r="M51" s="811">
        <v>6.1</v>
      </c>
      <c r="N51" s="863">
        <v>5.9</v>
      </c>
      <c r="O51" s="812">
        <v>5.7</v>
      </c>
      <c r="P51" s="990">
        <v>5.5</v>
      </c>
      <c r="Q51" s="808">
        <v>6.3</v>
      </c>
      <c r="R51" s="811">
        <v>6.3</v>
      </c>
      <c r="S51" s="811">
        <v>6.4</v>
      </c>
      <c r="T51" s="811">
        <v>0.7</v>
      </c>
      <c r="U51" s="811">
        <v>6.4</v>
      </c>
      <c r="V51" s="811">
        <v>6.4</v>
      </c>
      <c r="W51" s="812">
        <v>6.4</v>
      </c>
      <c r="X51" s="993">
        <v>6.9</v>
      </c>
      <c r="Y51" s="864">
        <f t="shared" si="34"/>
        <v>126.80000000000001</v>
      </c>
      <c r="Z51" s="895">
        <f t="shared" si="33"/>
        <v>-0.40000000000000568</v>
      </c>
      <c r="AA51" s="12"/>
      <c r="AB51" s="2"/>
      <c r="AC51" s="2"/>
      <c r="AD51" s="2"/>
    </row>
    <row r="52" spans="1:30" ht="15" customHeight="1" x14ac:dyDescent="0.25">
      <c r="A52" s="774" t="s">
        <v>21</v>
      </c>
      <c r="B52" s="808">
        <v>7.5</v>
      </c>
      <c r="C52" s="811">
        <v>7.7</v>
      </c>
      <c r="D52" s="811">
        <v>7.7</v>
      </c>
      <c r="E52" s="811">
        <v>0.7</v>
      </c>
      <c r="F52" s="811">
        <v>7.6</v>
      </c>
      <c r="G52" s="862">
        <v>7.5</v>
      </c>
      <c r="H52" s="862">
        <v>7.5</v>
      </c>
      <c r="I52" s="808">
        <v>5.8</v>
      </c>
      <c r="J52" s="862">
        <v>5.9</v>
      </c>
      <c r="K52" s="862">
        <v>6</v>
      </c>
      <c r="L52" s="811">
        <v>1.2</v>
      </c>
      <c r="M52" s="811">
        <v>6.1</v>
      </c>
      <c r="N52" s="863">
        <v>5.9</v>
      </c>
      <c r="O52" s="812">
        <v>5.7</v>
      </c>
      <c r="P52" s="990">
        <v>5.5</v>
      </c>
      <c r="Q52" s="808">
        <v>6.3</v>
      </c>
      <c r="R52" s="811">
        <v>6.3</v>
      </c>
      <c r="S52" s="811">
        <v>6.4</v>
      </c>
      <c r="T52" s="811">
        <v>0.8</v>
      </c>
      <c r="U52" s="811">
        <v>6.4</v>
      </c>
      <c r="V52" s="811">
        <v>6.4</v>
      </c>
      <c r="W52" s="812">
        <v>6.4</v>
      </c>
      <c r="X52" s="993">
        <v>6.9</v>
      </c>
      <c r="Y52" s="864">
        <f t="shared" si="34"/>
        <v>127.30000000000001</v>
      </c>
      <c r="Z52" s="895">
        <f t="shared" si="33"/>
        <v>-0.5</v>
      </c>
      <c r="AA52" s="12"/>
      <c r="AB52" s="2"/>
      <c r="AC52" s="2"/>
      <c r="AD52" s="2"/>
    </row>
    <row r="53" spans="1:30" ht="15" customHeight="1" x14ac:dyDescent="0.25">
      <c r="A53" s="785" t="s">
        <v>22</v>
      </c>
      <c r="B53" s="808">
        <v>7.5</v>
      </c>
      <c r="C53" s="811">
        <v>7.7</v>
      </c>
      <c r="D53" s="811">
        <v>7.7</v>
      </c>
      <c r="E53" s="811">
        <v>0.7</v>
      </c>
      <c r="F53" s="811">
        <v>7.6</v>
      </c>
      <c r="G53" s="862">
        <v>7.5</v>
      </c>
      <c r="H53" s="862">
        <v>7.5</v>
      </c>
      <c r="I53" s="808">
        <v>5.9</v>
      </c>
      <c r="J53" s="862">
        <v>5.9</v>
      </c>
      <c r="K53" s="862">
        <v>6</v>
      </c>
      <c r="L53" s="811">
        <v>1.3</v>
      </c>
      <c r="M53" s="811">
        <v>6.1</v>
      </c>
      <c r="N53" s="863">
        <v>5.9</v>
      </c>
      <c r="O53" s="812">
        <v>5.8</v>
      </c>
      <c r="P53" s="990">
        <v>5.5</v>
      </c>
      <c r="Q53" s="808">
        <v>6.3</v>
      </c>
      <c r="R53" s="811">
        <v>6.3</v>
      </c>
      <c r="S53" s="811">
        <v>6.4</v>
      </c>
      <c r="T53" s="811">
        <v>0.8</v>
      </c>
      <c r="U53" s="811">
        <v>6.4</v>
      </c>
      <c r="V53" s="811">
        <v>6.4</v>
      </c>
      <c r="W53" s="812">
        <v>6.4</v>
      </c>
      <c r="X53" s="993">
        <v>6.9</v>
      </c>
      <c r="Y53" s="864">
        <f t="shared" si="34"/>
        <v>127.60000000000001</v>
      </c>
      <c r="Z53" s="895">
        <f t="shared" si="33"/>
        <v>-0.29999999999999716</v>
      </c>
      <c r="AA53" s="12"/>
      <c r="AB53" s="2"/>
      <c r="AC53" s="2"/>
      <c r="AD53" s="2"/>
    </row>
    <row r="54" spans="1:30" ht="15" customHeight="1" thickBot="1" x14ac:dyDescent="0.3">
      <c r="A54" s="839" t="s">
        <v>30</v>
      </c>
      <c r="B54" s="808">
        <v>7.6</v>
      </c>
      <c r="C54" s="811">
        <v>7.7</v>
      </c>
      <c r="D54" s="811">
        <v>7.7</v>
      </c>
      <c r="E54" s="811">
        <v>0.7</v>
      </c>
      <c r="F54" s="811">
        <v>7.7</v>
      </c>
      <c r="G54" s="862">
        <v>7.5</v>
      </c>
      <c r="H54" s="862">
        <v>7.5</v>
      </c>
      <c r="I54" s="808">
        <v>5.9</v>
      </c>
      <c r="J54" s="862">
        <v>5.9</v>
      </c>
      <c r="K54" s="862">
        <v>6</v>
      </c>
      <c r="L54" s="811">
        <v>1.3</v>
      </c>
      <c r="M54" s="811">
        <v>6.1</v>
      </c>
      <c r="N54" s="863">
        <v>5.9</v>
      </c>
      <c r="O54" s="812">
        <v>5.8</v>
      </c>
      <c r="P54" s="990">
        <v>5.5</v>
      </c>
      <c r="Q54" s="808">
        <v>6.4</v>
      </c>
      <c r="R54" s="811">
        <v>6.4</v>
      </c>
      <c r="S54" s="811">
        <v>6.5</v>
      </c>
      <c r="T54" s="811">
        <v>0.8</v>
      </c>
      <c r="U54" s="811">
        <v>6.4</v>
      </c>
      <c r="V54" s="811">
        <v>6.4</v>
      </c>
      <c r="W54" s="812">
        <v>6.4</v>
      </c>
      <c r="X54" s="994">
        <v>6.9</v>
      </c>
      <c r="Y54" s="840">
        <f t="shared" si="34"/>
        <v>128.1</v>
      </c>
      <c r="Z54" s="895">
        <f t="shared" si="33"/>
        <v>-0.49999999999998579</v>
      </c>
      <c r="AA54" s="12"/>
      <c r="AB54" s="2"/>
      <c r="AC54" s="2"/>
      <c r="AD54" s="2"/>
    </row>
    <row r="55" spans="1:30" ht="15" customHeight="1" thickBot="1" x14ac:dyDescent="0.3">
      <c r="A55" s="792" t="s">
        <v>8</v>
      </c>
      <c r="B55" s="843">
        <f t="shared" ref="B55:K55" si="35">SUM(B48:B54)</f>
        <v>52.800000000000004</v>
      </c>
      <c r="C55" s="844">
        <f t="shared" si="35"/>
        <v>53.900000000000006</v>
      </c>
      <c r="D55" s="844">
        <f t="shared" si="35"/>
        <v>53.70000000000001</v>
      </c>
      <c r="E55" s="844">
        <f t="shared" si="35"/>
        <v>5.4</v>
      </c>
      <c r="F55" s="844">
        <f t="shared" si="35"/>
        <v>53.500000000000007</v>
      </c>
      <c r="G55" s="844">
        <f t="shared" si="35"/>
        <v>52.3</v>
      </c>
      <c r="H55" s="885">
        <f t="shared" si="35"/>
        <v>52.3</v>
      </c>
      <c r="I55" s="843">
        <f t="shared" si="35"/>
        <v>41</v>
      </c>
      <c r="J55" s="844">
        <f t="shared" si="35"/>
        <v>40.999999999999993</v>
      </c>
      <c r="K55" s="844">
        <f t="shared" si="35"/>
        <v>41.8</v>
      </c>
      <c r="L55" s="844">
        <f>SUM(L48:L54)</f>
        <v>8.6</v>
      </c>
      <c r="M55" s="844">
        <f>SUM(M48:M54)</f>
        <v>42.7</v>
      </c>
      <c r="N55" s="844">
        <f>SUM(N48:N54)</f>
        <v>41.4</v>
      </c>
      <c r="O55" s="885">
        <f>SUM(O48:O54)</f>
        <v>40.299999999999997</v>
      </c>
      <c r="P55" s="885">
        <f>SUM(P48:P54)</f>
        <v>38.4</v>
      </c>
      <c r="Q55" s="843">
        <f t="shared" ref="Q55:W55" si="36">SUM(Q48:Q54)</f>
        <v>44.199999999999996</v>
      </c>
      <c r="R55" s="844">
        <f t="shared" si="36"/>
        <v>44.199999999999996</v>
      </c>
      <c r="S55" s="844">
        <f t="shared" si="36"/>
        <v>45.099999999999994</v>
      </c>
      <c r="T55" s="844">
        <f t="shared" si="36"/>
        <v>5.3999999999999995</v>
      </c>
      <c r="U55" s="844">
        <f t="shared" si="36"/>
        <v>44.999999999999993</v>
      </c>
      <c r="V55" s="844">
        <f t="shared" si="36"/>
        <v>44.8</v>
      </c>
      <c r="W55" s="885">
        <f t="shared" si="36"/>
        <v>44.8</v>
      </c>
      <c r="X55" s="885">
        <f>SUM(X48:X54)</f>
        <v>47.999999999999993</v>
      </c>
      <c r="Y55" s="796">
        <f>SUM(B55:X55)</f>
        <v>940.6</v>
      </c>
      <c r="Z55" s="327"/>
      <c r="AA55" s="12"/>
      <c r="AB55" s="2"/>
      <c r="AC55" s="2"/>
      <c r="AD55" s="2"/>
    </row>
    <row r="56" spans="1:30" ht="15" customHeight="1" x14ac:dyDescent="0.25">
      <c r="A56" s="797" t="s">
        <v>10</v>
      </c>
      <c r="B56" s="886">
        <v>154</v>
      </c>
      <c r="C56" s="887">
        <v>154</v>
      </c>
      <c r="D56" s="887">
        <v>153.5</v>
      </c>
      <c r="E56" s="887">
        <v>154</v>
      </c>
      <c r="F56" s="887">
        <v>153</v>
      </c>
      <c r="G56" s="887">
        <v>152.5</v>
      </c>
      <c r="H56" s="888">
        <v>152.5</v>
      </c>
      <c r="I56" s="886">
        <v>154</v>
      </c>
      <c r="J56" s="887">
        <v>154</v>
      </c>
      <c r="K56" s="887">
        <v>153</v>
      </c>
      <c r="L56" s="889">
        <v>154</v>
      </c>
      <c r="M56" s="889">
        <v>152.5</v>
      </c>
      <c r="N56" s="887">
        <v>151.5</v>
      </c>
      <c r="O56" s="888">
        <v>151.5</v>
      </c>
      <c r="P56" s="888">
        <v>152.5</v>
      </c>
      <c r="Q56" s="886">
        <v>154</v>
      </c>
      <c r="R56" s="887">
        <v>154</v>
      </c>
      <c r="S56" s="887">
        <v>153.5</v>
      </c>
      <c r="T56" s="887">
        <v>154</v>
      </c>
      <c r="U56" s="887">
        <v>153</v>
      </c>
      <c r="V56" s="887">
        <v>152.5</v>
      </c>
      <c r="W56" s="888">
        <v>152.5</v>
      </c>
      <c r="X56" s="888">
        <v>152.5</v>
      </c>
      <c r="Y56" s="865">
        <f>((Y55/Y57)/7)*1000</f>
        <v>153.04262935242431</v>
      </c>
      <c r="Z56" s="2"/>
      <c r="AA56" s="12"/>
      <c r="AB56" s="2"/>
      <c r="AC56" s="2"/>
      <c r="AD56" s="2"/>
    </row>
    <row r="57" spans="1:30" ht="15" customHeight="1" x14ac:dyDescent="0.25">
      <c r="A57" s="801" t="s">
        <v>11</v>
      </c>
      <c r="B57" s="802">
        <v>49</v>
      </c>
      <c r="C57" s="803">
        <v>50</v>
      </c>
      <c r="D57" s="803">
        <v>50</v>
      </c>
      <c r="E57" s="803">
        <v>5</v>
      </c>
      <c r="F57" s="803">
        <v>50</v>
      </c>
      <c r="G57" s="803">
        <v>49</v>
      </c>
      <c r="H57" s="804">
        <v>49</v>
      </c>
      <c r="I57" s="802">
        <v>38</v>
      </c>
      <c r="J57" s="803">
        <v>38</v>
      </c>
      <c r="K57" s="803">
        <v>39</v>
      </c>
      <c r="L57" s="803">
        <v>8</v>
      </c>
      <c r="M57" s="803">
        <v>40</v>
      </c>
      <c r="N57" s="803">
        <v>39</v>
      </c>
      <c r="O57" s="804">
        <v>38</v>
      </c>
      <c r="P57" s="995">
        <v>36</v>
      </c>
      <c r="Q57" s="802">
        <v>41</v>
      </c>
      <c r="R57" s="803">
        <v>41</v>
      </c>
      <c r="S57" s="803">
        <v>42</v>
      </c>
      <c r="T57" s="803">
        <v>5</v>
      </c>
      <c r="U57" s="803">
        <v>42</v>
      </c>
      <c r="V57" s="803">
        <v>42</v>
      </c>
      <c r="W57" s="804">
        <v>42</v>
      </c>
      <c r="X57" s="995">
        <v>45</v>
      </c>
      <c r="Y57" s="866">
        <f>+SUM(B57:X57)</f>
        <v>878</v>
      </c>
      <c r="Z57" s="2"/>
      <c r="AA57" s="12"/>
      <c r="AB57" s="2"/>
      <c r="AC57" s="2"/>
      <c r="AD57" s="2"/>
    </row>
    <row r="58" spans="1:30" ht="15" customHeight="1" x14ac:dyDescent="0.25">
      <c r="A58" s="807" t="s">
        <v>12</v>
      </c>
      <c r="B58" s="808">
        <f>((((B56*7)*B57-B48-B49)/1000))/7</f>
        <v>7.5438285714285715</v>
      </c>
      <c r="C58" s="811">
        <f t="shared" ref="C58:W58" si="37">((((C56*7)*C57-C48-C49)/1000))/7</f>
        <v>7.6978000000000009</v>
      </c>
      <c r="D58" s="811">
        <f t="shared" si="37"/>
        <v>7.6728000000000014</v>
      </c>
      <c r="E58" s="811">
        <f t="shared" si="37"/>
        <v>0.76971428571428568</v>
      </c>
      <c r="F58" s="811">
        <f t="shared" si="37"/>
        <v>7.647800000000001</v>
      </c>
      <c r="G58" s="811">
        <f t="shared" si="37"/>
        <v>7.470357142857142</v>
      </c>
      <c r="H58" s="812">
        <f t="shared" si="37"/>
        <v>7.470357142857142</v>
      </c>
      <c r="I58" s="808">
        <f t="shared" si="37"/>
        <v>5.8503142857142851</v>
      </c>
      <c r="J58" s="811">
        <f t="shared" si="37"/>
        <v>5.8503428571428566</v>
      </c>
      <c r="K58" s="811">
        <f t="shared" si="37"/>
        <v>5.9652857142857139</v>
      </c>
      <c r="L58" s="811">
        <f t="shared" si="37"/>
        <v>1.2316571428571428</v>
      </c>
      <c r="M58" s="811">
        <f t="shared" si="37"/>
        <v>6.0982571428571433</v>
      </c>
      <c r="N58" s="811">
        <f t="shared" si="37"/>
        <v>5.9067857142857134</v>
      </c>
      <c r="O58" s="812">
        <f t="shared" si="37"/>
        <v>5.755342857142856</v>
      </c>
      <c r="P58" s="812">
        <f t="shared" si="37"/>
        <v>5.488428571428571</v>
      </c>
      <c r="Q58" s="808">
        <f t="shared" si="37"/>
        <v>6.3121999999999989</v>
      </c>
      <c r="R58" s="811">
        <f t="shared" si="37"/>
        <v>6.3121999999999989</v>
      </c>
      <c r="S58" s="811">
        <f t="shared" si="37"/>
        <v>6.4451428571428568</v>
      </c>
      <c r="T58" s="811">
        <f t="shared" si="37"/>
        <v>0.76977142857142855</v>
      </c>
      <c r="U58" s="811">
        <f t="shared" si="37"/>
        <v>6.4241428571428569</v>
      </c>
      <c r="V58" s="811">
        <f t="shared" si="37"/>
        <v>6.4031714285714276</v>
      </c>
      <c r="W58" s="812">
        <f t="shared" si="37"/>
        <v>6.4031714285714276</v>
      </c>
      <c r="X58" s="812">
        <f>((((X56*7)*X57-X48-X49)/1000))/7</f>
        <v>6.8605571428571421</v>
      </c>
      <c r="Y58" s="867">
        <f>((Y55*1000)/Y57)/7</f>
        <v>153.04262935242431</v>
      </c>
      <c r="Z58" s="327"/>
      <c r="AA58" s="374"/>
      <c r="AB58" s="11"/>
    </row>
    <row r="59" spans="1:30" ht="15" customHeight="1" x14ac:dyDescent="0.25">
      <c r="A59" s="810" t="s">
        <v>13</v>
      </c>
      <c r="B59" s="808">
        <f>((B57*B56)*7)/1000</f>
        <v>52.822000000000003</v>
      </c>
      <c r="C59" s="811">
        <f>((C57*C56)*7)/1000</f>
        <v>53.9</v>
      </c>
      <c r="D59" s="811">
        <f t="shared" ref="D59:K59" si="38">((D57*D56)*7)/1000</f>
        <v>53.725000000000001</v>
      </c>
      <c r="E59" s="811">
        <f t="shared" si="38"/>
        <v>5.39</v>
      </c>
      <c r="F59" s="811">
        <f t="shared" si="38"/>
        <v>53.55</v>
      </c>
      <c r="G59" s="811">
        <f t="shared" si="38"/>
        <v>52.307499999999997</v>
      </c>
      <c r="H59" s="812">
        <f t="shared" si="38"/>
        <v>52.307499999999997</v>
      </c>
      <c r="I59" s="808">
        <f t="shared" si="38"/>
        <v>40.963999999999999</v>
      </c>
      <c r="J59" s="811">
        <f t="shared" si="38"/>
        <v>40.963999999999999</v>
      </c>
      <c r="K59" s="811">
        <f t="shared" si="38"/>
        <v>41.768999999999998</v>
      </c>
      <c r="L59" s="811">
        <f>((L57*L56)*7)/1000</f>
        <v>8.6240000000000006</v>
      </c>
      <c r="M59" s="811">
        <f>((M57*M56)*7)/1000</f>
        <v>42.7</v>
      </c>
      <c r="N59" s="811">
        <f>((N57*N56)*7)/1000</f>
        <v>41.359499999999997</v>
      </c>
      <c r="O59" s="812">
        <f>((O57*O56)*7)/1000</f>
        <v>40.298999999999999</v>
      </c>
      <c r="P59" s="812">
        <f>((P57*P56)*7)/1000</f>
        <v>38.43</v>
      </c>
      <c r="Q59" s="808">
        <f t="shared" ref="Q59:W59" si="39">((Q57*Q56)*7)/1000</f>
        <v>44.198</v>
      </c>
      <c r="R59" s="811">
        <f t="shared" si="39"/>
        <v>44.198</v>
      </c>
      <c r="S59" s="811">
        <f t="shared" si="39"/>
        <v>45.128999999999998</v>
      </c>
      <c r="T59" s="811">
        <f t="shared" si="39"/>
        <v>5.39</v>
      </c>
      <c r="U59" s="811">
        <f t="shared" si="39"/>
        <v>44.981999999999999</v>
      </c>
      <c r="V59" s="811">
        <f t="shared" si="39"/>
        <v>44.835000000000001</v>
      </c>
      <c r="W59" s="812">
        <f t="shared" si="39"/>
        <v>44.835000000000001</v>
      </c>
      <c r="X59" s="812">
        <f>((X57*X56)*7)/1000</f>
        <v>48.037500000000001</v>
      </c>
      <c r="Y59" s="868"/>
      <c r="Z59" s="327"/>
      <c r="AA59" s="374"/>
      <c r="AB59" s="11"/>
    </row>
    <row r="60" spans="1:30" ht="15" customHeight="1" thickBot="1" x14ac:dyDescent="0.3">
      <c r="A60" s="815" t="s">
        <v>14</v>
      </c>
      <c r="B60" s="816">
        <f t="shared" ref="B60:K60" si="40">+(B55/B57)/7*1000</f>
        <v>153.93586005830903</v>
      </c>
      <c r="C60" s="817">
        <f t="shared" si="40"/>
        <v>154</v>
      </c>
      <c r="D60" s="817">
        <f t="shared" si="40"/>
        <v>153.42857142857147</v>
      </c>
      <c r="E60" s="817">
        <f t="shared" si="40"/>
        <v>154.28571428571431</v>
      </c>
      <c r="F60" s="817">
        <f t="shared" si="40"/>
        <v>152.85714285714286</v>
      </c>
      <c r="G60" s="817">
        <f t="shared" si="40"/>
        <v>152.47813411078718</v>
      </c>
      <c r="H60" s="818">
        <f t="shared" si="40"/>
        <v>152.47813411078718</v>
      </c>
      <c r="I60" s="816">
        <f t="shared" si="40"/>
        <v>154.13533834586465</v>
      </c>
      <c r="J60" s="817">
        <f t="shared" si="40"/>
        <v>154.13533834586462</v>
      </c>
      <c r="K60" s="817">
        <f t="shared" si="40"/>
        <v>153.11355311355311</v>
      </c>
      <c r="L60" s="817">
        <f>+(L55/L57)/7*1000</f>
        <v>153.57142857142856</v>
      </c>
      <c r="M60" s="817">
        <f>+(M55/M57)/7*1000</f>
        <v>152.50000000000003</v>
      </c>
      <c r="N60" s="817">
        <f>+(N55/N57)/7*1000</f>
        <v>151.64835164835165</v>
      </c>
      <c r="O60" s="818">
        <f>+(O55/O57)/7*1000</f>
        <v>151.50375939849621</v>
      </c>
      <c r="P60" s="818">
        <f>+(P55/P57)/7*1000</f>
        <v>152.38095238095238</v>
      </c>
      <c r="Q60" s="816">
        <f t="shared" ref="Q60:W60" si="41">+(Q55/Q57)/7*1000</f>
        <v>154.00696864111495</v>
      </c>
      <c r="R60" s="817">
        <f t="shared" si="41"/>
        <v>154.00696864111495</v>
      </c>
      <c r="S60" s="817">
        <f t="shared" si="41"/>
        <v>153.40136054421768</v>
      </c>
      <c r="T60" s="817">
        <f t="shared" si="41"/>
        <v>154.28571428571428</v>
      </c>
      <c r="U60" s="817">
        <f t="shared" si="41"/>
        <v>153.0612244897959</v>
      </c>
      <c r="V60" s="817">
        <f t="shared" si="41"/>
        <v>152.38095238095238</v>
      </c>
      <c r="W60" s="818">
        <f t="shared" si="41"/>
        <v>152.38095238095238</v>
      </c>
      <c r="X60" s="818">
        <f>+(X55/X57)/7*1000</f>
        <v>152.38095238095235</v>
      </c>
      <c r="Y60" s="869"/>
      <c r="Z60" s="327"/>
      <c r="AA60" s="374"/>
      <c r="AB60" s="11"/>
    </row>
    <row r="61" spans="1:30" ht="15" customHeight="1" x14ac:dyDescent="0.25">
      <c r="A61" s="9"/>
      <c r="B61" s="821">
        <f>B59-B55</f>
        <v>2.1999999999998465E-2</v>
      </c>
      <c r="C61" s="821">
        <f t="shared" ref="C61:W61" si="42">C59-C55</f>
        <v>0</v>
      </c>
      <c r="D61" s="821">
        <f t="shared" si="42"/>
        <v>2.4999999999991473E-2</v>
      </c>
      <c r="E61" s="821">
        <f t="shared" si="42"/>
        <v>-1.0000000000000675E-2</v>
      </c>
      <c r="F61" s="821">
        <f t="shared" si="42"/>
        <v>4.9999999999990052E-2</v>
      </c>
      <c r="G61" s="821">
        <f t="shared" si="42"/>
        <v>7.5000000000002842E-3</v>
      </c>
      <c r="H61" s="821">
        <f t="shared" si="42"/>
        <v>7.5000000000002842E-3</v>
      </c>
      <c r="I61" s="821">
        <f t="shared" si="42"/>
        <v>-3.6000000000001364E-2</v>
      </c>
      <c r="J61" s="821">
        <f t="shared" si="42"/>
        <v>-3.5999999999994259E-2</v>
      </c>
      <c r="K61" s="821">
        <f t="shared" si="42"/>
        <v>-3.0999999999998806E-2</v>
      </c>
      <c r="L61" s="821">
        <f t="shared" si="42"/>
        <v>2.4000000000000909E-2</v>
      </c>
      <c r="M61" s="821">
        <f t="shared" si="42"/>
        <v>0</v>
      </c>
      <c r="N61" s="821">
        <f t="shared" si="42"/>
        <v>-4.0500000000001535E-2</v>
      </c>
      <c r="O61" s="821">
        <f t="shared" si="42"/>
        <v>-9.9999999999766942E-4</v>
      </c>
      <c r="P61" s="821">
        <f t="shared" si="42"/>
        <v>3.0000000000001137E-2</v>
      </c>
      <c r="Q61" s="821">
        <f t="shared" si="42"/>
        <v>-1.9999999999953388E-3</v>
      </c>
      <c r="R61" s="821">
        <f t="shared" si="42"/>
        <v>-1.9999999999953388E-3</v>
      </c>
      <c r="S61" s="821">
        <f t="shared" si="42"/>
        <v>2.9000000000003467E-2</v>
      </c>
      <c r="T61" s="821">
        <f t="shared" si="42"/>
        <v>-9.9999999999997868E-3</v>
      </c>
      <c r="U61" s="821">
        <f t="shared" si="42"/>
        <v>-1.7999999999993577E-2</v>
      </c>
      <c r="V61" s="821">
        <f t="shared" si="42"/>
        <v>3.5000000000003695E-2</v>
      </c>
      <c r="W61" s="821">
        <f t="shared" si="42"/>
        <v>3.5000000000003695E-2</v>
      </c>
      <c r="X61" s="821">
        <f>X59-X55</f>
        <v>3.7500000000008527E-2</v>
      </c>
      <c r="Y61" s="821"/>
      <c r="AA61" s="374"/>
      <c r="AB61" s="11"/>
    </row>
    <row r="62" spans="1:30" ht="15" customHeight="1" x14ac:dyDescent="0.25">
      <c r="A62" s="9"/>
      <c r="B62" s="901">
        <f t="shared" ref="B62:W62" si="43">B61/$A$2</f>
        <v>4.3999999999996932E-3</v>
      </c>
      <c r="C62" s="901">
        <f t="shared" si="43"/>
        <v>0</v>
      </c>
      <c r="D62" s="901">
        <f t="shared" si="43"/>
        <v>4.9999999999982949E-3</v>
      </c>
      <c r="E62" s="901">
        <f t="shared" si="43"/>
        <v>-2.0000000000001349E-3</v>
      </c>
      <c r="F62" s="901">
        <f t="shared" si="43"/>
        <v>9.9999999999980105E-3</v>
      </c>
      <c r="G62" s="901">
        <f t="shared" si="43"/>
        <v>1.5000000000000568E-3</v>
      </c>
      <c r="H62" s="901">
        <f t="shared" si="43"/>
        <v>1.5000000000000568E-3</v>
      </c>
      <c r="I62" s="901">
        <f t="shared" si="43"/>
        <v>-7.200000000000273E-3</v>
      </c>
      <c r="J62" s="901">
        <f t="shared" si="43"/>
        <v>-7.1999999999988514E-3</v>
      </c>
      <c r="K62" s="901">
        <f t="shared" si="43"/>
        <v>-6.1999999999997613E-3</v>
      </c>
      <c r="L62" s="901">
        <f t="shared" si="43"/>
        <v>4.8000000000001817E-3</v>
      </c>
      <c r="M62" s="901">
        <f t="shared" si="43"/>
        <v>0</v>
      </c>
      <c r="N62" s="901">
        <f t="shared" si="43"/>
        <v>-8.1000000000003066E-3</v>
      </c>
      <c r="O62" s="901">
        <f t="shared" si="43"/>
        <v>-1.9999999999953388E-4</v>
      </c>
      <c r="P62" s="901">
        <f t="shared" si="43"/>
        <v>6.0000000000002274E-3</v>
      </c>
      <c r="Q62" s="901">
        <f t="shared" si="43"/>
        <v>-3.9999999999906777E-4</v>
      </c>
      <c r="R62" s="901">
        <f t="shared" si="43"/>
        <v>-3.9999999999906777E-4</v>
      </c>
      <c r="S62" s="901">
        <f t="shared" si="43"/>
        <v>5.8000000000006935E-3</v>
      </c>
      <c r="T62" s="901">
        <f t="shared" si="43"/>
        <v>-1.9999999999999575E-3</v>
      </c>
      <c r="U62" s="901">
        <f t="shared" si="43"/>
        <v>-3.5999999999987153E-3</v>
      </c>
      <c r="V62" s="901">
        <f t="shared" si="43"/>
        <v>7.0000000000007391E-3</v>
      </c>
      <c r="W62" s="901">
        <f t="shared" si="43"/>
        <v>7.0000000000007391E-3</v>
      </c>
      <c r="X62" s="901">
        <f>X61/$A$2</f>
        <v>7.500000000001705E-3</v>
      </c>
      <c r="Y62" s="822"/>
      <c r="Z62" s="30"/>
      <c r="AA62" s="374"/>
      <c r="AB62" s="11"/>
    </row>
    <row r="63" spans="1:30" ht="15" customHeight="1" x14ac:dyDescent="0.25">
      <c r="A63" s="824"/>
      <c r="B63" s="901">
        <f>B62 + SUMIF($A$48:$A$54, $A$3,B48:B54)</f>
        <v>7.5043999999999995</v>
      </c>
      <c r="C63" s="901">
        <f t="shared" ref="C63:W63" si="44">C62 + SUMIF($A$48:$A$54, $A$3,C48:C54)</f>
        <v>7.7</v>
      </c>
      <c r="D63" s="901">
        <f t="shared" si="44"/>
        <v>7.6049999999999978</v>
      </c>
      <c r="E63" s="901">
        <f t="shared" si="44"/>
        <v>0.59799999999999986</v>
      </c>
      <c r="F63" s="901">
        <f t="shared" si="44"/>
        <v>7.6099999999999977</v>
      </c>
      <c r="G63" s="901">
        <f t="shared" si="44"/>
        <v>7.4015000000000004</v>
      </c>
      <c r="H63" s="901">
        <f t="shared" si="44"/>
        <v>7.4015000000000004</v>
      </c>
      <c r="I63" s="901">
        <f t="shared" si="44"/>
        <v>5.7927999999999997</v>
      </c>
      <c r="J63" s="901">
        <f t="shared" si="44"/>
        <v>5.7928000000000006</v>
      </c>
      <c r="K63" s="901">
        <f t="shared" si="44"/>
        <v>5.8938000000000006</v>
      </c>
      <c r="L63" s="901">
        <f t="shared" si="44"/>
        <v>1.2048000000000001</v>
      </c>
      <c r="M63" s="901">
        <f t="shared" si="44"/>
        <v>6.1</v>
      </c>
      <c r="N63" s="901">
        <f t="shared" si="44"/>
        <v>5.7918999999999992</v>
      </c>
      <c r="O63" s="901">
        <f t="shared" si="44"/>
        <v>5.6998000000000006</v>
      </c>
      <c r="P63" s="901">
        <f t="shared" si="44"/>
        <v>5.4060000000000006</v>
      </c>
      <c r="Q63" s="901">
        <f t="shared" si="44"/>
        <v>6.2996000000000008</v>
      </c>
      <c r="R63" s="901">
        <f t="shared" si="44"/>
        <v>6.2996000000000008</v>
      </c>
      <c r="S63" s="901">
        <f t="shared" si="44"/>
        <v>6.405800000000001</v>
      </c>
      <c r="T63" s="901">
        <f t="shared" si="44"/>
        <v>0.69799999999999995</v>
      </c>
      <c r="U63" s="901">
        <f t="shared" si="44"/>
        <v>6.3964000000000016</v>
      </c>
      <c r="V63" s="901">
        <f t="shared" si="44"/>
        <v>6.4070000000000009</v>
      </c>
      <c r="W63" s="901">
        <f t="shared" si="44"/>
        <v>6.4070000000000009</v>
      </c>
      <c r="X63" s="901">
        <f>X62 + SUMIF($A$48:$A$54, $A$3,X48:X54)</f>
        <v>6.8075000000000019</v>
      </c>
      <c r="Y63" s="824"/>
      <c r="AA63" s="11"/>
      <c r="AB63" s="11"/>
      <c r="AC63" s="327"/>
      <c r="AD63" s="374"/>
    </row>
    <row r="64" spans="1:30" ht="33.75" customHeight="1" x14ac:dyDescent="0.25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16">
    <mergeCell ref="X45:X46"/>
    <mergeCell ref="Q45:W45"/>
    <mergeCell ref="B25:G25"/>
    <mergeCell ref="H25:H26"/>
    <mergeCell ref="U25:U26"/>
    <mergeCell ref="L26:M26"/>
    <mergeCell ref="B45:H45"/>
    <mergeCell ref="I45:O45"/>
    <mergeCell ref="P45:P46"/>
    <mergeCell ref="G1:P1"/>
    <mergeCell ref="E2:H2"/>
    <mergeCell ref="I2:K2"/>
    <mergeCell ref="N2:P2"/>
    <mergeCell ref="B5:H5"/>
    <mergeCell ref="I5:O5"/>
    <mergeCell ref="P5:V5"/>
  </mergeCells>
  <dataValidations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G229"/>
  <sheetViews>
    <sheetView topLeftCell="A22" zoomScale="70" zoomScaleNormal="70" zoomScaleSheetLayoutView="100" workbookViewId="0">
      <pane xSplit="1" topLeftCell="I1" activePane="topRight" state="frozen"/>
      <selection pane="topRight" activeCell="U32" activeCellId="1" sqref="AB52:AB54 U32:U34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13.42578125" style="11" bestFit="1" customWidth="1"/>
    <col min="25" max="25" width="9.7109375" style="11" customWidth="1"/>
    <col min="26" max="26" width="9.140625" style="11" customWidth="1"/>
    <col min="27" max="27" width="10.28515625" style="327" customWidth="1"/>
    <col min="28" max="28" width="7.5703125" style="374" bestFit="1" customWidth="1"/>
    <col min="29" max="29" width="8.5703125" style="11" bestFit="1" customWidth="1"/>
    <col min="30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84" t="s">
        <v>0</v>
      </c>
      <c r="H1" s="1184"/>
      <c r="I1" s="1184"/>
      <c r="J1" s="1184"/>
      <c r="K1" s="1184"/>
      <c r="L1" s="1184"/>
      <c r="M1" s="1184"/>
      <c r="N1" s="1184"/>
      <c r="O1" s="1184"/>
      <c r="P1" s="1184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1</v>
      </c>
      <c r="E2" s="1189" t="s">
        <v>1</v>
      </c>
      <c r="F2" s="1189"/>
      <c r="G2" s="1189"/>
      <c r="H2" s="1189"/>
      <c r="I2" s="1185" t="s">
        <v>2</v>
      </c>
      <c r="J2" s="1185"/>
      <c r="K2" s="1185"/>
      <c r="M2" s="768" t="s">
        <v>3</v>
      </c>
      <c r="N2" s="1185" t="s">
        <v>49</v>
      </c>
      <c r="O2" s="1185"/>
      <c r="P2" s="1185"/>
      <c r="S2" s="768" t="s">
        <v>5</v>
      </c>
      <c r="T2" s="772">
        <v>45806</v>
      </c>
      <c r="U2" s="772">
        <f>T2+6</f>
        <v>45812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30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81" t="s">
        <v>7</v>
      </c>
      <c r="C5" s="1182"/>
      <c r="D5" s="1182"/>
      <c r="E5" s="1182"/>
      <c r="F5" s="1182"/>
      <c r="G5" s="1182"/>
      <c r="H5" s="1183"/>
      <c r="I5" s="1186" t="s">
        <v>29</v>
      </c>
      <c r="J5" s="1187"/>
      <c r="K5" s="1187"/>
      <c r="L5" s="1187"/>
      <c r="M5" s="1187"/>
      <c r="N5" s="1187"/>
      <c r="O5" s="1188"/>
      <c r="P5" s="1186" t="s">
        <v>28</v>
      </c>
      <c r="Q5" s="1187"/>
      <c r="R5" s="1187"/>
      <c r="S5" s="1187"/>
      <c r="T5" s="1187"/>
      <c r="U5" s="1187"/>
      <c r="V5" s="1187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941">
        <v>88.1</v>
      </c>
      <c r="C7" s="942">
        <v>90.9</v>
      </c>
      <c r="D7" s="947">
        <v>87.3</v>
      </c>
      <c r="E7" s="942">
        <v>7.5</v>
      </c>
      <c r="F7" s="942">
        <v>89.1</v>
      </c>
      <c r="G7" s="942">
        <v>88.2</v>
      </c>
      <c r="H7" s="943">
        <v>88</v>
      </c>
      <c r="I7" s="941">
        <v>84.1</v>
      </c>
      <c r="J7" s="942">
        <v>86.8</v>
      </c>
      <c r="K7" s="942">
        <v>88.6</v>
      </c>
      <c r="L7" s="942">
        <v>17.2</v>
      </c>
      <c r="M7" s="942">
        <v>89.3</v>
      </c>
      <c r="N7" s="942">
        <v>86.9</v>
      </c>
      <c r="O7" s="943">
        <v>86.5</v>
      </c>
      <c r="P7" s="941">
        <v>87.6</v>
      </c>
      <c r="Q7" s="942">
        <v>89.4</v>
      </c>
      <c r="R7" s="942">
        <v>89.4</v>
      </c>
      <c r="S7" s="942">
        <v>12</v>
      </c>
      <c r="T7" s="944">
        <v>89.8</v>
      </c>
      <c r="U7" s="942">
        <v>89.4</v>
      </c>
      <c r="V7" s="943">
        <v>89.2</v>
      </c>
      <c r="W7" s="945">
        <f>SUM(B7:V7)</f>
        <v>1625.3000000000002</v>
      </c>
      <c r="Y7" s="327"/>
      <c r="AA7" s="326"/>
      <c r="AB7" s="11"/>
    </row>
    <row r="8" spans="1:33" ht="15" customHeight="1" x14ac:dyDescent="0.2">
      <c r="A8" s="827" t="s">
        <v>23</v>
      </c>
      <c r="B8" s="980">
        <v>88.1</v>
      </c>
      <c r="C8" s="981">
        <v>90.9</v>
      </c>
      <c r="D8" s="981">
        <v>87.2</v>
      </c>
      <c r="E8" s="981">
        <v>7.5</v>
      </c>
      <c r="F8" s="981">
        <v>89.1</v>
      </c>
      <c r="G8" s="981">
        <v>88.2</v>
      </c>
      <c r="H8" s="982">
        <v>88</v>
      </c>
      <c r="I8" s="980">
        <v>84.1</v>
      </c>
      <c r="J8" s="981">
        <v>86.8</v>
      </c>
      <c r="K8" s="981">
        <v>88.6</v>
      </c>
      <c r="L8" s="981">
        <v>17.2</v>
      </c>
      <c r="M8" s="981">
        <v>89.3</v>
      </c>
      <c r="N8" s="981">
        <v>86.9</v>
      </c>
      <c r="O8" s="982">
        <v>86.5</v>
      </c>
      <c r="P8" s="980">
        <v>87.6</v>
      </c>
      <c r="Q8" s="981">
        <v>89.4</v>
      </c>
      <c r="R8" s="981">
        <v>89.4</v>
      </c>
      <c r="S8" s="981">
        <v>12</v>
      </c>
      <c r="T8" s="983">
        <v>89.8</v>
      </c>
      <c r="U8" s="981">
        <v>89.4</v>
      </c>
      <c r="V8" s="982">
        <v>89.2</v>
      </c>
      <c r="W8" s="898">
        <f t="shared" ref="W8:W15" si="0">SUM(B8:V8)</f>
        <v>1625.2000000000003</v>
      </c>
      <c r="X8" s="895">
        <f t="shared" ref="X8:X14" si="1">W7-W8</f>
        <v>9.9999999999909051E-2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976">
        <v>89.5</v>
      </c>
      <c r="C9" s="977">
        <v>88.8</v>
      </c>
      <c r="D9" s="977">
        <v>88.6</v>
      </c>
      <c r="E9" s="977">
        <v>9.3000000000000007</v>
      </c>
      <c r="F9" s="977">
        <f>F8</f>
        <v>89.1</v>
      </c>
      <c r="G9" s="977">
        <v>89.7</v>
      </c>
      <c r="H9" s="978">
        <v>89.7</v>
      </c>
      <c r="I9" s="976">
        <v>85.1</v>
      </c>
      <c r="J9" s="977">
        <v>85.7</v>
      </c>
      <c r="K9" s="977">
        <v>87.6</v>
      </c>
      <c r="L9" s="977">
        <v>17.600000000000001</v>
      </c>
      <c r="M9" s="977">
        <v>89.3</v>
      </c>
      <c r="N9" s="977">
        <v>87.7</v>
      </c>
      <c r="O9" s="978">
        <v>85.2</v>
      </c>
      <c r="P9" s="976">
        <v>86.8</v>
      </c>
      <c r="Q9" s="977">
        <v>87.5</v>
      </c>
      <c r="R9" s="977">
        <v>90.7</v>
      </c>
      <c r="S9" s="977">
        <v>11.8</v>
      </c>
      <c r="T9" s="984">
        <v>91.4</v>
      </c>
      <c r="U9" s="977">
        <v>90.4</v>
      </c>
      <c r="V9" s="978">
        <v>90.4</v>
      </c>
      <c r="W9" s="789">
        <f t="shared" si="0"/>
        <v>1631.9000000000003</v>
      </c>
      <c r="X9" s="895">
        <f t="shared" si="1"/>
        <v>-6.7000000000000455</v>
      </c>
      <c r="Y9" s="356"/>
      <c r="Z9" s="326"/>
      <c r="AA9" s="502"/>
      <c r="AB9" s="11"/>
    </row>
    <row r="10" spans="1:33" ht="15" customHeight="1" x14ac:dyDescent="0.2">
      <c r="A10" s="774" t="s">
        <v>27</v>
      </c>
      <c r="B10" s="1037">
        <v>89.5</v>
      </c>
      <c r="C10" s="977">
        <v>88.8</v>
      </c>
      <c r="D10" s="977">
        <v>88.6</v>
      </c>
      <c r="E10" s="781">
        <v>9.3000000000000007</v>
      </c>
      <c r="F10" s="977">
        <v>89.1</v>
      </c>
      <c r="G10" s="977">
        <v>89.7</v>
      </c>
      <c r="H10" s="978">
        <v>89.7</v>
      </c>
      <c r="I10" s="976">
        <v>85.1</v>
      </c>
      <c r="J10" s="977">
        <v>85.7</v>
      </c>
      <c r="K10" s="781">
        <v>87.6</v>
      </c>
      <c r="L10" s="977">
        <v>17.600000000000001</v>
      </c>
      <c r="M10" s="977">
        <v>89.3</v>
      </c>
      <c r="N10" s="781">
        <v>87.7</v>
      </c>
      <c r="O10" s="978">
        <v>85.2</v>
      </c>
      <c r="P10" s="976">
        <v>86.8</v>
      </c>
      <c r="Q10" s="977">
        <v>87.5</v>
      </c>
      <c r="R10" s="977">
        <v>90.7</v>
      </c>
      <c r="S10" s="977">
        <v>11.8</v>
      </c>
      <c r="T10" s="984">
        <v>91.4</v>
      </c>
      <c r="U10" s="977">
        <v>90.4</v>
      </c>
      <c r="V10" s="978">
        <v>90.4</v>
      </c>
      <c r="W10" s="789">
        <f t="shared" si="0"/>
        <v>1631.9000000000003</v>
      </c>
      <c r="X10" s="895">
        <f t="shared" si="1"/>
        <v>0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976">
        <v>89.5</v>
      </c>
      <c r="C11" s="977">
        <v>88.3</v>
      </c>
      <c r="D11" s="977">
        <v>88.3</v>
      </c>
      <c r="E11" s="781">
        <v>9.4</v>
      </c>
      <c r="F11" s="977">
        <v>88.9</v>
      </c>
      <c r="G11" s="977">
        <v>89.6</v>
      </c>
      <c r="H11" s="929">
        <v>89.4</v>
      </c>
      <c r="I11" s="779">
        <v>84.8</v>
      </c>
      <c r="J11" s="977">
        <v>85.7</v>
      </c>
      <c r="K11" s="977">
        <v>87.5</v>
      </c>
      <c r="L11" s="977">
        <v>18</v>
      </c>
      <c r="M11" s="977">
        <v>89</v>
      </c>
      <c r="N11" s="977">
        <v>87.3</v>
      </c>
      <c r="O11" s="978">
        <v>85.2</v>
      </c>
      <c r="P11" s="779">
        <v>86.9</v>
      </c>
      <c r="Q11" s="977">
        <v>87.4</v>
      </c>
      <c r="R11" s="977">
        <v>90.4</v>
      </c>
      <c r="S11" s="977">
        <v>12.1</v>
      </c>
      <c r="T11" s="984">
        <v>91.1</v>
      </c>
      <c r="U11" s="977">
        <v>90.4</v>
      </c>
      <c r="V11" s="978">
        <v>90.4</v>
      </c>
      <c r="W11" s="789">
        <f>SUM(B11:V11)</f>
        <v>1629.6000000000001</v>
      </c>
      <c r="X11" s="895">
        <f t="shared" si="1"/>
        <v>2.3000000000001819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976">
        <v>89.5</v>
      </c>
      <c r="C12" s="977">
        <v>88.3</v>
      </c>
      <c r="D12" s="977">
        <v>88.3</v>
      </c>
      <c r="E12" s="977">
        <v>9.3000000000000007</v>
      </c>
      <c r="F12" s="977">
        <v>88.9</v>
      </c>
      <c r="G12" s="781">
        <v>89.6</v>
      </c>
      <c r="H12" s="929">
        <v>89.1</v>
      </c>
      <c r="I12" s="779">
        <v>84.7</v>
      </c>
      <c r="J12" s="781">
        <v>85.7</v>
      </c>
      <c r="K12" s="977">
        <v>87.5</v>
      </c>
      <c r="L12" s="977">
        <v>18</v>
      </c>
      <c r="M12" s="977">
        <v>89</v>
      </c>
      <c r="N12" s="977">
        <v>87.3</v>
      </c>
      <c r="O12" s="978">
        <v>85.2</v>
      </c>
      <c r="P12" s="976">
        <v>86.8</v>
      </c>
      <c r="Q12" s="781">
        <v>87.4</v>
      </c>
      <c r="R12" s="977">
        <v>90.4</v>
      </c>
      <c r="S12" s="977">
        <v>12.1</v>
      </c>
      <c r="T12" s="984">
        <v>91.1</v>
      </c>
      <c r="U12" s="977">
        <v>90.4</v>
      </c>
      <c r="V12" s="978">
        <v>90.1</v>
      </c>
      <c r="W12" s="789">
        <f>SUM(B12:V12)</f>
        <v>1628.7</v>
      </c>
      <c r="X12" s="895">
        <f t="shared" si="1"/>
        <v>0.90000000000009095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976">
        <v>89.5</v>
      </c>
      <c r="C13" s="977">
        <v>88.3</v>
      </c>
      <c r="D13" s="977">
        <v>88.3</v>
      </c>
      <c r="E13" s="781">
        <v>9.3000000000000007</v>
      </c>
      <c r="F13" s="977">
        <v>88.9</v>
      </c>
      <c r="G13" s="781">
        <v>89.5</v>
      </c>
      <c r="H13" s="978">
        <v>88.8</v>
      </c>
      <c r="I13" s="976">
        <v>84.6</v>
      </c>
      <c r="J13" s="977">
        <v>85.6</v>
      </c>
      <c r="K13" s="977">
        <v>87.5</v>
      </c>
      <c r="L13" s="977">
        <v>18</v>
      </c>
      <c r="M13" s="918">
        <v>89</v>
      </c>
      <c r="N13" s="977">
        <v>87.3</v>
      </c>
      <c r="O13" s="978">
        <v>85.2</v>
      </c>
      <c r="P13" s="779">
        <v>86.8</v>
      </c>
      <c r="Q13" s="977">
        <v>87.3</v>
      </c>
      <c r="R13" s="977">
        <v>90.4</v>
      </c>
      <c r="S13" s="977">
        <v>12.1</v>
      </c>
      <c r="T13" s="984">
        <v>91.1</v>
      </c>
      <c r="U13" s="781">
        <v>90.4</v>
      </c>
      <c r="V13" s="787">
        <v>90.1</v>
      </c>
      <c r="W13" s="789">
        <f t="shared" si="0"/>
        <v>1627.9999999999998</v>
      </c>
      <c r="X13" s="895">
        <f t="shared" si="1"/>
        <v>0.70000000000027285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976">
        <v>89.5</v>
      </c>
      <c r="C14" s="781">
        <v>88.3</v>
      </c>
      <c r="D14" s="781">
        <v>88.3</v>
      </c>
      <c r="E14" s="977">
        <v>9.3000000000000007</v>
      </c>
      <c r="F14" s="977">
        <v>88.9</v>
      </c>
      <c r="G14" s="977">
        <v>89.5</v>
      </c>
      <c r="H14" s="978">
        <v>88.8</v>
      </c>
      <c r="I14" s="976">
        <v>84.6</v>
      </c>
      <c r="J14" s="977">
        <v>85.6</v>
      </c>
      <c r="K14" s="977">
        <v>87.5</v>
      </c>
      <c r="L14" s="781">
        <v>18</v>
      </c>
      <c r="M14" s="977">
        <v>89</v>
      </c>
      <c r="N14" s="977">
        <v>87.3</v>
      </c>
      <c r="O14" s="978">
        <v>85.2</v>
      </c>
      <c r="P14" s="976">
        <v>86.8</v>
      </c>
      <c r="Q14" s="977">
        <v>87.3</v>
      </c>
      <c r="R14" s="977">
        <v>90.4</v>
      </c>
      <c r="S14" s="977">
        <v>12.1</v>
      </c>
      <c r="T14" s="984">
        <v>91.1</v>
      </c>
      <c r="U14" s="918">
        <v>90.4</v>
      </c>
      <c r="V14" s="978">
        <v>90.1</v>
      </c>
      <c r="W14" s="927">
        <f t="shared" si="0"/>
        <v>1627.9999999999998</v>
      </c>
      <c r="X14" s="895">
        <f t="shared" si="1"/>
        <v>0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793">
        <f t="shared" ref="B15:K15" si="2">SUM(B8:B14)</f>
        <v>625.1</v>
      </c>
      <c r="C15" s="794">
        <f t="shared" si="2"/>
        <v>621.69999999999993</v>
      </c>
      <c r="D15" s="794">
        <f t="shared" si="2"/>
        <v>617.59999999999991</v>
      </c>
      <c r="E15" s="794">
        <f t="shared" si="2"/>
        <v>63.399999999999991</v>
      </c>
      <c r="F15" s="794">
        <f t="shared" si="2"/>
        <v>622.89999999999986</v>
      </c>
      <c r="G15" s="794">
        <f t="shared" si="2"/>
        <v>625.80000000000007</v>
      </c>
      <c r="H15" s="795">
        <f t="shared" si="2"/>
        <v>623.49999999999989</v>
      </c>
      <c r="I15" s="793">
        <f t="shared" si="2"/>
        <v>593</v>
      </c>
      <c r="J15" s="794">
        <f t="shared" si="2"/>
        <v>600.79999999999995</v>
      </c>
      <c r="K15" s="794">
        <f t="shared" si="2"/>
        <v>613.79999999999995</v>
      </c>
      <c r="L15" s="794">
        <f>SUM(L8:L14)</f>
        <v>124.4</v>
      </c>
      <c r="M15" s="794">
        <f>SUM(M8:M14)</f>
        <v>623.9</v>
      </c>
      <c r="N15" s="794">
        <f>SUM(N8:N14)</f>
        <v>611.5</v>
      </c>
      <c r="O15" s="795">
        <f>SUM(O8:O14)</f>
        <v>597.70000000000005</v>
      </c>
      <c r="P15" s="793">
        <f t="shared" ref="P15:V15" si="3">SUM(P8:P14)</f>
        <v>608.5</v>
      </c>
      <c r="Q15" s="794">
        <f t="shared" si="3"/>
        <v>613.79999999999984</v>
      </c>
      <c r="R15" s="794">
        <f t="shared" si="3"/>
        <v>632.4</v>
      </c>
      <c r="S15" s="794">
        <f t="shared" si="3"/>
        <v>84</v>
      </c>
      <c r="T15" s="794">
        <f t="shared" si="3"/>
        <v>637.00000000000011</v>
      </c>
      <c r="U15" s="794">
        <f t="shared" si="3"/>
        <v>631.79999999999995</v>
      </c>
      <c r="V15" s="795">
        <f t="shared" si="3"/>
        <v>630.70000000000005</v>
      </c>
      <c r="W15" s="796">
        <f t="shared" si="0"/>
        <v>11403.3</v>
      </c>
      <c r="Y15" s="327"/>
      <c r="AA15" s="11"/>
      <c r="AB15" s="11"/>
    </row>
    <row r="16" spans="1:33" s="2" customFormat="1" ht="15" customHeight="1" thickBot="1" x14ac:dyDescent="0.3">
      <c r="A16" s="882" t="s">
        <v>10</v>
      </c>
      <c r="B16" s="798">
        <v>155.00000000000009</v>
      </c>
      <c r="C16" s="798">
        <v>155.00000000000009</v>
      </c>
      <c r="D16" s="798">
        <v>155.00000000000009</v>
      </c>
      <c r="E16" s="798">
        <v>155.00000000000009</v>
      </c>
      <c r="F16" s="798">
        <v>155.00000000000009</v>
      </c>
      <c r="G16" s="798">
        <v>155.00000000000009</v>
      </c>
      <c r="H16" s="798">
        <v>155.00000000000009</v>
      </c>
      <c r="I16" s="798">
        <v>155.00000000000009</v>
      </c>
      <c r="J16" s="798">
        <v>155.00000000000009</v>
      </c>
      <c r="K16" s="798">
        <v>155.00000000000009</v>
      </c>
      <c r="L16" s="798">
        <v>155.00000000000009</v>
      </c>
      <c r="M16" s="798">
        <v>155.00000000000009</v>
      </c>
      <c r="N16" s="798">
        <v>155.00000000000009</v>
      </c>
      <c r="O16" s="798">
        <v>155.00000000000009</v>
      </c>
      <c r="P16" s="798">
        <v>155.00000000000009</v>
      </c>
      <c r="Q16" s="798">
        <v>155.00000000000009</v>
      </c>
      <c r="R16" s="798">
        <v>155.00000000000009</v>
      </c>
      <c r="S16" s="798">
        <v>155.00000000000009</v>
      </c>
      <c r="T16" s="798">
        <v>155.00000000000009</v>
      </c>
      <c r="U16" s="798">
        <v>155.00000000000009</v>
      </c>
      <c r="V16" s="799">
        <v>155.00000000000009</v>
      </c>
      <c r="W16" s="800">
        <f>((W15/W17)/7)*1000</f>
        <v>155.2800359491809</v>
      </c>
      <c r="X16" s="1016">
        <f>AVERAGE(B16:V16)</f>
        <v>155.00000000000006</v>
      </c>
      <c r="Y16" s="36"/>
    </row>
    <row r="17" spans="1:30" s="2" customFormat="1" ht="15" customHeight="1" x14ac:dyDescent="0.25">
      <c r="A17" s="883" t="s">
        <v>11</v>
      </c>
      <c r="B17" s="802">
        <v>574</v>
      </c>
      <c r="C17" s="803">
        <v>574</v>
      </c>
      <c r="D17" s="803">
        <v>570</v>
      </c>
      <c r="E17" s="803">
        <v>54</v>
      </c>
      <c r="F17" s="803">
        <v>574</v>
      </c>
      <c r="G17" s="803">
        <v>575</v>
      </c>
      <c r="H17" s="804">
        <v>572</v>
      </c>
      <c r="I17" s="802">
        <v>545</v>
      </c>
      <c r="J17" s="803">
        <v>553</v>
      </c>
      <c r="K17" s="803">
        <v>566</v>
      </c>
      <c r="L17" s="803">
        <v>114</v>
      </c>
      <c r="M17" s="803">
        <v>574</v>
      </c>
      <c r="N17" s="803">
        <v>563</v>
      </c>
      <c r="O17" s="804">
        <v>551</v>
      </c>
      <c r="P17" s="802">
        <v>559</v>
      </c>
      <c r="Q17" s="803">
        <v>566</v>
      </c>
      <c r="R17" s="803">
        <v>583</v>
      </c>
      <c r="S17" s="803">
        <v>76</v>
      </c>
      <c r="T17" s="803">
        <v>587</v>
      </c>
      <c r="U17" s="803">
        <v>582</v>
      </c>
      <c r="V17" s="805">
        <v>579</v>
      </c>
      <c r="W17" s="806">
        <f>+SUM(B17:V17)</f>
        <v>10491</v>
      </c>
    </row>
    <row r="18" spans="1:30" s="2" customFormat="1" ht="15" customHeight="1" x14ac:dyDescent="0.25">
      <c r="A18" s="884" t="s">
        <v>12</v>
      </c>
      <c r="B18" s="808">
        <f>((((((B16*7)*B17-B8-B9)/1000))/7))</f>
        <v>88.944628571428623</v>
      </c>
      <c r="C18" s="808">
        <f t="shared" ref="C18:V18" si="4">((((((C16*7)*C17-C8-C9)/1000))/7))</f>
        <v>88.944328571428613</v>
      </c>
      <c r="D18" s="808">
        <f t="shared" si="4"/>
        <v>88.32488571428577</v>
      </c>
      <c r="E18" s="808">
        <f t="shared" si="4"/>
        <v>8.3676000000000048</v>
      </c>
      <c r="F18" s="808">
        <f t="shared" si="4"/>
        <v>88.944542857142906</v>
      </c>
      <c r="G18" s="808">
        <f t="shared" si="4"/>
        <v>89.09958571428578</v>
      </c>
      <c r="H18" s="808">
        <f t="shared" si="4"/>
        <v>88.634614285714335</v>
      </c>
      <c r="I18" s="808">
        <f t="shared" si="4"/>
        <v>84.450828571428616</v>
      </c>
      <c r="J18" s="808">
        <f t="shared" si="4"/>
        <v>85.690357142857195</v>
      </c>
      <c r="K18" s="808">
        <f t="shared" si="4"/>
        <v>87.704828571428621</v>
      </c>
      <c r="L18" s="808">
        <f t="shared" si="4"/>
        <v>17.665028571428582</v>
      </c>
      <c r="M18" s="808">
        <f t="shared" si="4"/>
        <v>88.944485714285747</v>
      </c>
      <c r="N18" s="808">
        <f t="shared" si="4"/>
        <v>87.240057142857196</v>
      </c>
      <c r="O18" s="808">
        <f t="shared" si="4"/>
        <v>85.380471428571482</v>
      </c>
      <c r="P18" s="808">
        <f t="shared" si="4"/>
        <v>86.620085714285764</v>
      </c>
      <c r="Q18" s="808">
        <f t="shared" si="4"/>
        <v>87.704728571428618</v>
      </c>
      <c r="R18" s="808">
        <f t="shared" si="4"/>
        <v>90.339271428571479</v>
      </c>
      <c r="S18" s="808">
        <f t="shared" si="4"/>
        <v>11.776600000000007</v>
      </c>
      <c r="T18" s="808">
        <f t="shared" si="4"/>
        <v>90.959114285714335</v>
      </c>
      <c r="U18" s="808">
        <f t="shared" si="4"/>
        <v>90.184314285714322</v>
      </c>
      <c r="V18" s="808">
        <f t="shared" si="4"/>
        <v>89.719342857142905</v>
      </c>
      <c r="W18" s="809">
        <f>((W15*1000)/W17)/7</f>
        <v>155.28003594918093</v>
      </c>
      <c r="Y18" s="36"/>
    </row>
    <row r="19" spans="1:30" ht="15" customHeight="1" x14ac:dyDescent="0.25">
      <c r="A19" s="855" t="s">
        <v>13</v>
      </c>
      <c r="B19" s="808">
        <f>((B17*B16)*7)/1000</f>
        <v>622.7900000000003</v>
      </c>
      <c r="C19" s="811">
        <f>((C17*C16)*7)/1000</f>
        <v>622.7900000000003</v>
      </c>
      <c r="D19" s="811">
        <f t="shared" ref="D19:K19" si="5">((D17*D16)*7)/1000</f>
        <v>618.45000000000039</v>
      </c>
      <c r="E19" s="811">
        <f t="shared" si="5"/>
        <v>58.590000000000039</v>
      </c>
      <c r="F19" s="811">
        <f t="shared" si="5"/>
        <v>622.7900000000003</v>
      </c>
      <c r="G19" s="811">
        <f t="shared" si="5"/>
        <v>623.87500000000034</v>
      </c>
      <c r="H19" s="812">
        <f t="shared" si="5"/>
        <v>620.62000000000035</v>
      </c>
      <c r="I19" s="808">
        <f>((I17*I16)*7)/1000</f>
        <v>591.32500000000039</v>
      </c>
      <c r="J19" s="811">
        <f t="shared" si="5"/>
        <v>600.00500000000034</v>
      </c>
      <c r="K19" s="811">
        <f t="shared" si="5"/>
        <v>614.11000000000035</v>
      </c>
      <c r="L19" s="811">
        <f>((L17*L16)*7)/1000</f>
        <v>123.69000000000007</v>
      </c>
      <c r="M19" s="811">
        <f>((M17*M16)*7)/1000</f>
        <v>622.7900000000003</v>
      </c>
      <c r="N19" s="811">
        <f>((N17*N16)*7)/1000</f>
        <v>610.85500000000036</v>
      </c>
      <c r="O19" s="812">
        <f>((O17*O16)*7)/1000</f>
        <v>597.83500000000038</v>
      </c>
      <c r="P19" s="808">
        <f t="shared" ref="P19:V19" si="6">((P17*P16)*7)/1000</f>
        <v>606.51500000000033</v>
      </c>
      <c r="Q19" s="811">
        <f t="shared" si="6"/>
        <v>614.11000000000035</v>
      </c>
      <c r="R19" s="811">
        <f t="shared" si="6"/>
        <v>632.5550000000004</v>
      </c>
      <c r="S19" s="811">
        <f t="shared" si="6"/>
        <v>82.460000000000065</v>
      </c>
      <c r="T19" s="811">
        <f t="shared" si="6"/>
        <v>636.89500000000032</v>
      </c>
      <c r="U19" s="811">
        <f t="shared" si="6"/>
        <v>631.47000000000037</v>
      </c>
      <c r="V19" s="813">
        <f t="shared" si="6"/>
        <v>628.21500000000037</v>
      </c>
      <c r="W19" s="814"/>
      <c r="Y19" s="327"/>
      <c r="AA19" s="11"/>
      <c r="AB19" s="11"/>
    </row>
    <row r="20" spans="1:30" ht="15" customHeight="1" thickBot="1" x14ac:dyDescent="0.3">
      <c r="A20" s="857" t="s">
        <v>14</v>
      </c>
      <c r="B20" s="816">
        <f t="shared" ref="B20:K20" si="7">+(B15/B17)/7*1000</f>
        <v>155.57491289198609</v>
      </c>
      <c r="C20" s="817">
        <f t="shared" si="7"/>
        <v>154.72872075659529</v>
      </c>
      <c r="D20" s="817">
        <f t="shared" si="7"/>
        <v>154.78696741854634</v>
      </c>
      <c r="E20" s="817">
        <f t="shared" si="7"/>
        <v>167.72486772486769</v>
      </c>
      <c r="F20" s="817">
        <f t="shared" si="7"/>
        <v>155.02737680438025</v>
      </c>
      <c r="G20" s="817">
        <f t="shared" si="7"/>
        <v>155.47826086956522</v>
      </c>
      <c r="H20" s="818">
        <f t="shared" si="7"/>
        <v>155.71928071928068</v>
      </c>
      <c r="I20" s="816">
        <f t="shared" si="7"/>
        <v>155.43905635648755</v>
      </c>
      <c r="J20" s="817">
        <f t="shared" si="7"/>
        <v>155.2053732885559</v>
      </c>
      <c r="K20" s="817">
        <f t="shared" si="7"/>
        <v>154.92175668854111</v>
      </c>
      <c r="L20" s="817">
        <f>+(L15/L17)/7*1000</f>
        <v>155.88972431077693</v>
      </c>
      <c r="M20" s="817">
        <f>+(M15/M17)/7*1000</f>
        <v>155.27625684420107</v>
      </c>
      <c r="N20" s="817">
        <f>+(N15/N17)/7*1000</f>
        <v>155.16366404465873</v>
      </c>
      <c r="O20" s="818">
        <f>+(O15/O17)/7*1000</f>
        <v>154.96499870365571</v>
      </c>
      <c r="P20" s="816">
        <f t="shared" ref="P20:V20" si="8">+(P15/P17)/7*1000</f>
        <v>155.50728341426014</v>
      </c>
      <c r="Q20" s="817">
        <f t="shared" si="8"/>
        <v>154.92175668854108</v>
      </c>
      <c r="R20" s="817">
        <f t="shared" si="8"/>
        <v>154.96201911296251</v>
      </c>
      <c r="S20" s="817">
        <f t="shared" si="8"/>
        <v>157.89473684210529</v>
      </c>
      <c r="T20" s="817">
        <f t="shared" si="8"/>
        <v>155.02555366269169</v>
      </c>
      <c r="U20" s="817">
        <f t="shared" si="8"/>
        <v>155.08100147275402</v>
      </c>
      <c r="V20" s="819">
        <f t="shared" si="8"/>
        <v>155.61312607944734</v>
      </c>
      <c r="W20" s="820"/>
      <c r="Y20" s="327"/>
      <c r="AA20" s="11"/>
      <c r="AB20" s="11"/>
    </row>
    <row r="21" spans="1:30" ht="15" customHeight="1" x14ac:dyDescent="0.25">
      <c r="B21" s="821">
        <f>B19-B15</f>
        <v>-2.3099999999997181</v>
      </c>
      <c r="C21" s="821">
        <f t="shared" ref="C21:V21" si="9">C19-C15</f>
        <v>1.0900000000003729</v>
      </c>
      <c r="D21" s="821">
        <f t="shared" si="9"/>
        <v>0.85000000000047748</v>
      </c>
      <c r="E21" s="821">
        <f t="shared" si="9"/>
        <v>-4.8099999999999525</v>
      </c>
      <c r="F21" s="821">
        <f t="shared" si="9"/>
        <v>-0.1099999999995589</v>
      </c>
      <c r="G21" s="821">
        <f t="shared" si="9"/>
        <v>-1.9249999999997272</v>
      </c>
      <c r="H21" s="821">
        <f t="shared" si="9"/>
        <v>-2.8799999999995407</v>
      </c>
      <c r="I21" s="821">
        <f t="shared" si="9"/>
        <v>-1.6749999999996135</v>
      </c>
      <c r="J21" s="821">
        <f t="shared" si="9"/>
        <v>-0.79499999999961801</v>
      </c>
      <c r="K21" s="821">
        <f t="shared" si="9"/>
        <v>0.31000000000040018</v>
      </c>
      <c r="L21" s="821">
        <f t="shared" si="9"/>
        <v>-0.7099999999999369</v>
      </c>
      <c r="M21" s="821">
        <f t="shared" si="9"/>
        <v>-1.1099999999996726</v>
      </c>
      <c r="N21" s="821">
        <f t="shared" si="9"/>
        <v>-0.64499999999964075</v>
      </c>
      <c r="O21" s="821">
        <f t="shared" si="9"/>
        <v>0.13500000000033197</v>
      </c>
      <c r="P21" s="821">
        <f t="shared" si="9"/>
        <v>-1.9849999999996726</v>
      </c>
      <c r="Q21" s="821">
        <f t="shared" si="9"/>
        <v>0.31000000000051386</v>
      </c>
      <c r="R21" s="821">
        <f t="shared" si="9"/>
        <v>0.15500000000042746</v>
      </c>
      <c r="S21" s="821">
        <f t="shared" si="9"/>
        <v>-1.5399999999999352</v>
      </c>
      <c r="T21" s="821">
        <f t="shared" si="9"/>
        <v>-0.10499999999979082</v>
      </c>
      <c r="U21" s="821">
        <f t="shared" si="9"/>
        <v>-0.32999999999958618</v>
      </c>
      <c r="V21" s="821">
        <f t="shared" si="9"/>
        <v>-2.4849999999996726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-2.3099999999997181</v>
      </c>
      <c r="C22" s="901">
        <f t="shared" ref="C22:V22" si="10">(C21+C24)/$A$2</f>
        <v>1.0900000000003729</v>
      </c>
      <c r="D22" s="901">
        <f t="shared" si="10"/>
        <v>0.85000000000047748</v>
      </c>
      <c r="E22" s="901">
        <f t="shared" si="10"/>
        <v>-4.8099999999999525</v>
      </c>
      <c r="F22" s="901">
        <f t="shared" si="10"/>
        <v>-0.1099999999995589</v>
      </c>
      <c r="G22" s="901">
        <f t="shared" si="10"/>
        <v>-1.9249999999997272</v>
      </c>
      <c r="H22" s="901">
        <f t="shared" si="10"/>
        <v>-2.8799999999995407</v>
      </c>
      <c r="I22" s="901">
        <f t="shared" si="10"/>
        <v>-1.6749999999996135</v>
      </c>
      <c r="J22" s="901">
        <f t="shared" si="10"/>
        <v>-0.79499999999961801</v>
      </c>
      <c r="K22" s="901">
        <f t="shared" si="10"/>
        <v>0.31000000000040018</v>
      </c>
      <c r="L22" s="901">
        <f t="shared" si="10"/>
        <v>-0.7099999999999369</v>
      </c>
      <c r="M22" s="901">
        <f t="shared" si="10"/>
        <v>-1.1099999999996726</v>
      </c>
      <c r="N22" s="901">
        <f t="shared" si="10"/>
        <v>-0.64499999999964075</v>
      </c>
      <c r="O22" s="901">
        <f t="shared" si="10"/>
        <v>0.13500000000033197</v>
      </c>
      <c r="P22" s="901">
        <f t="shared" si="10"/>
        <v>-1.9849999999996726</v>
      </c>
      <c r="Q22" s="901">
        <f t="shared" si="10"/>
        <v>0.31000000000051386</v>
      </c>
      <c r="R22" s="901">
        <f t="shared" si="10"/>
        <v>0.15500000000042746</v>
      </c>
      <c r="S22" s="901">
        <f t="shared" si="10"/>
        <v>-1.5399999999999352</v>
      </c>
      <c r="T22" s="901">
        <f t="shared" si="10"/>
        <v>-0.10499999999979082</v>
      </c>
      <c r="U22" s="901">
        <f t="shared" si="10"/>
        <v>-0.32999999999958618</v>
      </c>
      <c r="V22" s="901">
        <f t="shared" si="10"/>
        <v>-2.4849999999996726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thickBot="1" x14ac:dyDescent="0.3">
      <c r="B23" s="901">
        <f t="shared" ref="B23:V23" si="11">B22 + SUMIF($A$8:$A$14, $A$3,B8:B14)</f>
        <v>87.190000000000282</v>
      </c>
      <c r="C23" s="901">
        <f t="shared" si="11"/>
        <v>89.39000000000037</v>
      </c>
      <c r="D23" s="901">
        <f t="shared" si="11"/>
        <v>89.150000000000475</v>
      </c>
      <c r="E23" s="901">
        <f t="shared" si="11"/>
        <v>4.4900000000000482</v>
      </c>
      <c r="F23" s="901">
        <f t="shared" si="11"/>
        <v>88.790000000000447</v>
      </c>
      <c r="G23" s="901">
        <f t="shared" si="11"/>
        <v>87.575000000000273</v>
      </c>
      <c r="H23" s="901">
        <f t="shared" si="11"/>
        <v>85.920000000000456</v>
      </c>
      <c r="I23" s="901">
        <f t="shared" si="11"/>
        <v>82.925000000000381</v>
      </c>
      <c r="J23" s="901">
        <f t="shared" si="11"/>
        <v>84.805000000000376</v>
      </c>
      <c r="K23" s="901">
        <f t="shared" si="11"/>
        <v>87.8100000000004</v>
      </c>
      <c r="L23" s="901">
        <f t="shared" si="11"/>
        <v>17.290000000000063</v>
      </c>
      <c r="M23" s="901">
        <f t="shared" si="11"/>
        <v>87.890000000000327</v>
      </c>
      <c r="N23" s="901">
        <f t="shared" si="11"/>
        <v>86.655000000000356</v>
      </c>
      <c r="O23" s="901">
        <f t="shared" si="11"/>
        <v>85.335000000000335</v>
      </c>
      <c r="P23" s="901">
        <f t="shared" si="11"/>
        <v>84.815000000000325</v>
      </c>
      <c r="Q23" s="901">
        <f t="shared" si="11"/>
        <v>87.610000000000511</v>
      </c>
      <c r="R23" s="901">
        <f t="shared" si="11"/>
        <v>90.555000000000433</v>
      </c>
      <c r="S23" s="901">
        <f t="shared" si="11"/>
        <v>10.560000000000064</v>
      </c>
      <c r="T23" s="901">
        <f t="shared" si="11"/>
        <v>90.995000000000203</v>
      </c>
      <c r="U23" s="901">
        <f t="shared" si="11"/>
        <v>90.07000000000042</v>
      </c>
      <c r="V23" s="901">
        <f t="shared" si="11"/>
        <v>87.615000000000322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1039"/>
      <c r="C24" s="1040"/>
      <c r="D24" s="1040"/>
      <c r="E24" s="1040"/>
      <c r="F24" s="1040"/>
      <c r="G24" s="1040"/>
      <c r="H24" s="1040"/>
      <c r="I24" s="1040"/>
      <c r="J24" s="1040"/>
      <c r="K24" s="1040"/>
      <c r="L24" s="1040"/>
      <c r="M24" s="1040"/>
      <c r="N24" s="1040"/>
      <c r="O24" s="1040"/>
      <c r="P24" s="1040"/>
      <c r="Q24" s="1040"/>
      <c r="R24" s="1040"/>
      <c r="S24" s="1040"/>
      <c r="T24" s="1040"/>
      <c r="U24" s="1040"/>
      <c r="V24" s="1041"/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1021" t="s">
        <v>15</v>
      </c>
      <c r="B25" s="1201" t="s">
        <v>16</v>
      </c>
      <c r="C25" s="1202"/>
      <c r="D25" s="1202"/>
      <c r="E25" s="1202"/>
      <c r="F25" s="1202"/>
      <c r="G25" s="1203"/>
      <c r="H25" s="1195" t="s">
        <v>8</v>
      </c>
      <c r="I25" s="824"/>
      <c r="J25" s="824"/>
      <c r="K25" s="824"/>
      <c r="L25" s="824"/>
      <c r="M25" s="825"/>
      <c r="N25" s="1038" t="s">
        <v>87</v>
      </c>
      <c r="O25" s="1201" t="s">
        <v>16</v>
      </c>
      <c r="P25" s="1202"/>
      <c r="Q25" s="1202"/>
      <c r="R25" s="1202"/>
      <c r="S25" s="1202"/>
      <c r="T25" s="1203"/>
      <c r="U25" s="1200" t="s">
        <v>76</v>
      </c>
      <c r="V25" s="1195" t="s">
        <v>8</v>
      </c>
      <c r="W25" s="9"/>
      <c r="X25" s="9"/>
      <c r="Y25" s="33"/>
      <c r="Z25" s="3"/>
    </row>
    <row r="26" spans="1:30" ht="15" customHeight="1" thickBot="1" x14ac:dyDescent="0.3">
      <c r="A26" s="774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195"/>
      <c r="I26" s="826"/>
      <c r="J26" s="826"/>
      <c r="K26" s="826"/>
      <c r="L26" s="1193"/>
      <c r="M26" s="1193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197"/>
      <c r="V26" s="1195"/>
      <c r="W26" s="9"/>
      <c r="X26" s="9"/>
      <c r="Y26" s="33"/>
      <c r="Z26" s="33"/>
    </row>
    <row r="27" spans="1:30" ht="15" customHeight="1" thickBot="1" x14ac:dyDescent="0.3">
      <c r="A27" s="940" t="s">
        <v>127</v>
      </c>
      <c r="B27" s="985">
        <v>71.2</v>
      </c>
      <c r="C27" s="962">
        <v>76</v>
      </c>
      <c r="D27" s="962">
        <v>16.2</v>
      </c>
      <c r="E27" s="962">
        <v>74.5</v>
      </c>
      <c r="F27" s="962">
        <v>75.400000000000006</v>
      </c>
      <c r="G27" s="969">
        <v>75.400000000000006</v>
      </c>
      <c r="H27" s="957">
        <f>SUM(B27:G27)</f>
        <v>388.69999999999993</v>
      </c>
      <c r="I27" s="826"/>
      <c r="J27" s="824"/>
      <c r="K27" s="824"/>
      <c r="L27" s="824"/>
      <c r="M27" s="9"/>
      <c r="N27" s="940" t="s">
        <v>127</v>
      </c>
      <c r="O27" s="996">
        <v>5.5</v>
      </c>
      <c r="P27" s="997">
        <v>6.3</v>
      </c>
      <c r="Q27" s="997">
        <v>1.1000000000000001</v>
      </c>
      <c r="R27" s="997">
        <v>6.4</v>
      </c>
      <c r="S27" s="997">
        <v>6.3</v>
      </c>
      <c r="T27" s="998">
        <v>6.4</v>
      </c>
      <c r="U27" s="999"/>
      <c r="V27" s="964">
        <f>SUM(O27:T27)</f>
        <v>32</v>
      </c>
      <c r="W27" s="824"/>
      <c r="X27" s="9" t="s">
        <v>129</v>
      </c>
      <c r="Y27" s="2"/>
      <c r="Z27" s="2"/>
    </row>
    <row r="28" spans="1:30" ht="15" customHeight="1" x14ac:dyDescent="0.25">
      <c r="A28" s="774" t="s">
        <v>23</v>
      </c>
      <c r="B28" s="958">
        <v>71.2</v>
      </c>
      <c r="C28" s="959">
        <v>76.599999999999994</v>
      </c>
      <c r="D28" s="959">
        <v>19.100000000000001</v>
      </c>
      <c r="E28" s="959">
        <v>75.7</v>
      </c>
      <c r="F28" s="959">
        <v>75.599999999999994</v>
      </c>
      <c r="G28" s="968">
        <v>76.099999999999994</v>
      </c>
      <c r="H28" s="898">
        <f>SUM(B28:G28)</f>
        <v>394.30000000000007</v>
      </c>
      <c r="I28" s="895">
        <f t="shared" ref="I28:I34" si="12">H27-H28</f>
        <v>-5.6000000000001364</v>
      </c>
      <c r="J28" s="836"/>
      <c r="K28" s="824"/>
      <c r="L28" s="836"/>
      <c r="M28" s="9"/>
      <c r="N28" s="774" t="s">
        <v>23</v>
      </c>
      <c r="O28" s="847">
        <v>4.8</v>
      </c>
      <c r="P28" s="848">
        <v>5.5</v>
      </c>
      <c r="Q28" s="848">
        <v>1.3</v>
      </c>
      <c r="R28" s="848">
        <v>5.5</v>
      </c>
      <c r="S28" s="848">
        <v>5.3</v>
      </c>
      <c r="T28" s="848">
        <v>5.2</v>
      </c>
      <c r="U28" s="1000">
        <v>4.4000000000000004</v>
      </c>
      <c r="V28" s="1035">
        <f>SUM(O28:T28)</f>
        <v>27.6</v>
      </c>
      <c r="W28" s="895">
        <f t="shared" ref="W28:W34" si="13">V27-V28</f>
        <v>4.3999999999999986</v>
      </c>
      <c r="X28" s="841">
        <f>V28+U28</f>
        <v>32</v>
      </c>
      <c r="Y28" s="895"/>
      <c r="Z28" s="2"/>
    </row>
    <row r="29" spans="1:30" ht="15" customHeight="1" x14ac:dyDescent="0.25">
      <c r="A29" s="774" t="s">
        <v>19</v>
      </c>
      <c r="B29" s="808">
        <v>71.2</v>
      </c>
      <c r="C29" s="811">
        <v>76.599999999999994</v>
      </c>
      <c r="D29" s="811">
        <v>19.100000000000001</v>
      </c>
      <c r="E29" s="811">
        <v>75.7</v>
      </c>
      <c r="F29" s="811">
        <v>75.599999999999994</v>
      </c>
      <c r="G29" s="812">
        <v>76.099999999999994</v>
      </c>
      <c r="H29" s="898">
        <f>SUM(B29:G29)</f>
        <v>394.30000000000007</v>
      </c>
      <c r="I29" s="895">
        <f t="shared" si="12"/>
        <v>0</v>
      </c>
      <c r="J29" s="836"/>
      <c r="K29" s="824"/>
      <c r="L29" s="836"/>
      <c r="M29" s="9"/>
      <c r="N29" s="785" t="s">
        <v>19</v>
      </c>
      <c r="O29" s="808">
        <v>5</v>
      </c>
      <c r="P29" s="811">
        <v>5.5</v>
      </c>
      <c r="Q29" s="811">
        <v>1.2</v>
      </c>
      <c r="R29" s="811">
        <v>5.5</v>
      </c>
      <c r="S29" s="811">
        <v>5.3</v>
      </c>
      <c r="T29" s="811">
        <v>5.2</v>
      </c>
      <c r="U29" s="812">
        <v>4.5999999999999996</v>
      </c>
      <c r="V29" s="1036">
        <f t="shared" ref="V29:V34" si="14">SUM(O29:T29)</f>
        <v>27.7</v>
      </c>
      <c r="W29" s="895">
        <f t="shared" si="13"/>
        <v>-9.9999999999997868E-2</v>
      </c>
      <c r="X29" s="841">
        <f t="shared" ref="X29:X34" si="15">V29+U29</f>
        <v>32.299999999999997</v>
      </c>
      <c r="Y29" s="895"/>
      <c r="Z29" s="2"/>
    </row>
    <row r="30" spans="1:30" ht="15" customHeight="1" x14ac:dyDescent="0.25">
      <c r="A30" s="774" t="s">
        <v>27</v>
      </c>
      <c r="B30" s="979">
        <v>71.2</v>
      </c>
      <c r="C30" s="811">
        <v>76.599999999999994</v>
      </c>
      <c r="D30" s="811">
        <v>19.100000000000001</v>
      </c>
      <c r="E30" s="874">
        <v>75.7</v>
      </c>
      <c r="F30" s="874">
        <v>75.599999999999994</v>
      </c>
      <c r="G30" s="812">
        <v>76.099999999999994</v>
      </c>
      <c r="H30" s="898">
        <f t="shared" ref="H30:H35" si="16">SUM(B30:G30)</f>
        <v>394.30000000000007</v>
      </c>
      <c r="I30" s="895">
        <f t="shared" si="12"/>
        <v>0</v>
      </c>
      <c r="J30" s="836"/>
      <c r="K30" s="824"/>
      <c r="L30" s="836"/>
      <c r="M30" s="9"/>
      <c r="N30" s="785" t="s">
        <v>27</v>
      </c>
      <c r="O30" s="808">
        <v>5</v>
      </c>
      <c r="P30" s="811">
        <v>5.5</v>
      </c>
      <c r="Q30" s="811">
        <v>1.2</v>
      </c>
      <c r="R30" s="811">
        <v>5.5</v>
      </c>
      <c r="S30" s="811">
        <v>5.3</v>
      </c>
      <c r="T30" s="811">
        <v>5.2</v>
      </c>
      <c r="U30" s="812">
        <v>4.5999999999999996</v>
      </c>
      <c r="V30" s="1036">
        <f t="shared" si="14"/>
        <v>27.7</v>
      </c>
      <c r="W30" s="895">
        <f t="shared" si="13"/>
        <v>0</v>
      </c>
      <c r="X30" s="841">
        <f t="shared" si="15"/>
        <v>32.299999999999997</v>
      </c>
      <c r="Y30" s="895"/>
      <c r="Z30" s="501"/>
      <c r="AA30" s="356"/>
      <c r="AB30" s="11"/>
    </row>
    <row r="31" spans="1:30" ht="15" customHeight="1" x14ac:dyDescent="0.25">
      <c r="A31" s="774" t="s">
        <v>20</v>
      </c>
      <c r="B31" s="808">
        <v>71.7</v>
      </c>
      <c r="C31" s="811">
        <v>75.8</v>
      </c>
      <c r="D31" s="930">
        <v>16.399999999999999</v>
      </c>
      <c r="E31" s="811">
        <v>75</v>
      </c>
      <c r="F31" s="811">
        <v>74.599999999999994</v>
      </c>
      <c r="G31" s="812">
        <v>75.900000000000006</v>
      </c>
      <c r="H31" s="898">
        <f t="shared" si="16"/>
        <v>389.4</v>
      </c>
      <c r="I31" s="895">
        <f t="shared" si="12"/>
        <v>4.9000000000000909</v>
      </c>
      <c r="J31" s="836"/>
      <c r="L31" s="836"/>
      <c r="M31" s="9"/>
      <c r="N31" s="774" t="s">
        <v>20</v>
      </c>
      <c r="O31" s="808">
        <v>5.2</v>
      </c>
      <c r="P31" s="811">
        <v>5.5</v>
      </c>
      <c r="Q31" s="811">
        <v>1.3</v>
      </c>
      <c r="R31" s="811">
        <v>5.4</v>
      </c>
      <c r="S31" s="811">
        <v>5.2</v>
      </c>
      <c r="T31" s="811">
        <v>5.2</v>
      </c>
      <c r="U31" s="812">
        <v>4.5999999999999996</v>
      </c>
      <c r="V31" s="1036">
        <f t="shared" si="14"/>
        <v>27.799999999999997</v>
      </c>
      <c r="W31" s="895">
        <f t="shared" si="13"/>
        <v>-9.9999999999997868E-2</v>
      </c>
      <c r="X31" s="841">
        <f t="shared" si="15"/>
        <v>32.4</v>
      </c>
      <c r="Y31" s="895"/>
      <c r="AA31" s="11"/>
      <c r="AB31" s="11"/>
    </row>
    <row r="32" spans="1:30" ht="15" customHeight="1" x14ac:dyDescent="0.25">
      <c r="A32" s="774" t="s">
        <v>21</v>
      </c>
      <c r="B32" s="979">
        <v>71.7</v>
      </c>
      <c r="C32" s="811">
        <v>75.8</v>
      </c>
      <c r="D32" s="874">
        <v>16.100000000000001</v>
      </c>
      <c r="E32" s="811">
        <v>75</v>
      </c>
      <c r="F32" s="930">
        <v>74.599999999999994</v>
      </c>
      <c r="G32" s="812">
        <v>75.900000000000006</v>
      </c>
      <c r="H32" s="898">
        <f t="shared" si="16"/>
        <v>389.1</v>
      </c>
      <c r="I32" s="895">
        <f t="shared" si="12"/>
        <v>0.29999999999995453</v>
      </c>
      <c r="J32" s="837"/>
      <c r="L32" s="837"/>
      <c r="M32" s="838"/>
      <c r="N32" s="774" t="s">
        <v>21</v>
      </c>
      <c r="O32" s="808">
        <v>5.2</v>
      </c>
      <c r="P32" s="811">
        <v>5.5</v>
      </c>
      <c r="Q32" s="811">
        <v>1.3</v>
      </c>
      <c r="R32" s="811">
        <v>5.4</v>
      </c>
      <c r="S32" s="811">
        <v>5.3</v>
      </c>
      <c r="T32" s="811">
        <v>5.2</v>
      </c>
      <c r="U32" s="812">
        <v>4.7</v>
      </c>
      <c r="V32" s="1036">
        <f t="shared" si="14"/>
        <v>27.9</v>
      </c>
      <c r="W32" s="895">
        <f t="shared" si="13"/>
        <v>-0.10000000000000142</v>
      </c>
      <c r="X32" s="841">
        <f t="shared" si="15"/>
        <v>32.6</v>
      </c>
      <c r="Y32" s="895"/>
      <c r="AA32" s="11"/>
      <c r="AB32" s="11"/>
    </row>
    <row r="33" spans="1:33" ht="15" customHeight="1" x14ac:dyDescent="0.25">
      <c r="A33" s="774" t="s">
        <v>22</v>
      </c>
      <c r="B33" s="808">
        <v>71.599999999999994</v>
      </c>
      <c r="C33" s="811">
        <v>75.8</v>
      </c>
      <c r="D33" s="811">
        <v>16</v>
      </c>
      <c r="E33" s="930">
        <v>75</v>
      </c>
      <c r="F33" s="874">
        <v>74.3</v>
      </c>
      <c r="G33" s="812">
        <v>75.900000000000006</v>
      </c>
      <c r="H33" s="898">
        <f t="shared" si="16"/>
        <v>388.6</v>
      </c>
      <c r="I33" s="895">
        <f t="shared" si="12"/>
        <v>0.5</v>
      </c>
      <c r="J33" s="837"/>
      <c r="L33" s="837"/>
      <c r="M33" s="838"/>
      <c r="N33" s="785" t="s">
        <v>22</v>
      </c>
      <c r="O33" s="808">
        <v>5.2</v>
      </c>
      <c r="P33" s="811">
        <v>5.5</v>
      </c>
      <c r="Q33" s="811">
        <v>1.4</v>
      </c>
      <c r="R33" s="811">
        <v>5.5</v>
      </c>
      <c r="S33" s="811">
        <v>5.3</v>
      </c>
      <c r="T33" s="811">
        <v>5.2</v>
      </c>
      <c r="U33" s="812">
        <v>4.7</v>
      </c>
      <c r="V33" s="1036">
        <f t="shared" si="14"/>
        <v>28.1</v>
      </c>
      <c r="W33" s="895">
        <f t="shared" si="13"/>
        <v>-0.20000000000000284</v>
      </c>
      <c r="X33" s="841">
        <f t="shared" si="15"/>
        <v>32.800000000000004</v>
      </c>
      <c r="Y33" s="895"/>
      <c r="AA33" s="11"/>
      <c r="AB33" s="11"/>
    </row>
    <row r="34" spans="1:33" ht="15" customHeight="1" thickBot="1" x14ac:dyDescent="0.3">
      <c r="A34" s="790" t="s">
        <v>30</v>
      </c>
      <c r="B34" s="808">
        <v>71.599999999999994</v>
      </c>
      <c r="C34" s="811">
        <v>75.8</v>
      </c>
      <c r="D34" s="811">
        <v>16</v>
      </c>
      <c r="E34" s="874">
        <v>74.7</v>
      </c>
      <c r="F34" s="811">
        <v>74.2</v>
      </c>
      <c r="G34" s="812">
        <v>75.900000000000006</v>
      </c>
      <c r="H34" s="898">
        <f t="shared" si="16"/>
        <v>388.19999999999993</v>
      </c>
      <c r="I34" s="895">
        <f t="shared" si="12"/>
        <v>0.40000000000009095</v>
      </c>
      <c r="J34" s="837"/>
      <c r="K34" s="837"/>
      <c r="L34" s="837"/>
      <c r="M34" s="838"/>
      <c r="N34" s="839" t="s">
        <v>30</v>
      </c>
      <c r="O34" s="1030">
        <v>5.2</v>
      </c>
      <c r="P34" s="862">
        <v>5.6</v>
      </c>
      <c r="Q34" s="862">
        <v>1.4</v>
      </c>
      <c r="R34" s="862">
        <v>5.5</v>
      </c>
      <c r="S34" s="862">
        <v>5.3</v>
      </c>
      <c r="T34" s="862">
        <v>5.2</v>
      </c>
      <c r="U34" s="1031">
        <v>4.7</v>
      </c>
      <c r="V34" s="1036">
        <f t="shared" si="14"/>
        <v>28.200000000000003</v>
      </c>
      <c r="W34" s="895">
        <f t="shared" si="13"/>
        <v>-0.10000000000000142</v>
      </c>
      <c r="X34" s="841">
        <f t="shared" si="15"/>
        <v>32.900000000000006</v>
      </c>
      <c r="Y34" s="895"/>
      <c r="AA34" s="11"/>
      <c r="AB34" s="11"/>
    </row>
    <row r="35" spans="1:33" ht="15" customHeight="1" thickBot="1" x14ac:dyDescent="0.3">
      <c r="A35" s="940" t="s">
        <v>8</v>
      </c>
      <c r="B35" s="843">
        <f t="shared" ref="B35:G35" si="17">SUM(B28:B34)</f>
        <v>500.20000000000005</v>
      </c>
      <c r="C35" s="844">
        <f t="shared" si="17"/>
        <v>533</v>
      </c>
      <c r="D35" s="844">
        <f t="shared" si="17"/>
        <v>121.80000000000001</v>
      </c>
      <c r="E35" s="890">
        <f t="shared" si="17"/>
        <v>526.80000000000007</v>
      </c>
      <c r="F35" s="844">
        <f>SUM(F28:F34)</f>
        <v>524.5</v>
      </c>
      <c r="G35" s="885">
        <f t="shared" si="17"/>
        <v>531.9</v>
      </c>
      <c r="H35" s="1020">
        <f t="shared" si="16"/>
        <v>2738.2000000000003</v>
      </c>
      <c r="I35" s="822"/>
      <c r="J35" s="822"/>
      <c r="K35" s="837"/>
      <c r="L35" s="822"/>
      <c r="M35" s="824"/>
      <c r="N35" s="792" t="s">
        <v>8</v>
      </c>
      <c r="O35" s="793">
        <f t="shared" ref="O35:U35" si="18">SUM(O28:O34)</f>
        <v>35.6</v>
      </c>
      <c r="P35" s="794">
        <f t="shared" si="18"/>
        <v>38.6</v>
      </c>
      <c r="Q35" s="794">
        <f t="shared" si="18"/>
        <v>9.1</v>
      </c>
      <c r="R35" s="794">
        <f t="shared" si="18"/>
        <v>38.299999999999997</v>
      </c>
      <c r="S35" s="794">
        <f t="shared" si="18"/>
        <v>37</v>
      </c>
      <c r="T35" s="1032">
        <f t="shared" si="18"/>
        <v>36.4</v>
      </c>
      <c r="U35" s="795">
        <f t="shared" si="18"/>
        <v>32.299999999999997</v>
      </c>
      <c r="V35" s="842">
        <f t="shared" ref="V35" si="19">SUM(O35:T35)</f>
        <v>195</v>
      </c>
      <c r="W35" s="9"/>
      <c r="X35" s="9"/>
      <c r="AA35" s="11"/>
      <c r="AB35" s="11"/>
    </row>
    <row r="36" spans="1:33" ht="15" customHeight="1" thickBot="1" x14ac:dyDescent="0.3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155.6591438803934</v>
      </c>
      <c r="I36" s="1015">
        <f>AVERAGE(B36:G36)</f>
        <v>155.1</v>
      </c>
      <c r="J36" s="846"/>
      <c r="K36" s="837"/>
      <c r="L36" s="822"/>
      <c r="M36" s="824"/>
      <c r="N36" s="797" t="s">
        <v>10</v>
      </c>
      <c r="O36" s="847">
        <v>154</v>
      </c>
      <c r="P36" s="848">
        <v>153</v>
      </c>
      <c r="Q36" s="848">
        <v>155</v>
      </c>
      <c r="R36" s="848">
        <v>152</v>
      </c>
      <c r="S36" s="848">
        <v>151</v>
      </c>
      <c r="T36" s="849">
        <v>148.5</v>
      </c>
      <c r="U36" s="888">
        <v>149</v>
      </c>
      <c r="V36" s="914">
        <f>+((V35/V37)/7)*1000</f>
        <v>152.22482435597189</v>
      </c>
      <c r="W36" s="1014">
        <f>AVERAGE(O36:T36)</f>
        <v>152.25</v>
      </c>
      <c r="X36" s="836"/>
      <c r="AA36" s="11"/>
      <c r="AB36" s="11"/>
    </row>
    <row r="37" spans="1:33" ht="15" customHeight="1" x14ac:dyDescent="0.25">
      <c r="A37" s="801" t="s">
        <v>11</v>
      </c>
      <c r="B37" s="802">
        <v>459</v>
      </c>
      <c r="C37" s="803">
        <v>491</v>
      </c>
      <c r="D37" s="803">
        <v>110</v>
      </c>
      <c r="E37" s="803">
        <v>483</v>
      </c>
      <c r="F37" s="803">
        <v>480</v>
      </c>
      <c r="G37" s="804">
        <v>490</v>
      </c>
      <c r="H37" s="852">
        <f>SUM(B37:G37)</f>
        <v>2513</v>
      </c>
      <c r="I37" s="851"/>
      <c r="J37" s="851"/>
      <c r="K37" s="851"/>
      <c r="L37" s="822"/>
      <c r="M37" s="9"/>
      <c r="N37" s="801" t="s">
        <v>11</v>
      </c>
      <c r="O37" s="802">
        <v>33</v>
      </c>
      <c r="P37" s="803">
        <v>36</v>
      </c>
      <c r="Q37" s="803">
        <v>8</v>
      </c>
      <c r="R37" s="803">
        <v>36</v>
      </c>
      <c r="S37" s="803">
        <v>35</v>
      </c>
      <c r="T37" s="805">
        <v>35</v>
      </c>
      <c r="U37" s="995">
        <v>31</v>
      </c>
      <c r="V37" s="915">
        <f>SUM(O37:T37)</f>
        <v>183</v>
      </c>
      <c r="W37" s="824"/>
      <c r="X37" s="824"/>
      <c r="AA37" s="11"/>
      <c r="AB37" s="11"/>
    </row>
    <row r="38" spans="1:33" ht="15" customHeight="1" x14ac:dyDescent="0.25">
      <c r="A38" s="807" t="s">
        <v>12</v>
      </c>
      <c r="B38" s="808">
        <f>((((((B36*7)*B37-B28-B29)/1000)))/7)</f>
        <v>71.170557142857149</v>
      </c>
      <c r="C38" s="811">
        <f>((((((C36*7)*C37)/1000)))/7)</f>
        <v>76.1541</v>
      </c>
      <c r="D38" s="811">
        <f>((((((D36*7)*D37)/1000)))/7)</f>
        <v>17.061</v>
      </c>
      <c r="E38" s="811">
        <f>((((((E36*7)*E37)/1000)))/7)</f>
        <v>74.913300000000007</v>
      </c>
      <c r="F38" s="811">
        <f>((((((F36*7)*F37)/1000)))/7)</f>
        <v>74.447999999999993</v>
      </c>
      <c r="G38" s="812">
        <f>((((((G36*7)*G37)/1000)))/7)</f>
        <v>75.999000000000009</v>
      </c>
      <c r="H38" s="854">
        <f>((H35*1000)/H37)/7</f>
        <v>155.65914388039343</v>
      </c>
      <c r="I38" s="853"/>
      <c r="J38" s="853"/>
      <c r="K38" s="853"/>
      <c r="L38" s="822"/>
      <c r="M38" s="824"/>
      <c r="N38" s="807" t="s">
        <v>12</v>
      </c>
      <c r="O38" s="808">
        <f t="shared" ref="O38:T38" si="20">(((((O36*7)*O37)/1000)))/7</f>
        <v>5.0819999999999999</v>
      </c>
      <c r="P38" s="811">
        <f t="shared" si="20"/>
        <v>5.508</v>
      </c>
      <c r="Q38" s="811">
        <f t="shared" si="20"/>
        <v>1.24</v>
      </c>
      <c r="R38" s="811">
        <f t="shared" si="20"/>
        <v>5.4720000000000004</v>
      </c>
      <c r="S38" s="811">
        <f t="shared" si="20"/>
        <v>5.2849999999999993</v>
      </c>
      <c r="T38" s="813">
        <f t="shared" si="20"/>
        <v>5.1974999999999998</v>
      </c>
      <c r="U38" s="812">
        <f>((((U36*7)*U37-U28-U29)/1000))/7</f>
        <v>4.6177142857142854</v>
      </c>
      <c r="V38" s="916">
        <f>((V35*1000)/V37)/7</f>
        <v>152.22482435597189</v>
      </c>
      <c r="W38" s="824"/>
      <c r="X38" s="824"/>
      <c r="AA38" s="11"/>
      <c r="AB38" s="11"/>
    </row>
    <row r="39" spans="1:33" ht="15" customHeight="1" x14ac:dyDescent="0.25">
      <c r="A39" s="810" t="s">
        <v>13</v>
      </c>
      <c r="B39" s="808">
        <f t="shared" ref="B39:G39" si="21">((B37*B36)*7)/1000</f>
        <v>498.33629999999994</v>
      </c>
      <c r="C39" s="811">
        <f t="shared" si="21"/>
        <v>533.07869999999991</v>
      </c>
      <c r="D39" s="811">
        <f t="shared" si="21"/>
        <v>119.42700000000001</v>
      </c>
      <c r="E39" s="811">
        <f t="shared" si="21"/>
        <v>524.3931</v>
      </c>
      <c r="F39" s="811">
        <f>((F37*F36)*7)/1000</f>
        <v>521.13599999999997</v>
      </c>
      <c r="G39" s="812">
        <f t="shared" si="21"/>
        <v>531.99300000000005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U39" si="22">((O37*O36)*7)/1000</f>
        <v>35.573999999999998</v>
      </c>
      <c r="P39" s="811">
        <f t="shared" si="22"/>
        <v>38.555999999999997</v>
      </c>
      <c r="Q39" s="811">
        <f t="shared" si="22"/>
        <v>8.68</v>
      </c>
      <c r="R39" s="811">
        <f t="shared" si="22"/>
        <v>38.304000000000002</v>
      </c>
      <c r="S39" s="811">
        <f t="shared" si="22"/>
        <v>36.994999999999997</v>
      </c>
      <c r="T39" s="813">
        <f t="shared" si="22"/>
        <v>36.3825</v>
      </c>
      <c r="U39" s="812">
        <f t="shared" si="22"/>
        <v>32.332999999999998</v>
      </c>
      <c r="V39" s="855"/>
      <c r="W39" s="824"/>
      <c r="X39" s="824"/>
      <c r="AA39" s="11"/>
      <c r="AB39" s="11"/>
    </row>
    <row r="40" spans="1:33" ht="15" customHeight="1" thickBot="1" x14ac:dyDescent="0.3">
      <c r="A40" s="815" t="s">
        <v>14</v>
      </c>
      <c r="B40" s="816">
        <f t="shared" ref="B40:G40" si="23">+(B35/B37)/7*1000</f>
        <v>155.68004979769688</v>
      </c>
      <c r="C40" s="817">
        <f t="shared" si="23"/>
        <v>155.07710212394528</v>
      </c>
      <c r="D40" s="817">
        <f t="shared" si="23"/>
        <v>158.18181818181819</v>
      </c>
      <c r="E40" s="817">
        <f t="shared" si="23"/>
        <v>155.81188997338069</v>
      </c>
      <c r="F40" s="817">
        <f>+(F35/F37)/7*1000</f>
        <v>156.10119047619048</v>
      </c>
      <c r="G40" s="818">
        <f t="shared" si="23"/>
        <v>155.0728862973761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U40" si="24">+(O35/O37)/7*1000</f>
        <v>154.11255411255411</v>
      </c>
      <c r="P40" s="817">
        <f t="shared" si="24"/>
        <v>153.17460317460316</v>
      </c>
      <c r="Q40" s="817">
        <f t="shared" si="24"/>
        <v>162.5</v>
      </c>
      <c r="R40" s="817">
        <f t="shared" si="24"/>
        <v>151.98412698412696</v>
      </c>
      <c r="S40" s="817">
        <f t="shared" si="24"/>
        <v>151.0204081632653</v>
      </c>
      <c r="T40" s="819">
        <f t="shared" si="24"/>
        <v>148.57142857142858</v>
      </c>
      <c r="U40" s="818">
        <f t="shared" si="24"/>
        <v>148.84792626728108</v>
      </c>
      <c r="V40" s="857"/>
      <c r="W40" s="824"/>
      <c r="X40" s="824"/>
      <c r="AA40" s="11"/>
      <c r="AB40" s="11"/>
    </row>
    <row r="41" spans="1:33" ht="15" customHeight="1" x14ac:dyDescent="0.25">
      <c r="A41" s="9"/>
      <c r="B41" s="821">
        <f t="shared" ref="B41:G41" si="25">B39-B35</f>
        <v>-1.863700000000108</v>
      </c>
      <c r="C41" s="821">
        <f t="shared" si="25"/>
        <v>7.8699999999912507E-2</v>
      </c>
      <c r="D41" s="821">
        <f t="shared" si="25"/>
        <v>-2.3730000000000047</v>
      </c>
      <c r="E41" s="821">
        <f t="shared" si="25"/>
        <v>-2.4069000000000642</v>
      </c>
      <c r="F41" s="821">
        <f t="shared" si="25"/>
        <v>-3.3640000000000327</v>
      </c>
      <c r="G41" s="821">
        <f t="shared" si="25"/>
        <v>9.3000000000074579E-2</v>
      </c>
      <c r="H41" s="9"/>
      <c r="I41" s="9"/>
      <c r="J41" s="9"/>
      <c r="K41" s="9"/>
      <c r="L41" s="822"/>
      <c r="M41" s="824"/>
      <c r="N41" s="9"/>
      <c r="O41" s="821">
        <f>O39-O35</f>
        <v>-2.6000000000003354E-2</v>
      </c>
      <c r="P41" s="821">
        <f t="shared" ref="P41:U41" si="26">P39-P35</f>
        <v>-4.4000000000004036E-2</v>
      </c>
      <c r="Q41" s="821">
        <f t="shared" si="26"/>
        <v>-0.41999999999999993</v>
      </c>
      <c r="R41" s="821">
        <f t="shared" si="26"/>
        <v>4.0000000000048885E-3</v>
      </c>
      <c r="S41" s="821">
        <f t="shared" si="26"/>
        <v>-5.000000000002558E-3</v>
      </c>
      <c r="T41" s="821">
        <f t="shared" si="26"/>
        <v>-1.7499999999998295E-2</v>
      </c>
      <c r="U41" s="821">
        <f t="shared" si="26"/>
        <v>3.3000000000001251E-2</v>
      </c>
      <c r="V41" s="821"/>
      <c r="W41" s="9"/>
      <c r="X41" s="824"/>
      <c r="AA41" s="11"/>
      <c r="AB41" s="11"/>
    </row>
    <row r="42" spans="1:33" ht="15" customHeight="1" x14ac:dyDescent="0.25">
      <c r="A42" s="9"/>
      <c r="B42" s="901">
        <f t="shared" ref="B42:G42" si="27">(B41+B44)/$A$2</f>
        <v>-1.863700000000108</v>
      </c>
      <c r="C42" s="901">
        <f t="shared" si="27"/>
        <v>7.8699999999912507E-2</v>
      </c>
      <c r="D42" s="901">
        <f t="shared" si="27"/>
        <v>-2.3730000000000047</v>
      </c>
      <c r="E42" s="901">
        <f t="shared" si="27"/>
        <v>-2.4069000000000642</v>
      </c>
      <c r="F42" s="901">
        <f t="shared" si="27"/>
        <v>-3.3640000000000327</v>
      </c>
      <c r="G42" s="901">
        <f t="shared" si="27"/>
        <v>9.3000000000074579E-2</v>
      </c>
      <c r="H42" s="9"/>
      <c r="I42" s="9"/>
      <c r="J42" s="9"/>
      <c r="K42" s="9"/>
      <c r="L42" s="9"/>
      <c r="M42" s="822"/>
      <c r="N42" s="822"/>
      <c r="O42" s="901">
        <f>(O41)/$A$2</f>
        <v>-2.6000000000003354E-2</v>
      </c>
      <c r="P42" s="901">
        <f t="shared" ref="P42:U42" si="28">(P41)/$A$2</f>
        <v>-4.4000000000004036E-2</v>
      </c>
      <c r="Q42" s="901">
        <f t="shared" si="28"/>
        <v>-0.41999999999999993</v>
      </c>
      <c r="R42" s="901">
        <f t="shared" si="28"/>
        <v>4.0000000000048885E-3</v>
      </c>
      <c r="S42" s="901">
        <f t="shared" si="28"/>
        <v>-5.000000000002558E-3</v>
      </c>
      <c r="T42" s="901">
        <f t="shared" si="28"/>
        <v>-1.7499999999998295E-2</v>
      </c>
      <c r="U42" s="901">
        <f t="shared" si="28"/>
        <v>3.3000000000001251E-2</v>
      </c>
      <c r="V42" s="9"/>
      <c r="W42" s="9"/>
      <c r="AA42" s="11"/>
      <c r="AB42" s="11"/>
    </row>
    <row r="43" spans="1:33" ht="15" customHeight="1" thickBot="1" x14ac:dyDescent="0.3">
      <c r="A43" s="9"/>
      <c r="B43" s="901">
        <f t="shared" ref="B43:G43" si="29">B42 + SUMIF($A$28:$A$34, $A$3,B28:B34)</f>
        <v>69.736299999999886</v>
      </c>
      <c r="C43" s="901">
        <f t="shared" si="29"/>
        <v>75.87869999999991</v>
      </c>
      <c r="D43" s="901">
        <f t="shared" si="29"/>
        <v>13.626999999999995</v>
      </c>
      <c r="E43" s="901">
        <f t="shared" si="29"/>
        <v>72.293099999999939</v>
      </c>
      <c r="F43" s="901">
        <f t="shared" si="29"/>
        <v>70.83599999999997</v>
      </c>
      <c r="G43" s="901">
        <f t="shared" si="29"/>
        <v>75.99300000000008</v>
      </c>
      <c r="H43" s="9"/>
      <c r="I43" s="9"/>
      <c r="J43" s="9"/>
      <c r="K43" s="9"/>
      <c r="L43" s="9"/>
      <c r="M43" s="822"/>
      <c r="N43" s="822"/>
      <c r="O43" s="901">
        <f t="shared" ref="O43:T43" si="30">O42 + SUMIF($N$28:$N$34, $A$3,O28:O34)</f>
        <v>5.1739999999999968</v>
      </c>
      <c r="P43" s="901">
        <f t="shared" si="30"/>
        <v>5.5559999999999956</v>
      </c>
      <c r="Q43" s="901">
        <f t="shared" si="30"/>
        <v>0.98</v>
      </c>
      <c r="R43" s="901">
        <f t="shared" si="30"/>
        <v>5.5040000000000049</v>
      </c>
      <c r="S43" s="901">
        <f t="shared" si="30"/>
        <v>5.2949999999999973</v>
      </c>
      <c r="T43" s="901">
        <f t="shared" si="30"/>
        <v>5.1825000000000019</v>
      </c>
      <c r="U43" s="901">
        <f>U42 + SUMIF($A$48:$A$54, $A$3,U28:U34)</f>
        <v>4.7330000000000014</v>
      </c>
      <c r="V43" s="9"/>
      <c r="W43" s="9"/>
      <c r="AA43" s="11"/>
      <c r="AB43" s="11"/>
    </row>
    <row r="44" spans="1:33" ht="15" customHeight="1" thickBot="1" x14ac:dyDescent="0.3">
      <c r="A44" s="9"/>
      <c r="B44" s="822"/>
      <c r="C44" s="822"/>
      <c r="D44" s="822"/>
      <c r="E44" s="822"/>
      <c r="F44" s="822"/>
      <c r="G44" s="822"/>
      <c r="H44" s="822"/>
      <c r="I44" s="822"/>
      <c r="J44" s="822"/>
      <c r="K44" s="822"/>
      <c r="L44" s="822"/>
      <c r="M44" s="822"/>
      <c r="N44" s="822"/>
      <c r="O44" s="1017">
        <f>O36-O40</f>
        <v>-0.11255411255410763</v>
      </c>
      <c r="P44" s="1018">
        <f t="shared" ref="P44:T44" si="31">P36-P40</f>
        <v>-0.17460317460316332</v>
      </c>
      <c r="Q44" s="1018">
        <f t="shared" si="31"/>
        <v>-7.5</v>
      </c>
      <c r="R44" s="1018">
        <f t="shared" si="31"/>
        <v>1.5873015873040686E-2</v>
      </c>
      <c r="S44" s="1018">
        <f t="shared" si="31"/>
        <v>-2.0408163265301482E-2</v>
      </c>
      <c r="T44" s="1019">
        <f t="shared" si="31"/>
        <v>-7.1428571428583609E-2</v>
      </c>
      <c r="U44" s="822"/>
      <c r="V44" s="1011">
        <f>SUM(O44:U44)</f>
        <v>-7.8631210059781154</v>
      </c>
      <c r="W44" s="9"/>
      <c r="X44" s="2"/>
      <c r="AA44" s="11"/>
      <c r="AB44" s="11"/>
      <c r="AD44" s="3"/>
    </row>
    <row r="45" spans="1:33" ht="15" customHeight="1" thickBot="1" x14ac:dyDescent="0.3">
      <c r="A45" s="773" t="s">
        <v>18</v>
      </c>
      <c r="B45" s="1181" t="s">
        <v>7</v>
      </c>
      <c r="C45" s="1182"/>
      <c r="D45" s="1182"/>
      <c r="E45" s="1182"/>
      <c r="F45" s="1182"/>
      <c r="G45" s="1182"/>
      <c r="H45" s="1182"/>
      <c r="I45" s="1196" t="s">
        <v>76</v>
      </c>
      <c r="J45" s="1181" t="s">
        <v>29</v>
      </c>
      <c r="K45" s="1182"/>
      <c r="L45" s="1182"/>
      <c r="M45" s="1182"/>
      <c r="N45" s="1182"/>
      <c r="O45" s="1198"/>
      <c r="P45" s="1199"/>
      <c r="Q45" s="1200" t="s">
        <v>76</v>
      </c>
      <c r="R45" s="1204" t="s">
        <v>28</v>
      </c>
      <c r="S45" s="1198"/>
      <c r="T45" s="1198"/>
      <c r="U45" s="1182"/>
      <c r="V45" s="1198"/>
      <c r="W45" s="1182"/>
      <c r="X45" s="1183"/>
      <c r="Y45" s="1196" t="s">
        <v>76</v>
      </c>
      <c r="Z45" s="881" t="s">
        <v>8</v>
      </c>
      <c r="AA45" s="11"/>
      <c r="AB45" s="11"/>
      <c r="AC45" s="2"/>
      <c r="AE45" s="2"/>
      <c r="AF45" s="2"/>
      <c r="AG45" s="2"/>
    </row>
    <row r="46" spans="1:33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1197"/>
      <c r="J46" s="828">
        <v>1</v>
      </c>
      <c r="K46" s="829">
        <v>2</v>
      </c>
      <c r="L46" s="829">
        <v>3</v>
      </c>
      <c r="M46" s="829">
        <v>4</v>
      </c>
      <c r="N46" s="829">
        <v>5</v>
      </c>
      <c r="O46" s="829">
        <v>6</v>
      </c>
      <c r="P46" s="935">
        <v>7</v>
      </c>
      <c r="Q46" s="1197"/>
      <c r="R46" s="828">
        <v>1</v>
      </c>
      <c r="S46" s="829">
        <v>2</v>
      </c>
      <c r="T46" s="829">
        <v>3</v>
      </c>
      <c r="U46" s="829">
        <v>4</v>
      </c>
      <c r="V46" s="829">
        <v>5</v>
      </c>
      <c r="W46" s="936">
        <v>6</v>
      </c>
      <c r="X46" s="859">
        <v>7</v>
      </c>
      <c r="Y46" s="1197"/>
      <c r="Z46" s="965">
        <v>134.9</v>
      </c>
      <c r="AA46" s="11"/>
      <c r="AB46" s="11"/>
      <c r="AC46" s="2"/>
      <c r="AE46" s="2"/>
      <c r="AF46" s="2"/>
      <c r="AG46" s="2"/>
    </row>
    <row r="47" spans="1:33" ht="15" customHeight="1" thickBot="1" x14ac:dyDescent="0.3">
      <c r="A47" s="940" t="s">
        <v>127</v>
      </c>
      <c r="B47" s="961">
        <v>7.6</v>
      </c>
      <c r="C47" s="962">
        <v>7.7</v>
      </c>
      <c r="D47" s="962">
        <v>7.7</v>
      </c>
      <c r="E47" s="955">
        <v>1.1000000000000001</v>
      </c>
      <c r="F47" s="962">
        <v>7.7</v>
      </c>
      <c r="G47" s="962">
        <v>7.5</v>
      </c>
      <c r="H47" s="963">
        <v>7.5</v>
      </c>
      <c r="I47" s="1004"/>
      <c r="J47" s="961">
        <v>6.7</v>
      </c>
      <c r="K47" s="962">
        <v>6.8</v>
      </c>
      <c r="L47" s="962">
        <v>6.9</v>
      </c>
      <c r="M47" s="962">
        <v>1.7</v>
      </c>
      <c r="N47" s="962">
        <v>6.9</v>
      </c>
      <c r="O47" s="831">
        <v>6.7</v>
      </c>
      <c r="P47" s="969">
        <v>6.7</v>
      </c>
      <c r="Q47" s="988"/>
      <c r="R47" s="961">
        <v>7.4</v>
      </c>
      <c r="S47" s="962">
        <v>7.4</v>
      </c>
      <c r="T47" s="962">
        <v>7.6</v>
      </c>
      <c r="U47" s="962">
        <v>1.3</v>
      </c>
      <c r="V47" s="962">
        <v>7.7</v>
      </c>
      <c r="W47" s="962">
        <v>7.5</v>
      </c>
      <c r="X47" s="969">
        <v>7.4</v>
      </c>
      <c r="Y47" s="991"/>
      <c r="Z47" s="1027">
        <f>SUM(B47:X47)</f>
        <v>135.50000000000003</v>
      </c>
      <c r="AA47" s="2"/>
      <c r="AC47" s="2"/>
      <c r="AD47" s="2"/>
      <c r="AE47" s="2"/>
    </row>
    <row r="48" spans="1:33" ht="15" customHeight="1" x14ac:dyDescent="0.25">
      <c r="A48" s="774" t="s">
        <v>23</v>
      </c>
      <c r="B48" s="958">
        <v>6</v>
      </c>
      <c r="C48" s="959">
        <v>6</v>
      </c>
      <c r="D48" s="959">
        <v>5.8</v>
      </c>
      <c r="E48" s="959">
        <v>0.8</v>
      </c>
      <c r="F48" s="959">
        <v>6</v>
      </c>
      <c r="G48" s="966">
        <v>5.9</v>
      </c>
      <c r="H48" s="1001">
        <v>5.9</v>
      </c>
      <c r="I48" s="1005">
        <v>10.3</v>
      </c>
      <c r="J48" s="958">
        <v>5.9</v>
      </c>
      <c r="K48" s="966">
        <v>5.8</v>
      </c>
      <c r="L48" s="966">
        <v>6</v>
      </c>
      <c r="M48" s="959">
        <v>1.2</v>
      </c>
      <c r="N48" s="959">
        <v>6.1</v>
      </c>
      <c r="O48" s="967">
        <v>6</v>
      </c>
      <c r="P48" s="968">
        <v>5.8</v>
      </c>
      <c r="Q48" s="989">
        <v>5.5</v>
      </c>
      <c r="R48" s="958">
        <v>6.3</v>
      </c>
      <c r="S48" s="959">
        <v>6.3</v>
      </c>
      <c r="T48" s="959">
        <v>6.5</v>
      </c>
      <c r="U48" s="959">
        <v>0.8</v>
      </c>
      <c r="V48" s="959">
        <v>6.5</v>
      </c>
      <c r="W48" s="959">
        <v>6.4</v>
      </c>
      <c r="X48" s="968">
        <v>6.4</v>
      </c>
      <c r="Y48" s="989">
        <v>6.8</v>
      </c>
      <c r="Z48" s="1033">
        <f>SUM(B48:H48)+SUM(J48:P48)+SUM(R48:X48)</f>
        <v>112.39999999999999</v>
      </c>
      <c r="AA48" s="895">
        <f t="shared" ref="AA48:AA54" si="32">Z47-Z48</f>
        <v>23.100000000000037</v>
      </c>
      <c r="AB48" s="1029">
        <f>I48+Q48+Y48</f>
        <v>22.6</v>
      </c>
      <c r="AC48" s="1043">
        <f>Z48+AB48</f>
        <v>135</v>
      </c>
      <c r="AD48" s="2"/>
      <c r="AE48" s="2"/>
    </row>
    <row r="49" spans="1:31" ht="15" customHeight="1" x14ac:dyDescent="0.25">
      <c r="A49" s="774" t="s">
        <v>19</v>
      </c>
      <c r="B49" s="808">
        <v>6</v>
      </c>
      <c r="C49" s="811">
        <v>6</v>
      </c>
      <c r="D49" s="811">
        <v>5.9</v>
      </c>
      <c r="E49" s="811">
        <v>0.6</v>
      </c>
      <c r="F49" s="811">
        <v>6</v>
      </c>
      <c r="G49" s="862">
        <v>6</v>
      </c>
      <c r="H49" s="1002">
        <v>6</v>
      </c>
      <c r="I49" s="1006">
        <v>9.8000000000000007</v>
      </c>
      <c r="J49" s="808">
        <v>5.9</v>
      </c>
      <c r="K49" s="862">
        <v>5.8</v>
      </c>
      <c r="L49" s="862">
        <v>6</v>
      </c>
      <c r="M49" s="811">
        <v>1.2</v>
      </c>
      <c r="N49" s="811">
        <v>6.1</v>
      </c>
      <c r="O49" s="863">
        <v>6</v>
      </c>
      <c r="P49" s="812">
        <v>5.8</v>
      </c>
      <c r="Q49" s="990">
        <v>5.5</v>
      </c>
      <c r="R49" s="808">
        <v>6.3</v>
      </c>
      <c r="S49" s="811">
        <v>6.3</v>
      </c>
      <c r="T49" s="811">
        <v>6.5</v>
      </c>
      <c r="U49" s="811">
        <v>0.8</v>
      </c>
      <c r="V49" s="811">
        <v>6.5</v>
      </c>
      <c r="W49" s="811">
        <v>6.4</v>
      </c>
      <c r="X49" s="812">
        <v>6.4</v>
      </c>
      <c r="Y49" s="990">
        <v>6.8</v>
      </c>
      <c r="Z49" s="1034">
        <f t="shared" ref="Z49:Z54" si="33">SUM(B49:H49)+SUM(J49:P49)+SUM(R49:X49)</f>
        <v>112.5</v>
      </c>
      <c r="AA49" s="895">
        <f t="shared" si="32"/>
        <v>-0.10000000000000853</v>
      </c>
      <c r="AB49" s="1029">
        <f t="shared" ref="AB49:AB55" si="34">I49+Q49+Y49</f>
        <v>22.1</v>
      </c>
      <c r="AC49" s="1043">
        <f t="shared" ref="AC49:AC54" si="35">Z49+AB49</f>
        <v>134.6</v>
      </c>
      <c r="AD49" s="2"/>
      <c r="AE49" s="2"/>
    </row>
    <row r="50" spans="1:31" ht="15" customHeight="1" x14ac:dyDescent="0.25">
      <c r="A50" s="774" t="s">
        <v>27</v>
      </c>
      <c r="B50" s="808">
        <v>6</v>
      </c>
      <c r="C50" s="811">
        <v>6</v>
      </c>
      <c r="D50" s="811">
        <v>5.9</v>
      </c>
      <c r="E50" s="811">
        <v>0.6</v>
      </c>
      <c r="F50" s="811">
        <v>6</v>
      </c>
      <c r="G50" s="862">
        <v>6</v>
      </c>
      <c r="H50" s="1002">
        <v>6</v>
      </c>
      <c r="I50" s="1042">
        <v>9.8000000000000007</v>
      </c>
      <c r="J50" s="808">
        <v>5.8</v>
      </c>
      <c r="K50" s="862">
        <v>5.8</v>
      </c>
      <c r="L50" s="862">
        <v>5.9</v>
      </c>
      <c r="M50" s="811">
        <v>1.2</v>
      </c>
      <c r="N50" s="811">
        <v>6.1</v>
      </c>
      <c r="O50" s="863">
        <v>5.8</v>
      </c>
      <c r="P50" s="812">
        <v>5.7</v>
      </c>
      <c r="Q50" s="990">
        <v>5.4</v>
      </c>
      <c r="R50" s="808">
        <v>6.3</v>
      </c>
      <c r="S50" s="811">
        <v>6.3</v>
      </c>
      <c r="T50" s="811">
        <v>6.4</v>
      </c>
      <c r="U50" s="811">
        <v>0.7</v>
      </c>
      <c r="V50" s="811">
        <v>6.4</v>
      </c>
      <c r="W50" s="811">
        <v>6.4</v>
      </c>
      <c r="X50" s="812">
        <v>6.4</v>
      </c>
      <c r="Y50" s="990">
        <v>6.8</v>
      </c>
      <c r="Z50" s="1034">
        <f t="shared" si="33"/>
        <v>111.69999999999999</v>
      </c>
      <c r="AA50" s="895">
        <f t="shared" si="32"/>
        <v>0.80000000000001137</v>
      </c>
      <c r="AB50" s="1029">
        <f t="shared" si="34"/>
        <v>22</v>
      </c>
      <c r="AC50" s="1043">
        <f t="shared" si="35"/>
        <v>133.69999999999999</v>
      </c>
      <c r="AD50" s="2"/>
      <c r="AE50" s="2"/>
    </row>
    <row r="51" spans="1:31" ht="15" customHeight="1" x14ac:dyDescent="0.25">
      <c r="A51" s="774" t="s">
        <v>20</v>
      </c>
      <c r="B51" s="808">
        <v>6</v>
      </c>
      <c r="C51" s="811">
        <v>6</v>
      </c>
      <c r="D51" s="811">
        <v>5.8</v>
      </c>
      <c r="E51" s="811">
        <v>0.6</v>
      </c>
      <c r="F51" s="811">
        <v>6</v>
      </c>
      <c r="G51" s="862">
        <v>6</v>
      </c>
      <c r="H51" s="1002">
        <v>5.9</v>
      </c>
      <c r="I51" s="1042">
        <v>9.5</v>
      </c>
      <c r="J51" s="808">
        <v>5.8</v>
      </c>
      <c r="K51" s="862">
        <v>5.9</v>
      </c>
      <c r="L51" s="862">
        <v>5.9</v>
      </c>
      <c r="M51" s="811">
        <v>1.2</v>
      </c>
      <c r="N51" s="811">
        <v>6.1</v>
      </c>
      <c r="O51" s="863">
        <v>6</v>
      </c>
      <c r="P51" s="812">
        <v>5.7</v>
      </c>
      <c r="Q51" s="990">
        <v>5.5</v>
      </c>
      <c r="R51" s="808">
        <v>6.4</v>
      </c>
      <c r="S51" s="811">
        <v>6.3</v>
      </c>
      <c r="T51" s="811">
        <v>6.4</v>
      </c>
      <c r="U51" s="811">
        <v>0.7</v>
      </c>
      <c r="V51" s="811">
        <v>6.4</v>
      </c>
      <c r="W51" s="811">
        <v>6.4</v>
      </c>
      <c r="X51" s="812">
        <v>6.4</v>
      </c>
      <c r="Y51" s="1044">
        <v>6.9</v>
      </c>
      <c r="Z51" s="1034">
        <f t="shared" si="33"/>
        <v>111.9</v>
      </c>
      <c r="AA51" s="895">
        <f t="shared" si="32"/>
        <v>-0.20000000000001705</v>
      </c>
      <c r="AB51" s="1029">
        <f t="shared" si="34"/>
        <v>21.9</v>
      </c>
      <c r="AC51" s="1043">
        <f t="shared" si="35"/>
        <v>133.80000000000001</v>
      </c>
      <c r="AD51" s="2"/>
      <c r="AE51" s="2"/>
    </row>
    <row r="52" spans="1:31" ht="15" customHeight="1" x14ac:dyDescent="0.25">
      <c r="A52" s="774" t="s">
        <v>21</v>
      </c>
      <c r="B52" s="808">
        <v>6.1</v>
      </c>
      <c r="C52" s="811">
        <v>6</v>
      </c>
      <c r="D52" s="811">
        <v>5.9</v>
      </c>
      <c r="E52" s="811">
        <v>0.6</v>
      </c>
      <c r="F52" s="811">
        <v>6</v>
      </c>
      <c r="G52" s="862">
        <v>6</v>
      </c>
      <c r="H52" s="1002">
        <v>6</v>
      </c>
      <c r="I52" s="1006">
        <v>9.5</v>
      </c>
      <c r="J52" s="808">
        <v>5.8</v>
      </c>
      <c r="K52" s="862">
        <v>5.9</v>
      </c>
      <c r="L52" s="862">
        <v>6</v>
      </c>
      <c r="M52" s="811">
        <v>1.2</v>
      </c>
      <c r="N52" s="811">
        <v>6.2</v>
      </c>
      <c r="O52" s="863">
        <v>6</v>
      </c>
      <c r="P52" s="812">
        <v>5.9</v>
      </c>
      <c r="Q52" s="990">
        <v>5.5</v>
      </c>
      <c r="R52" s="808">
        <v>6.4</v>
      </c>
      <c r="S52" s="811">
        <v>6.3</v>
      </c>
      <c r="T52" s="811">
        <v>6.5</v>
      </c>
      <c r="U52" s="811">
        <v>0.8</v>
      </c>
      <c r="V52" s="811">
        <v>6.4</v>
      </c>
      <c r="W52" s="811">
        <v>6.4</v>
      </c>
      <c r="X52" s="812">
        <v>6.4</v>
      </c>
      <c r="Y52" s="990">
        <v>6.8</v>
      </c>
      <c r="Z52" s="1034">
        <f t="shared" si="33"/>
        <v>112.79999999999998</v>
      </c>
      <c r="AA52" s="895">
        <f t="shared" si="32"/>
        <v>-0.89999999999997726</v>
      </c>
      <c r="AB52" s="1029">
        <f t="shared" si="34"/>
        <v>21.8</v>
      </c>
      <c r="AC52" s="1043">
        <f t="shared" si="35"/>
        <v>134.6</v>
      </c>
      <c r="AD52" s="2"/>
      <c r="AE52" s="2"/>
    </row>
    <row r="53" spans="1:31" ht="15" customHeight="1" x14ac:dyDescent="0.25">
      <c r="A53" s="785" t="s">
        <v>22</v>
      </c>
      <c r="B53" s="808">
        <v>6.1</v>
      </c>
      <c r="C53" s="811">
        <v>6.1</v>
      </c>
      <c r="D53" s="811">
        <v>5.9</v>
      </c>
      <c r="E53" s="811">
        <v>0.6</v>
      </c>
      <c r="F53" s="811">
        <v>6</v>
      </c>
      <c r="G53" s="862">
        <v>6</v>
      </c>
      <c r="H53" s="1002">
        <v>6</v>
      </c>
      <c r="I53" s="1006">
        <v>9.5</v>
      </c>
      <c r="J53" s="808">
        <v>6</v>
      </c>
      <c r="K53" s="862">
        <v>5.9</v>
      </c>
      <c r="L53" s="862">
        <v>6.1</v>
      </c>
      <c r="M53" s="811">
        <v>1.4</v>
      </c>
      <c r="N53" s="811">
        <v>6.2</v>
      </c>
      <c r="O53" s="863">
        <v>6</v>
      </c>
      <c r="P53" s="812">
        <v>5.9</v>
      </c>
      <c r="Q53" s="990">
        <v>5.5</v>
      </c>
      <c r="R53" s="808">
        <v>6.4</v>
      </c>
      <c r="S53" s="811">
        <v>6.4</v>
      </c>
      <c r="T53" s="811">
        <v>6.5</v>
      </c>
      <c r="U53" s="811">
        <v>0.8</v>
      </c>
      <c r="V53" s="811">
        <v>6.4</v>
      </c>
      <c r="W53" s="811">
        <v>6.5</v>
      </c>
      <c r="X53" s="812">
        <v>6.5</v>
      </c>
      <c r="Y53" s="990">
        <v>6.9</v>
      </c>
      <c r="Z53" s="1034">
        <f t="shared" si="33"/>
        <v>113.7</v>
      </c>
      <c r="AA53" s="895">
        <f t="shared" si="32"/>
        <v>-0.9000000000000199</v>
      </c>
      <c r="AB53" s="1029">
        <f t="shared" si="34"/>
        <v>21.9</v>
      </c>
      <c r="AC53" s="1043">
        <f t="shared" si="35"/>
        <v>135.6</v>
      </c>
      <c r="AD53" s="2"/>
      <c r="AE53" s="2"/>
    </row>
    <row r="54" spans="1:31" ht="15" customHeight="1" thickBot="1" x14ac:dyDescent="0.3">
      <c r="A54" s="839" t="s">
        <v>30</v>
      </c>
      <c r="B54" s="808">
        <v>6.1</v>
      </c>
      <c r="C54" s="811">
        <v>6.1</v>
      </c>
      <c r="D54" s="811">
        <v>5.9</v>
      </c>
      <c r="E54" s="811">
        <v>0.7</v>
      </c>
      <c r="F54" s="811">
        <v>6</v>
      </c>
      <c r="G54" s="862">
        <v>6</v>
      </c>
      <c r="H54" s="1002">
        <v>6</v>
      </c>
      <c r="I54" s="1006">
        <v>9.5</v>
      </c>
      <c r="J54" s="808">
        <v>6</v>
      </c>
      <c r="K54" s="862">
        <v>6</v>
      </c>
      <c r="L54" s="862">
        <v>6.1</v>
      </c>
      <c r="M54" s="811">
        <v>1.4</v>
      </c>
      <c r="N54" s="811">
        <v>6.2</v>
      </c>
      <c r="O54" s="863">
        <v>6</v>
      </c>
      <c r="P54" s="812">
        <v>5.9</v>
      </c>
      <c r="Q54" s="990">
        <v>5.5</v>
      </c>
      <c r="R54" s="808">
        <v>6.4</v>
      </c>
      <c r="S54" s="811">
        <v>6.4</v>
      </c>
      <c r="T54" s="811">
        <v>6.5</v>
      </c>
      <c r="U54" s="811">
        <v>0.9</v>
      </c>
      <c r="V54" s="811">
        <v>6.5</v>
      </c>
      <c r="W54" s="811">
        <v>6.5</v>
      </c>
      <c r="X54" s="812">
        <v>6.5</v>
      </c>
      <c r="Y54" s="1026">
        <v>6.9</v>
      </c>
      <c r="Z54" s="1061">
        <f t="shared" si="33"/>
        <v>114.10000000000001</v>
      </c>
      <c r="AA54" s="895">
        <f t="shared" si="32"/>
        <v>-0.40000000000000568</v>
      </c>
      <c r="AB54" s="1029">
        <f t="shared" si="34"/>
        <v>21.9</v>
      </c>
      <c r="AC54" s="1043">
        <f t="shared" si="35"/>
        <v>136</v>
      </c>
      <c r="AD54" s="2"/>
      <c r="AE54" s="2"/>
    </row>
    <row r="55" spans="1:31" ht="15" customHeight="1" thickBot="1" x14ac:dyDescent="0.3">
      <c r="A55" s="792" t="s">
        <v>8</v>
      </c>
      <c r="B55" s="843">
        <f t="shared" ref="B55:L55" si="36">SUM(B48:B54)</f>
        <v>42.300000000000004</v>
      </c>
      <c r="C55" s="844">
        <f t="shared" si="36"/>
        <v>42.2</v>
      </c>
      <c r="D55" s="844">
        <f t="shared" si="36"/>
        <v>41.1</v>
      </c>
      <c r="E55" s="844">
        <f t="shared" si="36"/>
        <v>4.5</v>
      </c>
      <c r="F55" s="844">
        <f t="shared" si="36"/>
        <v>42</v>
      </c>
      <c r="G55" s="844">
        <f t="shared" si="36"/>
        <v>41.9</v>
      </c>
      <c r="H55" s="845">
        <f t="shared" si="36"/>
        <v>41.8</v>
      </c>
      <c r="I55" s="1007">
        <f t="shared" si="36"/>
        <v>67.900000000000006</v>
      </c>
      <c r="J55" s="843">
        <f t="shared" si="36"/>
        <v>41.2</v>
      </c>
      <c r="K55" s="844">
        <f t="shared" si="36"/>
        <v>41.099999999999994</v>
      </c>
      <c r="L55" s="844">
        <f t="shared" si="36"/>
        <v>42</v>
      </c>
      <c r="M55" s="844">
        <f>SUM(M48:M54)</f>
        <v>8.8000000000000007</v>
      </c>
      <c r="N55" s="844">
        <f>SUM(N48:N54)</f>
        <v>43</v>
      </c>
      <c r="O55" s="844">
        <f>SUM(O48:O54)</f>
        <v>41.8</v>
      </c>
      <c r="P55" s="885">
        <f>SUM(P48:P54)</f>
        <v>40.699999999999996</v>
      </c>
      <c r="Q55" s="885">
        <f t="shared" ref="Q55:Y55" si="37">SUM(Q48:Q54)</f>
        <v>38.4</v>
      </c>
      <c r="R55" s="843">
        <f t="shared" si="37"/>
        <v>44.499999999999993</v>
      </c>
      <c r="S55" s="844">
        <f t="shared" si="37"/>
        <v>44.3</v>
      </c>
      <c r="T55" s="844">
        <f t="shared" si="37"/>
        <v>45.3</v>
      </c>
      <c r="U55" s="844">
        <f t="shared" si="37"/>
        <v>5.5</v>
      </c>
      <c r="V55" s="844">
        <f t="shared" si="37"/>
        <v>45.099999999999994</v>
      </c>
      <c r="W55" s="844">
        <f t="shared" si="37"/>
        <v>45</v>
      </c>
      <c r="X55" s="885">
        <f t="shared" si="37"/>
        <v>45</v>
      </c>
      <c r="Y55" s="885">
        <f t="shared" si="37"/>
        <v>47.899999999999991</v>
      </c>
      <c r="Z55" s="1060">
        <f>SUM(B55:H55)+SUM(J55:P55)+SUM(R55:X55)</f>
        <v>789.09999999999991</v>
      </c>
      <c r="AB55" s="1029">
        <f t="shared" si="34"/>
        <v>154.19999999999999</v>
      </c>
      <c r="AC55" s="1043"/>
      <c r="AD55" s="2"/>
      <c r="AE55" s="2"/>
    </row>
    <row r="56" spans="1:31" ht="15" customHeight="1" thickBot="1" x14ac:dyDescent="0.3">
      <c r="A56" s="797" t="s">
        <v>10</v>
      </c>
      <c r="B56" s="886">
        <v>155</v>
      </c>
      <c r="C56" s="887">
        <v>154.5</v>
      </c>
      <c r="D56" s="887">
        <v>154.5</v>
      </c>
      <c r="E56" s="887">
        <v>155.5</v>
      </c>
      <c r="F56" s="887">
        <v>154</v>
      </c>
      <c r="G56" s="887">
        <v>153.5</v>
      </c>
      <c r="H56" s="1003">
        <v>153</v>
      </c>
      <c r="I56" s="1008">
        <v>153</v>
      </c>
      <c r="J56" s="886">
        <v>155</v>
      </c>
      <c r="K56" s="887">
        <v>154.5</v>
      </c>
      <c r="L56" s="887">
        <v>154</v>
      </c>
      <c r="M56" s="889">
        <v>155.5</v>
      </c>
      <c r="N56" s="889">
        <v>153.5</v>
      </c>
      <c r="O56" s="887">
        <v>153</v>
      </c>
      <c r="P56" s="888">
        <v>152.5</v>
      </c>
      <c r="Q56" s="888">
        <v>152.5</v>
      </c>
      <c r="R56" s="886">
        <v>155</v>
      </c>
      <c r="S56" s="887">
        <v>154.5</v>
      </c>
      <c r="T56" s="887">
        <v>154</v>
      </c>
      <c r="U56" s="887">
        <v>155.5</v>
      </c>
      <c r="V56" s="887">
        <v>153.5</v>
      </c>
      <c r="W56" s="887">
        <v>153</v>
      </c>
      <c r="X56" s="888">
        <v>153</v>
      </c>
      <c r="Y56" s="888">
        <v>153</v>
      </c>
      <c r="Z56" s="865">
        <f>((Z55/Z57)/7)*1000</f>
        <v>154.00078064012487</v>
      </c>
      <c r="AA56" s="1013">
        <f>AVERAGE(B56:H56,J56:P56,R56:X56)</f>
        <v>154.11904761904762</v>
      </c>
      <c r="AB56" s="12"/>
      <c r="AC56" s="2"/>
      <c r="AD56" s="2"/>
      <c r="AE56" s="2"/>
    </row>
    <row r="57" spans="1:31" ht="15" customHeight="1" x14ac:dyDescent="0.25">
      <c r="A57" s="801" t="s">
        <v>11</v>
      </c>
      <c r="B57" s="802">
        <v>39</v>
      </c>
      <c r="C57" s="803">
        <v>39</v>
      </c>
      <c r="D57" s="803">
        <v>38</v>
      </c>
      <c r="E57" s="803">
        <v>4</v>
      </c>
      <c r="F57" s="803">
        <v>39</v>
      </c>
      <c r="G57" s="803">
        <v>39</v>
      </c>
      <c r="H57" s="805">
        <v>39</v>
      </c>
      <c r="I57" s="1009">
        <v>63</v>
      </c>
      <c r="J57" s="802">
        <v>38</v>
      </c>
      <c r="K57" s="803">
        <v>38</v>
      </c>
      <c r="L57" s="803">
        <v>39</v>
      </c>
      <c r="M57" s="803">
        <v>8</v>
      </c>
      <c r="N57" s="803">
        <v>40</v>
      </c>
      <c r="O57" s="803">
        <v>39</v>
      </c>
      <c r="P57" s="804">
        <v>38</v>
      </c>
      <c r="Q57" s="995">
        <v>36</v>
      </c>
      <c r="R57" s="802">
        <v>41</v>
      </c>
      <c r="S57" s="803">
        <v>41</v>
      </c>
      <c r="T57" s="803">
        <v>42</v>
      </c>
      <c r="U57" s="803">
        <v>5</v>
      </c>
      <c r="V57" s="803">
        <v>42</v>
      </c>
      <c r="W57" s="803">
        <v>42</v>
      </c>
      <c r="X57" s="804">
        <v>42</v>
      </c>
      <c r="Y57" s="995">
        <v>45</v>
      </c>
      <c r="Z57" s="866">
        <f>SUM(B57:H57)+SUM(J57:P57)+SUM(R57:X57)</f>
        <v>732</v>
      </c>
      <c r="AA57" s="2"/>
      <c r="AB57" s="12"/>
      <c r="AC57" s="2"/>
      <c r="AD57" s="2"/>
      <c r="AE57" s="2"/>
    </row>
    <row r="58" spans="1:31" ht="15" customHeight="1" x14ac:dyDescent="0.25">
      <c r="A58" s="807" t="s">
        <v>12</v>
      </c>
      <c r="B58" s="808">
        <f>((((B56*7)*B57-B48-B49)/1000))/7</f>
        <v>6.0432857142857141</v>
      </c>
      <c r="C58" s="811">
        <f t="shared" ref="C58:Y58" si="38">((((C56*7)*C57-C48-C49)/1000))/7</f>
        <v>6.0237857142857143</v>
      </c>
      <c r="D58" s="811">
        <f t="shared" si="38"/>
        <v>5.8693285714285706</v>
      </c>
      <c r="E58" s="811">
        <f t="shared" si="38"/>
        <v>0.62180000000000002</v>
      </c>
      <c r="F58" s="811">
        <f t="shared" si="38"/>
        <v>6.0042857142857144</v>
      </c>
      <c r="G58" s="811">
        <f t="shared" si="38"/>
        <v>5.9847999999999999</v>
      </c>
      <c r="H58" s="813">
        <f t="shared" si="38"/>
        <v>5.9653</v>
      </c>
      <c r="I58" s="1006">
        <f>((((I56*7)*I57-I48-I49)/1000))/7</f>
        <v>9.6361285714285714</v>
      </c>
      <c r="J58" s="808">
        <f t="shared" si="38"/>
        <v>5.8883142857142854</v>
      </c>
      <c r="K58" s="811">
        <f t="shared" si="38"/>
        <v>5.8693428571428559</v>
      </c>
      <c r="L58" s="811">
        <f t="shared" si="38"/>
        <v>6.0042857142857144</v>
      </c>
      <c r="M58" s="811">
        <f t="shared" si="38"/>
        <v>1.2436571428571426</v>
      </c>
      <c r="N58" s="811">
        <f t="shared" si="38"/>
        <v>6.1382571428571433</v>
      </c>
      <c r="O58" s="811">
        <f t="shared" si="38"/>
        <v>5.9652857142857139</v>
      </c>
      <c r="P58" s="812">
        <f t="shared" si="38"/>
        <v>5.7933428571428562</v>
      </c>
      <c r="Q58" s="812">
        <f t="shared" si="38"/>
        <v>5.488428571428571</v>
      </c>
      <c r="R58" s="808">
        <f t="shared" si="38"/>
        <v>6.3531999999999993</v>
      </c>
      <c r="S58" s="811">
        <f t="shared" si="38"/>
        <v>6.3327</v>
      </c>
      <c r="T58" s="811">
        <f t="shared" si="38"/>
        <v>6.4661428571428567</v>
      </c>
      <c r="U58" s="811">
        <f t="shared" si="38"/>
        <v>0.77727142857142861</v>
      </c>
      <c r="V58" s="811">
        <f t="shared" si="38"/>
        <v>6.4451428571428568</v>
      </c>
      <c r="W58" s="811">
        <f t="shared" si="38"/>
        <v>6.4241714285714275</v>
      </c>
      <c r="X58" s="812">
        <f t="shared" si="38"/>
        <v>6.4241714285714275</v>
      </c>
      <c r="Y58" s="812">
        <f t="shared" si="38"/>
        <v>6.8830571428571421</v>
      </c>
      <c r="Z58" s="867">
        <f>((Z55*1000)/Z57)/7</f>
        <v>154.0007806401249</v>
      </c>
    </row>
    <row r="59" spans="1:31" ht="15" customHeight="1" x14ac:dyDescent="0.25">
      <c r="A59" s="810" t="s">
        <v>13</v>
      </c>
      <c r="B59" s="808">
        <f>((B57*B56)*7)/1000</f>
        <v>42.314999999999998</v>
      </c>
      <c r="C59" s="811">
        <f>((C57*C56)*7)/1000</f>
        <v>42.1785</v>
      </c>
      <c r="D59" s="811">
        <f t="shared" ref="D59:L59" si="39">((D57*D56)*7)/1000</f>
        <v>41.097000000000001</v>
      </c>
      <c r="E59" s="811">
        <f t="shared" si="39"/>
        <v>4.3540000000000001</v>
      </c>
      <c r="F59" s="811">
        <f t="shared" si="39"/>
        <v>42.042000000000002</v>
      </c>
      <c r="G59" s="811">
        <f t="shared" si="39"/>
        <v>41.905500000000004</v>
      </c>
      <c r="H59" s="813">
        <f t="shared" si="39"/>
        <v>41.768999999999998</v>
      </c>
      <c r="I59" s="1006">
        <f t="shared" si="39"/>
        <v>67.472999999999999</v>
      </c>
      <c r="J59" s="808">
        <f t="shared" si="39"/>
        <v>41.23</v>
      </c>
      <c r="K59" s="811">
        <f t="shared" si="39"/>
        <v>41.097000000000001</v>
      </c>
      <c r="L59" s="811">
        <f t="shared" si="39"/>
        <v>42.042000000000002</v>
      </c>
      <c r="M59" s="811">
        <f>((M57*M56)*7)/1000</f>
        <v>8.7080000000000002</v>
      </c>
      <c r="N59" s="811">
        <f>((N57*N56)*7)/1000</f>
        <v>42.98</v>
      </c>
      <c r="O59" s="811">
        <f>((O57*O56)*7)/1000</f>
        <v>41.768999999999998</v>
      </c>
      <c r="P59" s="812">
        <f>((P57*P56)*7)/1000</f>
        <v>40.564999999999998</v>
      </c>
      <c r="Q59" s="812">
        <f t="shared" ref="Q59:Y59" si="40">((Q57*Q56)*7)/1000</f>
        <v>38.43</v>
      </c>
      <c r="R59" s="808">
        <f t="shared" si="40"/>
        <v>44.484999999999999</v>
      </c>
      <c r="S59" s="811">
        <f t="shared" si="40"/>
        <v>44.341500000000003</v>
      </c>
      <c r="T59" s="811">
        <f t="shared" si="40"/>
        <v>45.276000000000003</v>
      </c>
      <c r="U59" s="811">
        <f t="shared" si="40"/>
        <v>5.4424999999999999</v>
      </c>
      <c r="V59" s="811">
        <f t="shared" si="40"/>
        <v>45.128999999999998</v>
      </c>
      <c r="W59" s="811">
        <f t="shared" si="40"/>
        <v>44.981999999999999</v>
      </c>
      <c r="X59" s="812">
        <f t="shared" si="40"/>
        <v>44.981999999999999</v>
      </c>
      <c r="Y59" s="812">
        <f t="shared" si="40"/>
        <v>48.195</v>
      </c>
      <c r="Z59" s="868"/>
    </row>
    <row r="60" spans="1:31" ht="15" customHeight="1" thickBot="1" x14ac:dyDescent="0.3">
      <c r="A60" s="815" t="s">
        <v>14</v>
      </c>
      <c r="B60" s="816">
        <f t="shared" ref="B60:L60" si="41">+(B55/B57)/7*1000</f>
        <v>154.94505494505498</v>
      </c>
      <c r="C60" s="817">
        <f t="shared" si="41"/>
        <v>154.57875457875463</v>
      </c>
      <c r="D60" s="817">
        <f t="shared" si="41"/>
        <v>154.51127819548873</v>
      </c>
      <c r="E60" s="817">
        <f t="shared" si="41"/>
        <v>160.71428571428572</v>
      </c>
      <c r="F60" s="817">
        <f t="shared" si="41"/>
        <v>153.84615384615384</v>
      </c>
      <c r="G60" s="817">
        <f t="shared" si="41"/>
        <v>153.47985347985346</v>
      </c>
      <c r="H60" s="819">
        <f t="shared" si="41"/>
        <v>153.11355311355311</v>
      </c>
      <c r="I60" s="1010">
        <f t="shared" si="41"/>
        <v>153.968253968254</v>
      </c>
      <c r="J60" s="816">
        <f t="shared" si="41"/>
        <v>154.8872180451128</v>
      </c>
      <c r="K60" s="817">
        <f t="shared" si="41"/>
        <v>154.5112781954887</v>
      </c>
      <c r="L60" s="817">
        <f t="shared" si="41"/>
        <v>153.84615384615384</v>
      </c>
      <c r="M60" s="817">
        <f>+(M55/M57)/7*1000</f>
        <v>157.14285714285717</v>
      </c>
      <c r="N60" s="817">
        <f>+(N55/N57)/7*1000</f>
        <v>153.57142857142856</v>
      </c>
      <c r="O60" s="817">
        <f>+(O55/O57)/7*1000</f>
        <v>153.11355311355311</v>
      </c>
      <c r="P60" s="818">
        <f>+(P55/P57)/7*1000</f>
        <v>153.00751879699246</v>
      </c>
      <c r="Q60" s="818">
        <f t="shared" ref="Q60:Y60" si="42">+(Q55/Q57)/7*1000</f>
        <v>152.38095238095238</v>
      </c>
      <c r="R60" s="816">
        <f t="shared" si="42"/>
        <v>155.05226480836234</v>
      </c>
      <c r="S60" s="817">
        <f t="shared" si="42"/>
        <v>154.35540069686411</v>
      </c>
      <c r="T60" s="817">
        <f t="shared" si="42"/>
        <v>154.08163265306121</v>
      </c>
      <c r="U60" s="817">
        <f t="shared" si="42"/>
        <v>157.14285714285717</v>
      </c>
      <c r="V60" s="817">
        <f t="shared" si="42"/>
        <v>153.40136054421768</v>
      </c>
      <c r="W60" s="817">
        <f t="shared" si="42"/>
        <v>153.06122448979593</v>
      </c>
      <c r="X60" s="818">
        <f t="shared" si="42"/>
        <v>153.06122448979593</v>
      </c>
      <c r="Y60" s="818">
        <f t="shared" si="42"/>
        <v>152.06349206349205</v>
      </c>
      <c r="Z60" s="869"/>
    </row>
    <row r="61" spans="1:31" ht="15" customHeight="1" x14ac:dyDescent="0.25">
      <c r="A61" s="9"/>
      <c r="B61" s="821">
        <f>B59-B55</f>
        <v>1.4999999999993463E-2</v>
      </c>
      <c r="C61" s="821">
        <f t="shared" ref="C61:Y61" si="43">C59-C55</f>
        <v>-2.1500000000003183E-2</v>
      </c>
      <c r="D61" s="821">
        <f t="shared" si="43"/>
        <v>-3.0000000000001137E-3</v>
      </c>
      <c r="E61" s="821">
        <f t="shared" si="43"/>
        <v>-0.14599999999999991</v>
      </c>
      <c r="F61" s="821">
        <f t="shared" si="43"/>
        <v>4.2000000000001592E-2</v>
      </c>
      <c r="G61" s="821">
        <f t="shared" si="43"/>
        <v>5.5000000000049454E-3</v>
      </c>
      <c r="H61" s="821">
        <f t="shared" si="43"/>
        <v>-3.0999999999998806E-2</v>
      </c>
      <c r="I61" s="821">
        <f>I59-I55</f>
        <v>-0.42700000000000671</v>
      </c>
      <c r="J61" s="821">
        <f t="shared" si="43"/>
        <v>2.9999999999994031E-2</v>
      </c>
      <c r="K61" s="821">
        <f t="shared" si="43"/>
        <v>-2.9999999999930083E-3</v>
      </c>
      <c r="L61" s="821">
        <f t="shared" si="43"/>
        <v>4.2000000000001592E-2</v>
      </c>
      <c r="M61" s="821">
        <f t="shared" si="43"/>
        <v>-9.2000000000000526E-2</v>
      </c>
      <c r="N61" s="821">
        <f t="shared" si="43"/>
        <v>-2.0000000000003126E-2</v>
      </c>
      <c r="O61" s="821">
        <f t="shared" si="43"/>
        <v>-3.0999999999998806E-2</v>
      </c>
      <c r="P61" s="821">
        <f t="shared" si="43"/>
        <v>-0.13499999999999801</v>
      </c>
      <c r="Q61" s="821">
        <f t="shared" si="43"/>
        <v>3.0000000000001137E-2</v>
      </c>
      <c r="R61" s="821">
        <f t="shared" si="43"/>
        <v>-1.4999999999993463E-2</v>
      </c>
      <c r="S61" s="821">
        <f t="shared" si="43"/>
        <v>4.150000000000631E-2</v>
      </c>
      <c r="T61" s="821">
        <f t="shared" si="43"/>
        <v>-2.3999999999993804E-2</v>
      </c>
      <c r="U61" s="821">
        <f t="shared" si="43"/>
        <v>-5.7500000000000107E-2</v>
      </c>
      <c r="V61" s="821">
        <f t="shared" si="43"/>
        <v>2.9000000000003467E-2</v>
      </c>
      <c r="W61" s="821">
        <f t="shared" si="43"/>
        <v>-1.8000000000000682E-2</v>
      </c>
      <c r="X61" s="821">
        <f t="shared" si="43"/>
        <v>-1.8000000000000682E-2</v>
      </c>
      <c r="Y61" s="821">
        <f t="shared" si="43"/>
        <v>0.29500000000000881</v>
      </c>
      <c r="Z61" s="821"/>
      <c r="AA61" s="11"/>
    </row>
    <row r="62" spans="1:31" ht="15" customHeight="1" x14ac:dyDescent="0.25">
      <c r="A62" s="9"/>
      <c r="B62" s="901">
        <f t="shared" ref="B62:Y62" si="44">B61/$A$2</f>
        <v>1.4999999999993463E-2</v>
      </c>
      <c r="C62" s="901">
        <f t="shared" si="44"/>
        <v>-2.1500000000003183E-2</v>
      </c>
      <c r="D62" s="901">
        <f t="shared" si="44"/>
        <v>-3.0000000000001137E-3</v>
      </c>
      <c r="E62" s="901">
        <f t="shared" si="44"/>
        <v>-0.14599999999999991</v>
      </c>
      <c r="F62" s="901">
        <f t="shared" si="44"/>
        <v>4.2000000000001592E-2</v>
      </c>
      <c r="G62" s="901">
        <f t="shared" si="44"/>
        <v>5.5000000000049454E-3</v>
      </c>
      <c r="H62" s="901">
        <f t="shared" si="44"/>
        <v>-3.0999999999998806E-2</v>
      </c>
      <c r="I62" s="901">
        <f>I61/$A$2</f>
        <v>-0.42700000000000671</v>
      </c>
      <c r="J62" s="901">
        <f t="shared" si="44"/>
        <v>2.9999999999994031E-2</v>
      </c>
      <c r="K62" s="901">
        <f t="shared" si="44"/>
        <v>-2.9999999999930083E-3</v>
      </c>
      <c r="L62" s="901">
        <f t="shared" si="44"/>
        <v>4.2000000000001592E-2</v>
      </c>
      <c r="M62" s="901">
        <f t="shared" si="44"/>
        <v>-9.2000000000000526E-2</v>
      </c>
      <c r="N62" s="901">
        <f t="shared" si="44"/>
        <v>-2.0000000000003126E-2</v>
      </c>
      <c r="O62" s="901">
        <f t="shared" si="44"/>
        <v>-3.0999999999998806E-2</v>
      </c>
      <c r="P62" s="901">
        <f t="shared" si="44"/>
        <v>-0.13499999999999801</v>
      </c>
      <c r="Q62" s="901">
        <f t="shared" si="44"/>
        <v>3.0000000000001137E-2</v>
      </c>
      <c r="R62" s="901">
        <f t="shared" si="44"/>
        <v>-1.4999999999993463E-2</v>
      </c>
      <c r="S62" s="901">
        <f t="shared" si="44"/>
        <v>4.150000000000631E-2</v>
      </c>
      <c r="T62" s="901">
        <f t="shared" si="44"/>
        <v>-2.3999999999993804E-2</v>
      </c>
      <c r="U62" s="901">
        <f t="shared" si="44"/>
        <v>-5.7500000000000107E-2</v>
      </c>
      <c r="V62" s="901">
        <f t="shared" si="44"/>
        <v>2.9000000000003467E-2</v>
      </c>
      <c r="W62" s="901">
        <f t="shared" si="44"/>
        <v>-1.8000000000000682E-2</v>
      </c>
      <c r="X62" s="901">
        <f t="shared" si="44"/>
        <v>-1.8000000000000682E-2</v>
      </c>
      <c r="Y62" s="901">
        <f t="shared" si="44"/>
        <v>0.29500000000000881</v>
      </c>
      <c r="Z62" s="822"/>
      <c r="AA62" s="30"/>
    </row>
    <row r="63" spans="1:31" ht="15" customHeight="1" thickBot="1" x14ac:dyDescent="0.3">
      <c r="A63" s="824"/>
      <c r="B63" s="901">
        <f t="shared" ref="B63:Y63" si="45">B62 + SUMIF($A$48:$A$54, $A$3,B48:B54)</f>
        <v>6.1149999999999931</v>
      </c>
      <c r="C63" s="901">
        <f t="shared" si="45"/>
        <v>6.0784999999999965</v>
      </c>
      <c r="D63" s="901">
        <f t="shared" si="45"/>
        <v>5.8970000000000002</v>
      </c>
      <c r="E63" s="901">
        <f t="shared" si="45"/>
        <v>0.55400000000000005</v>
      </c>
      <c r="F63" s="901">
        <f t="shared" si="45"/>
        <v>6.0420000000000016</v>
      </c>
      <c r="G63" s="901">
        <f t="shared" si="45"/>
        <v>6.0055000000000049</v>
      </c>
      <c r="H63" s="901">
        <f t="shared" si="45"/>
        <v>5.9690000000000012</v>
      </c>
      <c r="I63" s="901">
        <f t="shared" si="45"/>
        <v>9.0729999999999933</v>
      </c>
      <c r="J63" s="901">
        <f t="shared" si="45"/>
        <v>6.029999999999994</v>
      </c>
      <c r="K63" s="901">
        <f t="shared" si="45"/>
        <v>5.997000000000007</v>
      </c>
      <c r="L63" s="901">
        <f t="shared" si="45"/>
        <v>6.1420000000000012</v>
      </c>
      <c r="M63" s="901">
        <f t="shared" si="45"/>
        <v>1.3079999999999994</v>
      </c>
      <c r="N63" s="901">
        <f t="shared" si="45"/>
        <v>6.1799999999999971</v>
      </c>
      <c r="O63" s="901">
        <f t="shared" si="45"/>
        <v>5.9690000000000012</v>
      </c>
      <c r="P63" s="901">
        <f t="shared" si="45"/>
        <v>5.7650000000000023</v>
      </c>
      <c r="Q63" s="901">
        <f t="shared" si="45"/>
        <v>5.5300000000000011</v>
      </c>
      <c r="R63" s="901">
        <f t="shared" si="45"/>
        <v>6.3850000000000069</v>
      </c>
      <c r="S63" s="901">
        <f t="shared" si="45"/>
        <v>6.4415000000000067</v>
      </c>
      <c r="T63" s="901">
        <f t="shared" si="45"/>
        <v>6.4760000000000062</v>
      </c>
      <c r="U63" s="901">
        <f t="shared" si="45"/>
        <v>0.84249999999999992</v>
      </c>
      <c r="V63" s="901">
        <f t="shared" si="45"/>
        <v>6.5290000000000035</v>
      </c>
      <c r="W63" s="901">
        <f t="shared" si="45"/>
        <v>6.4819999999999993</v>
      </c>
      <c r="X63" s="901">
        <f t="shared" si="45"/>
        <v>6.4819999999999993</v>
      </c>
      <c r="Y63" s="901">
        <f t="shared" si="45"/>
        <v>7.1950000000000092</v>
      </c>
      <c r="Z63" s="824"/>
      <c r="AA63" s="11"/>
      <c r="AB63" s="11"/>
      <c r="AD63" s="327"/>
      <c r="AE63" s="374"/>
    </row>
    <row r="64" spans="1:31" s="824" customFormat="1" ht="14.25" customHeight="1" thickBot="1" x14ac:dyDescent="0.3">
      <c r="A64" s="9"/>
      <c r="B64" s="1017">
        <f>B56-B60</f>
        <v>5.4945054945022775E-2</v>
      </c>
      <c r="C64" s="1018">
        <f t="shared" ref="C64:X64" si="46">C56-C60</f>
        <v>-7.8754578754626436E-2</v>
      </c>
      <c r="D64" s="1018">
        <f t="shared" si="46"/>
        <v>-1.1278195488728215E-2</v>
      </c>
      <c r="E64" s="1018">
        <f t="shared" si="46"/>
        <v>-5.2142857142857224</v>
      </c>
      <c r="F64" s="1018">
        <f t="shared" si="46"/>
        <v>0.15384615384616041</v>
      </c>
      <c r="G64" s="1018">
        <f t="shared" si="46"/>
        <v>2.0146520146539615E-2</v>
      </c>
      <c r="H64" s="1018">
        <f t="shared" si="46"/>
        <v>-0.1135531135531096</v>
      </c>
      <c r="I64" s="1018"/>
      <c r="J64" s="1018">
        <f t="shared" si="46"/>
        <v>0.11278195488719689</v>
      </c>
      <c r="K64" s="1018">
        <f t="shared" si="46"/>
        <v>-1.1278195488699794E-2</v>
      </c>
      <c r="L64" s="1018">
        <f t="shared" si="46"/>
        <v>0.15384615384616041</v>
      </c>
      <c r="M64" s="1018">
        <f t="shared" si="46"/>
        <v>-1.6428571428571672</v>
      </c>
      <c r="N64" s="1018">
        <f t="shared" si="46"/>
        <v>-7.1428571428555188E-2</v>
      </c>
      <c r="O64" s="1018">
        <f t="shared" si="46"/>
        <v>-0.1135531135531096</v>
      </c>
      <c r="P64" s="1018">
        <f t="shared" si="46"/>
        <v>-0.50751879699245706</v>
      </c>
      <c r="Q64" s="1018"/>
      <c r="R64" s="1018">
        <f t="shared" si="46"/>
        <v>-5.2264808362338044E-2</v>
      </c>
      <c r="S64" s="1018">
        <f t="shared" si="46"/>
        <v>0.14459930313589098</v>
      </c>
      <c r="T64" s="1018">
        <f t="shared" si="46"/>
        <v>-8.1632653061205929E-2</v>
      </c>
      <c r="U64" s="1018">
        <f t="shared" si="46"/>
        <v>-1.6428571428571672</v>
      </c>
      <c r="V64" s="1018">
        <f t="shared" si="46"/>
        <v>9.8639455782318919E-2</v>
      </c>
      <c r="W64" s="1018">
        <f t="shared" si="46"/>
        <v>-6.1224489795932868E-2</v>
      </c>
      <c r="X64" s="1019">
        <f t="shared" si="46"/>
        <v>-6.1224489795932868E-2</v>
      </c>
      <c r="Y64" s="822"/>
      <c r="AA64" s="1012">
        <f>SUM(B64:H64,J64:P64,R64:X64)</f>
        <v>-8.9249064096854624</v>
      </c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19">
    <mergeCell ref="Y45:Y46"/>
    <mergeCell ref="J45:P45"/>
    <mergeCell ref="I45:I46"/>
    <mergeCell ref="U25:U26"/>
    <mergeCell ref="B25:G25"/>
    <mergeCell ref="H25:H26"/>
    <mergeCell ref="V25:V26"/>
    <mergeCell ref="L26:M26"/>
    <mergeCell ref="B45:H45"/>
    <mergeCell ref="Q45:Q46"/>
    <mergeCell ref="R45:X45"/>
    <mergeCell ref="O25:T25"/>
    <mergeCell ref="G1:P1"/>
    <mergeCell ref="E2:H2"/>
    <mergeCell ref="I2:K2"/>
    <mergeCell ref="N2:P2"/>
    <mergeCell ref="B5:H5"/>
    <mergeCell ref="I5:O5"/>
    <mergeCell ref="P5:V5"/>
  </mergeCells>
  <dataValidations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G229"/>
  <sheetViews>
    <sheetView topLeftCell="A16" zoomScale="85" zoomScaleNormal="85" zoomScaleSheetLayoutView="100" workbookViewId="0">
      <pane xSplit="1" topLeftCell="B1" activePane="topRight" state="frozen"/>
      <selection pane="topRight" activeCell="O36" sqref="O36:T36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13.42578125" style="11" bestFit="1" customWidth="1"/>
    <col min="25" max="25" width="9.7109375" style="11" customWidth="1"/>
    <col min="26" max="26" width="9.140625" style="11" customWidth="1"/>
    <col min="27" max="27" width="10.28515625" style="327" customWidth="1"/>
    <col min="28" max="28" width="7.5703125" style="374" bestFit="1" customWidth="1"/>
    <col min="29" max="29" width="8.5703125" style="11" bestFit="1" customWidth="1"/>
    <col min="30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84" t="s">
        <v>0</v>
      </c>
      <c r="H1" s="1184"/>
      <c r="I1" s="1184"/>
      <c r="J1" s="1184"/>
      <c r="K1" s="1184"/>
      <c r="L1" s="1184"/>
      <c r="M1" s="1184"/>
      <c r="N1" s="1184"/>
      <c r="O1" s="1184"/>
      <c r="P1" s="1184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2</v>
      </c>
      <c r="E2" s="1189" t="s">
        <v>1</v>
      </c>
      <c r="F2" s="1189"/>
      <c r="G2" s="1189"/>
      <c r="H2" s="1189"/>
      <c r="I2" s="1185" t="s">
        <v>2</v>
      </c>
      <c r="J2" s="1185"/>
      <c r="K2" s="1185"/>
      <c r="M2" s="768" t="s">
        <v>3</v>
      </c>
      <c r="N2" s="1185" t="s">
        <v>49</v>
      </c>
      <c r="O2" s="1185"/>
      <c r="P2" s="1185"/>
      <c r="S2" s="768" t="s">
        <v>5</v>
      </c>
      <c r="T2" s="772">
        <v>45813</v>
      </c>
      <c r="U2" s="772">
        <f>T2+6</f>
        <v>45819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22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81" t="s">
        <v>7</v>
      </c>
      <c r="C5" s="1182"/>
      <c r="D5" s="1182"/>
      <c r="E5" s="1182"/>
      <c r="F5" s="1182"/>
      <c r="G5" s="1182"/>
      <c r="H5" s="1183"/>
      <c r="I5" s="1186" t="s">
        <v>29</v>
      </c>
      <c r="J5" s="1187"/>
      <c r="K5" s="1187"/>
      <c r="L5" s="1187"/>
      <c r="M5" s="1187"/>
      <c r="N5" s="1187"/>
      <c r="O5" s="1188"/>
      <c r="P5" s="1186" t="s">
        <v>28</v>
      </c>
      <c r="Q5" s="1187"/>
      <c r="R5" s="1187"/>
      <c r="S5" s="1187"/>
      <c r="T5" s="1187"/>
      <c r="U5" s="1187"/>
      <c r="V5" s="1187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1045">
        <v>89.5</v>
      </c>
      <c r="C7" s="947">
        <v>88.3</v>
      </c>
      <c r="D7" s="947">
        <v>88.3</v>
      </c>
      <c r="E7" s="1046">
        <v>9.3000000000000007</v>
      </c>
      <c r="F7" s="1046">
        <v>88.9</v>
      </c>
      <c r="G7" s="1046">
        <v>89.5</v>
      </c>
      <c r="H7" s="1047">
        <v>88.8</v>
      </c>
      <c r="I7" s="1045">
        <v>84.6</v>
      </c>
      <c r="J7" s="1046">
        <v>85.6</v>
      </c>
      <c r="K7" s="1046">
        <v>87.5</v>
      </c>
      <c r="L7" s="947">
        <v>18</v>
      </c>
      <c r="M7" s="1046">
        <v>89</v>
      </c>
      <c r="N7" s="1046">
        <v>87.3</v>
      </c>
      <c r="O7" s="1047">
        <v>85.2</v>
      </c>
      <c r="P7" s="1045">
        <v>86.8</v>
      </c>
      <c r="Q7" s="1046">
        <v>87.3</v>
      </c>
      <c r="R7" s="1046">
        <v>90.4</v>
      </c>
      <c r="S7" s="1046">
        <v>12.1</v>
      </c>
      <c r="T7" s="1048">
        <v>91.1</v>
      </c>
      <c r="U7" s="946">
        <v>90.4</v>
      </c>
      <c r="V7" s="1047">
        <v>90.1</v>
      </c>
      <c r="W7" s="945">
        <f>SUM(B7:V7)</f>
        <v>1627.9999999999998</v>
      </c>
      <c r="Y7" s="327"/>
      <c r="AA7" s="326"/>
      <c r="AB7" s="11"/>
    </row>
    <row r="8" spans="1:33" ht="15" customHeight="1" x14ac:dyDescent="0.2">
      <c r="A8" s="827" t="s">
        <v>23</v>
      </c>
      <c r="B8" s="980">
        <v>89.5</v>
      </c>
      <c r="C8" s="981">
        <v>88.2</v>
      </c>
      <c r="D8" s="981">
        <v>88.2</v>
      </c>
      <c r="E8" s="981">
        <v>9.3000000000000007</v>
      </c>
      <c r="F8" s="981">
        <v>88.9</v>
      </c>
      <c r="G8" s="981">
        <v>89.5</v>
      </c>
      <c r="H8" s="982">
        <v>88.8</v>
      </c>
      <c r="I8" s="980">
        <v>84.6</v>
      </c>
      <c r="J8" s="981">
        <v>85.6</v>
      </c>
      <c r="K8" s="981">
        <v>87.5</v>
      </c>
      <c r="L8" s="981">
        <v>17.899999999999999</v>
      </c>
      <c r="M8" s="981">
        <v>89</v>
      </c>
      <c r="N8" s="981">
        <v>87.3</v>
      </c>
      <c r="O8" s="982">
        <v>85.2</v>
      </c>
      <c r="P8" s="980">
        <v>86.8</v>
      </c>
      <c r="Q8" s="981">
        <v>87.3</v>
      </c>
      <c r="R8" s="981">
        <v>90.4</v>
      </c>
      <c r="S8" s="981">
        <v>12.1</v>
      </c>
      <c r="T8" s="983">
        <v>91.1</v>
      </c>
      <c r="U8" s="981">
        <v>90.1</v>
      </c>
      <c r="V8" s="982">
        <v>90.1</v>
      </c>
      <c r="W8" s="898">
        <f t="shared" ref="W8:W15" si="0">SUM(B8:V8)</f>
        <v>1627.3999999999996</v>
      </c>
      <c r="X8" s="895">
        <f t="shared" ref="X8:X14" si="1">W7-W8</f>
        <v>0.60000000000013642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976">
        <v>88.5</v>
      </c>
      <c r="C9" s="977">
        <v>89.1</v>
      </c>
      <c r="D9" s="977">
        <v>88.3</v>
      </c>
      <c r="E9" s="918">
        <v>9.1999999999999993</v>
      </c>
      <c r="F9" s="977">
        <v>89</v>
      </c>
      <c r="G9" s="977">
        <v>88.7</v>
      </c>
      <c r="H9" s="978">
        <v>88.2</v>
      </c>
      <c r="I9" s="976">
        <v>84.2</v>
      </c>
      <c r="J9" s="977">
        <v>85.6</v>
      </c>
      <c r="K9" s="977">
        <v>87.5</v>
      </c>
      <c r="L9" s="977">
        <v>17.899999999999999</v>
      </c>
      <c r="M9" s="977">
        <v>89</v>
      </c>
      <c r="N9" s="977">
        <v>87.2</v>
      </c>
      <c r="O9" s="978">
        <v>85.5</v>
      </c>
      <c r="P9" s="779">
        <v>86.3</v>
      </c>
      <c r="Q9" s="977">
        <v>87.9</v>
      </c>
      <c r="R9" s="977">
        <v>90.4</v>
      </c>
      <c r="S9" s="781">
        <v>12</v>
      </c>
      <c r="T9" s="984">
        <v>90.9</v>
      </c>
      <c r="U9" s="977">
        <v>89.8</v>
      </c>
      <c r="V9" s="978">
        <v>89.2</v>
      </c>
      <c r="W9" s="789">
        <f t="shared" si="0"/>
        <v>1624.4000000000003</v>
      </c>
      <c r="X9" s="895">
        <f t="shared" si="1"/>
        <v>2.9999999999993179</v>
      </c>
      <c r="Y9" s="356"/>
      <c r="Z9" s="326"/>
      <c r="AA9" s="502"/>
      <c r="AB9" s="11"/>
    </row>
    <row r="10" spans="1:33" ht="15" customHeight="1" x14ac:dyDescent="0.2">
      <c r="A10" s="774" t="s">
        <v>27</v>
      </c>
      <c r="B10" s="976">
        <v>88.5</v>
      </c>
      <c r="C10" s="977">
        <v>89.1</v>
      </c>
      <c r="D10" s="977">
        <v>88.3</v>
      </c>
      <c r="E10" s="781">
        <v>9.1999999999999993</v>
      </c>
      <c r="F10" s="977">
        <v>89</v>
      </c>
      <c r="G10" s="977">
        <v>88.7</v>
      </c>
      <c r="H10" s="978">
        <v>88.2</v>
      </c>
      <c r="I10" s="976">
        <v>84.2</v>
      </c>
      <c r="J10" s="977">
        <v>85.5</v>
      </c>
      <c r="K10" s="977">
        <v>87.5</v>
      </c>
      <c r="L10" s="781">
        <v>17.8</v>
      </c>
      <c r="M10" s="977">
        <v>89</v>
      </c>
      <c r="N10" s="977">
        <v>87.2</v>
      </c>
      <c r="O10" s="978">
        <v>85.5</v>
      </c>
      <c r="P10" s="1037">
        <v>86.3</v>
      </c>
      <c r="Q10" s="977">
        <v>87.9</v>
      </c>
      <c r="R10" s="977">
        <v>90.4</v>
      </c>
      <c r="S10" s="977">
        <v>12</v>
      </c>
      <c r="T10" s="984">
        <v>90.9</v>
      </c>
      <c r="U10" s="977">
        <v>89.8</v>
      </c>
      <c r="V10" s="978">
        <v>89.2</v>
      </c>
      <c r="W10" s="789">
        <f t="shared" si="0"/>
        <v>1624.2000000000003</v>
      </c>
      <c r="X10" s="895">
        <f t="shared" si="1"/>
        <v>0.20000000000004547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976">
        <v>88.5</v>
      </c>
      <c r="C11" s="977">
        <v>89.1</v>
      </c>
      <c r="D11" s="977">
        <v>88.3</v>
      </c>
      <c r="E11" s="977">
        <v>9.1</v>
      </c>
      <c r="F11" s="781">
        <v>89</v>
      </c>
      <c r="G11" s="781">
        <v>88.7</v>
      </c>
      <c r="H11" s="978">
        <v>88.2</v>
      </c>
      <c r="I11" s="779">
        <v>84.2</v>
      </c>
      <c r="J11" s="977">
        <v>85.5</v>
      </c>
      <c r="K11" s="781">
        <v>87.5</v>
      </c>
      <c r="L11" s="977">
        <v>17.7</v>
      </c>
      <c r="M11" s="977">
        <v>89</v>
      </c>
      <c r="N11" s="781">
        <v>87.2</v>
      </c>
      <c r="O11" s="978">
        <v>85.5</v>
      </c>
      <c r="P11" s="779">
        <v>86</v>
      </c>
      <c r="Q11" s="977">
        <v>87.9</v>
      </c>
      <c r="R11" s="781">
        <v>90.4</v>
      </c>
      <c r="S11" s="977">
        <v>12</v>
      </c>
      <c r="T11" s="984">
        <v>90.9</v>
      </c>
      <c r="U11" s="781">
        <v>89.8</v>
      </c>
      <c r="V11" s="787">
        <v>89.2</v>
      </c>
      <c r="W11" s="789">
        <f>SUM(B11:V11)</f>
        <v>1623.7000000000003</v>
      </c>
      <c r="X11" s="895">
        <f t="shared" si="1"/>
        <v>0.5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779">
        <v>88.5</v>
      </c>
      <c r="C12" s="977">
        <v>89.1</v>
      </c>
      <c r="D12" s="977">
        <v>88.3</v>
      </c>
      <c r="E12" s="781">
        <v>9.1</v>
      </c>
      <c r="F12" s="781">
        <v>88.9</v>
      </c>
      <c r="G12" s="977">
        <v>88.6</v>
      </c>
      <c r="H12" s="787">
        <v>88.2</v>
      </c>
      <c r="I12" s="779">
        <v>84.1</v>
      </c>
      <c r="J12" s="918">
        <v>85.5</v>
      </c>
      <c r="K12" s="977">
        <v>87.4</v>
      </c>
      <c r="L12" s="781">
        <v>17.7</v>
      </c>
      <c r="M12" s="977">
        <v>89</v>
      </c>
      <c r="N12" s="781">
        <v>87.1</v>
      </c>
      <c r="O12" s="978">
        <v>85.5</v>
      </c>
      <c r="P12" s="976">
        <v>85.9</v>
      </c>
      <c r="Q12" s="918">
        <v>87.9</v>
      </c>
      <c r="R12" s="977">
        <v>90.3</v>
      </c>
      <c r="S12" s="977">
        <v>12</v>
      </c>
      <c r="T12" s="984">
        <v>90.9</v>
      </c>
      <c r="U12" s="918">
        <v>89.7</v>
      </c>
      <c r="V12" s="978">
        <v>89.1</v>
      </c>
      <c r="W12" s="789">
        <f>SUM(B12:V12)</f>
        <v>1622.8000000000002</v>
      </c>
      <c r="X12" s="895">
        <f t="shared" si="1"/>
        <v>0.90000000000009095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976">
        <v>89.1</v>
      </c>
      <c r="C13" s="918">
        <v>88.6</v>
      </c>
      <c r="D13" s="977">
        <v>88</v>
      </c>
      <c r="E13" s="781">
        <v>4.2</v>
      </c>
      <c r="F13" s="781">
        <v>87.9</v>
      </c>
      <c r="G13" s="781">
        <v>89.3</v>
      </c>
      <c r="H13" s="978">
        <v>89</v>
      </c>
      <c r="I13" s="976">
        <v>83.9</v>
      </c>
      <c r="J13" s="977">
        <v>85.1</v>
      </c>
      <c r="K13" s="977">
        <v>87.8</v>
      </c>
      <c r="L13" s="977">
        <v>15.7</v>
      </c>
      <c r="M13" s="977">
        <v>88.9</v>
      </c>
      <c r="N13" s="977">
        <v>86.3</v>
      </c>
      <c r="O13" s="978">
        <v>85.3</v>
      </c>
      <c r="P13" s="779">
        <v>86</v>
      </c>
      <c r="Q13" s="977">
        <v>86</v>
      </c>
      <c r="R13" s="781">
        <v>89.8</v>
      </c>
      <c r="S13" s="977">
        <v>10.6</v>
      </c>
      <c r="T13" s="984">
        <v>91.1</v>
      </c>
      <c r="U13" s="977">
        <v>88.4</v>
      </c>
      <c r="V13" s="787">
        <v>90.2</v>
      </c>
      <c r="W13" s="789">
        <f t="shared" si="0"/>
        <v>1611.1999999999998</v>
      </c>
      <c r="X13" s="895">
        <f t="shared" si="1"/>
        <v>11.600000000000364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779">
        <f>B13</f>
        <v>89.1</v>
      </c>
      <c r="C14" s="977">
        <v>88.3</v>
      </c>
      <c r="D14" s="781">
        <f t="shared" ref="D14:U14" si="2">D13</f>
        <v>88</v>
      </c>
      <c r="E14" s="781">
        <v>4.0999999999999996</v>
      </c>
      <c r="F14" s="977">
        <v>87.8</v>
      </c>
      <c r="G14" s="918">
        <v>89.2</v>
      </c>
      <c r="H14" s="787">
        <f t="shared" si="2"/>
        <v>89</v>
      </c>
      <c r="I14" s="779">
        <f t="shared" si="2"/>
        <v>83.9</v>
      </c>
      <c r="J14" s="977">
        <f t="shared" si="2"/>
        <v>85.1</v>
      </c>
      <c r="K14" s="977">
        <f t="shared" si="2"/>
        <v>87.8</v>
      </c>
      <c r="L14" s="781">
        <f t="shared" si="2"/>
        <v>15.7</v>
      </c>
      <c r="M14" s="781">
        <f t="shared" si="2"/>
        <v>88.9</v>
      </c>
      <c r="N14" s="977">
        <f t="shared" si="2"/>
        <v>86.3</v>
      </c>
      <c r="O14" s="978">
        <f t="shared" si="2"/>
        <v>85.3</v>
      </c>
      <c r="P14" s="779">
        <v>85.9</v>
      </c>
      <c r="Q14" s="781">
        <f t="shared" si="2"/>
        <v>86</v>
      </c>
      <c r="R14" s="977">
        <v>89.7</v>
      </c>
      <c r="S14" s="781">
        <f t="shared" si="2"/>
        <v>10.6</v>
      </c>
      <c r="T14" s="788">
        <f t="shared" si="2"/>
        <v>91.1</v>
      </c>
      <c r="U14" s="977">
        <f t="shared" si="2"/>
        <v>88.4</v>
      </c>
      <c r="V14" s="978">
        <v>90.1</v>
      </c>
      <c r="W14" s="927">
        <f t="shared" si="0"/>
        <v>1610.3</v>
      </c>
      <c r="X14" s="895">
        <f t="shared" si="1"/>
        <v>0.89999999999986358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843">
        <f t="shared" ref="B15:K15" si="3">SUM(B8:B14)</f>
        <v>621.70000000000005</v>
      </c>
      <c r="C15" s="844">
        <f t="shared" si="3"/>
        <v>621.5</v>
      </c>
      <c r="D15" s="844">
        <f t="shared" si="3"/>
        <v>617.40000000000009</v>
      </c>
      <c r="E15" s="844">
        <f t="shared" si="3"/>
        <v>54.2</v>
      </c>
      <c r="F15" s="844">
        <f t="shared" si="3"/>
        <v>620.49999999999989</v>
      </c>
      <c r="G15" s="844">
        <f t="shared" si="3"/>
        <v>622.69999999999993</v>
      </c>
      <c r="H15" s="885">
        <f t="shared" si="3"/>
        <v>619.59999999999991</v>
      </c>
      <c r="I15" s="843">
        <f t="shared" si="3"/>
        <v>589.09999999999991</v>
      </c>
      <c r="J15" s="844">
        <f t="shared" si="3"/>
        <v>597.9</v>
      </c>
      <c r="K15" s="844">
        <f t="shared" si="3"/>
        <v>612.99999999999989</v>
      </c>
      <c r="L15" s="844">
        <f>SUM(L8:L14)</f>
        <v>120.4</v>
      </c>
      <c r="M15" s="844">
        <f>SUM(M8:M14)</f>
        <v>622.79999999999995</v>
      </c>
      <c r="N15" s="844">
        <f>SUM(N8:N14)</f>
        <v>608.59999999999991</v>
      </c>
      <c r="O15" s="885">
        <f>SUM(O8:O14)</f>
        <v>597.79999999999995</v>
      </c>
      <c r="P15" s="843">
        <f t="shared" ref="P15:V15" si="4">SUM(P8:P14)</f>
        <v>603.19999999999993</v>
      </c>
      <c r="Q15" s="844">
        <f t="shared" si="4"/>
        <v>610.9</v>
      </c>
      <c r="R15" s="844">
        <f t="shared" si="4"/>
        <v>631.40000000000009</v>
      </c>
      <c r="S15" s="844">
        <f t="shared" si="4"/>
        <v>81.3</v>
      </c>
      <c r="T15" s="844">
        <f t="shared" si="4"/>
        <v>636.9</v>
      </c>
      <c r="U15" s="844">
        <f t="shared" si="4"/>
        <v>626</v>
      </c>
      <c r="V15" s="885">
        <f t="shared" si="4"/>
        <v>627.1</v>
      </c>
      <c r="W15" s="796">
        <f t="shared" si="0"/>
        <v>11343.999999999998</v>
      </c>
      <c r="Y15" s="327"/>
      <c r="AA15" s="11"/>
      <c r="AB15" s="11"/>
    </row>
    <row r="16" spans="1:33" s="2" customFormat="1" ht="15" customHeight="1" thickBot="1" x14ac:dyDescent="0.3">
      <c r="A16" s="797" t="s">
        <v>10</v>
      </c>
      <c r="B16" s="891">
        <v>155.00000000000009</v>
      </c>
      <c r="C16" s="892">
        <v>155.00000000000009</v>
      </c>
      <c r="D16" s="892">
        <v>155.00000000000009</v>
      </c>
      <c r="E16" s="892">
        <v>155.00000000000009</v>
      </c>
      <c r="F16" s="892">
        <v>155.00000000000009</v>
      </c>
      <c r="G16" s="892">
        <v>155.00000000000009</v>
      </c>
      <c r="H16" s="893">
        <v>155.00000000000009</v>
      </c>
      <c r="I16" s="891">
        <v>155.00000000000009</v>
      </c>
      <c r="J16" s="892">
        <v>155.00000000000009</v>
      </c>
      <c r="K16" s="892">
        <v>155.00000000000009</v>
      </c>
      <c r="L16" s="892">
        <v>155.00000000000009</v>
      </c>
      <c r="M16" s="892">
        <v>155.00000000000009</v>
      </c>
      <c r="N16" s="892">
        <v>155.00000000000009</v>
      </c>
      <c r="O16" s="893">
        <v>155.00000000000009</v>
      </c>
      <c r="P16" s="891">
        <v>155.00000000000009</v>
      </c>
      <c r="Q16" s="892">
        <v>155.00000000000009</v>
      </c>
      <c r="R16" s="892">
        <v>155.00000000000009</v>
      </c>
      <c r="S16" s="892">
        <v>155.00000000000009</v>
      </c>
      <c r="T16" s="892">
        <v>155.00000000000009</v>
      </c>
      <c r="U16" s="892">
        <v>155.00000000000009</v>
      </c>
      <c r="V16" s="893">
        <v>155.00000000000009</v>
      </c>
      <c r="W16" s="1059">
        <f>((W15/W17)/7)*1000</f>
        <v>155.30152645629403</v>
      </c>
      <c r="X16" s="1016">
        <f>AVERAGE(B16:V16)</f>
        <v>155.00000000000006</v>
      </c>
      <c r="Y16" s="36"/>
    </row>
    <row r="17" spans="1:30" s="2" customFormat="1" ht="15" customHeight="1" x14ac:dyDescent="0.25">
      <c r="A17" s="801" t="s">
        <v>11</v>
      </c>
      <c r="B17" s="802">
        <v>572</v>
      </c>
      <c r="C17" s="803">
        <v>571</v>
      </c>
      <c r="D17" s="803">
        <v>568</v>
      </c>
      <c r="E17" s="803">
        <v>48</v>
      </c>
      <c r="F17" s="803">
        <v>571</v>
      </c>
      <c r="G17" s="803">
        <v>571</v>
      </c>
      <c r="H17" s="804">
        <v>570</v>
      </c>
      <c r="I17" s="802">
        <v>542</v>
      </c>
      <c r="J17" s="803">
        <v>551</v>
      </c>
      <c r="K17" s="803">
        <v>565</v>
      </c>
      <c r="L17" s="803">
        <v>110</v>
      </c>
      <c r="M17" s="803">
        <v>573</v>
      </c>
      <c r="N17" s="803">
        <v>561</v>
      </c>
      <c r="O17" s="804">
        <v>551</v>
      </c>
      <c r="P17" s="802">
        <v>554</v>
      </c>
      <c r="Q17" s="803">
        <v>562</v>
      </c>
      <c r="R17" s="803">
        <v>581</v>
      </c>
      <c r="S17" s="803">
        <v>74</v>
      </c>
      <c r="T17" s="803">
        <v>586</v>
      </c>
      <c r="U17" s="803">
        <v>577</v>
      </c>
      <c r="V17" s="804">
        <v>577</v>
      </c>
      <c r="W17" s="866">
        <f>+SUM(B17:V17)</f>
        <v>10435</v>
      </c>
    </row>
    <row r="18" spans="1:30" s="2" customFormat="1" ht="15" customHeight="1" x14ac:dyDescent="0.25">
      <c r="A18" s="807" t="s">
        <v>12</v>
      </c>
      <c r="B18" s="808">
        <f>((((((B16*7)*B17-B8-B9)/1000))/7))</f>
        <v>88.634571428571476</v>
      </c>
      <c r="C18" s="811">
        <f t="shared" ref="C18:V18" si="5">((((((C16*7)*C17-C8-C9)/1000))/7))</f>
        <v>88.479671428571478</v>
      </c>
      <c r="D18" s="811">
        <f t="shared" si="5"/>
        <v>88.014785714285765</v>
      </c>
      <c r="E18" s="811">
        <f t="shared" si="5"/>
        <v>7.437357142857147</v>
      </c>
      <c r="F18" s="811">
        <f t="shared" si="5"/>
        <v>88.479585714285761</v>
      </c>
      <c r="G18" s="811">
        <f t="shared" si="5"/>
        <v>88.479542857142903</v>
      </c>
      <c r="H18" s="812">
        <f t="shared" si="5"/>
        <v>88.324714285714336</v>
      </c>
      <c r="I18" s="808">
        <f t="shared" si="5"/>
        <v>83.985885714285786</v>
      </c>
      <c r="J18" s="811">
        <f t="shared" si="5"/>
        <v>85.380542857142913</v>
      </c>
      <c r="K18" s="811">
        <f t="shared" si="5"/>
        <v>87.550000000000054</v>
      </c>
      <c r="L18" s="811">
        <f t="shared" si="5"/>
        <v>17.044885714285726</v>
      </c>
      <c r="M18" s="811">
        <f t="shared" si="5"/>
        <v>88.789571428571477</v>
      </c>
      <c r="N18" s="811">
        <f t="shared" si="5"/>
        <v>86.93007142857148</v>
      </c>
      <c r="O18" s="812">
        <f t="shared" si="5"/>
        <v>85.380614285714344</v>
      </c>
      <c r="P18" s="808">
        <f t="shared" si="5"/>
        <v>85.845271428571465</v>
      </c>
      <c r="Q18" s="811">
        <f t="shared" si="5"/>
        <v>87.084971428571478</v>
      </c>
      <c r="R18" s="811">
        <f t="shared" si="5"/>
        <v>90.029171428571473</v>
      </c>
      <c r="S18" s="811">
        <f t="shared" si="5"/>
        <v>11.46655714285715</v>
      </c>
      <c r="T18" s="811">
        <f t="shared" si="5"/>
        <v>90.804000000000059</v>
      </c>
      <c r="U18" s="811">
        <f t="shared" si="5"/>
        <v>89.409300000000044</v>
      </c>
      <c r="V18" s="812">
        <f t="shared" si="5"/>
        <v>89.409385714285776</v>
      </c>
      <c r="W18" s="867">
        <f>((W15*1000)/W17)/7</f>
        <v>155.30152645629406</v>
      </c>
      <c r="Y18" s="36"/>
    </row>
    <row r="19" spans="1:30" ht="15" customHeight="1" x14ac:dyDescent="0.25">
      <c r="A19" s="810" t="s">
        <v>13</v>
      </c>
      <c r="B19" s="808">
        <f>((B17*B16)*7)/1000</f>
        <v>620.62000000000035</v>
      </c>
      <c r="C19" s="811">
        <f>((C17*C16)*7)/1000</f>
        <v>619.53500000000031</v>
      </c>
      <c r="D19" s="811">
        <f t="shared" ref="D19:K19" si="6">((D17*D16)*7)/1000</f>
        <v>616.28000000000031</v>
      </c>
      <c r="E19" s="811">
        <f t="shared" si="6"/>
        <v>52.080000000000027</v>
      </c>
      <c r="F19" s="811">
        <f t="shared" si="6"/>
        <v>619.53500000000031</v>
      </c>
      <c r="G19" s="811">
        <f t="shared" si="6"/>
        <v>619.53500000000031</v>
      </c>
      <c r="H19" s="812">
        <f t="shared" si="6"/>
        <v>618.45000000000039</v>
      </c>
      <c r="I19" s="808">
        <f>((I17*I16)*7)/1000</f>
        <v>588.07000000000039</v>
      </c>
      <c r="J19" s="811">
        <f t="shared" si="6"/>
        <v>597.83500000000038</v>
      </c>
      <c r="K19" s="811">
        <f t="shared" si="6"/>
        <v>613.02500000000032</v>
      </c>
      <c r="L19" s="811">
        <f>((L17*L16)*7)/1000</f>
        <v>119.35000000000008</v>
      </c>
      <c r="M19" s="811">
        <f>((M17*M16)*7)/1000</f>
        <v>621.70500000000038</v>
      </c>
      <c r="N19" s="811">
        <f>((N17*N16)*7)/1000</f>
        <v>608.6850000000004</v>
      </c>
      <c r="O19" s="812">
        <f>((O17*O16)*7)/1000</f>
        <v>597.83500000000038</v>
      </c>
      <c r="P19" s="808">
        <f t="shared" ref="P19:V19" si="7">((P17*P16)*7)/1000</f>
        <v>601.09000000000037</v>
      </c>
      <c r="Q19" s="811">
        <f t="shared" si="7"/>
        <v>609.77000000000032</v>
      </c>
      <c r="R19" s="811">
        <f t="shared" si="7"/>
        <v>630.38500000000033</v>
      </c>
      <c r="S19" s="811">
        <f t="shared" si="7"/>
        <v>80.290000000000049</v>
      </c>
      <c r="T19" s="811">
        <f t="shared" si="7"/>
        <v>635.8100000000004</v>
      </c>
      <c r="U19" s="811">
        <f t="shared" si="7"/>
        <v>626.0450000000003</v>
      </c>
      <c r="V19" s="812">
        <f t="shared" si="7"/>
        <v>626.0450000000003</v>
      </c>
      <c r="W19" s="868"/>
      <c r="Y19" s="327"/>
      <c r="AA19" s="11"/>
      <c r="AB19" s="11"/>
    </row>
    <row r="20" spans="1:30" ht="15" customHeight="1" thickBot="1" x14ac:dyDescent="0.3">
      <c r="A20" s="815" t="s">
        <v>14</v>
      </c>
      <c r="B20" s="816">
        <f t="shared" ref="B20:K20" si="8">+(B15/B17)/7*1000</f>
        <v>155.26973026973027</v>
      </c>
      <c r="C20" s="817">
        <f t="shared" si="8"/>
        <v>155.49161871403552</v>
      </c>
      <c r="D20" s="817">
        <f t="shared" si="8"/>
        <v>155.28169014084509</v>
      </c>
      <c r="E20" s="817">
        <f t="shared" si="8"/>
        <v>161.30952380952382</v>
      </c>
      <c r="F20" s="817">
        <f t="shared" si="8"/>
        <v>155.24143107330497</v>
      </c>
      <c r="G20" s="817">
        <f t="shared" si="8"/>
        <v>155.79184388291216</v>
      </c>
      <c r="H20" s="818">
        <f t="shared" si="8"/>
        <v>155.28822055137843</v>
      </c>
      <c r="I20" s="816">
        <f t="shared" si="8"/>
        <v>155.2714812862414</v>
      </c>
      <c r="J20" s="817">
        <f t="shared" si="8"/>
        <v>155.01685247601762</v>
      </c>
      <c r="K20" s="817">
        <f t="shared" si="8"/>
        <v>154.99367888748418</v>
      </c>
      <c r="L20" s="817">
        <f>+(L15/L17)/7*1000</f>
        <v>156.36363636363635</v>
      </c>
      <c r="M20" s="817">
        <f>+(M15/M17)/7*1000</f>
        <v>155.27299925205682</v>
      </c>
      <c r="N20" s="817">
        <f>+(N15/N17)/7*1000</f>
        <v>154.97835497835496</v>
      </c>
      <c r="O20" s="818">
        <f>+(O15/O17)/7*1000</f>
        <v>154.99092558983665</v>
      </c>
      <c r="P20" s="816">
        <f t="shared" ref="P20:V20" si="9">+(P15/P17)/7*1000</f>
        <v>155.54409489427539</v>
      </c>
      <c r="Q20" s="817">
        <f t="shared" si="9"/>
        <v>155.28723945094052</v>
      </c>
      <c r="R20" s="817">
        <f t="shared" si="9"/>
        <v>155.24956970740106</v>
      </c>
      <c r="S20" s="817">
        <f t="shared" si="9"/>
        <v>156.94980694980694</v>
      </c>
      <c r="T20" s="817">
        <f t="shared" si="9"/>
        <v>155.26572403705509</v>
      </c>
      <c r="U20" s="817">
        <f t="shared" si="9"/>
        <v>154.98885862837335</v>
      </c>
      <c r="V20" s="818">
        <f t="shared" si="9"/>
        <v>155.26120326813569</v>
      </c>
      <c r="W20" s="869"/>
      <c r="Y20" s="327"/>
      <c r="AA20" s="11"/>
      <c r="AB20" s="11"/>
    </row>
    <row r="21" spans="1:30" ht="15" customHeight="1" x14ac:dyDescent="0.25">
      <c r="B21" s="821">
        <f>B19-B15</f>
        <v>-1.0799999999996999</v>
      </c>
      <c r="C21" s="821">
        <f t="shared" ref="C21:V21" si="10">C19-C15</f>
        <v>-1.9649999999996908</v>
      </c>
      <c r="D21" s="821">
        <f t="shared" si="10"/>
        <v>-1.1199999999997772</v>
      </c>
      <c r="E21" s="821">
        <f t="shared" si="10"/>
        <v>-2.1199999999999761</v>
      </c>
      <c r="F21" s="821">
        <f t="shared" si="10"/>
        <v>-0.96499999999957708</v>
      </c>
      <c r="G21" s="821">
        <f t="shared" si="10"/>
        <v>-3.1649999999996226</v>
      </c>
      <c r="H21" s="821">
        <f t="shared" si="10"/>
        <v>-1.1499999999995225</v>
      </c>
      <c r="I21" s="821">
        <f t="shared" si="10"/>
        <v>-1.029999999999518</v>
      </c>
      <c r="J21" s="821">
        <f t="shared" si="10"/>
        <v>-6.4999999999599822E-2</v>
      </c>
      <c r="K21" s="821">
        <f t="shared" si="10"/>
        <v>2.500000000043201E-2</v>
      </c>
      <c r="L21" s="821">
        <f t="shared" si="10"/>
        <v>-1.0499999999999261</v>
      </c>
      <c r="M21" s="821">
        <f t="shared" si="10"/>
        <v>-1.0949999999995725</v>
      </c>
      <c r="N21" s="821">
        <f t="shared" si="10"/>
        <v>8.5000000000491127E-2</v>
      </c>
      <c r="O21" s="821">
        <f t="shared" si="10"/>
        <v>3.5000000000422915E-2</v>
      </c>
      <c r="P21" s="821">
        <f t="shared" si="10"/>
        <v>-2.1099999999995589</v>
      </c>
      <c r="Q21" s="821">
        <f t="shared" si="10"/>
        <v>-1.1299999999996544</v>
      </c>
      <c r="R21" s="821">
        <f t="shared" si="10"/>
        <v>-1.014999999999759</v>
      </c>
      <c r="S21" s="821">
        <f t="shared" si="10"/>
        <v>-1.0099999999999483</v>
      </c>
      <c r="T21" s="821">
        <f t="shared" si="10"/>
        <v>-1.0899999999995771</v>
      </c>
      <c r="U21" s="821">
        <f t="shared" si="10"/>
        <v>4.5000000000300133E-2</v>
      </c>
      <c r="V21" s="821">
        <f t="shared" si="10"/>
        <v>-1.0549999999997226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-0.53999999999984993</v>
      </c>
      <c r="C22" s="901">
        <f t="shared" ref="C22:V22" si="11">(C21+C24)/$A$2</f>
        <v>-0.98249999999984539</v>
      </c>
      <c r="D22" s="901">
        <f t="shared" si="11"/>
        <v>-0.55999999999988859</v>
      </c>
      <c r="E22" s="901">
        <f t="shared" si="11"/>
        <v>-1.0599999999999881</v>
      </c>
      <c r="F22" s="901">
        <f t="shared" si="11"/>
        <v>-0.48249999999978854</v>
      </c>
      <c r="G22" s="901">
        <f t="shared" si="11"/>
        <v>-1.5824999999998113</v>
      </c>
      <c r="H22" s="901">
        <f t="shared" si="11"/>
        <v>-0.57499999999976126</v>
      </c>
      <c r="I22" s="901">
        <f t="shared" si="11"/>
        <v>-0.51499999999975898</v>
      </c>
      <c r="J22" s="901">
        <f t="shared" si="11"/>
        <v>-3.2499999999799911E-2</v>
      </c>
      <c r="K22" s="901">
        <f t="shared" si="11"/>
        <v>1.2500000000216005E-2</v>
      </c>
      <c r="L22" s="901">
        <f t="shared" si="11"/>
        <v>-0.52499999999996305</v>
      </c>
      <c r="M22" s="901">
        <f t="shared" si="11"/>
        <v>-0.54749999999978627</v>
      </c>
      <c r="N22" s="901">
        <f t="shared" si="11"/>
        <v>4.2500000000245564E-2</v>
      </c>
      <c r="O22" s="901">
        <f t="shared" si="11"/>
        <v>1.7500000000211458E-2</v>
      </c>
      <c r="P22" s="901">
        <f t="shared" si="11"/>
        <v>-1.0549999999997794</v>
      </c>
      <c r="Q22" s="901">
        <f t="shared" si="11"/>
        <v>-0.5649999999998272</v>
      </c>
      <c r="R22" s="901">
        <f t="shared" si="11"/>
        <v>-0.50749999999987949</v>
      </c>
      <c r="S22" s="901">
        <f t="shared" si="11"/>
        <v>-0.50499999999997414</v>
      </c>
      <c r="T22" s="901">
        <f t="shared" si="11"/>
        <v>-0.54499999999978854</v>
      </c>
      <c r="U22" s="901">
        <f t="shared" si="11"/>
        <v>2.2500000000150067E-2</v>
      </c>
      <c r="V22" s="901">
        <f t="shared" si="11"/>
        <v>-0.5274999999998613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thickBot="1" x14ac:dyDescent="0.3">
      <c r="B23" s="901">
        <f t="shared" ref="B23:V23" si="12">B22 + SUMIF($A$8:$A$14, $A$3,B8:B14)</f>
        <v>88.560000000000144</v>
      </c>
      <c r="C23" s="901">
        <f t="shared" si="12"/>
        <v>87.617500000000149</v>
      </c>
      <c r="D23" s="901">
        <f t="shared" si="12"/>
        <v>87.440000000000111</v>
      </c>
      <c r="E23" s="901">
        <f t="shared" si="12"/>
        <v>3.1400000000000121</v>
      </c>
      <c r="F23" s="901">
        <f t="shared" si="12"/>
        <v>87.417500000000217</v>
      </c>
      <c r="G23" s="901">
        <f t="shared" si="12"/>
        <v>87.717500000000186</v>
      </c>
      <c r="H23" s="901">
        <f t="shared" si="12"/>
        <v>88.425000000000239</v>
      </c>
      <c r="I23" s="901">
        <f t="shared" si="12"/>
        <v>83.385000000000247</v>
      </c>
      <c r="J23" s="901">
        <f t="shared" si="12"/>
        <v>85.067500000000194</v>
      </c>
      <c r="K23" s="901">
        <f t="shared" si="12"/>
        <v>87.812500000000213</v>
      </c>
      <c r="L23" s="901">
        <f t="shared" si="12"/>
        <v>15.175000000000036</v>
      </c>
      <c r="M23" s="901">
        <f t="shared" si="12"/>
        <v>88.352500000000219</v>
      </c>
      <c r="N23" s="901">
        <f t="shared" si="12"/>
        <v>86.342500000000243</v>
      </c>
      <c r="O23" s="901">
        <f t="shared" si="12"/>
        <v>85.317500000000209</v>
      </c>
      <c r="P23" s="901">
        <f t="shared" si="12"/>
        <v>84.945000000000221</v>
      </c>
      <c r="Q23" s="901">
        <f t="shared" si="12"/>
        <v>85.435000000000173</v>
      </c>
      <c r="R23" s="901">
        <f t="shared" si="12"/>
        <v>89.292500000000118</v>
      </c>
      <c r="S23" s="901">
        <f t="shared" si="12"/>
        <v>10.095000000000026</v>
      </c>
      <c r="T23" s="901">
        <f t="shared" si="12"/>
        <v>90.555000000000206</v>
      </c>
      <c r="U23" s="901">
        <f t="shared" si="12"/>
        <v>88.422500000000156</v>
      </c>
      <c r="V23" s="901">
        <f t="shared" si="12"/>
        <v>89.672500000000142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1039"/>
      <c r="C24" s="1040"/>
      <c r="D24" s="1040"/>
      <c r="E24" s="1040"/>
      <c r="F24" s="1040"/>
      <c r="G24" s="1040"/>
      <c r="H24" s="1040"/>
      <c r="I24" s="1040"/>
      <c r="J24" s="1040"/>
      <c r="K24" s="1040"/>
      <c r="L24" s="1040"/>
      <c r="M24" s="1040"/>
      <c r="N24" s="1040"/>
      <c r="O24" s="1040"/>
      <c r="P24" s="1040"/>
      <c r="Q24" s="1040"/>
      <c r="R24" s="1040"/>
      <c r="S24" s="1040"/>
      <c r="T24" s="1040"/>
      <c r="U24" s="1040"/>
      <c r="V24" s="1041"/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1021" t="s">
        <v>15</v>
      </c>
      <c r="B25" s="1201" t="s">
        <v>16</v>
      </c>
      <c r="C25" s="1202"/>
      <c r="D25" s="1202"/>
      <c r="E25" s="1202"/>
      <c r="F25" s="1202"/>
      <c r="G25" s="1203"/>
      <c r="H25" s="1195" t="s">
        <v>8</v>
      </c>
      <c r="I25" s="824"/>
      <c r="J25" s="824"/>
      <c r="K25" s="824"/>
      <c r="L25" s="824"/>
      <c r="M25" s="825"/>
      <c r="N25" s="1038" t="s">
        <v>87</v>
      </c>
      <c r="O25" s="1201" t="s">
        <v>16</v>
      </c>
      <c r="P25" s="1202"/>
      <c r="Q25" s="1202"/>
      <c r="R25" s="1202"/>
      <c r="S25" s="1202"/>
      <c r="T25" s="1203"/>
      <c r="U25" s="1200" t="s">
        <v>76</v>
      </c>
      <c r="V25" s="1195" t="s">
        <v>8</v>
      </c>
      <c r="W25" s="9"/>
      <c r="X25" s="9"/>
      <c r="Y25" s="33"/>
      <c r="Z25" s="3"/>
    </row>
    <row r="26" spans="1:30" ht="15" customHeight="1" thickBot="1" x14ac:dyDescent="0.3">
      <c r="A26" s="774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195"/>
      <c r="I26" s="826"/>
      <c r="J26" s="826"/>
      <c r="K26" s="826"/>
      <c r="L26" s="1193"/>
      <c r="M26" s="1193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197"/>
      <c r="V26" s="1195"/>
      <c r="W26" s="9"/>
      <c r="X26" s="9"/>
      <c r="Y26" s="33"/>
      <c r="Z26" s="33"/>
    </row>
    <row r="27" spans="1:30" ht="15" customHeight="1" thickBot="1" x14ac:dyDescent="0.3">
      <c r="A27" s="940" t="s">
        <v>127</v>
      </c>
      <c r="B27" s="961">
        <v>71.599999999999994</v>
      </c>
      <c r="C27" s="962">
        <v>75.8</v>
      </c>
      <c r="D27" s="962">
        <v>16</v>
      </c>
      <c r="E27" s="955">
        <v>74.7</v>
      </c>
      <c r="F27" s="962">
        <v>74.2</v>
      </c>
      <c r="G27" s="969">
        <v>75.900000000000006</v>
      </c>
      <c r="H27" s="957">
        <f>SUM(B27:G27)</f>
        <v>388.19999999999993</v>
      </c>
      <c r="I27" s="826"/>
      <c r="J27" s="824"/>
      <c r="K27" s="824"/>
      <c r="L27" s="824"/>
      <c r="M27" s="9"/>
      <c r="N27" s="940" t="s">
        <v>127</v>
      </c>
      <c r="O27" s="996">
        <v>5.2</v>
      </c>
      <c r="P27" s="997">
        <v>5.6</v>
      </c>
      <c r="Q27" s="997">
        <v>1.4</v>
      </c>
      <c r="R27" s="997">
        <v>5.5</v>
      </c>
      <c r="S27" s="997">
        <v>5.3</v>
      </c>
      <c r="T27" s="1049">
        <v>5.2</v>
      </c>
      <c r="U27" s="1050">
        <v>4.7</v>
      </c>
      <c r="V27" s="964">
        <f>SUM(O27:T27)</f>
        <v>28.200000000000003</v>
      </c>
      <c r="W27" s="824"/>
      <c r="X27" s="9"/>
      <c r="Y27" s="2"/>
      <c r="Z27" s="2"/>
    </row>
    <row r="28" spans="1:30" ht="15" customHeight="1" x14ac:dyDescent="0.25">
      <c r="A28" s="774" t="s">
        <v>23</v>
      </c>
      <c r="B28" s="958">
        <v>71.599999999999994</v>
      </c>
      <c r="C28" s="971">
        <v>75.8</v>
      </c>
      <c r="D28" s="971">
        <v>16</v>
      </c>
      <c r="E28" s="959">
        <v>74.599999999999994</v>
      </c>
      <c r="F28" s="971">
        <v>74.2</v>
      </c>
      <c r="G28" s="968">
        <v>75.900000000000006</v>
      </c>
      <c r="H28" s="898">
        <f>SUM(B28:G28)</f>
        <v>388.1</v>
      </c>
      <c r="I28" s="895">
        <f t="shared" ref="I28:I34" si="13">H27-H28</f>
        <v>9.9999999999909051E-2</v>
      </c>
      <c r="J28" s="836"/>
      <c r="K28" s="824"/>
      <c r="L28" s="836"/>
      <c r="M28" s="9"/>
      <c r="N28" s="774" t="s">
        <v>23</v>
      </c>
      <c r="O28" s="847">
        <v>5.2</v>
      </c>
      <c r="P28" s="848">
        <v>5.6</v>
      </c>
      <c r="Q28" s="848">
        <v>1.4</v>
      </c>
      <c r="R28" s="848">
        <v>5.5</v>
      </c>
      <c r="S28" s="848">
        <v>5.3</v>
      </c>
      <c r="T28" s="849">
        <v>5.2</v>
      </c>
      <c r="U28" s="1051">
        <v>4.7</v>
      </c>
      <c r="V28" s="1035">
        <f>SUM(O28:T28)</f>
        <v>28.200000000000003</v>
      </c>
      <c r="W28" s="895"/>
      <c r="X28" s="841"/>
      <c r="Y28" s="895"/>
      <c r="Z28" s="2"/>
    </row>
    <row r="29" spans="1:30" ht="15" customHeight="1" x14ac:dyDescent="0.25">
      <c r="A29" s="774" t="s">
        <v>19</v>
      </c>
      <c r="B29" s="808">
        <v>71.599999999999994</v>
      </c>
      <c r="C29" s="874">
        <v>76.099999999999994</v>
      </c>
      <c r="D29" s="874">
        <v>17</v>
      </c>
      <c r="E29" s="874">
        <v>74.599999999999994</v>
      </c>
      <c r="F29" s="811">
        <v>74.099999999999994</v>
      </c>
      <c r="G29" s="812">
        <v>75.900000000000006</v>
      </c>
      <c r="H29" s="898">
        <f>SUM(B29:G29)</f>
        <v>389.29999999999995</v>
      </c>
      <c r="I29" s="895">
        <f t="shared" si="13"/>
        <v>-1.1999999999999318</v>
      </c>
      <c r="J29" s="836"/>
      <c r="K29" s="824"/>
      <c r="L29" s="836"/>
      <c r="M29" s="9"/>
      <c r="N29" s="785" t="s">
        <v>19</v>
      </c>
      <c r="O29" s="808">
        <v>5</v>
      </c>
      <c r="P29" s="811">
        <v>5.5</v>
      </c>
      <c r="Q29" s="811">
        <v>1.2</v>
      </c>
      <c r="R29" s="811">
        <v>5.4</v>
      </c>
      <c r="S29" s="811">
        <v>5.2</v>
      </c>
      <c r="T29" s="813">
        <v>5.2</v>
      </c>
      <c r="U29" s="1006">
        <v>4.5999999999999996</v>
      </c>
      <c r="V29" s="1036">
        <f t="shared" ref="V29:V35" si="14">SUM(O29:T29)</f>
        <v>27.5</v>
      </c>
      <c r="W29" s="895"/>
      <c r="X29" s="841"/>
      <c r="Y29" s="895"/>
      <c r="Z29" s="2"/>
    </row>
    <row r="30" spans="1:30" ht="15" customHeight="1" x14ac:dyDescent="0.25">
      <c r="A30" s="774" t="s">
        <v>27</v>
      </c>
      <c r="B30" s="979">
        <v>71.599999999999994</v>
      </c>
      <c r="C30" s="811">
        <v>76</v>
      </c>
      <c r="D30" s="811">
        <v>16.899999999999999</v>
      </c>
      <c r="E30" s="874">
        <v>74.5</v>
      </c>
      <c r="F30" s="811">
        <v>74.099999999999994</v>
      </c>
      <c r="G30" s="928">
        <v>75.900000000000006</v>
      </c>
      <c r="H30" s="898">
        <f t="shared" ref="H30:H35" si="15">SUM(B30:G30)</f>
        <v>389</v>
      </c>
      <c r="I30" s="895">
        <f t="shared" si="13"/>
        <v>0.29999999999995453</v>
      </c>
      <c r="J30" s="836"/>
      <c r="K30" s="824"/>
      <c r="L30" s="836"/>
      <c r="M30" s="9"/>
      <c r="N30" s="785" t="s">
        <v>27</v>
      </c>
      <c r="O30" s="808">
        <v>5</v>
      </c>
      <c r="P30" s="811">
        <v>5.5</v>
      </c>
      <c r="Q30" s="811">
        <v>1.3</v>
      </c>
      <c r="R30" s="811">
        <v>5.4</v>
      </c>
      <c r="S30" s="811">
        <v>5.3</v>
      </c>
      <c r="T30" s="813">
        <v>5.2</v>
      </c>
      <c r="U30" s="1006"/>
      <c r="V30" s="1036">
        <f t="shared" si="14"/>
        <v>27.700000000000003</v>
      </c>
      <c r="W30" s="895"/>
      <c r="X30" s="841"/>
      <c r="Y30" s="895"/>
      <c r="Z30" s="501"/>
      <c r="AA30" s="356"/>
      <c r="AB30" s="11"/>
    </row>
    <row r="31" spans="1:30" ht="15" customHeight="1" x14ac:dyDescent="0.25">
      <c r="A31" s="774" t="s">
        <v>20</v>
      </c>
      <c r="B31" s="808">
        <v>71.5</v>
      </c>
      <c r="C31" s="811">
        <v>76</v>
      </c>
      <c r="D31" s="930">
        <v>16.899999999999999</v>
      </c>
      <c r="E31" s="811">
        <v>74.400000000000006</v>
      </c>
      <c r="F31" s="930">
        <v>74.099999999999994</v>
      </c>
      <c r="G31" s="928">
        <v>75.8</v>
      </c>
      <c r="H31" s="898">
        <f t="shared" si="15"/>
        <v>388.7</v>
      </c>
      <c r="I31" s="895">
        <f t="shared" si="13"/>
        <v>0.30000000000001137</v>
      </c>
      <c r="J31" s="836"/>
      <c r="L31" s="836"/>
      <c r="M31" s="9"/>
      <c r="N31" s="774" t="s">
        <v>20</v>
      </c>
      <c r="O31" s="808">
        <v>5.0999999999999996</v>
      </c>
      <c r="P31" s="811">
        <v>5.5</v>
      </c>
      <c r="Q31" s="811">
        <v>1.3</v>
      </c>
      <c r="R31" s="811">
        <v>5.5</v>
      </c>
      <c r="S31" s="811">
        <v>5.3</v>
      </c>
      <c r="T31" s="813">
        <v>5.2</v>
      </c>
      <c r="U31" s="1006"/>
      <c r="V31" s="1036">
        <f t="shared" si="14"/>
        <v>27.9</v>
      </c>
      <c r="W31" s="895"/>
      <c r="X31" s="841"/>
      <c r="Y31" s="895"/>
      <c r="AA31" s="11"/>
      <c r="AB31" s="11"/>
    </row>
    <row r="32" spans="1:30" ht="15" customHeight="1" x14ac:dyDescent="0.25">
      <c r="A32" s="774" t="s">
        <v>21</v>
      </c>
      <c r="B32" s="808">
        <v>71.5</v>
      </c>
      <c r="C32" s="811">
        <v>76</v>
      </c>
      <c r="D32" s="811">
        <v>16.600000000000001</v>
      </c>
      <c r="E32" s="811">
        <v>74.3</v>
      </c>
      <c r="F32" s="874">
        <v>74</v>
      </c>
      <c r="G32" s="812">
        <v>75.7</v>
      </c>
      <c r="H32" s="898">
        <f t="shared" si="15"/>
        <v>388.09999999999997</v>
      </c>
      <c r="I32" s="895">
        <f t="shared" si="13"/>
        <v>0.60000000000002274</v>
      </c>
      <c r="J32" s="837"/>
      <c r="L32" s="837"/>
      <c r="M32" s="838"/>
      <c r="N32" s="774" t="s">
        <v>21</v>
      </c>
      <c r="O32" s="808">
        <v>5.0999999999999996</v>
      </c>
      <c r="P32" s="811">
        <v>5.5</v>
      </c>
      <c r="Q32" s="811">
        <v>1.3</v>
      </c>
      <c r="R32" s="874">
        <v>5.5</v>
      </c>
      <c r="S32" s="811">
        <v>5.3</v>
      </c>
      <c r="T32" s="813">
        <v>5.2</v>
      </c>
      <c r="U32" s="1006"/>
      <c r="V32" s="1036">
        <f t="shared" si="14"/>
        <v>27.9</v>
      </c>
      <c r="W32" s="895"/>
      <c r="X32" s="841"/>
      <c r="Y32" s="895"/>
      <c r="AA32" s="11"/>
      <c r="AB32" s="11"/>
    </row>
    <row r="33" spans="1:33" ht="15" customHeight="1" x14ac:dyDescent="0.25">
      <c r="A33" s="774" t="s">
        <v>22</v>
      </c>
      <c r="B33" s="808">
        <v>69.7</v>
      </c>
      <c r="C33" s="874">
        <v>75.5</v>
      </c>
      <c r="D33" s="811">
        <v>15.8</v>
      </c>
      <c r="E33" s="811">
        <v>74.900000000000006</v>
      </c>
      <c r="F33" s="811">
        <v>73.099999999999994</v>
      </c>
      <c r="G33" s="812">
        <v>74.8</v>
      </c>
      <c r="H33" s="898">
        <f t="shared" si="15"/>
        <v>383.8</v>
      </c>
      <c r="I33" s="895">
        <f t="shared" si="13"/>
        <v>4.2999999999999545</v>
      </c>
      <c r="J33" s="837"/>
      <c r="L33" s="837"/>
      <c r="M33" s="838"/>
      <c r="N33" s="785" t="s">
        <v>22</v>
      </c>
      <c r="O33" s="808">
        <v>5.0999999999999996</v>
      </c>
      <c r="P33" s="811">
        <v>5.5</v>
      </c>
      <c r="Q33" s="811">
        <v>1.3</v>
      </c>
      <c r="R33" s="811">
        <v>5</v>
      </c>
      <c r="S33" s="811">
        <v>5.3</v>
      </c>
      <c r="T33" s="813">
        <v>5.2</v>
      </c>
      <c r="U33" s="1006"/>
      <c r="V33" s="1036">
        <f t="shared" si="14"/>
        <v>27.4</v>
      </c>
      <c r="W33" s="895"/>
      <c r="X33" s="841"/>
      <c r="Y33" s="895"/>
      <c r="AA33" s="11"/>
      <c r="AB33" s="11"/>
    </row>
    <row r="34" spans="1:33" ht="15" customHeight="1" thickBot="1" x14ac:dyDescent="0.3">
      <c r="A34" s="790" t="s">
        <v>30</v>
      </c>
      <c r="B34" s="979">
        <f>B33</f>
        <v>69.7</v>
      </c>
      <c r="C34" s="874">
        <v>75.400000000000006</v>
      </c>
      <c r="D34" s="811">
        <f t="shared" ref="D34:G34" si="16">D33</f>
        <v>15.8</v>
      </c>
      <c r="E34" s="930">
        <f t="shared" si="16"/>
        <v>74.900000000000006</v>
      </c>
      <c r="F34" s="811">
        <f t="shared" si="16"/>
        <v>73.099999999999994</v>
      </c>
      <c r="G34" s="812">
        <f t="shared" si="16"/>
        <v>74.8</v>
      </c>
      <c r="H34" s="898">
        <f t="shared" si="15"/>
        <v>383.70000000000005</v>
      </c>
      <c r="I34" s="895">
        <f t="shared" si="13"/>
        <v>9.9999999999965894E-2</v>
      </c>
      <c r="J34" s="837"/>
      <c r="K34" s="837"/>
      <c r="L34" s="837"/>
      <c r="M34" s="838"/>
      <c r="N34" s="839" t="s">
        <v>30</v>
      </c>
      <c r="O34" s="1030">
        <v>5.0999999999999996</v>
      </c>
      <c r="P34" s="862">
        <v>5.5</v>
      </c>
      <c r="Q34" s="862">
        <v>1.3</v>
      </c>
      <c r="R34" s="862">
        <v>5</v>
      </c>
      <c r="S34" s="862">
        <v>5.3</v>
      </c>
      <c r="T34" s="1002">
        <v>5.2</v>
      </c>
      <c r="U34" s="1052"/>
      <c r="V34" s="1036">
        <f t="shared" si="14"/>
        <v>27.4</v>
      </c>
      <c r="W34" s="895"/>
      <c r="X34" s="841"/>
      <c r="Y34" s="895"/>
      <c r="AA34" s="11"/>
      <c r="AB34" s="11"/>
    </row>
    <row r="35" spans="1:33" ht="15" customHeight="1" thickBot="1" x14ac:dyDescent="0.3">
      <c r="A35" s="940" t="s">
        <v>8</v>
      </c>
      <c r="B35" s="843">
        <f t="shared" ref="B35:G35" si="17">SUM(B28:B34)</f>
        <v>497.19999999999993</v>
      </c>
      <c r="C35" s="844">
        <f t="shared" si="17"/>
        <v>530.79999999999995</v>
      </c>
      <c r="D35" s="844">
        <f t="shared" si="17"/>
        <v>115</v>
      </c>
      <c r="E35" s="890">
        <f t="shared" si="17"/>
        <v>522.20000000000005</v>
      </c>
      <c r="F35" s="844">
        <f>SUM(F28:F34)</f>
        <v>516.70000000000005</v>
      </c>
      <c r="G35" s="885">
        <f t="shared" si="17"/>
        <v>528.79999999999995</v>
      </c>
      <c r="H35" s="1020">
        <f t="shared" si="15"/>
        <v>2710.7</v>
      </c>
      <c r="I35" s="822"/>
      <c r="J35" s="822"/>
      <c r="K35" s="837"/>
      <c r="L35" s="822"/>
      <c r="M35" s="824"/>
      <c r="N35" s="792" t="s">
        <v>8</v>
      </c>
      <c r="O35" s="793">
        <f t="shared" ref="O35:U35" si="18">SUM(O28:O34)</f>
        <v>35.6</v>
      </c>
      <c r="P35" s="794">
        <f t="shared" si="18"/>
        <v>38.6</v>
      </c>
      <c r="Q35" s="794">
        <f t="shared" si="18"/>
        <v>9.1</v>
      </c>
      <c r="R35" s="794">
        <f t="shared" si="18"/>
        <v>37.299999999999997</v>
      </c>
      <c r="S35" s="794">
        <f t="shared" si="18"/>
        <v>37</v>
      </c>
      <c r="T35" s="1032">
        <f t="shared" si="18"/>
        <v>36.4</v>
      </c>
      <c r="U35" s="1053">
        <f t="shared" si="18"/>
        <v>9.3000000000000007</v>
      </c>
      <c r="V35" s="842">
        <f t="shared" si="14"/>
        <v>194</v>
      </c>
      <c r="W35" s="9"/>
      <c r="X35" s="9"/>
      <c r="AA35" s="11"/>
      <c r="AB35" s="11"/>
    </row>
    <row r="36" spans="1:33" ht="15" customHeight="1" thickBot="1" x14ac:dyDescent="0.3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155.39440495299243</v>
      </c>
      <c r="I36" s="1015">
        <f>AVERAGE(B36:G36)</f>
        <v>155.1</v>
      </c>
      <c r="J36" s="846"/>
      <c r="K36" s="837"/>
      <c r="L36" s="822"/>
      <c r="M36" s="824"/>
      <c r="N36" s="797" t="s">
        <v>10</v>
      </c>
      <c r="O36" s="847">
        <v>154</v>
      </c>
      <c r="P36" s="848">
        <v>153</v>
      </c>
      <c r="Q36" s="848">
        <v>155</v>
      </c>
      <c r="R36" s="848">
        <v>152</v>
      </c>
      <c r="S36" s="848">
        <v>151</v>
      </c>
      <c r="T36" s="849">
        <v>148.5</v>
      </c>
      <c r="U36" s="1008">
        <v>149</v>
      </c>
      <c r="V36" s="914">
        <f>+((V35/V37)/7)*1000</f>
        <v>152.276295133438</v>
      </c>
      <c r="W36" s="1014">
        <f>AVERAGE(O36:T36)</f>
        <v>152.25</v>
      </c>
      <c r="X36" s="836"/>
      <c r="AA36" s="11"/>
      <c r="AB36" s="11"/>
    </row>
    <row r="37" spans="1:33" ht="15" customHeight="1" x14ac:dyDescent="0.25">
      <c r="A37" s="801" t="s">
        <v>11</v>
      </c>
      <c r="B37" s="802">
        <v>457</v>
      </c>
      <c r="C37" s="803">
        <v>487</v>
      </c>
      <c r="D37" s="803">
        <v>106</v>
      </c>
      <c r="E37" s="803">
        <v>479</v>
      </c>
      <c r="F37" s="803">
        <v>476</v>
      </c>
      <c r="G37" s="804">
        <v>487</v>
      </c>
      <c r="H37" s="852">
        <f>SUM(B37:G37)</f>
        <v>2492</v>
      </c>
      <c r="I37" s="851"/>
      <c r="J37" s="851"/>
      <c r="K37" s="851"/>
      <c r="L37" s="822"/>
      <c r="M37" s="9"/>
      <c r="N37" s="801" t="s">
        <v>11</v>
      </c>
      <c r="O37" s="802">
        <v>33</v>
      </c>
      <c r="P37" s="803">
        <v>36</v>
      </c>
      <c r="Q37" s="803">
        <v>8</v>
      </c>
      <c r="R37" s="803">
        <v>35</v>
      </c>
      <c r="S37" s="803">
        <v>35</v>
      </c>
      <c r="T37" s="805">
        <v>35</v>
      </c>
      <c r="U37" s="1009"/>
      <c r="V37" s="915">
        <f>SUM(O37:T37)</f>
        <v>182</v>
      </c>
      <c r="W37" s="824"/>
      <c r="X37" s="824"/>
      <c r="AA37" s="11"/>
      <c r="AB37" s="11"/>
    </row>
    <row r="38" spans="1:33" ht="15" customHeight="1" x14ac:dyDescent="0.25">
      <c r="A38" s="807" t="s">
        <v>12</v>
      </c>
      <c r="B38" s="808">
        <f>((((((B36*7)*B37-B28-B29)/1000)))/7)</f>
        <v>70.860242857142865</v>
      </c>
      <c r="C38" s="811">
        <f>((((((C36*7)*C37)/1000)))/7)</f>
        <v>75.533699999999996</v>
      </c>
      <c r="D38" s="811">
        <f>((((((D36*7)*D37)/1000)))/7)</f>
        <v>16.4406</v>
      </c>
      <c r="E38" s="811">
        <f>((((((E36*7)*E37)/1000)))/7)</f>
        <v>74.292900000000003</v>
      </c>
      <c r="F38" s="811">
        <f>((((((F36*7)*F37)/1000)))/7)</f>
        <v>73.82759999999999</v>
      </c>
      <c r="G38" s="812">
        <f>((((((G36*7)*G37)/1000)))/7)</f>
        <v>75.533699999999996</v>
      </c>
      <c r="H38" s="854">
        <f>((H35*1000)/H37)/7</f>
        <v>155.39440495299246</v>
      </c>
      <c r="I38" s="853"/>
      <c r="J38" s="853"/>
      <c r="K38" s="853"/>
      <c r="L38" s="822"/>
      <c r="M38" s="824"/>
      <c r="N38" s="807" t="s">
        <v>12</v>
      </c>
      <c r="O38" s="808">
        <f t="shared" ref="O38:T38" si="19">(((((O36*7)*O37)/1000)))/7</f>
        <v>5.0819999999999999</v>
      </c>
      <c r="P38" s="811">
        <f t="shared" si="19"/>
        <v>5.508</v>
      </c>
      <c r="Q38" s="811">
        <f t="shared" si="19"/>
        <v>1.24</v>
      </c>
      <c r="R38" s="811">
        <f t="shared" si="19"/>
        <v>5.32</v>
      </c>
      <c r="S38" s="811">
        <f t="shared" si="19"/>
        <v>5.2849999999999993</v>
      </c>
      <c r="T38" s="813">
        <f t="shared" si="19"/>
        <v>5.1974999999999998</v>
      </c>
      <c r="U38" s="1006">
        <f>((((U36*7)*U37-U28-U29)/1000))/7</f>
        <v>-1.3285714285714287E-3</v>
      </c>
      <c r="V38" s="916">
        <f>((V35*1000)/V37)/7</f>
        <v>152.276295133438</v>
      </c>
      <c r="W38" s="824"/>
      <c r="X38" s="824"/>
      <c r="AA38" s="11"/>
      <c r="AB38" s="11"/>
    </row>
    <row r="39" spans="1:33" ht="15" customHeight="1" x14ac:dyDescent="0.25">
      <c r="A39" s="810" t="s">
        <v>13</v>
      </c>
      <c r="B39" s="808">
        <f t="shared" ref="B39:G39" si="20">((B37*B36)*7)/1000</f>
        <v>496.16489999999999</v>
      </c>
      <c r="C39" s="811">
        <f t="shared" si="20"/>
        <v>528.73590000000002</v>
      </c>
      <c r="D39" s="811">
        <f t="shared" si="20"/>
        <v>115.08419999999998</v>
      </c>
      <c r="E39" s="811">
        <f t="shared" si="20"/>
        <v>520.05029999999988</v>
      </c>
      <c r="F39" s="811">
        <f>((F37*F36)*7)/1000</f>
        <v>516.79319999999996</v>
      </c>
      <c r="G39" s="812">
        <f t="shared" si="20"/>
        <v>528.73590000000002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U39" si="21">((O37*O36)*7)/1000</f>
        <v>35.573999999999998</v>
      </c>
      <c r="P39" s="811">
        <f t="shared" si="21"/>
        <v>38.555999999999997</v>
      </c>
      <c r="Q39" s="811">
        <f t="shared" si="21"/>
        <v>8.68</v>
      </c>
      <c r="R39" s="811">
        <f t="shared" si="21"/>
        <v>37.24</v>
      </c>
      <c r="S39" s="811">
        <f t="shared" si="21"/>
        <v>36.994999999999997</v>
      </c>
      <c r="T39" s="813">
        <f t="shared" si="21"/>
        <v>36.3825</v>
      </c>
      <c r="U39" s="1006">
        <f t="shared" si="21"/>
        <v>0</v>
      </c>
      <c r="V39" s="855"/>
      <c r="W39" s="824"/>
      <c r="X39" s="824"/>
      <c r="AA39" s="11"/>
      <c r="AB39" s="11"/>
    </row>
    <row r="40" spans="1:33" ht="15" customHeight="1" thickBot="1" x14ac:dyDescent="0.3">
      <c r="A40" s="815" t="s">
        <v>14</v>
      </c>
      <c r="B40" s="816">
        <f t="shared" ref="B40:G40" si="22">+(B35/B37)/7*1000</f>
        <v>155.42356986558298</v>
      </c>
      <c r="C40" s="817">
        <f t="shared" si="22"/>
        <v>155.70548547961278</v>
      </c>
      <c r="D40" s="817">
        <f t="shared" si="22"/>
        <v>154.98652291105122</v>
      </c>
      <c r="E40" s="817">
        <f t="shared" si="22"/>
        <v>155.74112734864303</v>
      </c>
      <c r="F40" s="817">
        <f>+(F35/F37)/7*1000</f>
        <v>155.07202881152463</v>
      </c>
      <c r="G40" s="818">
        <f t="shared" si="22"/>
        <v>155.1188031680845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U40" si="23">+(O35/O37)/7*1000</f>
        <v>154.11255411255411</v>
      </c>
      <c r="P40" s="817">
        <f t="shared" si="23"/>
        <v>153.17460317460316</v>
      </c>
      <c r="Q40" s="817">
        <f t="shared" si="23"/>
        <v>162.5</v>
      </c>
      <c r="R40" s="817">
        <f t="shared" si="23"/>
        <v>152.24489795918367</v>
      </c>
      <c r="S40" s="817">
        <f t="shared" si="23"/>
        <v>151.0204081632653</v>
      </c>
      <c r="T40" s="819">
        <f t="shared" si="23"/>
        <v>148.57142857142858</v>
      </c>
      <c r="U40" s="1010" t="e">
        <f t="shared" si="23"/>
        <v>#DIV/0!</v>
      </c>
      <c r="V40" s="857"/>
      <c r="W40" s="824"/>
      <c r="X40" s="824"/>
      <c r="AA40" s="11"/>
      <c r="AB40" s="11"/>
    </row>
    <row r="41" spans="1:33" ht="15" customHeight="1" x14ac:dyDescent="0.25">
      <c r="A41" s="9"/>
      <c r="B41" s="821">
        <f t="shared" ref="B41:G41" si="24">B39-B35</f>
        <v>-1.0350999999999431</v>
      </c>
      <c r="C41" s="821">
        <f t="shared" si="24"/>
        <v>-2.0640999999999394</v>
      </c>
      <c r="D41" s="821">
        <f t="shared" si="24"/>
        <v>8.4199999999981401E-2</v>
      </c>
      <c r="E41" s="821">
        <f t="shared" si="24"/>
        <v>-2.1497000000001663</v>
      </c>
      <c r="F41" s="821">
        <f t="shared" si="24"/>
        <v>9.3199999999910688E-2</v>
      </c>
      <c r="G41" s="821">
        <f t="shared" si="24"/>
        <v>-6.4099999999939428E-2</v>
      </c>
      <c r="H41" s="9"/>
      <c r="I41" s="9"/>
      <c r="J41" s="9"/>
      <c r="K41" s="9"/>
      <c r="L41" s="822"/>
      <c r="M41" s="824"/>
      <c r="N41" s="9"/>
      <c r="O41" s="821">
        <f>O39-O35</f>
        <v>-2.6000000000003354E-2</v>
      </c>
      <c r="P41" s="821">
        <f t="shared" ref="P41:U41" si="25">P39-P35</f>
        <v>-4.4000000000004036E-2</v>
      </c>
      <c r="Q41" s="821">
        <f t="shared" si="25"/>
        <v>-0.41999999999999993</v>
      </c>
      <c r="R41" s="821">
        <f t="shared" si="25"/>
        <v>-5.9999999999995168E-2</v>
      </c>
      <c r="S41" s="821">
        <f t="shared" si="25"/>
        <v>-5.000000000002558E-3</v>
      </c>
      <c r="T41" s="821">
        <f t="shared" si="25"/>
        <v>-1.7499999999998295E-2</v>
      </c>
      <c r="U41" s="821">
        <f t="shared" si="25"/>
        <v>-9.3000000000000007</v>
      </c>
      <c r="V41" s="821"/>
      <c r="W41" s="9"/>
      <c r="X41" s="824"/>
      <c r="AA41" s="11"/>
      <c r="AB41" s="11"/>
    </row>
    <row r="42" spans="1:33" ht="15" customHeight="1" x14ac:dyDescent="0.25">
      <c r="A42" s="9"/>
      <c r="B42" s="901">
        <f t="shared" ref="B42:G42" si="26">(B41+B44)/$A$2</f>
        <v>-0.51754999999997153</v>
      </c>
      <c r="C42" s="901">
        <f t="shared" si="26"/>
        <v>-1.0320499999999697</v>
      </c>
      <c r="D42" s="901">
        <f t="shared" si="26"/>
        <v>4.20999999999907E-2</v>
      </c>
      <c r="E42" s="901">
        <f t="shared" si="26"/>
        <v>-1.0748500000000831</v>
      </c>
      <c r="F42" s="901">
        <f t="shared" si="26"/>
        <v>4.6599999999955344E-2</v>
      </c>
      <c r="G42" s="901">
        <f t="shared" si="26"/>
        <v>-3.2049999999969714E-2</v>
      </c>
      <c r="H42" s="9"/>
      <c r="I42" s="9"/>
      <c r="J42" s="9"/>
      <c r="K42" s="9"/>
      <c r="L42" s="9"/>
      <c r="M42" s="822"/>
      <c r="N42" s="822"/>
      <c r="O42" s="901">
        <f>(O41)/$A$2</f>
        <v>-1.3000000000001677E-2</v>
      </c>
      <c r="P42" s="901">
        <f t="shared" ref="P42:U42" si="27">(P41)/$A$2</f>
        <v>-2.2000000000002018E-2</v>
      </c>
      <c r="Q42" s="901">
        <f t="shared" si="27"/>
        <v>-0.20999999999999996</v>
      </c>
      <c r="R42" s="901">
        <f t="shared" si="27"/>
        <v>-2.9999999999997584E-2</v>
      </c>
      <c r="S42" s="901">
        <f t="shared" si="27"/>
        <v>-2.500000000001279E-3</v>
      </c>
      <c r="T42" s="901">
        <f t="shared" si="27"/>
        <v>-8.7499999999991473E-3</v>
      </c>
      <c r="U42" s="901">
        <f t="shared" si="27"/>
        <v>-4.6500000000000004</v>
      </c>
      <c r="V42" s="9"/>
      <c r="W42" s="9"/>
      <c r="AA42" s="11"/>
      <c r="AB42" s="11"/>
    </row>
    <row r="43" spans="1:33" ht="15" customHeight="1" thickBot="1" x14ac:dyDescent="0.3">
      <c r="A43" s="9"/>
      <c r="B43" s="901">
        <f t="shared" ref="B43:G43" si="28">B42 + SUMIF($A$28:$A$34, $A$3,B28:B34)</f>
        <v>69.182450000000031</v>
      </c>
      <c r="C43" s="901">
        <f t="shared" si="28"/>
        <v>74.46795000000003</v>
      </c>
      <c r="D43" s="901">
        <f t="shared" si="28"/>
        <v>15.842099999999991</v>
      </c>
      <c r="E43" s="901">
        <f t="shared" si="28"/>
        <v>73.825149999999923</v>
      </c>
      <c r="F43" s="901">
        <f t="shared" si="28"/>
        <v>73.14659999999995</v>
      </c>
      <c r="G43" s="901">
        <f t="shared" si="28"/>
        <v>74.767950000000027</v>
      </c>
      <c r="H43" s="9"/>
      <c r="I43" s="9"/>
      <c r="J43" s="9"/>
      <c r="K43" s="9"/>
      <c r="L43" s="9"/>
      <c r="M43" s="822"/>
      <c r="N43" s="822"/>
      <c r="O43" s="901">
        <f t="shared" ref="O43:T43" si="29">O42 + SUMIF($N$28:$N$34, $A$3,O28:O34)</f>
        <v>5.086999999999998</v>
      </c>
      <c r="P43" s="901">
        <f t="shared" si="29"/>
        <v>5.477999999999998</v>
      </c>
      <c r="Q43" s="901">
        <f t="shared" si="29"/>
        <v>1.0900000000000001</v>
      </c>
      <c r="R43" s="901">
        <f t="shared" si="29"/>
        <v>4.9700000000000024</v>
      </c>
      <c r="S43" s="901">
        <f t="shared" si="29"/>
        <v>5.2974999999999985</v>
      </c>
      <c r="T43" s="901">
        <f t="shared" si="29"/>
        <v>5.191250000000001</v>
      </c>
      <c r="U43" s="901">
        <f>U42 + SUMIF($A$48:$A$54, $A$3,U28:U34)</f>
        <v>-4.6500000000000004</v>
      </c>
      <c r="V43" s="9"/>
      <c r="W43" s="9"/>
      <c r="AA43" s="11"/>
      <c r="AB43" s="11"/>
    </row>
    <row r="44" spans="1:33" ht="15" customHeight="1" thickBot="1" x14ac:dyDescent="0.3">
      <c r="A44" s="9"/>
      <c r="B44" s="1056"/>
      <c r="C44" s="1057"/>
      <c r="D44" s="1057"/>
      <c r="E44" s="1057"/>
      <c r="F44" s="1057"/>
      <c r="G44" s="1058"/>
      <c r="H44" s="822"/>
      <c r="I44" s="822"/>
      <c r="J44" s="822"/>
      <c r="K44" s="822"/>
      <c r="L44" s="822"/>
      <c r="M44" s="822"/>
      <c r="N44" s="822"/>
      <c r="O44" s="1017">
        <f>O36-O40</f>
        <v>-0.11255411255410763</v>
      </c>
      <c r="P44" s="1018">
        <f t="shared" ref="P44:T44" si="30">P36-P40</f>
        <v>-0.17460317460316332</v>
      </c>
      <c r="Q44" s="1018">
        <f t="shared" si="30"/>
        <v>-7.5</v>
      </c>
      <c r="R44" s="1018">
        <f t="shared" si="30"/>
        <v>-0.24489795918367463</v>
      </c>
      <c r="S44" s="1018">
        <f t="shared" si="30"/>
        <v>-2.0408163265301482E-2</v>
      </c>
      <c r="T44" s="1019">
        <f t="shared" si="30"/>
        <v>-7.1428571428583609E-2</v>
      </c>
      <c r="U44" s="822"/>
      <c r="V44" s="1011">
        <f>SUM(O44:U44)</f>
        <v>-8.1238919810348307</v>
      </c>
      <c r="W44" s="822"/>
      <c r="X44" s="2"/>
      <c r="AA44" s="11"/>
      <c r="AB44" s="11"/>
      <c r="AD44" s="3"/>
    </row>
    <row r="45" spans="1:33" ht="15" customHeight="1" thickBot="1" x14ac:dyDescent="0.3">
      <c r="A45" s="773" t="s">
        <v>18</v>
      </c>
      <c r="B45" s="1204" t="s">
        <v>7</v>
      </c>
      <c r="C45" s="1198"/>
      <c r="D45" s="1198"/>
      <c r="E45" s="1198"/>
      <c r="F45" s="1198"/>
      <c r="G45" s="1198"/>
      <c r="H45" s="1182"/>
      <c r="I45" s="1196" t="s">
        <v>76</v>
      </c>
      <c r="J45" s="1181" t="s">
        <v>29</v>
      </c>
      <c r="K45" s="1182"/>
      <c r="L45" s="1182"/>
      <c r="M45" s="1182"/>
      <c r="N45" s="1182"/>
      <c r="O45" s="1198"/>
      <c r="P45" s="1199"/>
      <c r="Q45" s="1200" t="s">
        <v>76</v>
      </c>
      <c r="R45" s="1204" t="s">
        <v>28</v>
      </c>
      <c r="S45" s="1198"/>
      <c r="T45" s="1198"/>
      <c r="U45" s="1182"/>
      <c r="V45" s="1198"/>
      <c r="W45" s="1182"/>
      <c r="X45" s="1183"/>
      <c r="Y45" s="1196" t="s">
        <v>76</v>
      </c>
      <c r="Z45" s="1194" t="s">
        <v>8</v>
      </c>
      <c r="AA45" s="11"/>
      <c r="AB45" s="11"/>
      <c r="AC45" s="2"/>
      <c r="AE45" s="2"/>
      <c r="AF45" s="2"/>
      <c r="AG45" s="2"/>
    </row>
    <row r="46" spans="1:33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1197"/>
      <c r="J46" s="828">
        <v>1</v>
      </c>
      <c r="K46" s="829">
        <v>2</v>
      </c>
      <c r="L46" s="829">
        <v>3</v>
      </c>
      <c r="M46" s="829">
        <v>4</v>
      </c>
      <c r="N46" s="829">
        <v>5</v>
      </c>
      <c r="O46" s="829">
        <v>6</v>
      </c>
      <c r="P46" s="935">
        <v>7</v>
      </c>
      <c r="Q46" s="1197"/>
      <c r="R46" s="828">
        <v>1</v>
      </c>
      <c r="S46" s="829">
        <v>2</v>
      </c>
      <c r="T46" s="829">
        <v>3</v>
      </c>
      <c r="U46" s="829">
        <v>4</v>
      </c>
      <c r="V46" s="829">
        <v>5</v>
      </c>
      <c r="W46" s="936">
        <v>6</v>
      </c>
      <c r="X46" s="859">
        <v>7</v>
      </c>
      <c r="Y46" s="1197"/>
      <c r="Z46" s="1180"/>
      <c r="AA46" s="11"/>
      <c r="AB46" s="11"/>
      <c r="AC46" s="2"/>
      <c r="AE46" s="2"/>
      <c r="AF46" s="2"/>
      <c r="AG46" s="2"/>
    </row>
    <row r="47" spans="1:33" ht="15" customHeight="1" thickBot="1" x14ac:dyDescent="0.3">
      <c r="A47" s="940" t="s">
        <v>127</v>
      </c>
      <c r="B47" s="961">
        <v>6.1</v>
      </c>
      <c r="C47" s="962">
        <v>6.1</v>
      </c>
      <c r="D47" s="962">
        <v>5.9</v>
      </c>
      <c r="E47" s="962">
        <v>0.7</v>
      </c>
      <c r="F47" s="962">
        <v>6</v>
      </c>
      <c r="G47" s="962">
        <v>6</v>
      </c>
      <c r="H47" s="963">
        <v>6</v>
      </c>
      <c r="I47" s="1004">
        <v>9.5</v>
      </c>
      <c r="J47" s="961">
        <v>6</v>
      </c>
      <c r="K47" s="962">
        <v>6</v>
      </c>
      <c r="L47" s="962">
        <v>6.1</v>
      </c>
      <c r="M47" s="962">
        <v>1.4</v>
      </c>
      <c r="N47" s="962">
        <v>6.2</v>
      </c>
      <c r="O47" s="831">
        <v>6</v>
      </c>
      <c r="P47" s="969">
        <v>5.9</v>
      </c>
      <c r="Q47" s="988">
        <v>5.5</v>
      </c>
      <c r="R47" s="961">
        <v>6.4</v>
      </c>
      <c r="S47" s="962">
        <v>6.4</v>
      </c>
      <c r="T47" s="962">
        <v>6.5</v>
      </c>
      <c r="U47" s="962">
        <v>0.9</v>
      </c>
      <c r="V47" s="962">
        <v>6.5</v>
      </c>
      <c r="W47" s="962">
        <v>6.5</v>
      </c>
      <c r="X47" s="969">
        <v>6.5</v>
      </c>
      <c r="Y47" s="991">
        <v>6.9</v>
      </c>
      <c r="Z47" s="1054">
        <f t="shared" ref="Z47:Z54" si="31">SUM(B47:H47)+SUM(J47:P47)+SUM(R47:X47)</f>
        <v>114.10000000000001</v>
      </c>
      <c r="AA47" s="2"/>
      <c r="AC47" s="2"/>
      <c r="AD47" s="2"/>
      <c r="AE47" s="2"/>
    </row>
    <row r="48" spans="1:33" ht="15" customHeight="1" x14ac:dyDescent="0.25">
      <c r="A48" s="774" t="s">
        <v>23</v>
      </c>
      <c r="B48" s="958">
        <v>6.1</v>
      </c>
      <c r="C48" s="959">
        <v>6.1</v>
      </c>
      <c r="D48" s="959">
        <v>5.9</v>
      </c>
      <c r="E48" s="959">
        <v>0.7</v>
      </c>
      <c r="F48" s="959">
        <v>6</v>
      </c>
      <c r="G48" s="966">
        <v>6</v>
      </c>
      <c r="H48" s="1001">
        <v>6</v>
      </c>
      <c r="I48" s="1005">
        <v>9.5</v>
      </c>
      <c r="J48" s="958">
        <v>6</v>
      </c>
      <c r="K48" s="966">
        <v>6</v>
      </c>
      <c r="L48" s="966">
        <v>6.1</v>
      </c>
      <c r="M48" s="959">
        <v>1.4</v>
      </c>
      <c r="N48" s="959">
        <v>6.2</v>
      </c>
      <c r="O48" s="967">
        <v>6</v>
      </c>
      <c r="P48" s="968">
        <v>5.9</v>
      </c>
      <c r="Q48" s="989">
        <v>5.5</v>
      </c>
      <c r="R48" s="958">
        <v>6.4</v>
      </c>
      <c r="S48" s="959">
        <v>6.4</v>
      </c>
      <c r="T48" s="959">
        <v>6.5</v>
      </c>
      <c r="U48" s="959">
        <v>0.9</v>
      </c>
      <c r="V48" s="959">
        <v>6.5</v>
      </c>
      <c r="W48" s="959">
        <v>6.5</v>
      </c>
      <c r="X48" s="968">
        <v>6.5</v>
      </c>
      <c r="Y48" s="989">
        <v>6.9</v>
      </c>
      <c r="Z48" s="1062">
        <f>SUM(B48:H48)+SUM(J48:P48)+SUM(R48:X48)</f>
        <v>114.10000000000001</v>
      </c>
      <c r="AA48" s="895"/>
      <c r="AB48" s="1029"/>
      <c r="AC48" s="1043"/>
      <c r="AD48" s="2"/>
      <c r="AE48" s="2"/>
    </row>
    <row r="49" spans="1:31" ht="15" customHeight="1" x14ac:dyDescent="0.25">
      <c r="A49" s="774" t="s">
        <v>19</v>
      </c>
      <c r="B49" s="808">
        <v>6</v>
      </c>
      <c r="C49" s="811">
        <v>6</v>
      </c>
      <c r="D49" s="811">
        <v>5.8</v>
      </c>
      <c r="E49" s="811">
        <v>0.7</v>
      </c>
      <c r="F49" s="811">
        <v>6</v>
      </c>
      <c r="G49" s="862">
        <v>5.9</v>
      </c>
      <c r="H49" s="1002">
        <v>5.9</v>
      </c>
      <c r="I49" s="1006">
        <v>9.6</v>
      </c>
      <c r="J49" s="808">
        <v>5.8</v>
      </c>
      <c r="K49" s="862">
        <v>5.8</v>
      </c>
      <c r="L49" s="862">
        <v>5.9</v>
      </c>
      <c r="M49" s="811">
        <v>1.3</v>
      </c>
      <c r="N49" s="811">
        <v>6.1</v>
      </c>
      <c r="O49" s="863">
        <v>5.9</v>
      </c>
      <c r="P49" s="812">
        <v>5.7</v>
      </c>
      <c r="Q49" s="990">
        <v>5.4</v>
      </c>
      <c r="R49" s="808">
        <v>6.3</v>
      </c>
      <c r="S49" s="811">
        <v>6.3</v>
      </c>
      <c r="T49" s="811">
        <v>6.4</v>
      </c>
      <c r="U49" s="811">
        <v>0.8</v>
      </c>
      <c r="V49" s="811">
        <v>6.4</v>
      </c>
      <c r="W49" s="811">
        <v>6.4</v>
      </c>
      <c r="X49" s="812">
        <v>6.4</v>
      </c>
      <c r="Y49" s="990">
        <v>6.8</v>
      </c>
      <c r="Z49" s="1063">
        <f t="shared" si="31"/>
        <v>111.8</v>
      </c>
      <c r="AA49" s="895"/>
      <c r="AB49" s="1029"/>
      <c r="AC49" s="1043"/>
      <c r="AD49" s="2"/>
      <c r="AE49" s="2"/>
    </row>
    <row r="50" spans="1:31" ht="15" customHeight="1" x14ac:dyDescent="0.25">
      <c r="A50" s="774" t="s">
        <v>27</v>
      </c>
      <c r="B50" s="808">
        <v>6</v>
      </c>
      <c r="C50" s="811">
        <v>6</v>
      </c>
      <c r="D50" s="811">
        <v>5.8</v>
      </c>
      <c r="E50" s="811">
        <v>0.7</v>
      </c>
      <c r="F50" s="811">
        <v>6</v>
      </c>
      <c r="G50" s="862">
        <v>6</v>
      </c>
      <c r="H50" s="1002">
        <v>5.9</v>
      </c>
      <c r="I50" s="1006"/>
      <c r="J50" s="808">
        <v>5.8</v>
      </c>
      <c r="K50" s="862">
        <v>5.8</v>
      </c>
      <c r="L50" s="862">
        <v>6</v>
      </c>
      <c r="M50" s="811">
        <v>1.3</v>
      </c>
      <c r="N50" s="811">
        <v>6.1</v>
      </c>
      <c r="O50" s="863">
        <v>5.9</v>
      </c>
      <c r="P50" s="812">
        <v>5.8</v>
      </c>
      <c r="Q50" s="990"/>
      <c r="R50" s="808">
        <v>6.3</v>
      </c>
      <c r="S50" s="811">
        <v>6.3</v>
      </c>
      <c r="T50" s="811">
        <v>6.4</v>
      </c>
      <c r="U50" s="811">
        <v>0.8</v>
      </c>
      <c r="V50" s="811">
        <v>6.4</v>
      </c>
      <c r="W50" s="811">
        <v>6.4</v>
      </c>
      <c r="X50" s="812">
        <v>6.4</v>
      </c>
      <c r="Y50" s="990"/>
      <c r="Z50" s="1063">
        <f t="shared" si="31"/>
        <v>112.1</v>
      </c>
      <c r="AA50" s="895"/>
      <c r="AB50" s="1029"/>
      <c r="AC50" s="1043"/>
      <c r="AD50" s="2"/>
      <c r="AE50" s="2"/>
    </row>
    <row r="51" spans="1:31" ht="15" customHeight="1" x14ac:dyDescent="0.25">
      <c r="A51" s="774" t="s">
        <v>20</v>
      </c>
      <c r="B51" s="808">
        <v>6</v>
      </c>
      <c r="C51" s="811">
        <v>6</v>
      </c>
      <c r="D51" s="811">
        <v>5.9</v>
      </c>
      <c r="E51" s="811">
        <v>0.7</v>
      </c>
      <c r="F51" s="811">
        <v>6</v>
      </c>
      <c r="G51" s="862">
        <v>6</v>
      </c>
      <c r="H51" s="1002">
        <v>6</v>
      </c>
      <c r="I51" s="1006"/>
      <c r="J51" s="808">
        <v>5.9</v>
      </c>
      <c r="K51" s="862">
        <v>5.8</v>
      </c>
      <c r="L51" s="862">
        <v>6</v>
      </c>
      <c r="M51" s="811">
        <v>1</v>
      </c>
      <c r="N51" s="811">
        <v>6.1</v>
      </c>
      <c r="O51" s="863">
        <v>6</v>
      </c>
      <c r="P51" s="812">
        <v>5.8</v>
      </c>
      <c r="Q51" s="990"/>
      <c r="R51" s="808">
        <v>6.3</v>
      </c>
      <c r="S51" s="811">
        <v>6.3</v>
      </c>
      <c r="T51" s="811">
        <v>6.5</v>
      </c>
      <c r="U51" s="811">
        <v>0.8</v>
      </c>
      <c r="V51" s="811">
        <v>6.4</v>
      </c>
      <c r="W51" s="811">
        <v>6.4</v>
      </c>
      <c r="X51" s="812">
        <v>6.4</v>
      </c>
      <c r="Y51" s="990"/>
      <c r="Z51" s="1063">
        <f t="shared" si="31"/>
        <v>112.29999999999998</v>
      </c>
      <c r="AA51" s="895"/>
      <c r="AB51" s="1029"/>
      <c r="AC51" s="1043"/>
      <c r="AD51" s="2"/>
      <c r="AE51" s="2"/>
    </row>
    <row r="52" spans="1:31" ht="15" customHeight="1" x14ac:dyDescent="0.25">
      <c r="A52" s="774" t="s">
        <v>21</v>
      </c>
      <c r="B52" s="808">
        <v>6</v>
      </c>
      <c r="C52" s="811">
        <v>6</v>
      </c>
      <c r="D52" s="811">
        <v>5.9</v>
      </c>
      <c r="E52" s="811">
        <v>0.7</v>
      </c>
      <c r="F52" s="811">
        <v>6</v>
      </c>
      <c r="G52" s="862">
        <v>6</v>
      </c>
      <c r="H52" s="1002">
        <v>6</v>
      </c>
      <c r="I52" s="1006"/>
      <c r="J52" s="808">
        <v>5.9</v>
      </c>
      <c r="K52" s="862">
        <v>5.9</v>
      </c>
      <c r="L52" s="862">
        <v>6</v>
      </c>
      <c r="M52" s="811">
        <v>1.3</v>
      </c>
      <c r="N52" s="811">
        <v>6.1</v>
      </c>
      <c r="O52" s="863">
        <v>6</v>
      </c>
      <c r="P52" s="812">
        <v>5.8</v>
      </c>
      <c r="Q52" s="990"/>
      <c r="R52" s="808">
        <v>6.4</v>
      </c>
      <c r="S52" s="811">
        <v>6.3</v>
      </c>
      <c r="T52" s="811">
        <v>6.5</v>
      </c>
      <c r="U52" s="811">
        <v>0.8</v>
      </c>
      <c r="V52" s="811">
        <v>6.4</v>
      </c>
      <c r="W52" s="811">
        <v>6.4</v>
      </c>
      <c r="X52" s="812">
        <v>6.4</v>
      </c>
      <c r="Y52" s="990"/>
      <c r="Z52" s="1063">
        <f t="shared" si="31"/>
        <v>112.79999999999998</v>
      </c>
      <c r="AA52" s="895"/>
      <c r="AB52" s="1029"/>
      <c r="AC52" s="1043"/>
      <c r="AD52" s="2"/>
      <c r="AE52" s="2"/>
    </row>
    <row r="53" spans="1:31" ht="15" customHeight="1" x14ac:dyDescent="0.25">
      <c r="A53" s="785" t="s">
        <v>22</v>
      </c>
      <c r="B53" s="808">
        <v>6.1</v>
      </c>
      <c r="C53" s="811">
        <v>6</v>
      </c>
      <c r="D53" s="811">
        <v>5.9</v>
      </c>
      <c r="E53" s="811">
        <v>0.7</v>
      </c>
      <c r="F53" s="811">
        <v>6</v>
      </c>
      <c r="G53" s="862">
        <v>6</v>
      </c>
      <c r="H53" s="1002">
        <v>6</v>
      </c>
      <c r="I53" s="1006"/>
      <c r="J53" s="808">
        <v>5.9</v>
      </c>
      <c r="K53" s="862">
        <v>5.9</v>
      </c>
      <c r="L53" s="862">
        <v>6</v>
      </c>
      <c r="M53" s="811">
        <v>1.3</v>
      </c>
      <c r="N53" s="811">
        <v>6.2</v>
      </c>
      <c r="O53" s="863">
        <v>6</v>
      </c>
      <c r="P53" s="812">
        <v>5.8</v>
      </c>
      <c r="Q53" s="990"/>
      <c r="R53" s="808">
        <v>6.4</v>
      </c>
      <c r="S53" s="811">
        <v>6.3</v>
      </c>
      <c r="T53" s="811">
        <v>6.5</v>
      </c>
      <c r="U53" s="811">
        <v>0.8</v>
      </c>
      <c r="V53" s="811">
        <v>6.5</v>
      </c>
      <c r="W53" s="811">
        <v>6.4</v>
      </c>
      <c r="X53" s="812">
        <v>6.4</v>
      </c>
      <c r="Y53" s="990"/>
      <c r="Z53" s="1063">
        <f t="shared" si="31"/>
        <v>113.10000000000001</v>
      </c>
      <c r="AA53" s="895"/>
      <c r="AB53" s="1029"/>
      <c r="AC53" s="1043"/>
      <c r="AD53" s="2"/>
      <c r="AE53" s="2"/>
    </row>
    <row r="54" spans="1:31" ht="15" customHeight="1" thickBot="1" x14ac:dyDescent="0.3">
      <c r="A54" s="839" t="s">
        <v>30</v>
      </c>
      <c r="B54" s="808">
        <v>6.1</v>
      </c>
      <c r="C54" s="811">
        <v>6.1</v>
      </c>
      <c r="D54" s="811">
        <v>5.9</v>
      </c>
      <c r="E54" s="811">
        <v>0.7</v>
      </c>
      <c r="F54" s="811">
        <v>6</v>
      </c>
      <c r="G54" s="862">
        <v>6</v>
      </c>
      <c r="H54" s="1002">
        <v>6</v>
      </c>
      <c r="I54" s="1006"/>
      <c r="J54" s="808">
        <v>5.9</v>
      </c>
      <c r="K54" s="862">
        <v>5.9</v>
      </c>
      <c r="L54" s="862">
        <v>6</v>
      </c>
      <c r="M54" s="811">
        <v>1.3</v>
      </c>
      <c r="N54" s="811">
        <v>6.2</v>
      </c>
      <c r="O54" s="863">
        <v>6</v>
      </c>
      <c r="P54" s="812">
        <v>5.8</v>
      </c>
      <c r="Q54" s="990"/>
      <c r="R54" s="808">
        <v>6.4</v>
      </c>
      <c r="S54" s="811">
        <v>6.4</v>
      </c>
      <c r="T54" s="811">
        <v>6.5</v>
      </c>
      <c r="U54" s="811">
        <v>0.8</v>
      </c>
      <c r="V54" s="811">
        <v>6.5</v>
      </c>
      <c r="W54" s="811">
        <v>6.5</v>
      </c>
      <c r="X54" s="812">
        <v>6.5</v>
      </c>
      <c r="Y54" s="1026"/>
      <c r="Z54" s="1080">
        <f t="shared" si="31"/>
        <v>113.5</v>
      </c>
      <c r="AA54" s="895"/>
      <c r="AB54" s="1029"/>
      <c r="AC54" s="1043"/>
      <c r="AD54" s="2"/>
      <c r="AE54" s="2"/>
    </row>
    <row r="55" spans="1:31" ht="15" customHeight="1" thickBot="1" x14ac:dyDescent="0.3">
      <c r="A55" s="792" t="s">
        <v>8</v>
      </c>
      <c r="B55" s="843">
        <f t="shared" ref="B55:L55" si="32">SUM(B48:B54)</f>
        <v>42.300000000000004</v>
      </c>
      <c r="C55" s="844">
        <f t="shared" si="32"/>
        <v>42.2</v>
      </c>
      <c r="D55" s="844">
        <f t="shared" si="32"/>
        <v>41.099999999999994</v>
      </c>
      <c r="E55" s="844">
        <f t="shared" si="32"/>
        <v>4.9000000000000004</v>
      </c>
      <c r="F55" s="844">
        <f t="shared" si="32"/>
        <v>42</v>
      </c>
      <c r="G55" s="844">
        <f t="shared" si="32"/>
        <v>41.9</v>
      </c>
      <c r="H55" s="845">
        <f t="shared" si="32"/>
        <v>41.8</v>
      </c>
      <c r="I55" s="1007">
        <f t="shared" si="32"/>
        <v>19.100000000000001</v>
      </c>
      <c r="J55" s="843">
        <f t="shared" si="32"/>
        <v>41.199999999999996</v>
      </c>
      <c r="K55" s="844">
        <f t="shared" si="32"/>
        <v>41.1</v>
      </c>
      <c r="L55" s="844">
        <f t="shared" si="32"/>
        <v>42</v>
      </c>
      <c r="M55" s="844">
        <f>SUM(M48:M54)</f>
        <v>8.9</v>
      </c>
      <c r="N55" s="844">
        <f>SUM(N48:N54)</f>
        <v>43.000000000000007</v>
      </c>
      <c r="O55" s="844">
        <f>SUM(O48:O54)</f>
        <v>41.8</v>
      </c>
      <c r="P55" s="885">
        <f>SUM(P48:P54)</f>
        <v>40.6</v>
      </c>
      <c r="Q55" s="885">
        <f t="shared" ref="Q55:Y55" si="33">SUM(Q48:Q54)</f>
        <v>10.9</v>
      </c>
      <c r="R55" s="843">
        <f t="shared" si="33"/>
        <v>44.5</v>
      </c>
      <c r="S55" s="844">
        <f t="shared" si="33"/>
        <v>44.3</v>
      </c>
      <c r="T55" s="844">
        <f t="shared" si="33"/>
        <v>45.3</v>
      </c>
      <c r="U55" s="844">
        <f t="shared" si="33"/>
        <v>5.6999999999999993</v>
      </c>
      <c r="V55" s="844">
        <f t="shared" si="33"/>
        <v>45.1</v>
      </c>
      <c r="W55" s="844">
        <f t="shared" si="33"/>
        <v>45</v>
      </c>
      <c r="X55" s="885">
        <f t="shared" si="33"/>
        <v>45</v>
      </c>
      <c r="Y55" s="885">
        <f t="shared" si="33"/>
        <v>13.7</v>
      </c>
      <c r="Z55" s="1060">
        <f>SUM(B55:H55)+SUM(J55:P55)+SUM(R55:X55)</f>
        <v>789.69999999999993</v>
      </c>
      <c r="AB55" s="1029"/>
      <c r="AC55" s="1043"/>
      <c r="AD55" s="2"/>
      <c r="AE55" s="2"/>
    </row>
    <row r="56" spans="1:31" ht="15" customHeight="1" thickBot="1" x14ac:dyDescent="0.3">
      <c r="A56" s="797" t="s">
        <v>10</v>
      </c>
      <c r="B56" s="886">
        <v>155</v>
      </c>
      <c r="C56" s="887">
        <v>154.5</v>
      </c>
      <c r="D56" s="887">
        <v>154.5</v>
      </c>
      <c r="E56" s="887">
        <v>155.5</v>
      </c>
      <c r="F56" s="887">
        <v>154</v>
      </c>
      <c r="G56" s="887">
        <v>153.5</v>
      </c>
      <c r="H56" s="1003">
        <v>153</v>
      </c>
      <c r="I56" s="1008">
        <v>153</v>
      </c>
      <c r="J56" s="886">
        <v>155</v>
      </c>
      <c r="K56" s="887">
        <v>154.5</v>
      </c>
      <c r="L56" s="887">
        <v>154</v>
      </c>
      <c r="M56" s="889">
        <v>155.5</v>
      </c>
      <c r="N56" s="889">
        <v>153.5</v>
      </c>
      <c r="O56" s="887">
        <v>153</v>
      </c>
      <c r="P56" s="888">
        <v>152.5</v>
      </c>
      <c r="Q56" s="888">
        <v>152.5</v>
      </c>
      <c r="R56" s="886">
        <v>155</v>
      </c>
      <c r="S56" s="887">
        <v>154.5</v>
      </c>
      <c r="T56" s="887">
        <v>154</v>
      </c>
      <c r="U56" s="887">
        <v>155.5</v>
      </c>
      <c r="V56" s="887">
        <v>153.5</v>
      </c>
      <c r="W56" s="887">
        <v>153</v>
      </c>
      <c r="X56" s="888">
        <v>153</v>
      </c>
      <c r="Y56" s="888">
        <v>153</v>
      </c>
      <c r="Z56" s="865">
        <f>((Z55/Z57)/7)*1000</f>
        <v>154.11787665886027</v>
      </c>
      <c r="AA56" s="1013">
        <f>AVERAGE(B56:H56,J56:P56,R56:X56)</f>
        <v>154.11904761904762</v>
      </c>
      <c r="AB56" s="12"/>
      <c r="AC56" s="2"/>
      <c r="AD56" s="2"/>
      <c r="AE56" s="2"/>
    </row>
    <row r="57" spans="1:31" ht="15" customHeight="1" x14ac:dyDescent="0.25">
      <c r="A57" s="801" t="s">
        <v>11</v>
      </c>
      <c r="B57" s="802">
        <v>39</v>
      </c>
      <c r="C57" s="803">
        <v>39</v>
      </c>
      <c r="D57" s="803">
        <v>38</v>
      </c>
      <c r="E57" s="803">
        <v>4</v>
      </c>
      <c r="F57" s="803">
        <v>39</v>
      </c>
      <c r="G57" s="803">
        <v>39</v>
      </c>
      <c r="H57" s="805">
        <v>39</v>
      </c>
      <c r="I57" s="1009"/>
      <c r="J57" s="802">
        <v>38</v>
      </c>
      <c r="K57" s="803">
        <v>38</v>
      </c>
      <c r="L57" s="803">
        <v>39</v>
      </c>
      <c r="M57" s="803">
        <v>8</v>
      </c>
      <c r="N57" s="803">
        <v>40</v>
      </c>
      <c r="O57" s="803">
        <v>39</v>
      </c>
      <c r="P57" s="804">
        <v>38</v>
      </c>
      <c r="Q57" s="995"/>
      <c r="R57" s="802">
        <v>41</v>
      </c>
      <c r="S57" s="803">
        <v>41</v>
      </c>
      <c r="T57" s="803">
        <v>42</v>
      </c>
      <c r="U57" s="803">
        <v>5</v>
      </c>
      <c r="V57" s="803">
        <v>42</v>
      </c>
      <c r="W57" s="803">
        <v>42</v>
      </c>
      <c r="X57" s="804">
        <v>42</v>
      </c>
      <c r="Y57" s="995"/>
      <c r="Z57" s="866">
        <f>SUM(B57:H57)+SUM(J57:P57)+SUM(R57:X57)</f>
        <v>732</v>
      </c>
      <c r="AA57" s="2"/>
      <c r="AB57" s="12"/>
      <c r="AC57" s="2"/>
      <c r="AD57" s="2"/>
      <c r="AE57" s="2"/>
    </row>
    <row r="58" spans="1:31" ht="15" customHeight="1" x14ac:dyDescent="0.25">
      <c r="A58" s="807" t="s">
        <v>12</v>
      </c>
      <c r="B58" s="808">
        <f>((((B56*7)*B57-B48-B49)/1000))/7</f>
        <v>6.0432714285714288</v>
      </c>
      <c r="C58" s="811">
        <f t="shared" ref="C58:Y58" si="34">((((C56*7)*C57-C48-C49)/1000))/7</f>
        <v>6.023771428571429</v>
      </c>
      <c r="D58" s="811">
        <f t="shared" si="34"/>
        <v>5.8693285714285706</v>
      </c>
      <c r="E58" s="811">
        <f t="shared" si="34"/>
        <v>0.62180000000000013</v>
      </c>
      <c r="F58" s="811">
        <f t="shared" si="34"/>
        <v>6.0042857142857144</v>
      </c>
      <c r="G58" s="811">
        <f t="shared" si="34"/>
        <v>5.9847999999999999</v>
      </c>
      <c r="H58" s="813">
        <f t="shared" si="34"/>
        <v>5.9653</v>
      </c>
      <c r="I58" s="1006">
        <f>((((I56*7)*I57-I48-I49)/1000))/7</f>
        <v>-2.7285714285714287E-3</v>
      </c>
      <c r="J58" s="808">
        <f t="shared" si="34"/>
        <v>5.8883142857142854</v>
      </c>
      <c r="K58" s="811">
        <f t="shared" si="34"/>
        <v>5.8693142857142862</v>
      </c>
      <c r="L58" s="811">
        <f t="shared" si="34"/>
        <v>6.0042857142857144</v>
      </c>
      <c r="M58" s="811">
        <f t="shared" si="34"/>
        <v>1.2436142857142858</v>
      </c>
      <c r="N58" s="811">
        <f t="shared" si="34"/>
        <v>6.138242857142858</v>
      </c>
      <c r="O58" s="811">
        <f t="shared" si="34"/>
        <v>5.9653</v>
      </c>
      <c r="P58" s="812">
        <f t="shared" si="34"/>
        <v>5.793342857142858</v>
      </c>
      <c r="Q58" s="812">
        <f t="shared" si="34"/>
        <v>-1.5571428571428572E-3</v>
      </c>
      <c r="R58" s="808">
        <f t="shared" si="34"/>
        <v>6.353185714285714</v>
      </c>
      <c r="S58" s="811">
        <f t="shared" si="34"/>
        <v>6.3326857142857138</v>
      </c>
      <c r="T58" s="811">
        <f t="shared" si="34"/>
        <v>6.4661571428571429</v>
      </c>
      <c r="U58" s="811">
        <f t="shared" si="34"/>
        <v>0.77725714285714287</v>
      </c>
      <c r="V58" s="811">
        <f t="shared" si="34"/>
        <v>6.4451571428571421</v>
      </c>
      <c r="W58" s="811">
        <f t="shared" si="34"/>
        <v>6.4241571428571422</v>
      </c>
      <c r="X58" s="812">
        <f t="shared" si="34"/>
        <v>6.4241571428571422</v>
      </c>
      <c r="Y58" s="812">
        <f t="shared" si="34"/>
        <v>-1.9571428571428569E-3</v>
      </c>
      <c r="Z58" s="867">
        <f>((Z55*1000)/Z57)/7</f>
        <v>154.11787665886024</v>
      </c>
    </row>
    <row r="59" spans="1:31" ht="15" customHeight="1" x14ac:dyDescent="0.25">
      <c r="A59" s="810" t="s">
        <v>13</v>
      </c>
      <c r="B59" s="808">
        <f>((B57*B56)*7)/1000</f>
        <v>42.314999999999998</v>
      </c>
      <c r="C59" s="811">
        <f>((C57*C56)*7)/1000</f>
        <v>42.1785</v>
      </c>
      <c r="D59" s="811">
        <f t="shared" ref="D59:L59" si="35">((D57*D56)*7)/1000</f>
        <v>41.097000000000001</v>
      </c>
      <c r="E59" s="811">
        <f t="shared" si="35"/>
        <v>4.3540000000000001</v>
      </c>
      <c r="F59" s="811">
        <f t="shared" si="35"/>
        <v>42.042000000000002</v>
      </c>
      <c r="G59" s="811">
        <f t="shared" si="35"/>
        <v>41.905500000000004</v>
      </c>
      <c r="H59" s="813">
        <f t="shared" si="35"/>
        <v>41.768999999999998</v>
      </c>
      <c r="I59" s="1006">
        <f t="shared" si="35"/>
        <v>0</v>
      </c>
      <c r="J59" s="808">
        <f t="shared" si="35"/>
        <v>41.23</v>
      </c>
      <c r="K59" s="811">
        <f t="shared" si="35"/>
        <v>41.097000000000001</v>
      </c>
      <c r="L59" s="811">
        <f t="shared" si="35"/>
        <v>42.042000000000002</v>
      </c>
      <c r="M59" s="811">
        <f>((M57*M56)*7)/1000</f>
        <v>8.7080000000000002</v>
      </c>
      <c r="N59" s="811">
        <f>((N57*N56)*7)/1000</f>
        <v>42.98</v>
      </c>
      <c r="O59" s="811">
        <f>((O57*O56)*7)/1000</f>
        <v>41.768999999999998</v>
      </c>
      <c r="P59" s="812">
        <f>((P57*P56)*7)/1000</f>
        <v>40.564999999999998</v>
      </c>
      <c r="Q59" s="812">
        <f t="shared" ref="Q59:Y59" si="36">((Q57*Q56)*7)/1000</f>
        <v>0</v>
      </c>
      <c r="R59" s="808">
        <f t="shared" si="36"/>
        <v>44.484999999999999</v>
      </c>
      <c r="S59" s="811">
        <f t="shared" si="36"/>
        <v>44.341500000000003</v>
      </c>
      <c r="T59" s="811">
        <f t="shared" si="36"/>
        <v>45.276000000000003</v>
      </c>
      <c r="U59" s="811">
        <f t="shared" si="36"/>
        <v>5.4424999999999999</v>
      </c>
      <c r="V59" s="811">
        <f t="shared" si="36"/>
        <v>45.128999999999998</v>
      </c>
      <c r="W59" s="811">
        <f t="shared" si="36"/>
        <v>44.981999999999999</v>
      </c>
      <c r="X59" s="812">
        <f t="shared" si="36"/>
        <v>44.981999999999999</v>
      </c>
      <c r="Y59" s="812">
        <f t="shared" si="36"/>
        <v>0</v>
      </c>
      <c r="Z59" s="868"/>
    </row>
    <row r="60" spans="1:31" ht="15" customHeight="1" thickBot="1" x14ac:dyDescent="0.3">
      <c r="A60" s="815" t="s">
        <v>14</v>
      </c>
      <c r="B60" s="816">
        <f t="shared" ref="B60:L60" si="37">+(B55/B57)/7*1000</f>
        <v>154.94505494505498</v>
      </c>
      <c r="C60" s="817">
        <f t="shared" si="37"/>
        <v>154.57875457875463</v>
      </c>
      <c r="D60" s="817">
        <f t="shared" si="37"/>
        <v>154.5112781954887</v>
      </c>
      <c r="E60" s="817">
        <f t="shared" si="37"/>
        <v>175.00000000000003</v>
      </c>
      <c r="F60" s="817">
        <f t="shared" si="37"/>
        <v>153.84615384615384</v>
      </c>
      <c r="G60" s="817">
        <f t="shared" si="37"/>
        <v>153.47985347985346</v>
      </c>
      <c r="H60" s="819">
        <f t="shared" si="37"/>
        <v>153.11355311355311</v>
      </c>
      <c r="I60" s="1010" t="e">
        <f t="shared" si="37"/>
        <v>#DIV/0!</v>
      </c>
      <c r="J60" s="816">
        <f t="shared" si="37"/>
        <v>154.88721804511277</v>
      </c>
      <c r="K60" s="817">
        <f t="shared" si="37"/>
        <v>154.51127819548873</v>
      </c>
      <c r="L60" s="817">
        <f t="shared" si="37"/>
        <v>153.84615384615384</v>
      </c>
      <c r="M60" s="817">
        <f>+(M55/M57)/7*1000</f>
        <v>158.92857142857144</v>
      </c>
      <c r="N60" s="817">
        <f>+(N55/N57)/7*1000</f>
        <v>153.57142857142861</v>
      </c>
      <c r="O60" s="817">
        <f>+(O55/O57)/7*1000</f>
        <v>153.11355311355311</v>
      </c>
      <c r="P60" s="818">
        <f>+(P55/P57)/7*1000</f>
        <v>152.63157894736841</v>
      </c>
      <c r="Q60" s="818" t="e">
        <f t="shared" ref="Q60:Y60" si="38">+(Q55/Q57)/7*1000</f>
        <v>#DIV/0!</v>
      </c>
      <c r="R60" s="816">
        <f t="shared" si="38"/>
        <v>155.05226480836237</v>
      </c>
      <c r="S60" s="817">
        <f t="shared" si="38"/>
        <v>154.35540069686411</v>
      </c>
      <c r="T60" s="817">
        <f t="shared" si="38"/>
        <v>154.08163265306121</v>
      </c>
      <c r="U60" s="817">
        <f t="shared" si="38"/>
        <v>162.85714285714283</v>
      </c>
      <c r="V60" s="817">
        <f t="shared" si="38"/>
        <v>153.40136054421768</v>
      </c>
      <c r="W60" s="817">
        <f t="shared" si="38"/>
        <v>153.06122448979593</v>
      </c>
      <c r="X60" s="818">
        <f t="shared" si="38"/>
        <v>153.06122448979593</v>
      </c>
      <c r="Y60" s="818" t="e">
        <f t="shared" si="38"/>
        <v>#DIV/0!</v>
      </c>
      <c r="Z60" s="869"/>
    </row>
    <row r="61" spans="1:31" ht="15" customHeight="1" x14ac:dyDescent="0.25">
      <c r="A61" s="9"/>
      <c r="B61" s="821">
        <f>B59-B55</f>
        <v>1.4999999999993463E-2</v>
      </c>
      <c r="C61" s="821">
        <f t="shared" ref="C61:Y61" si="39">C59-C55</f>
        <v>-2.1500000000003183E-2</v>
      </c>
      <c r="D61" s="821">
        <f t="shared" si="39"/>
        <v>-2.9999999999930083E-3</v>
      </c>
      <c r="E61" s="821">
        <f t="shared" si="39"/>
        <v>-0.54600000000000026</v>
      </c>
      <c r="F61" s="821">
        <f t="shared" si="39"/>
        <v>4.2000000000001592E-2</v>
      </c>
      <c r="G61" s="821">
        <f t="shared" si="39"/>
        <v>5.5000000000049454E-3</v>
      </c>
      <c r="H61" s="821">
        <f t="shared" si="39"/>
        <v>-3.0999999999998806E-2</v>
      </c>
      <c r="I61" s="821">
        <f>I59-I55</f>
        <v>-19.100000000000001</v>
      </c>
      <c r="J61" s="821">
        <f t="shared" si="39"/>
        <v>3.0000000000001137E-2</v>
      </c>
      <c r="K61" s="821">
        <f t="shared" si="39"/>
        <v>-3.0000000000001137E-3</v>
      </c>
      <c r="L61" s="821">
        <f t="shared" si="39"/>
        <v>4.2000000000001592E-2</v>
      </c>
      <c r="M61" s="821">
        <f t="shared" si="39"/>
        <v>-0.19200000000000017</v>
      </c>
      <c r="N61" s="821">
        <f t="shared" si="39"/>
        <v>-2.0000000000010232E-2</v>
      </c>
      <c r="O61" s="821">
        <f t="shared" si="39"/>
        <v>-3.0999999999998806E-2</v>
      </c>
      <c r="P61" s="821">
        <f t="shared" si="39"/>
        <v>-3.5000000000003695E-2</v>
      </c>
      <c r="Q61" s="821">
        <f t="shared" si="39"/>
        <v>-10.9</v>
      </c>
      <c r="R61" s="821">
        <f t="shared" si="39"/>
        <v>-1.5000000000000568E-2</v>
      </c>
      <c r="S61" s="821">
        <f t="shared" si="39"/>
        <v>4.150000000000631E-2</v>
      </c>
      <c r="T61" s="821">
        <f t="shared" si="39"/>
        <v>-2.3999999999993804E-2</v>
      </c>
      <c r="U61" s="821">
        <f t="shared" si="39"/>
        <v>-0.2574999999999994</v>
      </c>
      <c r="V61" s="821">
        <f t="shared" si="39"/>
        <v>2.8999999999996362E-2</v>
      </c>
      <c r="W61" s="821">
        <f t="shared" si="39"/>
        <v>-1.8000000000000682E-2</v>
      </c>
      <c r="X61" s="821">
        <f t="shared" si="39"/>
        <v>-1.8000000000000682E-2</v>
      </c>
      <c r="Y61" s="821">
        <f t="shared" si="39"/>
        <v>-13.7</v>
      </c>
      <c r="Z61" s="821"/>
      <c r="AA61" s="11"/>
    </row>
    <row r="62" spans="1:31" ht="15" customHeight="1" x14ac:dyDescent="0.25">
      <c r="A62" s="9"/>
      <c r="B62" s="901">
        <f t="shared" ref="B62:Y62" si="40">B61/$A$2</f>
        <v>7.4999999999967315E-3</v>
      </c>
      <c r="C62" s="901">
        <f t="shared" si="40"/>
        <v>-1.0750000000001592E-2</v>
      </c>
      <c r="D62" s="901">
        <f t="shared" si="40"/>
        <v>-1.4999999999965041E-3</v>
      </c>
      <c r="E62" s="901">
        <f t="shared" si="40"/>
        <v>-0.27300000000000013</v>
      </c>
      <c r="F62" s="901">
        <f t="shared" si="40"/>
        <v>2.1000000000000796E-2</v>
      </c>
      <c r="G62" s="901">
        <f t="shared" si="40"/>
        <v>2.7500000000024727E-3</v>
      </c>
      <c r="H62" s="901">
        <f t="shared" si="40"/>
        <v>-1.5499999999999403E-2</v>
      </c>
      <c r="I62" s="901">
        <f>I61/$A$2</f>
        <v>-9.5500000000000007</v>
      </c>
      <c r="J62" s="901">
        <f t="shared" si="40"/>
        <v>1.5000000000000568E-2</v>
      </c>
      <c r="K62" s="901">
        <f t="shared" si="40"/>
        <v>-1.5000000000000568E-3</v>
      </c>
      <c r="L62" s="901">
        <f t="shared" si="40"/>
        <v>2.1000000000000796E-2</v>
      </c>
      <c r="M62" s="901">
        <f t="shared" si="40"/>
        <v>-9.6000000000000085E-2</v>
      </c>
      <c r="N62" s="901">
        <f t="shared" si="40"/>
        <v>-1.0000000000005116E-2</v>
      </c>
      <c r="O62" s="901">
        <f t="shared" si="40"/>
        <v>-1.5499999999999403E-2</v>
      </c>
      <c r="P62" s="901">
        <f t="shared" si="40"/>
        <v>-1.7500000000001847E-2</v>
      </c>
      <c r="Q62" s="901">
        <f t="shared" si="40"/>
        <v>-5.45</v>
      </c>
      <c r="R62" s="901">
        <f t="shared" si="40"/>
        <v>-7.5000000000002842E-3</v>
      </c>
      <c r="S62" s="901">
        <f t="shared" si="40"/>
        <v>2.0750000000003155E-2</v>
      </c>
      <c r="T62" s="901">
        <f t="shared" si="40"/>
        <v>-1.1999999999996902E-2</v>
      </c>
      <c r="U62" s="901">
        <f t="shared" si="40"/>
        <v>-0.1287499999999997</v>
      </c>
      <c r="V62" s="901">
        <f t="shared" si="40"/>
        <v>1.4499999999998181E-2</v>
      </c>
      <c r="W62" s="901">
        <f t="shared" si="40"/>
        <v>-9.0000000000003411E-3</v>
      </c>
      <c r="X62" s="901">
        <f t="shared" si="40"/>
        <v>-9.0000000000003411E-3</v>
      </c>
      <c r="Y62" s="901">
        <f t="shared" si="40"/>
        <v>-6.85</v>
      </c>
      <c r="Z62" s="822"/>
      <c r="AA62" s="30"/>
    </row>
    <row r="63" spans="1:31" ht="15" customHeight="1" thickBot="1" x14ac:dyDescent="0.3">
      <c r="A63" s="824"/>
      <c r="B63" s="901">
        <f t="shared" ref="B63:Y63" si="41">B62 + SUMIF($A$48:$A$54, $A$3,B48:B54)</f>
        <v>6.1074999999999964</v>
      </c>
      <c r="C63" s="901">
        <f t="shared" si="41"/>
        <v>5.9892499999999984</v>
      </c>
      <c r="D63" s="901">
        <f t="shared" si="41"/>
        <v>5.8985000000000039</v>
      </c>
      <c r="E63" s="901">
        <f t="shared" si="41"/>
        <v>0.42699999999999982</v>
      </c>
      <c r="F63" s="901">
        <f t="shared" si="41"/>
        <v>6.0210000000000008</v>
      </c>
      <c r="G63" s="901">
        <f t="shared" si="41"/>
        <v>6.0027500000000025</v>
      </c>
      <c r="H63" s="901">
        <f t="shared" si="41"/>
        <v>5.9845000000000006</v>
      </c>
      <c r="I63" s="901">
        <f t="shared" si="41"/>
        <v>-9.5500000000000007</v>
      </c>
      <c r="J63" s="901">
        <f t="shared" si="41"/>
        <v>5.9150000000000009</v>
      </c>
      <c r="K63" s="901">
        <f t="shared" si="41"/>
        <v>5.8985000000000003</v>
      </c>
      <c r="L63" s="901">
        <f t="shared" si="41"/>
        <v>6.0210000000000008</v>
      </c>
      <c r="M63" s="901">
        <f t="shared" si="41"/>
        <v>1.204</v>
      </c>
      <c r="N63" s="901">
        <f t="shared" si="41"/>
        <v>6.1899999999999951</v>
      </c>
      <c r="O63" s="901">
        <f t="shared" si="41"/>
        <v>5.9845000000000006</v>
      </c>
      <c r="P63" s="901">
        <f t="shared" si="41"/>
        <v>5.782499999999998</v>
      </c>
      <c r="Q63" s="901">
        <f t="shared" si="41"/>
        <v>-5.45</v>
      </c>
      <c r="R63" s="901">
        <f t="shared" si="41"/>
        <v>6.3925000000000001</v>
      </c>
      <c r="S63" s="901">
        <f t="shared" si="41"/>
        <v>6.320750000000003</v>
      </c>
      <c r="T63" s="901">
        <f t="shared" si="41"/>
        <v>6.4880000000000031</v>
      </c>
      <c r="U63" s="901">
        <f t="shared" si="41"/>
        <v>0.67125000000000035</v>
      </c>
      <c r="V63" s="901">
        <f t="shared" si="41"/>
        <v>6.5144999999999982</v>
      </c>
      <c r="W63" s="901">
        <f t="shared" si="41"/>
        <v>6.391</v>
      </c>
      <c r="X63" s="901">
        <f t="shared" si="41"/>
        <v>6.391</v>
      </c>
      <c r="Y63" s="901">
        <f t="shared" si="41"/>
        <v>-6.85</v>
      </c>
      <c r="Z63" s="824"/>
      <c r="AA63" s="11"/>
      <c r="AB63" s="11"/>
      <c r="AD63" s="327"/>
      <c r="AE63" s="374"/>
    </row>
    <row r="64" spans="1:31" s="824" customFormat="1" ht="14.25" customHeight="1" thickBot="1" x14ac:dyDescent="0.3">
      <c r="A64" s="9"/>
      <c r="B64" s="1017">
        <f>B56-B60</f>
        <v>5.4945054945022775E-2</v>
      </c>
      <c r="C64" s="1018">
        <f t="shared" ref="C64:X64" si="42">C56-C60</f>
        <v>-7.8754578754626436E-2</v>
      </c>
      <c r="D64" s="1018">
        <f t="shared" si="42"/>
        <v>-1.1278195488699794E-2</v>
      </c>
      <c r="E64" s="1018">
        <f t="shared" si="42"/>
        <v>-19.500000000000028</v>
      </c>
      <c r="F64" s="1018">
        <f t="shared" si="42"/>
        <v>0.15384615384616041</v>
      </c>
      <c r="G64" s="1018">
        <f t="shared" si="42"/>
        <v>2.0146520146539615E-2</v>
      </c>
      <c r="H64" s="1018">
        <f t="shared" si="42"/>
        <v>-0.1135531135531096</v>
      </c>
      <c r="I64" s="1018"/>
      <c r="J64" s="1018">
        <f t="shared" si="42"/>
        <v>0.11278195488722531</v>
      </c>
      <c r="K64" s="1018">
        <f t="shared" si="42"/>
        <v>-1.1278195488728215E-2</v>
      </c>
      <c r="L64" s="1018">
        <f t="shared" si="42"/>
        <v>0.15384615384616041</v>
      </c>
      <c r="M64" s="1018">
        <f t="shared" si="42"/>
        <v>-3.4285714285714448</v>
      </c>
      <c r="N64" s="1018">
        <f t="shared" si="42"/>
        <v>-7.1428571428612031E-2</v>
      </c>
      <c r="O64" s="1018">
        <f t="shared" si="42"/>
        <v>-0.1135531135531096</v>
      </c>
      <c r="P64" s="1018">
        <f t="shared" si="42"/>
        <v>-0.13157894736841058</v>
      </c>
      <c r="Q64" s="1018"/>
      <c r="R64" s="1018">
        <f t="shared" si="42"/>
        <v>-5.2264808362366466E-2</v>
      </c>
      <c r="S64" s="1018">
        <f t="shared" si="42"/>
        <v>0.14459930313589098</v>
      </c>
      <c r="T64" s="1018">
        <f t="shared" si="42"/>
        <v>-8.1632653061205929E-2</v>
      </c>
      <c r="U64" s="1018">
        <f t="shared" si="42"/>
        <v>-7.3571428571428328</v>
      </c>
      <c r="V64" s="1018">
        <f t="shared" si="42"/>
        <v>9.8639455782318919E-2</v>
      </c>
      <c r="W64" s="1018">
        <f t="shared" si="42"/>
        <v>-6.1224489795932868E-2</v>
      </c>
      <c r="X64" s="1019">
        <f t="shared" si="42"/>
        <v>-6.1224489795932868E-2</v>
      </c>
      <c r="Y64" s="822"/>
      <c r="AA64" s="1012">
        <f>SUM(B64:H64,J64:P64,R64:X64)</f>
        <v>-30.334680845775722</v>
      </c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20">
    <mergeCell ref="G1:P1"/>
    <mergeCell ref="E2:H2"/>
    <mergeCell ref="I2:K2"/>
    <mergeCell ref="N2:P2"/>
    <mergeCell ref="B5:H5"/>
    <mergeCell ref="I5:O5"/>
    <mergeCell ref="P5:V5"/>
    <mergeCell ref="B25:G25"/>
    <mergeCell ref="H25:H26"/>
    <mergeCell ref="O25:T25"/>
    <mergeCell ref="U25:U26"/>
    <mergeCell ref="V25:V26"/>
    <mergeCell ref="L26:M26"/>
    <mergeCell ref="Z45:Z46"/>
    <mergeCell ref="B45:H45"/>
    <mergeCell ref="I45:I46"/>
    <mergeCell ref="J45:P45"/>
    <mergeCell ref="Q45:Q46"/>
    <mergeCell ref="R45:X45"/>
    <mergeCell ref="Y45:Y46"/>
  </mergeCells>
  <dataValidations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G229"/>
  <sheetViews>
    <sheetView topLeftCell="A28" zoomScale="85" zoomScaleNormal="85" zoomScaleSheetLayoutView="100" workbookViewId="0">
      <pane xSplit="1" topLeftCell="B1" activePane="topRight" state="frozen"/>
      <selection pane="topRight" activeCell="W48" sqref="W48:W54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13.42578125" style="11" bestFit="1" customWidth="1"/>
    <col min="25" max="25" width="9.7109375" style="11" customWidth="1"/>
    <col min="26" max="26" width="9.140625" style="11" customWidth="1"/>
    <col min="27" max="27" width="10.28515625" style="327" customWidth="1"/>
    <col min="28" max="28" width="7.5703125" style="374" bestFit="1" customWidth="1"/>
    <col min="29" max="29" width="8.5703125" style="11" bestFit="1" customWidth="1"/>
    <col min="30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84" t="s">
        <v>0</v>
      </c>
      <c r="H1" s="1184"/>
      <c r="I1" s="1184"/>
      <c r="J1" s="1184"/>
      <c r="K1" s="1184"/>
      <c r="L1" s="1184"/>
      <c r="M1" s="1184"/>
      <c r="N1" s="1184"/>
      <c r="O1" s="1184"/>
      <c r="P1" s="1184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1</v>
      </c>
      <c r="E2" s="1189" t="s">
        <v>1</v>
      </c>
      <c r="F2" s="1189"/>
      <c r="G2" s="1189"/>
      <c r="H2" s="1189"/>
      <c r="I2" s="1185" t="s">
        <v>2</v>
      </c>
      <c r="J2" s="1185"/>
      <c r="K2" s="1185"/>
      <c r="M2" s="768" t="s">
        <v>3</v>
      </c>
      <c r="N2" s="1185" t="s">
        <v>49</v>
      </c>
      <c r="O2" s="1185"/>
      <c r="P2" s="1185"/>
      <c r="S2" s="768" t="s">
        <v>5</v>
      </c>
      <c r="T2" s="772">
        <v>45820</v>
      </c>
      <c r="U2" s="772">
        <f>T2+6</f>
        <v>45826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30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81" t="s">
        <v>7</v>
      </c>
      <c r="C5" s="1182"/>
      <c r="D5" s="1182"/>
      <c r="E5" s="1182"/>
      <c r="F5" s="1182"/>
      <c r="G5" s="1182"/>
      <c r="H5" s="1183"/>
      <c r="I5" s="1186" t="s">
        <v>29</v>
      </c>
      <c r="J5" s="1187"/>
      <c r="K5" s="1187"/>
      <c r="L5" s="1187"/>
      <c r="M5" s="1187"/>
      <c r="N5" s="1187"/>
      <c r="O5" s="1188"/>
      <c r="P5" s="1186" t="s">
        <v>28</v>
      </c>
      <c r="Q5" s="1187"/>
      <c r="R5" s="1187"/>
      <c r="S5" s="1187"/>
      <c r="T5" s="1187"/>
      <c r="U5" s="1187"/>
      <c r="V5" s="1187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1065">
        <v>89.1</v>
      </c>
      <c r="C7" s="1066">
        <v>88.3</v>
      </c>
      <c r="D7" s="1067">
        <v>88</v>
      </c>
      <c r="E7" s="1067">
        <v>4.0999999999999996</v>
      </c>
      <c r="F7" s="1066">
        <v>87.8</v>
      </c>
      <c r="G7" s="1068">
        <v>89.2</v>
      </c>
      <c r="H7" s="1069">
        <v>89</v>
      </c>
      <c r="I7" s="1065">
        <v>83.9</v>
      </c>
      <c r="J7" s="1066">
        <v>85.1</v>
      </c>
      <c r="K7" s="1066">
        <v>87.8</v>
      </c>
      <c r="L7" s="1067">
        <v>15.7</v>
      </c>
      <c r="M7" s="1067">
        <v>88.9</v>
      </c>
      <c r="N7" s="1066">
        <v>86.3</v>
      </c>
      <c r="O7" s="1070">
        <v>85.3</v>
      </c>
      <c r="P7" s="1065">
        <v>85.9</v>
      </c>
      <c r="Q7" s="1067">
        <v>86</v>
      </c>
      <c r="R7" s="1066">
        <v>89.7</v>
      </c>
      <c r="S7" s="1067">
        <v>10.6</v>
      </c>
      <c r="T7" s="1071">
        <v>91.1</v>
      </c>
      <c r="U7" s="1066">
        <v>88.4</v>
      </c>
      <c r="V7" s="1070">
        <v>90.1</v>
      </c>
      <c r="W7" s="945">
        <f>SUM(B7:V7)</f>
        <v>1610.3</v>
      </c>
      <c r="Y7" s="327"/>
      <c r="AA7" s="326"/>
      <c r="AB7" s="11"/>
    </row>
    <row r="8" spans="1:33" ht="15" customHeight="1" x14ac:dyDescent="0.2">
      <c r="A8" s="827" t="s">
        <v>23</v>
      </c>
      <c r="B8" s="1083">
        <v>89</v>
      </c>
      <c r="C8" s="981">
        <v>88.3</v>
      </c>
      <c r="D8" s="1084">
        <v>87.9</v>
      </c>
      <c r="E8" s="1084">
        <v>4</v>
      </c>
      <c r="F8" s="981">
        <v>87.8</v>
      </c>
      <c r="G8" s="981">
        <v>88.9</v>
      </c>
      <c r="H8" s="982">
        <v>88.9</v>
      </c>
      <c r="I8" s="1083">
        <v>83.8</v>
      </c>
      <c r="J8" s="981">
        <v>85.1</v>
      </c>
      <c r="K8" s="981">
        <v>87.8</v>
      </c>
      <c r="L8" s="981">
        <v>15.6</v>
      </c>
      <c r="M8" s="981">
        <v>88.8</v>
      </c>
      <c r="N8" s="1084">
        <v>86.3</v>
      </c>
      <c r="O8" s="1085">
        <v>85.3</v>
      </c>
      <c r="P8" s="980">
        <v>85.8</v>
      </c>
      <c r="Q8" s="1084">
        <v>85.9</v>
      </c>
      <c r="R8" s="1084">
        <v>89.7</v>
      </c>
      <c r="S8" s="981">
        <v>10.5</v>
      </c>
      <c r="T8" s="1086">
        <v>91</v>
      </c>
      <c r="U8" s="981">
        <v>88.4</v>
      </c>
      <c r="V8" s="982">
        <v>90.1</v>
      </c>
      <c r="W8" s="898">
        <f t="shared" ref="W8:W15" si="0">SUM(B8:V8)</f>
        <v>1608.9</v>
      </c>
      <c r="X8" s="895">
        <f t="shared" ref="X8:X14" si="1">W7-W8</f>
        <v>1.3999999999998636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779">
        <v>88.4</v>
      </c>
      <c r="C9" s="977">
        <v>88.5</v>
      </c>
      <c r="D9" s="781">
        <v>87.9</v>
      </c>
      <c r="E9" s="977">
        <v>7.9</v>
      </c>
      <c r="F9" s="977">
        <v>88.6</v>
      </c>
      <c r="G9" s="977">
        <v>88.4</v>
      </c>
      <c r="H9" s="978">
        <v>88.3</v>
      </c>
      <c r="I9" s="779">
        <v>83.9</v>
      </c>
      <c r="J9" s="781">
        <v>85.5</v>
      </c>
      <c r="K9" s="977">
        <v>87.5</v>
      </c>
      <c r="L9" s="931">
        <v>17.399999999999999</v>
      </c>
      <c r="M9" s="918">
        <v>88.8</v>
      </c>
      <c r="N9" s="977">
        <v>86.9</v>
      </c>
      <c r="O9" s="978">
        <v>85.2</v>
      </c>
      <c r="P9" s="976">
        <v>85.9</v>
      </c>
      <c r="Q9" s="977">
        <v>87.1</v>
      </c>
      <c r="R9" s="977">
        <v>89.9</v>
      </c>
      <c r="S9" s="918">
        <v>11.6</v>
      </c>
      <c r="T9" s="984">
        <v>90.6</v>
      </c>
      <c r="U9" s="977">
        <v>89.6</v>
      </c>
      <c r="V9" s="978">
        <v>89.3</v>
      </c>
      <c r="W9" s="789">
        <f t="shared" si="0"/>
        <v>1617.1999999999996</v>
      </c>
      <c r="X9" s="895">
        <f t="shared" si="1"/>
        <v>-8.2999999999994998</v>
      </c>
      <c r="Y9" s="356"/>
      <c r="Z9" s="326"/>
      <c r="AA9" s="502"/>
      <c r="AB9" s="11"/>
    </row>
    <row r="10" spans="1:33" ht="15" customHeight="1" x14ac:dyDescent="0.2">
      <c r="A10" s="774" t="s">
        <v>27</v>
      </c>
      <c r="B10" s="779">
        <v>88.3</v>
      </c>
      <c r="C10" s="977">
        <v>88.5</v>
      </c>
      <c r="D10" s="781">
        <v>87.8</v>
      </c>
      <c r="E10" s="977">
        <v>7.9</v>
      </c>
      <c r="F10" s="781">
        <v>88.6</v>
      </c>
      <c r="G10" s="977">
        <v>88.4</v>
      </c>
      <c r="H10" s="787">
        <v>88.2</v>
      </c>
      <c r="I10" s="976">
        <v>83.8</v>
      </c>
      <c r="J10" s="977">
        <v>85.4</v>
      </c>
      <c r="K10" s="977">
        <v>87.5</v>
      </c>
      <c r="L10" s="781">
        <v>16.899999999999999</v>
      </c>
      <c r="M10" s="781">
        <v>88.5</v>
      </c>
      <c r="N10" s="977">
        <v>86.9</v>
      </c>
      <c r="O10" s="978">
        <v>85.2</v>
      </c>
      <c r="P10" s="779">
        <v>85.9</v>
      </c>
      <c r="Q10" s="977">
        <v>87.1</v>
      </c>
      <c r="R10" s="977">
        <v>89.9</v>
      </c>
      <c r="S10" s="977">
        <v>11.3</v>
      </c>
      <c r="T10" s="788">
        <v>90.6</v>
      </c>
      <c r="U10" s="977">
        <v>89.6</v>
      </c>
      <c r="V10" s="787">
        <v>89.3</v>
      </c>
      <c r="W10" s="789">
        <f t="shared" si="0"/>
        <v>1615.5999999999997</v>
      </c>
      <c r="X10" s="895">
        <f t="shared" si="1"/>
        <v>1.5999999999999091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976">
        <v>88.2</v>
      </c>
      <c r="C11" s="977">
        <v>88.5</v>
      </c>
      <c r="D11" s="977">
        <v>87.7</v>
      </c>
      <c r="E11" s="781">
        <v>7.9</v>
      </c>
      <c r="F11" s="918">
        <v>88.5</v>
      </c>
      <c r="G11" s="977">
        <v>88.4</v>
      </c>
      <c r="H11" s="978">
        <v>88.1</v>
      </c>
      <c r="I11" s="976">
        <v>83.8</v>
      </c>
      <c r="J11" s="977">
        <v>85.4</v>
      </c>
      <c r="K11" s="781">
        <v>87.5</v>
      </c>
      <c r="L11" s="977">
        <v>16.8</v>
      </c>
      <c r="M11" s="977">
        <v>88.4</v>
      </c>
      <c r="N11" s="781">
        <v>86.9</v>
      </c>
      <c r="O11" s="787">
        <v>85.2</v>
      </c>
      <c r="P11" s="976">
        <v>85.8</v>
      </c>
      <c r="Q11" s="977">
        <v>87.1</v>
      </c>
      <c r="R11" s="977">
        <v>89.9</v>
      </c>
      <c r="S11" s="977">
        <v>11.3</v>
      </c>
      <c r="T11" s="1087">
        <v>90.5</v>
      </c>
      <c r="U11" s="918">
        <v>89.6</v>
      </c>
      <c r="V11" s="978">
        <v>89.2</v>
      </c>
      <c r="W11" s="789">
        <f>SUM(B11:V11)</f>
        <v>1614.6999999999996</v>
      </c>
      <c r="X11" s="895">
        <f t="shared" si="1"/>
        <v>0.90000000000009095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976">
        <v>88.2</v>
      </c>
      <c r="C12" s="977">
        <v>88.5</v>
      </c>
      <c r="D12" s="977">
        <v>87.7</v>
      </c>
      <c r="E12" s="918">
        <v>7.8</v>
      </c>
      <c r="F12" s="977">
        <v>88.2</v>
      </c>
      <c r="G12" s="977">
        <v>88.4</v>
      </c>
      <c r="H12" s="978">
        <v>88.1</v>
      </c>
      <c r="I12" s="976">
        <v>83.8</v>
      </c>
      <c r="J12" s="781">
        <v>85.4</v>
      </c>
      <c r="K12" s="781">
        <v>87.4</v>
      </c>
      <c r="L12" s="977">
        <v>16.8</v>
      </c>
      <c r="M12" s="781">
        <v>88.4</v>
      </c>
      <c r="N12" s="977">
        <v>86.8</v>
      </c>
      <c r="O12" s="978">
        <v>85.1</v>
      </c>
      <c r="P12" s="976">
        <v>85.8</v>
      </c>
      <c r="Q12" s="977">
        <v>87.1</v>
      </c>
      <c r="R12" s="977">
        <v>89.9</v>
      </c>
      <c r="S12" s="977">
        <v>11.3</v>
      </c>
      <c r="T12" s="984">
        <v>90.2</v>
      </c>
      <c r="U12" s="977">
        <v>89.3</v>
      </c>
      <c r="V12" s="787">
        <v>89.2</v>
      </c>
      <c r="W12" s="789">
        <f>SUM(B12:V12)</f>
        <v>1613.3999999999996</v>
      </c>
      <c r="X12" s="895">
        <f t="shared" si="1"/>
        <v>1.2999999999999545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976">
        <v>88.2</v>
      </c>
      <c r="C13" s="977">
        <v>88.5</v>
      </c>
      <c r="D13" s="977">
        <v>87.7</v>
      </c>
      <c r="E13" s="977">
        <v>7.5</v>
      </c>
      <c r="F13" s="977">
        <v>88.2</v>
      </c>
      <c r="G13" s="977">
        <v>88.4</v>
      </c>
      <c r="H13" s="978">
        <v>88.1</v>
      </c>
      <c r="I13" s="976">
        <v>83.8</v>
      </c>
      <c r="J13" s="977">
        <v>85.3</v>
      </c>
      <c r="K13" s="977">
        <v>87.3</v>
      </c>
      <c r="L13" s="977">
        <v>16.8</v>
      </c>
      <c r="M13" s="977">
        <v>88.3</v>
      </c>
      <c r="N13" s="977">
        <v>86.8</v>
      </c>
      <c r="O13" s="978">
        <v>85.1</v>
      </c>
      <c r="P13" s="976">
        <v>85.8</v>
      </c>
      <c r="Q13" s="977">
        <v>87.1</v>
      </c>
      <c r="R13" s="977">
        <v>89.9</v>
      </c>
      <c r="S13" s="977">
        <v>11.3</v>
      </c>
      <c r="T13" s="984">
        <v>90.2</v>
      </c>
      <c r="U13" s="977">
        <v>89.3</v>
      </c>
      <c r="V13" s="978">
        <v>89.1</v>
      </c>
      <c r="W13" s="789">
        <f t="shared" si="0"/>
        <v>1612.6999999999996</v>
      </c>
      <c r="X13" s="895">
        <f t="shared" si="1"/>
        <v>0.70000000000004547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976">
        <v>86</v>
      </c>
      <c r="C14" s="977">
        <v>88.7</v>
      </c>
      <c r="D14" s="977">
        <v>86.3</v>
      </c>
      <c r="E14" s="977">
        <v>7</v>
      </c>
      <c r="F14" s="977">
        <v>86.4</v>
      </c>
      <c r="G14" s="977">
        <v>87.6</v>
      </c>
      <c r="H14" s="978">
        <v>86.6</v>
      </c>
      <c r="I14" s="976">
        <v>83</v>
      </c>
      <c r="J14" s="977">
        <v>82.5</v>
      </c>
      <c r="K14" s="977">
        <v>85.9</v>
      </c>
      <c r="L14" s="977">
        <v>15</v>
      </c>
      <c r="M14" s="977">
        <v>86.2</v>
      </c>
      <c r="N14" s="977">
        <v>85.9</v>
      </c>
      <c r="O14" s="978">
        <v>84.6</v>
      </c>
      <c r="P14" s="976">
        <v>83.9</v>
      </c>
      <c r="Q14" s="977">
        <v>86.2</v>
      </c>
      <c r="R14" s="977">
        <v>90.1</v>
      </c>
      <c r="S14" s="977">
        <v>10</v>
      </c>
      <c r="T14" s="984">
        <v>87.3</v>
      </c>
      <c r="U14" s="977">
        <v>88.1</v>
      </c>
      <c r="V14" s="978">
        <v>87.7</v>
      </c>
      <c r="W14" s="927">
        <f t="shared" si="0"/>
        <v>1585</v>
      </c>
      <c r="X14" s="895">
        <f t="shared" si="1"/>
        <v>27.699999999999591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843">
        <f t="shared" ref="B15:V15" si="2">SUM(B8:B14)</f>
        <v>616.29999999999995</v>
      </c>
      <c r="C15" s="844">
        <f t="shared" si="2"/>
        <v>619.5</v>
      </c>
      <c r="D15" s="844">
        <f t="shared" si="2"/>
        <v>613</v>
      </c>
      <c r="E15" s="844">
        <f t="shared" si="2"/>
        <v>50</v>
      </c>
      <c r="F15" s="844">
        <f t="shared" si="2"/>
        <v>616.29999999999995</v>
      </c>
      <c r="G15" s="844">
        <f t="shared" si="2"/>
        <v>618.5</v>
      </c>
      <c r="H15" s="885">
        <f t="shared" si="2"/>
        <v>616.30000000000007</v>
      </c>
      <c r="I15" s="843">
        <f t="shared" si="2"/>
        <v>585.90000000000009</v>
      </c>
      <c r="J15" s="844">
        <f t="shared" si="2"/>
        <v>594.59999999999991</v>
      </c>
      <c r="K15" s="844">
        <f t="shared" si="2"/>
        <v>610.9</v>
      </c>
      <c r="L15" s="844">
        <f t="shared" si="2"/>
        <v>115.3</v>
      </c>
      <c r="M15" s="844">
        <f t="shared" si="2"/>
        <v>617.4</v>
      </c>
      <c r="N15" s="844">
        <f t="shared" si="2"/>
        <v>606.5</v>
      </c>
      <c r="O15" s="885">
        <f t="shared" si="2"/>
        <v>595.70000000000005</v>
      </c>
      <c r="P15" s="843">
        <f t="shared" si="2"/>
        <v>598.9</v>
      </c>
      <c r="Q15" s="844">
        <f t="shared" si="2"/>
        <v>607.60000000000014</v>
      </c>
      <c r="R15" s="844">
        <f t="shared" si="2"/>
        <v>629.29999999999995</v>
      </c>
      <c r="S15" s="844">
        <f t="shared" si="2"/>
        <v>77.3</v>
      </c>
      <c r="T15" s="844">
        <f t="shared" si="2"/>
        <v>630.4</v>
      </c>
      <c r="U15" s="844">
        <f t="shared" si="2"/>
        <v>623.90000000000009</v>
      </c>
      <c r="V15" s="885">
        <f t="shared" si="2"/>
        <v>623.9</v>
      </c>
      <c r="W15" s="796">
        <f t="shared" si="0"/>
        <v>11267.499999999996</v>
      </c>
      <c r="Y15" s="327"/>
      <c r="AA15" s="11"/>
      <c r="AB15" s="11"/>
    </row>
    <row r="16" spans="1:33" s="2" customFormat="1" ht="15" customHeight="1" thickBot="1" x14ac:dyDescent="0.3">
      <c r="A16" s="797" t="s">
        <v>10</v>
      </c>
      <c r="B16" s="891">
        <v>155.00000000000009</v>
      </c>
      <c r="C16" s="892">
        <v>155.00000000000009</v>
      </c>
      <c r="D16" s="892">
        <v>155.00000000000009</v>
      </c>
      <c r="E16" s="892">
        <v>155.00000000000009</v>
      </c>
      <c r="F16" s="892">
        <v>155.00000000000009</v>
      </c>
      <c r="G16" s="892">
        <v>155.00000000000009</v>
      </c>
      <c r="H16" s="893">
        <v>155.00000000000009</v>
      </c>
      <c r="I16" s="891">
        <v>155.00000000000009</v>
      </c>
      <c r="J16" s="892">
        <v>155.00000000000009</v>
      </c>
      <c r="K16" s="892">
        <v>155.00000000000009</v>
      </c>
      <c r="L16" s="892">
        <v>155.00000000000009</v>
      </c>
      <c r="M16" s="892">
        <v>155.00000000000009</v>
      </c>
      <c r="N16" s="892">
        <v>155.00000000000009</v>
      </c>
      <c r="O16" s="893">
        <v>155.00000000000009</v>
      </c>
      <c r="P16" s="891">
        <v>155.00000000000009</v>
      </c>
      <c r="Q16" s="892">
        <v>155.00000000000009</v>
      </c>
      <c r="R16" s="892">
        <v>155.00000000000009</v>
      </c>
      <c r="S16" s="892">
        <v>155.00000000000009</v>
      </c>
      <c r="T16" s="892">
        <v>155.00000000000009</v>
      </c>
      <c r="U16" s="892">
        <v>155.00000000000009</v>
      </c>
      <c r="V16" s="893">
        <v>155.00000000000009</v>
      </c>
      <c r="W16" s="1059">
        <f>((W15/W17)/7)*1000</f>
        <v>155.23607456291413</v>
      </c>
      <c r="X16" s="1016">
        <f>AVERAGE(B16:V16)</f>
        <v>155.00000000000006</v>
      </c>
      <c r="Y16" s="36"/>
    </row>
    <row r="17" spans="1:30" s="2" customFormat="1" ht="15" customHeight="1" x14ac:dyDescent="0.25">
      <c r="A17" s="801" t="s">
        <v>11</v>
      </c>
      <c r="B17" s="802">
        <v>568</v>
      </c>
      <c r="C17" s="803">
        <v>571</v>
      </c>
      <c r="D17" s="803">
        <v>564</v>
      </c>
      <c r="E17" s="803">
        <v>42</v>
      </c>
      <c r="F17" s="803">
        <v>567</v>
      </c>
      <c r="G17" s="803">
        <v>570</v>
      </c>
      <c r="H17" s="804">
        <v>568</v>
      </c>
      <c r="I17" s="802">
        <v>539</v>
      </c>
      <c r="J17" s="803">
        <v>547</v>
      </c>
      <c r="K17" s="803">
        <v>562</v>
      </c>
      <c r="L17" s="803">
        <v>105</v>
      </c>
      <c r="M17" s="803">
        <v>569</v>
      </c>
      <c r="N17" s="803">
        <v>558</v>
      </c>
      <c r="O17" s="804">
        <v>549</v>
      </c>
      <c r="P17" s="802">
        <v>552</v>
      </c>
      <c r="Q17" s="803">
        <v>560</v>
      </c>
      <c r="R17" s="803">
        <v>578</v>
      </c>
      <c r="S17" s="803">
        <v>71</v>
      </c>
      <c r="T17" s="803">
        <v>581</v>
      </c>
      <c r="U17" s="803">
        <v>574</v>
      </c>
      <c r="V17" s="804">
        <v>574</v>
      </c>
      <c r="W17" s="866">
        <f>+SUM(B17:V17)</f>
        <v>10369</v>
      </c>
    </row>
    <row r="18" spans="1:30" s="2" customFormat="1" ht="15" customHeight="1" x14ac:dyDescent="0.25">
      <c r="A18" s="807" t="s">
        <v>12</v>
      </c>
      <c r="B18" s="808">
        <f t="shared" ref="B18:V18" si="3">((((((B16*7)*B17-B8-B9)/1000))/7))</f>
        <v>88.014657142857189</v>
      </c>
      <c r="C18" s="811">
        <f t="shared" si="3"/>
        <v>88.479742857142909</v>
      </c>
      <c r="D18" s="811">
        <f t="shared" si="3"/>
        <v>87.394885714285763</v>
      </c>
      <c r="E18" s="811">
        <f t="shared" si="3"/>
        <v>6.5083000000000037</v>
      </c>
      <c r="F18" s="811">
        <f t="shared" si="3"/>
        <v>87.85980000000005</v>
      </c>
      <c r="G18" s="811">
        <f t="shared" si="3"/>
        <v>88.324671428571477</v>
      </c>
      <c r="H18" s="812">
        <f t="shared" si="3"/>
        <v>88.014685714285747</v>
      </c>
      <c r="I18" s="808">
        <f t="shared" si="3"/>
        <v>83.521042857142902</v>
      </c>
      <c r="J18" s="811">
        <f t="shared" si="3"/>
        <v>84.760628571428626</v>
      </c>
      <c r="K18" s="811">
        <f t="shared" si="3"/>
        <v>87.084957142857192</v>
      </c>
      <c r="L18" s="811">
        <f t="shared" si="3"/>
        <v>16.270285714285723</v>
      </c>
      <c r="M18" s="811">
        <f t="shared" si="3"/>
        <v>88.169628571428603</v>
      </c>
      <c r="N18" s="811">
        <f t="shared" si="3"/>
        <v>86.465257142857169</v>
      </c>
      <c r="O18" s="812">
        <f t="shared" si="3"/>
        <v>85.070642857142914</v>
      </c>
      <c r="P18" s="808">
        <f t="shared" si="3"/>
        <v>85.535471428571469</v>
      </c>
      <c r="Q18" s="811">
        <f t="shared" si="3"/>
        <v>86.775285714285772</v>
      </c>
      <c r="R18" s="811">
        <f t="shared" si="3"/>
        <v>89.564342857142918</v>
      </c>
      <c r="S18" s="811">
        <f t="shared" si="3"/>
        <v>11.001842857142863</v>
      </c>
      <c r="T18" s="811">
        <f t="shared" si="3"/>
        <v>90.029057142857184</v>
      </c>
      <c r="U18" s="811">
        <f t="shared" si="3"/>
        <v>88.944571428571479</v>
      </c>
      <c r="V18" s="812">
        <f t="shared" si="3"/>
        <v>88.944371428571472</v>
      </c>
      <c r="W18" s="867">
        <f>((W15*1000)/W17)/7</f>
        <v>155.23607456291413</v>
      </c>
      <c r="Y18" s="36"/>
    </row>
    <row r="19" spans="1:30" ht="15" customHeight="1" x14ac:dyDescent="0.25">
      <c r="A19" s="810" t="s">
        <v>13</v>
      </c>
      <c r="B19" s="808">
        <f>((B17*B16)*7)/1000</f>
        <v>616.28000000000031</v>
      </c>
      <c r="C19" s="811">
        <f>((C17*C16)*7)/1000</f>
        <v>619.53500000000031</v>
      </c>
      <c r="D19" s="811">
        <f t="shared" ref="D19:K19" si="4">((D17*D16)*7)/1000</f>
        <v>611.9400000000004</v>
      </c>
      <c r="E19" s="811">
        <f t="shared" si="4"/>
        <v>45.570000000000029</v>
      </c>
      <c r="F19" s="811">
        <f t="shared" si="4"/>
        <v>615.19500000000039</v>
      </c>
      <c r="G19" s="811">
        <f t="shared" si="4"/>
        <v>618.45000000000039</v>
      </c>
      <c r="H19" s="812">
        <f t="shared" si="4"/>
        <v>616.28000000000031</v>
      </c>
      <c r="I19" s="808">
        <f>((I17*I16)*7)/1000</f>
        <v>584.8150000000004</v>
      </c>
      <c r="J19" s="811">
        <f t="shared" si="4"/>
        <v>593.49500000000035</v>
      </c>
      <c r="K19" s="811">
        <f t="shared" si="4"/>
        <v>609.77000000000032</v>
      </c>
      <c r="L19" s="811">
        <f>((L17*L16)*7)/1000</f>
        <v>113.92500000000005</v>
      </c>
      <c r="M19" s="811">
        <f>((M17*M16)*7)/1000</f>
        <v>617.36500000000035</v>
      </c>
      <c r="N19" s="811">
        <f>((N17*N16)*7)/1000</f>
        <v>605.4300000000004</v>
      </c>
      <c r="O19" s="812">
        <f>((O17*O16)*7)/1000</f>
        <v>595.6650000000003</v>
      </c>
      <c r="P19" s="808">
        <f t="shared" ref="P19:V19" si="5">((P17*P16)*7)/1000</f>
        <v>598.9200000000003</v>
      </c>
      <c r="Q19" s="811">
        <f t="shared" si="5"/>
        <v>607.60000000000036</v>
      </c>
      <c r="R19" s="811">
        <f t="shared" si="5"/>
        <v>627.13000000000034</v>
      </c>
      <c r="S19" s="811">
        <f t="shared" si="5"/>
        <v>77.035000000000039</v>
      </c>
      <c r="T19" s="811">
        <f t="shared" si="5"/>
        <v>630.38500000000033</v>
      </c>
      <c r="U19" s="811">
        <f t="shared" si="5"/>
        <v>622.7900000000003</v>
      </c>
      <c r="V19" s="812">
        <f t="shared" si="5"/>
        <v>622.7900000000003</v>
      </c>
      <c r="W19" s="868"/>
      <c r="Y19" s="327"/>
      <c r="AA19" s="11"/>
      <c r="AB19" s="11"/>
    </row>
    <row r="20" spans="1:30" ht="15" customHeight="1" thickBot="1" x14ac:dyDescent="0.3">
      <c r="A20" s="815" t="s">
        <v>14</v>
      </c>
      <c r="B20" s="816">
        <f t="shared" ref="B20:K20" si="6">+(B15/B17)/7*1000</f>
        <v>155.00503018108651</v>
      </c>
      <c r="C20" s="817">
        <f t="shared" si="6"/>
        <v>154.99124343257444</v>
      </c>
      <c r="D20" s="817">
        <f t="shared" si="6"/>
        <v>155.26849037487335</v>
      </c>
      <c r="E20" s="817">
        <f t="shared" si="6"/>
        <v>170.06802721088434</v>
      </c>
      <c r="F20" s="817">
        <f t="shared" si="6"/>
        <v>155.27840765936006</v>
      </c>
      <c r="G20" s="817">
        <f t="shared" si="6"/>
        <v>155.01253132832079</v>
      </c>
      <c r="H20" s="818">
        <f t="shared" si="6"/>
        <v>155.00503018108654</v>
      </c>
      <c r="I20" s="816">
        <f t="shared" si="6"/>
        <v>155.28756957328389</v>
      </c>
      <c r="J20" s="817">
        <f t="shared" si="6"/>
        <v>155.28858709845912</v>
      </c>
      <c r="K20" s="817">
        <f t="shared" si="6"/>
        <v>155.28723945094052</v>
      </c>
      <c r="L20" s="817">
        <f>+(L15/L17)/7*1000</f>
        <v>156.8707482993197</v>
      </c>
      <c r="M20" s="817">
        <f>+(M15/M17)/7*1000</f>
        <v>155.00878734622142</v>
      </c>
      <c r="N20" s="817">
        <f>+(N15/N17)/7*1000</f>
        <v>155.27393753200207</v>
      </c>
      <c r="O20" s="818">
        <f>+(O15/O17)/7*1000</f>
        <v>155.00910746812389</v>
      </c>
      <c r="P20" s="816">
        <f t="shared" ref="P20:V20" si="7">+(P15/P17)/7*1000</f>
        <v>154.99482401656314</v>
      </c>
      <c r="Q20" s="817">
        <f t="shared" si="7"/>
        <v>155.00000000000003</v>
      </c>
      <c r="R20" s="817">
        <f t="shared" si="7"/>
        <v>155.53633217993078</v>
      </c>
      <c r="S20" s="817">
        <f t="shared" si="7"/>
        <v>155.53319919517099</v>
      </c>
      <c r="T20" s="817">
        <f t="shared" si="7"/>
        <v>155.00368822227688</v>
      </c>
      <c r="U20" s="817">
        <f t="shared" si="7"/>
        <v>155.27625684420113</v>
      </c>
      <c r="V20" s="818">
        <f t="shared" si="7"/>
        <v>155.27625684420107</v>
      </c>
      <c r="W20" s="869"/>
      <c r="Y20" s="327"/>
      <c r="AA20" s="11"/>
      <c r="AB20" s="11"/>
    </row>
    <row r="21" spans="1:30" ht="15" customHeight="1" x14ac:dyDescent="0.25">
      <c r="B21" s="821">
        <f>B19-B15</f>
        <v>-1.999999999964075E-2</v>
      </c>
      <c r="C21" s="821">
        <f t="shared" ref="C21:V21" si="8">C19-C15</f>
        <v>3.5000000000309228E-2</v>
      </c>
      <c r="D21" s="821">
        <f t="shared" si="8"/>
        <v>-1.0599999999996044</v>
      </c>
      <c r="E21" s="821">
        <f t="shared" si="8"/>
        <v>-4.4299999999999713</v>
      </c>
      <c r="F21" s="821">
        <f t="shared" si="8"/>
        <v>-1.1049999999995634</v>
      </c>
      <c r="G21" s="821">
        <f t="shared" si="8"/>
        <v>-4.9999999999613465E-2</v>
      </c>
      <c r="H21" s="821">
        <f t="shared" si="8"/>
        <v>-1.9999999999754436E-2</v>
      </c>
      <c r="I21" s="821">
        <f t="shared" si="8"/>
        <v>-1.0849999999996953</v>
      </c>
      <c r="J21" s="821">
        <f t="shared" si="8"/>
        <v>-1.1049999999995634</v>
      </c>
      <c r="K21" s="821">
        <f t="shared" si="8"/>
        <v>-1.1299999999996544</v>
      </c>
      <c r="L21" s="821">
        <f t="shared" si="8"/>
        <v>-1.3749999999999432</v>
      </c>
      <c r="M21" s="821">
        <f t="shared" si="8"/>
        <v>-3.4999999999627107E-2</v>
      </c>
      <c r="N21" s="821">
        <f t="shared" si="8"/>
        <v>-1.0699999999995953</v>
      </c>
      <c r="O21" s="821">
        <f t="shared" si="8"/>
        <v>-3.4999999999740794E-2</v>
      </c>
      <c r="P21" s="821">
        <f t="shared" si="8"/>
        <v>2.0000000000322871E-2</v>
      </c>
      <c r="Q21" s="821">
        <f t="shared" si="8"/>
        <v>0</v>
      </c>
      <c r="R21" s="821">
        <f t="shared" si="8"/>
        <v>-2.169999999999618</v>
      </c>
      <c r="S21" s="821">
        <f t="shared" si="8"/>
        <v>-0.26499999999995794</v>
      </c>
      <c r="T21" s="821">
        <f t="shared" si="8"/>
        <v>-1.4999999999645297E-2</v>
      </c>
      <c r="U21" s="821">
        <f t="shared" si="8"/>
        <v>-1.1099999999997863</v>
      </c>
      <c r="V21" s="821">
        <f t="shared" si="8"/>
        <v>-1.1099999999996726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-1.999999999964075E-2</v>
      </c>
      <c r="C22" s="901">
        <f t="shared" ref="C22:V22" si="9">(C21+C24)/$A$2</f>
        <v>3.5000000000309228E-2</v>
      </c>
      <c r="D22" s="901">
        <f t="shared" si="9"/>
        <v>-1.0599999999996044</v>
      </c>
      <c r="E22" s="901">
        <f t="shared" si="9"/>
        <v>-4.4299999999999713</v>
      </c>
      <c r="F22" s="901">
        <f t="shared" si="9"/>
        <v>-1.1049999999995634</v>
      </c>
      <c r="G22" s="901">
        <f t="shared" si="9"/>
        <v>-4.9999999999613465E-2</v>
      </c>
      <c r="H22" s="901">
        <f t="shared" si="9"/>
        <v>-1.9999999999754436E-2</v>
      </c>
      <c r="I22" s="901">
        <f t="shared" si="9"/>
        <v>-1.0849999999996953</v>
      </c>
      <c r="J22" s="901">
        <f t="shared" si="9"/>
        <v>-1.1049999999995634</v>
      </c>
      <c r="K22" s="901">
        <f t="shared" si="9"/>
        <v>-1.1299999999996544</v>
      </c>
      <c r="L22" s="901">
        <f t="shared" si="9"/>
        <v>-1.3749999999999432</v>
      </c>
      <c r="M22" s="901">
        <f t="shared" si="9"/>
        <v>-3.4999999999627107E-2</v>
      </c>
      <c r="N22" s="901">
        <f t="shared" si="9"/>
        <v>-1.0699999999995953</v>
      </c>
      <c r="O22" s="901">
        <f t="shared" si="9"/>
        <v>-3.4999999999740794E-2</v>
      </c>
      <c r="P22" s="901">
        <f t="shared" si="9"/>
        <v>2.0000000000322871E-2</v>
      </c>
      <c r="Q22" s="901">
        <f t="shared" si="9"/>
        <v>0</v>
      </c>
      <c r="R22" s="901">
        <f t="shared" si="9"/>
        <v>-2.169999999999618</v>
      </c>
      <c r="S22" s="901">
        <f t="shared" si="9"/>
        <v>-0.26499999999995794</v>
      </c>
      <c r="T22" s="901">
        <f t="shared" si="9"/>
        <v>-1.4999999999645297E-2</v>
      </c>
      <c r="U22" s="901">
        <f t="shared" si="9"/>
        <v>-1.1099999999997863</v>
      </c>
      <c r="V22" s="901">
        <f t="shared" si="9"/>
        <v>-1.1099999999996726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thickBot="1" x14ac:dyDescent="0.3">
      <c r="B23" s="901">
        <f t="shared" ref="B23:V23" si="10">B22 + SUMIF($A$8:$A$14, $A$3,B8:B14)</f>
        <v>85.980000000000359</v>
      </c>
      <c r="C23" s="901">
        <f t="shared" si="10"/>
        <v>88.735000000000312</v>
      </c>
      <c r="D23" s="901">
        <f t="shared" si="10"/>
        <v>85.240000000000393</v>
      </c>
      <c r="E23" s="901">
        <f t="shared" si="10"/>
        <v>2.5700000000000287</v>
      </c>
      <c r="F23" s="901">
        <f t="shared" si="10"/>
        <v>85.295000000000442</v>
      </c>
      <c r="G23" s="901">
        <f t="shared" si="10"/>
        <v>87.550000000000381</v>
      </c>
      <c r="H23" s="901">
        <f t="shared" si="10"/>
        <v>86.58000000000024</v>
      </c>
      <c r="I23" s="901">
        <f t="shared" si="10"/>
        <v>81.915000000000305</v>
      </c>
      <c r="J23" s="901">
        <f t="shared" si="10"/>
        <v>81.395000000000437</v>
      </c>
      <c r="K23" s="901">
        <f t="shared" si="10"/>
        <v>84.770000000000351</v>
      </c>
      <c r="L23" s="901">
        <f t="shared" si="10"/>
        <v>13.625000000000057</v>
      </c>
      <c r="M23" s="901">
        <f t="shared" si="10"/>
        <v>86.165000000000376</v>
      </c>
      <c r="N23" s="901">
        <f t="shared" si="10"/>
        <v>84.83000000000041</v>
      </c>
      <c r="O23" s="901">
        <f t="shared" si="10"/>
        <v>84.565000000000254</v>
      </c>
      <c r="P23" s="901">
        <f t="shared" si="10"/>
        <v>83.920000000000329</v>
      </c>
      <c r="Q23" s="901">
        <f t="shared" si="10"/>
        <v>86.2</v>
      </c>
      <c r="R23" s="901">
        <f t="shared" si="10"/>
        <v>87.930000000000376</v>
      </c>
      <c r="S23" s="901">
        <f t="shared" si="10"/>
        <v>9.7350000000000421</v>
      </c>
      <c r="T23" s="901">
        <f t="shared" si="10"/>
        <v>87.285000000000352</v>
      </c>
      <c r="U23" s="901">
        <f t="shared" si="10"/>
        <v>86.990000000000208</v>
      </c>
      <c r="V23" s="901">
        <f t="shared" si="10"/>
        <v>86.59000000000033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1039"/>
      <c r="C24" s="1040"/>
      <c r="D24" s="1040"/>
      <c r="E24" s="1040"/>
      <c r="F24" s="1040"/>
      <c r="G24" s="1040"/>
      <c r="H24" s="1040"/>
      <c r="I24" s="1040"/>
      <c r="J24" s="1040"/>
      <c r="K24" s="1040"/>
      <c r="L24" s="1040"/>
      <c r="M24" s="1040"/>
      <c r="N24" s="1040"/>
      <c r="O24" s="1040"/>
      <c r="P24" s="1040"/>
      <c r="Q24" s="1040"/>
      <c r="R24" s="1040"/>
      <c r="S24" s="1040"/>
      <c r="T24" s="1040"/>
      <c r="U24" s="1040"/>
      <c r="V24" s="1041"/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1021" t="s">
        <v>15</v>
      </c>
      <c r="B25" s="1201" t="s">
        <v>16</v>
      </c>
      <c r="C25" s="1202"/>
      <c r="D25" s="1202"/>
      <c r="E25" s="1202"/>
      <c r="F25" s="1202"/>
      <c r="G25" s="1203"/>
      <c r="H25" s="1195" t="s">
        <v>8</v>
      </c>
      <c r="I25" s="824"/>
      <c r="J25" s="824"/>
      <c r="K25" s="824"/>
      <c r="L25" s="824"/>
      <c r="M25" s="825"/>
      <c r="N25" s="1038" t="s">
        <v>87</v>
      </c>
      <c r="O25" s="1201" t="s">
        <v>16</v>
      </c>
      <c r="P25" s="1202"/>
      <c r="Q25" s="1202"/>
      <c r="R25" s="1202"/>
      <c r="S25" s="1202"/>
      <c r="T25" s="1203"/>
      <c r="U25" s="1195" t="s">
        <v>8</v>
      </c>
      <c r="V25" s="9"/>
      <c r="W25" s="9"/>
      <c r="X25" s="33"/>
      <c r="Y25" s="3"/>
      <c r="Z25" s="327"/>
      <c r="AA25" s="374"/>
      <c r="AB25" s="11"/>
    </row>
    <row r="26" spans="1:30" ht="15" customHeight="1" thickBot="1" x14ac:dyDescent="0.3">
      <c r="A26" s="790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195"/>
      <c r="I26" s="826"/>
      <c r="J26" s="826"/>
      <c r="K26" s="826"/>
      <c r="L26" s="1193"/>
      <c r="M26" s="1193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195"/>
      <c r="V26" s="9"/>
      <c r="W26" s="9"/>
      <c r="X26" s="33"/>
      <c r="Y26" s="33"/>
      <c r="Z26" s="327"/>
      <c r="AA26" s="374"/>
      <c r="AB26" s="11"/>
    </row>
    <row r="27" spans="1:30" ht="15" customHeight="1" thickBot="1" x14ac:dyDescent="0.3">
      <c r="A27" s="940" t="s">
        <v>127</v>
      </c>
      <c r="B27" s="1072">
        <v>69.7</v>
      </c>
      <c r="C27" s="1073">
        <v>75.400000000000006</v>
      </c>
      <c r="D27" s="1057">
        <v>15.8</v>
      </c>
      <c r="E27" s="1074">
        <v>74.900000000000006</v>
      </c>
      <c r="F27" s="1057">
        <v>73.099999999999994</v>
      </c>
      <c r="G27" s="1058">
        <v>74.8</v>
      </c>
      <c r="H27" s="957">
        <f>SUM(B27:G27)</f>
        <v>383.70000000000005</v>
      </c>
      <c r="I27" s="826"/>
      <c r="J27" s="824"/>
      <c r="K27" s="824"/>
      <c r="L27" s="824"/>
      <c r="M27" s="9"/>
      <c r="N27" s="940" t="s">
        <v>127</v>
      </c>
      <c r="O27" s="996">
        <v>5.0999999999999996</v>
      </c>
      <c r="P27" s="997">
        <v>5.5</v>
      </c>
      <c r="Q27" s="997">
        <v>1.3</v>
      </c>
      <c r="R27" s="997">
        <v>5</v>
      </c>
      <c r="S27" s="997">
        <v>5.3</v>
      </c>
      <c r="T27" s="1049">
        <v>5.2</v>
      </c>
      <c r="U27" s="964">
        <f t="shared" ref="U27:U35" si="11">SUM(O27:T27)</f>
        <v>27.4</v>
      </c>
      <c r="V27" s="824"/>
      <c r="W27" s="9"/>
      <c r="X27" s="2"/>
      <c r="Y27" s="2"/>
      <c r="Z27" s="327"/>
      <c r="AA27" s="374"/>
      <c r="AB27" s="11"/>
    </row>
    <row r="28" spans="1:30" ht="15" customHeight="1" x14ac:dyDescent="0.25">
      <c r="A28" s="827" t="s">
        <v>23</v>
      </c>
      <c r="B28" s="1081">
        <v>69.599999999999994</v>
      </c>
      <c r="C28" s="959">
        <v>75.3</v>
      </c>
      <c r="D28" s="959">
        <v>15.8</v>
      </c>
      <c r="E28" s="971">
        <v>74.599999999999994</v>
      </c>
      <c r="F28" s="959">
        <v>73.099999999999994</v>
      </c>
      <c r="G28" s="1082">
        <v>74.8</v>
      </c>
      <c r="H28" s="898">
        <f>SUM(B28:G28)</f>
        <v>383.2</v>
      </c>
      <c r="I28" s="895">
        <f t="shared" ref="I28:I34" si="12">H27-H28</f>
        <v>0.50000000000005684</v>
      </c>
      <c r="J28" s="836"/>
      <c r="K28" s="824"/>
      <c r="L28" s="836"/>
      <c r="M28" s="9"/>
      <c r="N28" s="774" t="s">
        <v>23</v>
      </c>
      <c r="O28" s="847">
        <v>5.0999999999999996</v>
      </c>
      <c r="P28" s="848">
        <v>5.5</v>
      </c>
      <c r="Q28" s="848">
        <v>1.3</v>
      </c>
      <c r="R28" s="848">
        <v>5</v>
      </c>
      <c r="S28" s="848">
        <v>5.3</v>
      </c>
      <c r="T28" s="849">
        <v>5.2</v>
      </c>
      <c r="U28" s="923">
        <f t="shared" si="11"/>
        <v>27.4</v>
      </c>
      <c r="V28" s="895"/>
      <c r="W28" s="841"/>
      <c r="X28" s="895"/>
      <c r="Y28" s="2"/>
      <c r="Z28" s="327"/>
      <c r="AA28" s="374"/>
      <c r="AB28" s="11"/>
    </row>
    <row r="29" spans="1:30" ht="15" customHeight="1" x14ac:dyDescent="0.25">
      <c r="A29" s="774" t="s">
        <v>19</v>
      </c>
      <c r="B29" s="979">
        <v>70.900000000000006</v>
      </c>
      <c r="C29" s="811">
        <v>75.599999999999994</v>
      </c>
      <c r="D29" s="874">
        <v>16.600000000000001</v>
      </c>
      <c r="E29" s="874">
        <v>74.099999999999994</v>
      </c>
      <c r="F29" s="811">
        <v>73.900000000000006</v>
      </c>
      <c r="G29" s="812">
        <v>75.5</v>
      </c>
      <c r="H29" s="898">
        <f>SUM(B29:G29)</f>
        <v>386.6</v>
      </c>
      <c r="I29" s="895">
        <f t="shared" si="12"/>
        <v>-3.4000000000000341</v>
      </c>
      <c r="J29" s="836"/>
      <c r="K29" s="824"/>
      <c r="L29" s="836"/>
      <c r="M29" s="9"/>
      <c r="N29" s="785" t="s">
        <v>19</v>
      </c>
      <c r="O29" s="808">
        <v>5</v>
      </c>
      <c r="P29" s="811">
        <v>5.5</v>
      </c>
      <c r="Q29" s="811">
        <v>1.2</v>
      </c>
      <c r="R29" s="811">
        <v>5.4</v>
      </c>
      <c r="S29" s="811">
        <v>5.2</v>
      </c>
      <c r="T29" s="813">
        <v>5.2</v>
      </c>
      <c r="U29" s="924">
        <f t="shared" si="11"/>
        <v>27.5</v>
      </c>
      <c r="V29" s="895"/>
      <c r="W29" s="841"/>
      <c r="X29" s="895"/>
      <c r="Y29" s="2"/>
      <c r="Z29" s="327"/>
      <c r="AA29" s="374"/>
      <c r="AB29" s="11"/>
    </row>
    <row r="30" spans="1:30" ht="15" customHeight="1" x14ac:dyDescent="0.25">
      <c r="A30" s="774" t="s">
        <v>27</v>
      </c>
      <c r="B30" s="808">
        <v>70.8</v>
      </c>
      <c r="C30" s="811">
        <v>75.599999999999994</v>
      </c>
      <c r="D30" s="811">
        <v>16.5</v>
      </c>
      <c r="E30" s="811">
        <v>74</v>
      </c>
      <c r="F30" s="811">
        <v>73.900000000000006</v>
      </c>
      <c r="G30" s="928">
        <v>75.5</v>
      </c>
      <c r="H30" s="898">
        <f t="shared" ref="H30:H35" si="13">SUM(B30:G30)</f>
        <v>386.29999999999995</v>
      </c>
      <c r="I30" s="895">
        <f t="shared" si="12"/>
        <v>0.30000000000006821</v>
      </c>
      <c r="J30" s="836"/>
      <c r="K30" s="824"/>
      <c r="L30" s="836"/>
      <c r="M30" s="9"/>
      <c r="N30" s="785" t="s">
        <v>27</v>
      </c>
      <c r="O30" s="808">
        <v>5.0999999999999996</v>
      </c>
      <c r="P30" s="811">
        <v>5.5</v>
      </c>
      <c r="Q30" s="811">
        <v>1.2</v>
      </c>
      <c r="R30" s="811">
        <v>5.4</v>
      </c>
      <c r="S30" s="811">
        <v>5.3</v>
      </c>
      <c r="T30" s="813">
        <v>5.2</v>
      </c>
      <c r="U30" s="924">
        <f t="shared" si="11"/>
        <v>27.7</v>
      </c>
      <c r="V30" s="895"/>
      <c r="W30" s="841"/>
      <c r="X30" s="895"/>
      <c r="Y30" s="501"/>
      <c r="Z30" s="356"/>
      <c r="AA30" s="11"/>
      <c r="AB30" s="11"/>
    </row>
    <row r="31" spans="1:30" ht="15" customHeight="1" x14ac:dyDescent="0.25">
      <c r="A31" s="774" t="s">
        <v>20</v>
      </c>
      <c r="B31" s="979">
        <v>70.8</v>
      </c>
      <c r="C31" s="874">
        <v>75.599999999999994</v>
      </c>
      <c r="D31" s="811">
        <v>16.5</v>
      </c>
      <c r="E31" s="811">
        <v>74</v>
      </c>
      <c r="F31" s="874">
        <v>73.900000000000006</v>
      </c>
      <c r="G31" s="812">
        <v>75.400000000000006</v>
      </c>
      <c r="H31" s="898">
        <f t="shared" si="13"/>
        <v>386.19999999999993</v>
      </c>
      <c r="I31" s="895">
        <f t="shared" si="12"/>
        <v>0.10000000000002274</v>
      </c>
      <c r="J31" s="836"/>
      <c r="L31" s="836"/>
      <c r="M31" s="9"/>
      <c r="N31" s="774" t="s">
        <v>20</v>
      </c>
      <c r="O31" s="808">
        <v>5.0999999999999996</v>
      </c>
      <c r="P31" s="811">
        <v>5.5</v>
      </c>
      <c r="Q31" s="811">
        <v>1.2</v>
      </c>
      <c r="R31" s="811">
        <v>5.4</v>
      </c>
      <c r="S31" s="811">
        <v>5.3</v>
      </c>
      <c r="T31" s="813">
        <v>5.2</v>
      </c>
      <c r="U31" s="924">
        <f t="shared" si="11"/>
        <v>27.7</v>
      </c>
      <c r="V31" s="895"/>
      <c r="W31" s="841"/>
      <c r="X31" s="895"/>
      <c r="AA31" s="11"/>
      <c r="AB31" s="11"/>
    </row>
    <row r="32" spans="1:30" ht="15" customHeight="1" x14ac:dyDescent="0.25">
      <c r="A32" s="774" t="s">
        <v>21</v>
      </c>
      <c r="B32" s="979">
        <v>70.7</v>
      </c>
      <c r="C32" s="811">
        <v>75.5</v>
      </c>
      <c r="D32" s="811">
        <v>16.5</v>
      </c>
      <c r="E32" s="811">
        <v>74</v>
      </c>
      <c r="F32" s="811">
        <v>73.8</v>
      </c>
      <c r="G32" s="928">
        <v>75.400000000000006</v>
      </c>
      <c r="H32" s="898">
        <f t="shared" si="13"/>
        <v>385.9</v>
      </c>
      <c r="I32" s="895">
        <f t="shared" si="12"/>
        <v>0.29999999999995453</v>
      </c>
      <c r="J32" s="837"/>
      <c r="L32" s="837"/>
      <c r="M32" s="838"/>
      <c r="N32" s="774" t="s">
        <v>21</v>
      </c>
      <c r="O32" s="808">
        <v>5.0999999999999996</v>
      </c>
      <c r="P32" s="811">
        <v>5.5</v>
      </c>
      <c r="Q32" s="811">
        <v>1.2</v>
      </c>
      <c r="R32" s="811">
        <v>5.5</v>
      </c>
      <c r="S32" s="811">
        <v>5.3</v>
      </c>
      <c r="T32" s="813">
        <v>5.2</v>
      </c>
      <c r="U32" s="924">
        <f t="shared" si="11"/>
        <v>27.799999999999997</v>
      </c>
      <c r="V32" s="895"/>
      <c r="W32" s="841"/>
      <c r="X32" s="895"/>
      <c r="AA32" s="11"/>
      <c r="AB32" s="11"/>
    </row>
    <row r="33" spans="1:30" ht="15" customHeight="1" x14ac:dyDescent="0.25">
      <c r="A33" s="774" t="s">
        <v>22</v>
      </c>
      <c r="B33" s="808">
        <v>70.599999999999994</v>
      </c>
      <c r="C33" s="811">
        <v>75.5</v>
      </c>
      <c r="D33" s="811">
        <v>16.5</v>
      </c>
      <c r="E33" s="811">
        <v>74</v>
      </c>
      <c r="F33" s="811">
        <v>73.8</v>
      </c>
      <c r="G33" s="812">
        <v>75.3</v>
      </c>
      <c r="H33" s="932">
        <f t="shared" si="13"/>
        <v>385.7</v>
      </c>
      <c r="I33" s="895">
        <f t="shared" si="12"/>
        <v>0.19999999999998863</v>
      </c>
      <c r="J33" s="837"/>
      <c r="L33" s="837"/>
      <c r="M33" s="838"/>
      <c r="N33" s="785" t="s">
        <v>22</v>
      </c>
      <c r="O33" s="808">
        <v>5.0999999999999996</v>
      </c>
      <c r="P33" s="811">
        <v>5.5</v>
      </c>
      <c r="Q33" s="811">
        <v>1.3</v>
      </c>
      <c r="R33" s="811">
        <v>5.5</v>
      </c>
      <c r="S33" s="811">
        <v>5.3</v>
      </c>
      <c r="T33" s="813">
        <v>5.2</v>
      </c>
      <c r="U33" s="840">
        <f t="shared" si="11"/>
        <v>27.9</v>
      </c>
      <c r="V33" s="895"/>
      <c r="W33" s="841"/>
      <c r="X33" s="895"/>
      <c r="AA33" s="11"/>
      <c r="AB33" s="11"/>
    </row>
    <row r="34" spans="1:30" ht="15" customHeight="1" thickBot="1" x14ac:dyDescent="0.3">
      <c r="A34" s="790" t="s">
        <v>30</v>
      </c>
      <c r="B34" s="808">
        <v>68.400000000000006</v>
      </c>
      <c r="C34" s="811">
        <v>74.599999999999994</v>
      </c>
      <c r="D34" s="811">
        <v>15.6</v>
      </c>
      <c r="E34" s="811">
        <v>73.2</v>
      </c>
      <c r="F34" s="811">
        <v>73.3</v>
      </c>
      <c r="G34" s="812">
        <v>72.5</v>
      </c>
      <c r="H34" s="932">
        <f t="shared" si="13"/>
        <v>377.6</v>
      </c>
      <c r="I34" s="895">
        <f t="shared" si="12"/>
        <v>8.0999999999999659</v>
      </c>
      <c r="J34" s="837"/>
      <c r="K34" s="837"/>
      <c r="L34" s="837"/>
      <c r="M34" s="838"/>
      <c r="N34" s="839" t="s">
        <v>30</v>
      </c>
      <c r="O34" s="1030">
        <v>5.0999999999999996</v>
      </c>
      <c r="P34" s="862">
        <v>5.6</v>
      </c>
      <c r="Q34" s="862">
        <v>1.3</v>
      </c>
      <c r="R34" s="862">
        <v>5.5</v>
      </c>
      <c r="S34" s="862">
        <v>5.3</v>
      </c>
      <c r="T34" s="1002">
        <v>5.2</v>
      </c>
      <c r="U34" s="840">
        <f t="shared" si="11"/>
        <v>28</v>
      </c>
      <c r="V34" s="895"/>
      <c r="W34" s="841"/>
      <c r="X34" s="895"/>
      <c r="AA34" s="11"/>
      <c r="AB34" s="11"/>
    </row>
    <row r="35" spans="1:30" ht="15" customHeight="1" thickBot="1" x14ac:dyDescent="0.3">
      <c r="A35" s="940" t="s">
        <v>8</v>
      </c>
      <c r="B35" s="843">
        <f t="shared" ref="B35:G35" si="14">SUM(B28:B34)</f>
        <v>491.79999999999995</v>
      </c>
      <c r="C35" s="844">
        <f t="shared" si="14"/>
        <v>527.69999999999993</v>
      </c>
      <c r="D35" s="844">
        <f t="shared" si="14"/>
        <v>114</v>
      </c>
      <c r="E35" s="890">
        <f t="shared" si="14"/>
        <v>517.9</v>
      </c>
      <c r="F35" s="844">
        <f>SUM(F28:F34)</f>
        <v>515.70000000000005</v>
      </c>
      <c r="G35" s="885">
        <f t="shared" si="14"/>
        <v>524.40000000000009</v>
      </c>
      <c r="H35" s="1020">
        <f t="shared" si="13"/>
        <v>2691.5000000000005</v>
      </c>
      <c r="I35" s="822"/>
      <c r="J35" s="822"/>
      <c r="K35" s="837"/>
      <c r="L35" s="822"/>
      <c r="M35" s="824"/>
      <c r="N35" s="792" t="s">
        <v>8</v>
      </c>
      <c r="O35" s="793">
        <f t="shared" ref="O35:T35" si="15">SUM(O28:O34)</f>
        <v>35.6</v>
      </c>
      <c r="P35" s="794">
        <f t="shared" si="15"/>
        <v>38.6</v>
      </c>
      <c r="Q35" s="794">
        <f t="shared" si="15"/>
        <v>8.7000000000000011</v>
      </c>
      <c r="R35" s="794">
        <f t="shared" si="15"/>
        <v>37.700000000000003</v>
      </c>
      <c r="S35" s="794">
        <f t="shared" si="15"/>
        <v>37</v>
      </c>
      <c r="T35" s="1032">
        <f t="shared" si="15"/>
        <v>36.4</v>
      </c>
      <c r="U35" s="842">
        <f t="shared" si="11"/>
        <v>194.00000000000003</v>
      </c>
      <c r="V35" s="9"/>
      <c r="W35" s="9"/>
      <c r="AA35" s="11"/>
      <c r="AB35" s="11"/>
    </row>
    <row r="36" spans="1:30" ht="15" customHeight="1" thickBot="1" x14ac:dyDescent="0.3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155.41632983023445</v>
      </c>
      <c r="I36" s="1015">
        <f>AVERAGE(B36:G36)</f>
        <v>155.1</v>
      </c>
      <c r="J36" s="846"/>
      <c r="K36" s="837"/>
      <c r="L36" s="822"/>
      <c r="M36" s="824"/>
      <c r="N36" s="797" t="s">
        <v>10</v>
      </c>
      <c r="O36" s="847">
        <v>154</v>
      </c>
      <c r="P36" s="848">
        <v>153</v>
      </c>
      <c r="Q36" s="848">
        <v>155</v>
      </c>
      <c r="R36" s="848">
        <v>152</v>
      </c>
      <c r="S36" s="848">
        <v>151</v>
      </c>
      <c r="T36" s="849">
        <v>148.5</v>
      </c>
      <c r="U36" s="914">
        <f>+((U35/U37)/7)*1000</f>
        <v>152.27629513343803</v>
      </c>
      <c r="V36" s="1014">
        <f>AVERAGE(O36:T36)</f>
        <v>152.25</v>
      </c>
      <c r="W36" s="836"/>
      <c r="AA36" s="11"/>
      <c r="AB36" s="11"/>
    </row>
    <row r="37" spans="1:30" ht="15" customHeight="1" x14ac:dyDescent="0.25">
      <c r="A37" s="801" t="s">
        <v>11</v>
      </c>
      <c r="B37" s="802">
        <v>453</v>
      </c>
      <c r="C37" s="803">
        <v>486</v>
      </c>
      <c r="D37" s="803">
        <v>104</v>
      </c>
      <c r="E37" s="803">
        <v>476</v>
      </c>
      <c r="F37" s="803">
        <v>472</v>
      </c>
      <c r="G37" s="804">
        <v>483</v>
      </c>
      <c r="H37" s="852">
        <f>SUM(B37:G37)</f>
        <v>2474</v>
      </c>
      <c r="I37" s="851"/>
      <c r="J37" s="851"/>
      <c r="K37" s="851"/>
      <c r="L37" s="822"/>
      <c r="M37" s="9"/>
      <c r="N37" s="801" t="s">
        <v>11</v>
      </c>
      <c r="O37" s="802">
        <v>33</v>
      </c>
      <c r="P37" s="803">
        <v>36</v>
      </c>
      <c r="Q37" s="803">
        <v>8</v>
      </c>
      <c r="R37" s="803">
        <v>35</v>
      </c>
      <c r="S37" s="803">
        <v>35</v>
      </c>
      <c r="T37" s="805">
        <v>35</v>
      </c>
      <c r="U37" s="915">
        <f>SUM(O37:T37)</f>
        <v>182</v>
      </c>
      <c r="V37" s="824"/>
      <c r="W37" s="824"/>
      <c r="AA37" s="11"/>
      <c r="AB37" s="11"/>
    </row>
    <row r="38" spans="1:30" ht="15" customHeight="1" x14ac:dyDescent="0.25">
      <c r="A38" s="807" t="s">
        <v>12</v>
      </c>
      <c r="B38" s="808">
        <f>((((((B36*7)*B37-B28-B29)/1000)))/7)</f>
        <v>70.240228571428574</v>
      </c>
      <c r="C38" s="811">
        <f>((((((C36*7)*C37)/1000)))/7)</f>
        <v>75.378600000000006</v>
      </c>
      <c r="D38" s="811">
        <f>((((((D36*7)*D37)/1000)))/7)</f>
        <v>16.130400000000002</v>
      </c>
      <c r="E38" s="811">
        <f>((((((E36*7)*E37)/1000)))/7)</f>
        <v>73.82759999999999</v>
      </c>
      <c r="F38" s="811">
        <f>((((((F36*7)*F37)/1000)))/7)</f>
        <v>73.207200000000014</v>
      </c>
      <c r="G38" s="812">
        <f>((((((G36*7)*G37)/1000)))/7)</f>
        <v>74.913300000000007</v>
      </c>
      <c r="H38" s="854">
        <f>((H35*1000)/H37)/7</f>
        <v>155.41632983023445</v>
      </c>
      <c r="I38" s="853"/>
      <c r="J38" s="853"/>
      <c r="K38" s="853"/>
      <c r="L38" s="822"/>
      <c r="M38" s="824"/>
      <c r="N38" s="807" t="s">
        <v>12</v>
      </c>
      <c r="O38" s="808">
        <f t="shared" ref="O38:T38" si="16">(((((O36*7)*O37)/1000)))/7</f>
        <v>5.0819999999999999</v>
      </c>
      <c r="P38" s="811">
        <f t="shared" si="16"/>
        <v>5.508</v>
      </c>
      <c r="Q38" s="811">
        <f t="shared" si="16"/>
        <v>1.24</v>
      </c>
      <c r="R38" s="811">
        <f t="shared" si="16"/>
        <v>5.32</v>
      </c>
      <c r="S38" s="811">
        <f t="shared" si="16"/>
        <v>5.2849999999999993</v>
      </c>
      <c r="T38" s="813">
        <f t="shared" si="16"/>
        <v>5.1974999999999998</v>
      </c>
      <c r="U38" s="916">
        <f>((U35*1000)/U37)/7</f>
        <v>152.276295133438</v>
      </c>
      <c r="V38" s="824"/>
      <c r="W38" s="824"/>
      <c r="AA38" s="11"/>
      <c r="AB38" s="11"/>
    </row>
    <row r="39" spans="1:30" ht="15" customHeight="1" x14ac:dyDescent="0.25">
      <c r="A39" s="810" t="s">
        <v>13</v>
      </c>
      <c r="B39" s="808">
        <f t="shared" ref="B39:G39" si="17">((B37*B36)*7)/1000</f>
        <v>491.82210000000003</v>
      </c>
      <c r="C39" s="811">
        <f t="shared" si="17"/>
        <v>527.65019999999993</v>
      </c>
      <c r="D39" s="811">
        <f t="shared" si="17"/>
        <v>112.9128</v>
      </c>
      <c r="E39" s="811">
        <f t="shared" si="17"/>
        <v>516.79319999999996</v>
      </c>
      <c r="F39" s="811">
        <f>((F37*F36)*7)/1000</f>
        <v>512.45039999999995</v>
      </c>
      <c r="G39" s="812">
        <f t="shared" si="17"/>
        <v>524.3931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T39" si="18">((O37*O36)*7)/1000</f>
        <v>35.573999999999998</v>
      </c>
      <c r="P39" s="811">
        <f t="shared" si="18"/>
        <v>38.555999999999997</v>
      </c>
      <c r="Q39" s="811">
        <f t="shared" si="18"/>
        <v>8.68</v>
      </c>
      <c r="R39" s="811">
        <f t="shared" si="18"/>
        <v>37.24</v>
      </c>
      <c r="S39" s="811">
        <f t="shared" si="18"/>
        <v>36.994999999999997</v>
      </c>
      <c r="T39" s="813">
        <f t="shared" si="18"/>
        <v>36.3825</v>
      </c>
      <c r="U39" s="855"/>
      <c r="V39" s="824"/>
      <c r="W39" s="824"/>
      <c r="AA39" s="11"/>
      <c r="AB39" s="11"/>
    </row>
    <row r="40" spans="1:30" ht="15" customHeight="1" thickBot="1" x14ac:dyDescent="0.3">
      <c r="A40" s="815" t="s">
        <v>14</v>
      </c>
      <c r="B40" s="816">
        <f t="shared" ref="B40:G40" si="19">+(B35/B37)/7*1000</f>
        <v>155.09303058971932</v>
      </c>
      <c r="C40" s="817">
        <f t="shared" si="19"/>
        <v>155.11463844797177</v>
      </c>
      <c r="D40" s="817">
        <f t="shared" si="19"/>
        <v>156.59340659340663</v>
      </c>
      <c r="E40" s="817">
        <f t="shared" si="19"/>
        <v>155.43217286914765</v>
      </c>
      <c r="F40" s="817">
        <f>+(F35/F37)/7*1000</f>
        <v>156.08353510895887</v>
      </c>
      <c r="G40" s="818">
        <f t="shared" si="19"/>
        <v>155.10204081632656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T40" si="20">+(O35/O37)/7*1000</f>
        <v>154.11255411255411</v>
      </c>
      <c r="P40" s="817">
        <f t="shared" si="20"/>
        <v>153.17460317460316</v>
      </c>
      <c r="Q40" s="817">
        <f t="shared" si="20"/>
        <v>155.35714285714289</v>
      </c>
      <c r="R40" s="817">
        <f t="shared" si="20"/>
        <v>153.87755102040816</v>
      </c>
      <c r="S40" s="817">
        <f t="shared" si="20"/>
        <v>151.0204081632653</v>
      </c>
      <c r="T40" s="819">
        <f t="shared" si="20"/>
        <v>148.57142857142858</v>
      </c>
      <c r="U40" s="857"/>
      <c r="V40" s="824"/>
      <c r="W40" s="824"/>
      <c r="AA40" s="11"/>
      <c r="AB40" s="11"/>
    </row>
    <row r="41" spans="1:30" ht="15" customHeight="1" x14ac:dyDescent="0.25">
      <c r="A41" s="9"/>
      <c r="B41" s="821">
        <f t="shared" ref="B41:G41" si="21">B39-B35</f>
        <v>2.2100000000079945E-2</v>
      </c>
      <c r="C41" s="821">
        <f t="shared" si="21"/>
        <v>-4.9800000000004729E-2</v>
      </c>
      <c r="D41" s="821">
        <f t="shared" si="21"/>
        <v>-1.0871999999999957</v>
      </c>
      <c r="E41" s="821">
        <f t="shared" si="21"/>
        <v>-1.1068000000000211</v>
      </c>
      <c r="F41" s="821">
        <f t="shared" si="21"/>
        <v>-3.2496000000001004</v>
      </c>
      <c r="G41" s="821">
        <f t="shared" si="21"/>
        <v>-6.9000000000869477E-3</v>
      </c>
      <c r="H41" s="9"/>
      <c r="I41" s="9"/>
      <c r="J41" s="9"/>
      <c r="K41" s="9"/>
      <c r="L41" s="822"/>
      <c r="M41" s="824"/>
      <c r="N41" s="9"/>
      <c r="O41" s="821">
        <f>O39-O35</f>
        <v>-2.6000000000003354E-2</v>
      </c>
      <c r="P41" s="821">
        <f t="shared" ref="P41:T41" si="22">P39-P35</f>
        <v>-4.4000000000004036E-2</v>
      </c>
      <c r="Q41" s="821">
        <f t="shared" si="22"/>
        <v>-2.000000000000135E-2</v>
      </c>
      <c r="R41" s="821">
        <f t="shared" si="22"/>
        <v>-0.46000000000000085</v>
      </c>
      <c r="S41" s="821">
        <f t="shared" si="22"/>
        <v>-5.000000000002558E-3</v>
      </c>
      <c r="T41" s="821">
        <f t="shared" si="22"/>
        <v>-1.7499999999998295E-2</v>
      </c>
      <c r="U41" s="821"/>
      <c r="V41" s="9"/>
      <c r="W41" s="824"/>
      <c r="AA41" s="11"/>
      <c r="AB41" s="11"/>
    </row>
    <row r="42" spans="1:30" ht="15" customHeight="1" x14ac:dyDescent="0.25">
      <c r="A42" s="9"/>
      <c r="B42" s="901">
        <f t="shared" ref="B42:G42" si="23">(B41+B44)/$A$2</f>
        <v>2.2100000000079945E-2</v>
      </c>
      <c r="C42" s="901">
        <f t="shared" si="23"/>
        <v>-4.9800000000004729E-2</v>
      </c>
      <c r="D42" s="901">
        <f t="shared" si="23"/>
        <v>-1.0871999999999957</v>
      </c>
      <c r="E42" s="901">
        <f t="shared" si="23"/>
        <v>-1.1068000000000211</v>
      </c>
      <c r="F42" s="901">
        <f t="shared" si="23"/>
        <v>-3.2496000000001004</v>
      </c>
      <c r="G42" s="901">
        <f t="shared" si="23"/>
        <v>-6.9000000000869477E-3</v>
      </c>
      <c r="H42" s="9"/>
      <c r="I42" s="9"/>
      <c r="J42" s="9"/>
      <c r="K42" s="9"/>
      <c r="L42" s="9"/>
      <c r="M42" s="822"/>
      <c r="N42" s="822"/>
      <c r="O42" s="901">
        <f>(O41)/$A$2</f>
        <v>-2.6000000000003354E-2</v>
      </c>
      <c r="P42" s="901">
        <f t="shared" ref="P42:T42" si="24">(P41)/$A$2</f>
        <v>-4.4000000000004036E-2</v>
      </c>
      <c r="Q42" s="901">
        <f t="shared" si="24"/>
        <v>-2.000000000000135E-2</v>
      </c>
      <c r="R42" s="901">
        <f t="shared" si="24"/>
        <v>-0.46000000000000085</v>
      </c>
      <c r="S42" s="901">
        <f t="shared" si="24"/>
        <v>-5.000000000002558E-3</v>
      </c>
      <c r="T42" s="901">
        <f t="shared" si="24"/>
        <v>-1.7499999999998295E-2</v>
      </c>
      <c r="U42" s="9"/>
      <c r="V42" s="9"/>
      <c r="AA42" s="11"/>
      <c r="AB42" s="11"/>
    </row>
    <row r="43" spans="1:30" ht="15" customHeight="1" thickBot="1" x14ac:dyDescent="0.3">
      <c r="A43" s="9"/>
      <c r="B43" s="901">
        <f t="shared" ref="B43:G43" si="25">B42 + SUMIF($A$28:$A$34, $A$3,B28:B34)</f>
        <v>68.422100000000086</v>
      </c>
      <c r="C43" s="901">
        <f t="shared" si="25"/>
        <v>74.55019999999999</v>
      </c>
      <c r="D43" s="901">
        <f t="shared" si="25"/>
        <v>14.512800000000004</v>
      </c>
      <c r="E43" s="901">
        <f t="shared" si="25"/>
        <v>72.093199999999982</v>
      </c>
      <c r="F43" s="901">
        <f t="shared" si="25"/>
        <v>70.050399999999897</v>
      </c>
      <c r="G43" s="901">
        <f t="shared" si="25"/>
        <v>72.493099999999913</v>
      </c>
      <c r="H43" s="9"/>
      <c r="I43" s="9"/>
      <c r="J43" s="9"/>
      <c r="K43" s="9"/>
      <c r="L43" s="9"/>
      <c r="M43" s="822"/>
      <c r="N43" s="822"/>
      <c r="O43" s="901">
        <f t="shared" ref="O43:T43" si="26">O42 + SUMIF($N$28:$N$34, $A$3,O28:O34)</f>
        <v>5.0739999999999963</v>
      </c>
      <c r="P43" s="901">
        <f t="shared" si="26"/>
        <v>5.5559999999999956</v>
      </c>
      <c r="Q43" s="901">
        <f t="shared" si="26"/>
        <v>1.2799999999999987</v>
      </c>
      <c r="R43" s="901">
        <f t="shared" si="26"/>
        <v>5.0399999999999991</v>
      </c>
      <c r="S43" s="901">
        <f t="shared" si="26"/>
        <v>5.2949999999999973</v>
      </c>
      <c r="T43" s="901">
        <f t="shared" si="26"/>
        <v>5.1825000000000019</v>
      </c>
      <c r="U43" s="9"/>
      <c r="V43" s="9"/>
      <c r="AA43" s="11"/>
      <c r="AB43" s="11"/>
    </row>
    <row r="44" spans="1:30" ht="15" customHeight="1" thickBot="1" x14ac:dyDescent="0.3">
      <c r="A44" s="9"/>
      <c r="B44" s="1056"/>
      <c r="C44" s="1057"/>
      <c r="D44" s="1057"/>
      <c r="E44" s="1057"/>
      <c r="F44" s="1057"/>
      <c r="G44" s="1058"/>
      <c r="H44" s="822"/>
      <c r="I44" s="822"/>
      <c r="J44" s="822"/>
      <c r="K44" s="822"/>
      <c r="L44" s="822"/>
      <c r="M44" s="822"/>
      <c r="N44" s="822"/>
      <c r="O44" s="1064">
        <f>O36-O40</f>
        <v>-0.11255411255410763</v>
      </c>
      <c r="P44" s="1018">
        <f t="shared" ref="P44:T44" si="27">P36-P40</f>
        <v>-0.17460317460316332</v>
      </c>
      <c r="Q44" s="1018">
        <f t="shared" si="27"/>
        <v>-0.35714285714288962</v>
      </c>
      <c r="R44" s="1018">
        <f t="shared" si="27"/>
        <v>-1.8775510204081627</v>
      </c>
      <c r="S44" s="1018">
        <f t="shared" si="27"/>
        <v>-2.0408163265301482E-2</v>
      </c>
      <c r="T44" s="1019">
        <f t="shared" si="27"/>
        <v>-7.1428571428583609E-2</v>
      </c>
      <c r="U44" s="822"/>
      <c r="V44" s="1011">
        <f>SUM(O44:U44)</f>
        <v>-2.6136878994022084</v>
      </c>
      <c r="W44" s="822"/>
      <c r="X44" s="2"/>
      <c r="AA44" s="11"/>
      <c r="AB44" s="11"/>
      <c r="AD44" s="3"/>
    </row>
    <row r="45" spans="1:30" ht="15" customHeight="1" thickBot="1" x14ac:dyDescent="0.3">
      <c r="A45" s="773" t="s">
        <v>18</v>
      </c>
      <c r="B45" s="1204" t="s">
        <v>7</v>
      </c>
      <c r="C45" s="1198"/>
      <c r="D45" s="1198"/>
      <c r="E45" s="1198"/>
      <c r="F45" s="1198"/>
      <c r="G45" s="1198"/>
      <c r="H45" s="1182"/>
      <c r="I45" s="1181" t="s">
        <v>29</v>
      </c>
      <c r="J45" s="1182"/>
      <c r="K45" s="1182"/>
      <c r="L45" s="1182"/>
      <c r="M45" s="1182"/>
      <c r="N45" s="1182"/>
      <c r="O45" s="1183"/>
      <c r="P45" s="1204" t="s">
        <v>28</v>
      </c>
      <c r="Q45" s="1198"/>
      <c r="R45" s="1198"/>
      <c r="S45" s="1182"/>
      <c r="T45" s="1198"/>
      <c r="U45" s="1182"/>
      <c r="V45" s="1183"/>
      <c r="W45" s="1194" t="s">
        <v>8</v>
      </c>
      <c r="Z45" s="2"/>
      <c r="AA45" s="11"/>
      <c r="AB45" s="2"/>
      <c r="AC45" s="2"/>
      <c r="AD45" s="2"/>
    </row>
    <row r="46" spans="1:30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828">
        <v>1</v>
      </c>
      <c r="J46" s="829">
        <v>2</v>
      </c>
      <c r="K46" s="829">
        <v>3</v>
      </c>
      <c r="L46" s="829">
        <v>4</v>
      </c>
      <c r="M46" s="829">
        <v>5</v>
      </c>
      <c r="N46" s="829">
        <v>6</v>
      </c>
      <c r="O46" s="935">
        <v>7</v>
      </c>
      <c r="P46" s="828">
        <v>1</v>
      </c>
      <c r="Q46" s="829">
        <v>2</v>
      </c>
      <c r="R46" s="829">
        <v>3</v>
      </c>
      <c r="S46" s="829">
        <v>4</v>
      </c>
      <c r="T46" s="829">
        <v>5</v>
      </c>
      <c r="U46" s="936">
        <v>6</v>
      </c>
      <c r="V46" s="859">
        <v>7</v>
      </c>
      <c r="W46" s="1180"/>
      <c r="Z46" s="2"/>
      <c r="AA46" s="11"/>
      <c r="AB46" s="2"/>
      <c r="AC46" s="2"/>
      <c r="AD46" s="2"/>
    </row>
    <row r="47" spans="1:30" ht="15" customHeight="1" thickBot="1" x14ac:dyDescent="0.3">
      <c r="A47" s="940" t="s">
        <v>127</v>
      </c>
      <c r="B47" s="961">
        <v>6.1</v>
      </c>
      <c r="C47" s="962">
        <v>6.1</v>
      </c>
      <c r="D47" s="962">
        <v>5.9</v>
      </c>
      <c r="E47" s="962">
        <v>0.7</v>
      </c>
      <c r="F47" s="962">
        <v>6</v>
      </c>
      <c r="G47" s="962">
        <v>6</v>
      </c>
      <c r="H47" s="963">
        <v>6</v>
      </c>
      <c r="I47" s="961">
        <v>5.9</v>
      </c>
      <c r="J47" s="962">
        <v>5.9</v>
      </c>
      <c r="K47" s="962">
        <v>6</v>
      </c>
      <c r="L47" s="962">
        <v>1.3</v>
      </c>
      <c r="M47" s="962">
        <v>6.2</v>
      </c>
      <c r="N47" s="831">
        <v>6</v>
      </c>
      <c r="O47" s="969">
        <v>5.8</v>
      </c>
      <c r="P47" s="961">
        <v>6.4</v>
      </c>
      <c r="Q47" s="962">
        <v>6.4</v>
      </c>
      <c r="R47" s="962">
        <v>6.5</v>
      </c>
      <c r="S47" s="962">
        <v>0.8</v>
      </c>
      <c r="T47" s="962">
        <v>6.5</v>
      </c>
      <c r="U47" s="962">
        <v>6.5</v>
      </c>
      <c r="V47" s="969">
        <v>6.5</v>
      </c>
      <c r="W47" s="1054">
        <f t="shared" ref="W47:W55" si="28">SUM(B47:H47)+SUM(I47:O47)+SUM(P47:V47)</f>
        <v>113.5</v>
      </c>
      <c r="X47" s="2"/>
      <c r="Y47" s="374"/>
      <c r="Z47" s="2"/>
      <c r="AA47" s="2"/>
      <c r="AB47" s="2"/>
    </row>
    <row r="48" spans="1:30" ht="15" customHeight="1" x14ac:dyDescent="0.25">
      <c r="A48" s="774" t="s">
        <v>23</v>
      </c>
      <c r="B48" s="958">
        <v>6.1</v>
      </c>
      <c r="C48" s="959">
        <v>6.1</v>
      </c>
      <c r="D48" s="959">
        <v>5.9</v>
      </c>
      <c r="E48" s="959">
        <v>0.7</v>
      </c>
      <c r="F48" s="959">
        <v>6</v>
      </c>
      <c r="G48" s="966">
        <v>6</v>
      </c>
      <c r="H48" s="1001">
        <v>6</v>
      </c>
      <c r="I48" s="958">
        <v>5.9</v>
      </c>
      <c r="J48" s="966">
        <v>5.9</v>
      </c>
      <c r="K48" s="966">
        <v>6</v>
      </c>
      <c r="L48" s="959">
        <v>1.3</v>
      </c>
      <c r="M48" s="959">
        <v>6.2</v>
      </c>
      <c r="N48" s="967">
        <v>6</v>
      </c>
      <c r="O48" s="968">
        <v>5.8</v>
      </c>
      <c r="P48" s="958">
        <v>6.4</v>
      </c>
      <c r="Q48" s="959">
        <v>6.4</v>
      </c>
      <c r="R48" s="959">
        <v>6.5</v>
      </c>
      <c r="S48" s="959">
        <v>0.8</v>
      </c>
      <c r="T48" s="959">
        <v>6.5</v>
      </c>
      <c r="U48" s="959">
        <v>6.5</v>
      </c>
      <c r="V48" s="968">
        <v>6.5</v>
      </c>
      <c r="W48" s="1062">
        <f t="shared" si="28"/>
        <v>113.5</v>
      </c>
      <c r="X48" s="895"/>
      <c r="Y48" s="1029"/>
      <c r="Z48" s="1043"/>
      <c r="AA48" s="2"/>
      <c r="AB48" s="2"/>
    </row>
    <row r="49" spans="1:28" ht="15" customHeight="1" x14ac:dyDescent="0.25">
      <c r="A49" s="774" t="s">
        <v>19</v>
      </c>
      <c r="B49" s="808">
        <v>6</v>
      </c>
      <c r="C49" s="811">
        <v>6</v>
      </c>
      <c r="D49" s="811">
        <v>5.8</v>
      </c>
      <c r="E49" s="811">
        <v>0.6</v>
      </c>
      <c r="F49" s="811">
        <v>6</v>
      </c>
      <c r="G49" s="862">
        <v>5.9</v>
      </c>
      <c r="H49" s="1002">
        <v>5.9</v>
      </c>
      <c r="I49" s="808">
        <v>5.8</v>
      </c>
      <c r="J49" s="862">
        <v>5.8</v>
      </c>
      <c r="K49" s="862">
        <v>6</v>
      </c>
      <c r="L49" s="811">
        <v>1.3</v>
      </c>
      <c r="M49" s="811">
        <v>6.1</v>
      </c>
      <c r="N49" s="863">
        <v>5.9</v>
      </c>
      <c r="O49" s="812">
        <v>5.8</v>
      </c>
      <c r="P49" s="808">
        <v>6.3</v>
      </c>
      <c r="Q49" s="811">
        <v>6.3</v>
      </c>
      <c r="R49" s="811">
        <v>6.4</v>
      </c>
      <c r="S49" s="811">
        <v>0.8</v>
      </c>
      <c r="T49" s="811">
        <v>6.4</v>
      </c>
      <c r="U49" s="811">
        <v>6.4</v>
      </c>
      <c r="V49" s="812">
        <v>6.4</v>
      </c>
      <c r="W49" s="1063">
        <f t="shared" si="28"/>
        <v>111.9</v>
      </c>
      <c r="X49" s="895"/>
      <c r="Y49" s="1029"/>
      <c r="Z49" s="1043"/>
      <c r="AA49" s="2"/>
      <c r="AB49" s="2"/>
    </row>
    <row r="50" spans="1:28" ht="15" customHeight="1" x14ac:dyDescent="0.25">
      <c r="A50" s="774" t="s">
        <v>27</v>
      </c>
      <c r="B50" s="808">
        <v>6</v>
      </c>
      <c r="C50" s="811">
        <v>6</v>
      </c>
      <c r="D50" s="811">
        <v>5.8</v>
      </c>
      <c r="E50" s="811">
        <v>0.7</v>
      </c>
      <c r="F50" s="811">
        <v>6</v>
      </c>
      <c r="G50" s="862">
        <v>6</v>
      </c>
      <c r="H50" s="1002">
        <v>5.9</v>
      </c>
      <c r="I50" s="808">
        <v>5.9</v>
      </c>
      <c r="J50" s="862">
        <v>5.8</v>
      </c>
      <c r="K50" s="862">
        <v>6</v>
      </c>
      <c r="L50" s="811">
        <v>1.3</v>
      </c>
      <c r="M50" s="811">
        <v>6.1</v>
      </c>
      <c r="N50" s="863">
        <v>5.9</v>
      </c>
      <c r="O50" s="812">
        <v>5.8</v>
      </c>
      <c r="P50" s="808">
        <v>6.3</v>
      </c>
      <c r="Q50" s="811">
        <v>6.3</v>
      </c>
      <c r="R50" s="811">
        <v>6.4</v>
      </c>
      <c r="S50" s="811">
        <v>0.8</v>
      </c>
      <c r="T50" s="811">
        <v>6.4</v>
      </c>
      <c r="U50" s="811">
        <v>6.4</v>
      </c>
      <c r="V50" s="812">
        <v>6.4</v>
      </c>
      <c r="W50" s="1063">
        <f t="shared" si="28"/>
        <v>112.19999999999999</v>
      </c>
      <c r="X50" s="895"/>
      <c r="Y50" s="1029"/>
      <c r="Z50" s="1043"/>
      <c r="AA50" s="2"/>
      <c r="AB50" s="2"/>
    </row>
    <row r="51" spans="1:28" ht="15" customHeight="1" x14ac:dyDescent="0.25">
      <c r="A51" s="774" t="s">
        <v>20</v>
      </c>
      <c r="B51" s="808">
        <v>6</v>
      </c>
      <c r="C51" s="811">
        <v>6</v>
      </c>
      <c r="D51" s="811">
        <v>5.9</v>
      </c>
      <c r="E51" s="811">
        <v>0.7</v>
      </c>
      <c r="F51" s="811">
        <v>6</v>
      </c>
      <c r="G51" s="862">
        <v>6</v>
      </c>
      <c r="H51" s="1002">
        <v>6</v>
      </c>
      <c r="I51" s="808">
        <v>5.9</v>
      </c>
      <c r="J51" s="862">
        <v>5.9</v>
      </c>
      <c r="K51" s="862">
        <v>6</v>
      </c>
      <c r="L51" s="811">
        <v>1.3</v>
      </c>
      <c r="M51" s="811">
        <v>6.1</v>
      </c>
      <c r="N51" s="863">
        <v>6</v>
      </c>
      <c r="O51" s="812">
        <v>5.8</v>
      </c>
      <c r="P51" s="808">
        <v>6.3</v>
      </c>
      <c r="Q51" s="811">
        <v>6.3</v>
      </c>
      <c r="R51" s="811">
        <v>6.5</v>
      </c>
      <c r="S51" s="811">
        <v>0.8</v>
      </c>
      <c r="T51" s="811">
        <v>6.4</v>
      </c>
      <c r="U51" s="811">
        <v>6.4</v>
      </c>
      <c r="V51" s="812">
        <v>6.4</v>
      </c>
      <c r="W51" s="1063">
        <f t="shared" si="28"/>
        <v>112.69999999999999</v>
      </c>
      <c r="X51" s="895"/>
      <c r="Y51" s="1029"/>
      <c r="Z51" s="1043"/>
      <c r="AA51" s="2"/>
      <c r="AB51" s="2"/>
    </row>
    <row r="52" spans="1:28" ht="15" customHeight="1" x14ac:dyDescent="0.25">
      <c r="A52" s="774" t="s">
        <v>21</v>
      </c>
      <c r="B52" s="808">
        <v>6</v>
      </c>
      <c r="C52" s="811">
        <v>6</v>
      </c>
      <c r="D52" s="811">
        <v>5.9</v>
      </c>
      <c r="E52" s="811">
        <v>0.7</v>
      </c>
      <c r="F52" s="811">
        <v>6</v>
      </c>
      <c r="G52" s="862">
        <v>6</v>
      </c>
      <c r="H52" s="1002">
        <v>6</v>
      </c>
      <c r="I52" s="808">
        <v>5.9</v>
      </c>
      <c r="J52" s="862">
        <v>5.9</v>
      </c>
      <c r="K52" s="862">
        <v>6</v>
      </c>
      <c r="L52" s="811">
        <v>1.3</v>
      </c>
      <c r="M52" s="811">
        <v>6.1</v>
      </c>
      <c r="N52" s="863">
        <v>6</v>
      </c>
      <c r="O52" s="812">
        <v>5.8</v>
      </c>
      <c r="P52" s="808">
        <v>6.4</v>
      </c>
      <c r="Q52" s="811">
        <v>6.3</v>
      </c>
      <c r="R52" s="811">
        <v>6.5</v>
      </c>
      <c r="S52" s="811">
        <v>0.8</v>
      </c>
      <c r="T52" s="811">
        <v>6.4</v>
      </c>
      <c r="U52" s="811">
        <v>6.4</v>
      </c>
      <c r="V52" s="812">
        <v>6.4</v>
      </c>
      <c r="W52" s="1063">
        <f t="shared" si="28"/>
        <v>112.79999999999998</v>
      </c>
      <c r="X52" s="895"/>
      <c r="Y52" s="1029"/>
      <c r="Z52" s="1043"/>
      <c r="AA52" s="2"/>
      <c r="AB52" s="2"/>
    </row>
    <row r="53" spans="1:28" ht="15" customHeight="1" x14ac:dyDescent="0.25">
      <c r="A53" s="785" t="s">
        <v>22</v>
      </c>
      <c r="B53" s="808">
        <v>6.1</v>
      </c>
      <c r="C53" s="811">
        <v>6</v>
      </c>
      <c r="D53" s="811">
        <v>5.9</v>
      </c>
      <c r="E53" s="811">
        <v>0.7</v>
      </c>
      <c r="F53" s="811">
        <v>6</v>
      </c>
      <c r="G53" s="862">
        <v>6</v>
      </c>
      <c r="H53" s="1002">
        <v>6</v>
      </c>
      <c r="I53" s="808">
        <v>5.9</v>
      </c>
      <c r="J53" s="862">
        <v>5.9</v>
      </c>
      <c r="K53" s="862">
        <v>6</v>
      </c>
      <c r="L53" s="811">
        <v>1.3</v>
      </c>
      <c r="M53" s="811">
        <v>6.2</v>
      </c>
      <c r="N53" s="863">
        <v>6</v>
      </c>
      <c r="O53" s="812">
        <v>5.8</v>
      </c>
      <c r="P53" s="808">
        <v>6.4</v>
      </c>
      <c r="Q53" s="811">
        <v>6.3</v>
      </c>
      <c r="R53" s="811">
        <v>6.5</v>
      </c>
      <c r="S53" s="811">
        <v>0.8</v>
      </c>
      <c r="T53" s="811">
        <v>6.5</v>
      </c>
      <c r="U53" s="811">
        <v>6.4</v>
      </c>
      <c r="V53" s="812">
        <v>6.4</v>
      </c>
      <c r="W53" s="1063">
        <f t="shared" si="28"/>
        <v>113.10000000000001</v>
      </c>
      <c r="X53" s="895"/>
      <c r="Y53" s="1029"/>
      <c r="Z53" s="1043"/>
      <c r="AA53" s="2"/>
      <c r="AB53" s="2"/>
    </row>
    <row r="54" spans="1:28" ht="15" customHeight="1" thickBot="1" x14ac:dyDescent="0.3">
      <c r="A54" s="839" t="s">
        <v>30</v>
      </c>
      <c r="B54" s="808">
        <v>6.1</v>
      </c>
      <c r="C54" s="811">
        <v>6.1</v>
      </c>
      <c r="D54" s="811">
        <v>5.9</v>
      </c>
      <c r="E54" s="811">
        <v>0.7</v>
      </c>
      <c r="F54" s="811">
        <v>6</v>
      </c>
      <c r="G54" s="862">
        <v>6</v>
      </c>
      <c r="H54" s="1002">
        <v>6</v>
      </c>
      <c r="I54" s="808">
        <v>5.9</v>
      </c>
      <c r="J54" s="862">
        <v>5.9</v>
      </c>
      <c r="K54" s="862">
        <v>6</v>
      </c>
      <c r="L54" s="811">
        <v>1.3</v>
      </c>
      <c r="M54" s="811">
        <v>6.2</v>
      </c>
      <c r="N54" s="863">
        <v>6</v>
      </c>
      <c r="O54" s="812">
        <v>5.8</v>
      </c>
      <c r="P54" s="808">
        <v>6.4</v>
      </c>
      <c r="Q54" s="811">
        <v>6.4</v>
      </c>
      <c r="R54" s="811">
        <v>6.5</v>
      </c>
      <c r="S54" s="811">
        <v>0.8</v>
      </c>
      <c r="T54" s="811">
        <v>6.5</v>
      </c>
      <c r="U54" s="811">
        <v>6.5</v>
      </c>
      <c r="V54" s="812">
        <v>6.5</v>
      </c>
      <c r="W54" s="1080">
        <f t="shared" si="28"/>
        <v>113.5</v>
      </c>
      <c r="X54" s="895"/>
      <c r="Y54" s="1029"/>
      <c r="Z54" s="1043"/>
      <c r="AA54" s="2"/>
      <c r="AB54" s="2"/>
    </row>
    <row r="55" spans="1:28" ht="15" customHeight="1" thickBot="1" x14ac:dyDescent="0.3">
      <c r="A55" s="792" t="s">
        <v>8</v>
      </c>
      <c r="B55" s="843">
        <f t="shared" ref="B55:K55" si="29">SUM(B48:B54)</f>
        <v>42.300000000000004</v>
      </c>
      <c r="C55" s="844">
        <f t="shared" si="29"/>
        <v>42.2</v>
      </c>
      <c r="D55" s="844">
        <f t="shared" si="29"/>
        <v>41.099999999999994</v>
      </c>
      <c r="E55" s="844">
        <f t="shared" si="29"/>
        <v>4.8</v>
      </c>
      <c r="F55" s="844">
        <f t="shared" si="29"/>
        <v>42</v>
      </c>
      <c r="G55" s="844">
        <f t="shared" si="29"/>
        <v>41.9</v>
      </c>
      <c r="H55" s="845">
        <f t="shared" si="29"/>
        <v>41.8</v>
      </c>
      <c r="I55" s="843">
        <f t="shared" si="29"/>
        <v>41.199999999999996</v>
      </c>
      <c r="J55" s="844">
        <f t="shared" si="29"/>
        <v>41.099999999999994</v>
      </c>
      <c r="K55" s="844">
        <f t="shared" si="29"/>
        <v>42</v>
      </c>
      <c r="L55" s="844">
        <f>SUM(L48:L54)</f>
        <v>9.1</v>
      </c>
      <c r="M55" s="844">
        <f>SUM(M48:M54)</f>
        <v>43.000000000000007</v>
      </c>
      <c r="N55" s="844">
        <f>SUM(N48:N54)</f>
        <v>41.8</v>
      </c>
      <c r="O55" s="885">
        <f>SUM(O48:O54)</f>
        <v>40.599999999999994</v>
      </c>
      <c r="P55" s="843">
        <f t="shared" ref="P55:V55" si="30">SUM(P48:P54)</f>
        <v>44.5</v>
      </c>
      <c r="Q55" s="844">
        <f t="shared" si="30"/>
        <v>44.3</v>
      </c>
      <c r="R55" s="844">
        <f t="shared" si="30"/>
        <v>45.3</v>
      </c>
      <c r="S55" s="844">
        <f t="shared" si="30"/>
        <v>5.6</v>
      </c>
      <c r="T55" s="844">
        <f t="shared" si="30"/>
        <v>45.1</v>
      </c>
      <c r="U55" s="844">
        <f t="shared" si="30"/>
        <v>45</v>
      </c>
      <c r="V55" s="885">
        <f t="shared" si="30"/>
        <v>45</v>
      </c>
      <c r="W55" s="1028">
        <f t="shared" si="28"/>
        <v>789.69999999999993</v>
      </c>
      <c r="X55" s="327"/>
      <c r="Y55" s="1029"/>
      <c r="Z55" s="1043"/>
      <c r="AA55" s="2"/>
      <c r="AB55" s="2"/>
    </row>
    <row r="56" spans="1:28" ht="15" customHeight="1" thickBot="1" x14ac:dyDescent="0.3">
      <c r="A56" s="797" t="s">
        <v>10</v>
      </c>
      <c r="B56" s="886">
        <v>155</v>
      </c>
      <c r="C56" s="887">
        <v>154.5</v>
      </c>
      <c r="D56" s="887">
        <v>154.5</v>
      </c>
      <c r="E56" s="887">
        <v>155.5</v>
      </c>
      <c r="F56" s="887">
        <v>154</v>
      </c>
      <c r="G56" s="887">
        <v>153.5</v>
      </c>
      <c r="H56" s="1003">
        <v>153</v>
      </c>
      <c r="I56" s="886">
        <v>155</v>
      </c>
      <c r="J56" s="887">
        <v>154.5</v>
      </c>
      <c r="K56" s="887">
        <v>154</v>
      </c>
      <c r="L56" s="889">
        <v>155.5</v>
      </c>
      <c r="M56" s="889">
        <v>153.5</v>
      </c>
      <c r="N56" s="887">
        <v>153</v>
      </c>
      <c r="O56" s="888">
        <v>152.5</v>
      </c>
      <c r="P56" s="886">
        <v>155</v>
      </c>
      <c r="Q56" s="887">
        <v>154.5</v>
      </c>
      <c r="R56" s="887">
        <v>154</v>
      </c>
      <c r="S56" s="887">
        <v>155.5</v>
      </c>
      <c r="T56" s="887">
        <v>153.5</v>
      </c>
      <c r="U56" s="887">
        <v>153</v>
      </c>
      <c r="V56" s="888">
        <v>153</v>
      </c>
      <c r="W56" s="865">
        <f>((W55/W57)/7)*1000</f>
        <v>154.11787665886027</v>
      </c>
      <c r="X56" s="1013">
        <f>AVERAGE(B56:H56,I56:O56,P56:V56)</f>
        <v>154.11904761904762</v>
      </c>
      <c r="Y56" s="12"/>
      <c r="Z56" s="2"/>
      <c r="AA56" s="2"/>
      <c r="AB56" s="2"/>
    </row>
    <row r="57" spans="1:28" ht="15" customHeight="1" x14ac:dyDescent="0.25">
      <c r="A57" s="801" t="s">
        <v>11</v>
      </c>
      <c r="B57" s="802">
        <v>39</v>
      </c>
      <c r="C57" s="803">
        <v>39</v>
      </c>
      <c r="D57" s="803">
        <v>38</v>
      </c>
      <c r="E57" s="803">
        <v>4</v>
      </c>
      <c r="F57" s="803">
        <v>39</v>
      </c>
      <c r="G57" s="803">
        <v>39</v>
      </c>
      <c r="H57" s="805">
        <v>39</v>
      </c>
      <c r="I57" s="802">
        <v>38</v>
      </c>
      <c r="J57" s="803">
        <v>38</v>
      </c>
      <c r="K57" s="803">
        <v>39</v>
      </c>
      <c r="L57" s="803">
        <v>8</v>
      </c>
      <c r="M57" s="803">
        <v>40</v>
      </c>
      <c r="N57" s="803">
        <v>39</v>
      </c>
      <c r="O57" s="804">
        <v>38</v>
      </c>
      <c r="P57" s="802">
        <v>41</v>
      </c>
      <c r="Q57" s="803">
        <v>41</v>
      </c>
      <c r="R57" s="803">
        <v>42</v>
      </c>
      <c r="S57" s="803">
        <v>5</v>
      </c>
      <c r="T57" s="803">
        <v>42</v>
      </c>
      <c r="U57" s="803">
        <v>42</v>
      </c>
      <c r="V57" s="804">
        <v>42</v>
      </c>
      <c r="W57" s="866">
        <f>SUM(B57:H57)+SUM(I57:O57)+SUM(P57:V57)</f>
        <v>732</v>
      </c>
      <c r="X57" s="2"/>
      <c r="Y57" s="12"/>
      <c r="Z57" s="2"/>
      <c r="AA57" s="2"/>
      <c r="AB57" s="2"/>
    </row>
    <row r="58" spans="1:28" ht="15" customHeight="1" x14ac:dyDescent="0.25">
      <c r="A58" s="807" t="s">
        <v>12</v>
      </c>
      <c r="B58" s="808">
        <f>((((B56*7)*B57-B48-B49)/1000))/7</f>
        <v>6.0432714285714288</v>
      </c>
      <c r="C58" s="811">
        <f t="shared" ref="C58:V58" si="31">((((C56*7)*C57-C48-C49)/1000))/7</f>
        <v>6.023771428571429</v>
      </c>
      <c r="D58" s="811">
        <f t="shared" si="31"/>
        <v>5.8693285714285706</v>
      </c>
      <c r="E58" s="811">
        <f t="shared" si="31"/>
        <v>0.62181428571428565</v>
      </c>
      <c r="F58" s="811">
        <f t="shared" si="31"/>
        <v>6.0042857142857144</v>
      </c>
      <c r="G58" s="811">
        <f t="shared" si="31"/>
        <v>5.9847999999999999</v>
      </c>
      <c r="H58" s="813">
        <f t="shared" si="31"/>
        <v>5.9653</v>
      </c>
      <c r="I58" s="808">
        <f t="shared" si="31"/>
        <v>5.8883285714285707</v>
      </c>
      <c r="J58" s="811">
        <f t="shared" si="31"/>
        <v>5.8693285714285706</v>
      </c>
      <c r="K58" s="811">
        <f t="shared" si="31"/>
        <v>6.0042857142857144</v>
      </c>
      <c r="L58" s="811">
        <f t="shared" si="31"/>
        <v>1.2436285714285715</v>
      </c>
      <c r="M58" s="811">
        <f t="shared" si="31"/>
        <v>6.138242857142858</v>
      </c>
      <c r="N58" s="811">
        <f t="shared" si="31"/>
        <v>5.9653</v>
      </c>
      <c r="O58" s="812">
        <f t="shared" si="31"/>
        <v>5.7933428571428562</v>
      </c>
      <c r="P58" s="808">
        <f t="shared" si="31"/>
        <v>6.353185714285714</v>
      </c>
      <c r="Q58" s="811">
        <f t="shared" si="31"/>
        <v>6.3326857142857138</v>
      </c>
      <c r="R58" s="811">
        <f t="shared" si="31"/>
        <v>6.4661571428571429</v>
      </c>
      <c r="S58" s="811">
        <f t="shared" si="31"/>
        <v>0.77727142857142861</v>
      </c>
      <c r="T58" s="811">
        <f t="shared" si="31"/>
        <v>6.4451571428571421</v>
      </c>
      <c r="U58" s="811">
        <f t="shared" si="31"/>
        <v>6.4241571428571422</v>
      </c>
      <c r="V58" s="812">
        <f t="shared" si="31"/>
        <v>6.4241571428571422</v>
      </c>
      <c r="W58" s="867">
        <f>((W55*1000)/W57)/7</f>
        <v>154.11787665886024</v>
      </c>
      <c r="X58" s="327"/>
      <c r="Y58" s="374"/>
      <c r="AA58" s="11"/>
      <c r="AB58" s="11"/>
    </row>
    <row r="59" spans="1:28" ht="15" customHeight="1" x14ac:dyDescent="0.25">
      <c r="A59" s="810" t="s">
        <v>13</v>
      </c>
      <c r="B59" s="808">
        <f>((B57*B56)*7)/1000</f>
        <v>42.314999999999998</v>
      </c>
      <c r="C59" s="811">
        <f>((C57*C56)*7)/1000</f>
        <v>42.1785</v>
      </c>
      <c r="D59" s="811">
        <f t="shared" ref="D59:K59" si="32">((D57*D56)*7)/1000</f>
        <v>41.097000000000001</v>
      </c>
      <c r="E59" s="811">
        <f t="shared" si="32"/>
        <v>4.3540000000000001</v>
      </c>
      <c r="F59" s="811">
        <f t="shared" si="32"/>
        <v>42.042000000000002</v>
      </c>
      <c r="G59" s="811">
        <f t="shared" si="32"/>
        <v>41.905500000000004</v>
      </c>
      <c r="H59" s="813">
        <f t="shared" si="32"/>
        <v>41.768999999999998</v>
      </c>
      <c r="I59" s="808">
        <f t="shared" si="32"/>
        <v>41.23</v>
      </c>
      <c r="J59" s="811">
        <f t="shared" si="32"/>
        <v>41.097000000000001</v>
      </c>
      <c r="K59" s="811">
        <f t="shared" si="32"/>
        <v>42.042000000000002</v>
      </c>
      <c r="L59" s="811">
        <f>((L57*L56)*7)/1000</f>
        <v>8.7080000000000002</v>
      </c>
      <c r="M59" s="811">
        <f>((M57*M56)*7)/1000</f>
        <v>42.98</v>
      </c>
      <c r="N59" s="811">
        <f>((N57*N56)*7)/1000</f>
        <v>41.768999999999998</v>
      </c>
      <c r="O59" s="812">
        <f>((O57*O56)*7)/1000</f>
        <v>40.564999999999998</v>
      </c>
      <c r="P59" s="808">
        <f t="shared" ref="P59:V59" si="33">((P57*P56)*7)/1000</f>
        <v>44.484999999999999</v>
      </c>
      <c r="Q59" s="811">
        <f t="shared" si="33"/>
        <v>44.341500000000003</v>
      </c>
      <c r="R59" s="811">
        <f t="shared" si="33"/>
        <v>45.276000000000003</v>
      </c>
      <c r="S59" s="811">
        <f t="shared" si="33"/>
        <v>5.4424999999999999</v>
      </c>
      <c r="T59" s="811">
        <f t="shared" si="33"/>
        <v>45.128999999999998</v>
      </c>
      <c r="U59" s="811">
        <f t="shared" si="33"/>
        <v>44.981999999999999</v>
      </c>
      <c r="V59" s="812">
        <f t="shared" si="33"/>
        <v>44.981999999999999</v>
      </c>
      <c r="W59" s="868"/>
      <c r="X59" s="327"/>
      <c r="Y59" s="374"/>
      <c r="AA59" s="11"/>
      <c r="AB59" s="11"/>
    </row>
    <row r="60" spans="1:28" ht="15" customHeight="1" thickBot="1" x14ac:dyDescent="0.3">
      <c r="A60" s="815" t="s">
        <v>14</v>
      </c>
      <c r="B60" s="816">
        <f t="shared" ref="B60:K60" si="34">+(B55/B57)/7*1000</f>
        <v>154.94505494505498</v>
      </c>
      <c r="C60" s="817">
        <f t="shared" si="34"/>
        <v>154.57875457875463</v>
      </c>
      <c r="D60" s="817">
        <f t="shared" si="34"/>
        <v>154.5112781954887</v>
      </c>
      <c r="E60" s="817">
        <f t="shared" si="34"/>
        <v>171.42857142857142</v>
      </c>
      <c r="F60" s="817">
        <f t="shared" si="34"/>
        <v>153.84615384615384</v>
      </c>
      <c r="G60" s="817">
        <f t="shared" si="34"/>
        <v>153.47985347985346</v>
      </c>
      <c r="H60" s="819">
        <f t="shared" si="34"/>
        <v>153.11355311355311</v>
      </c>
      <c r="I60" s="816">
        <f t="shared" si="34"/>
        <v>154.88721804511277</v>
      </c>
      <c r="J60" s="817">
        <f t="shared" si="34"/>
        <v>154.5112781954887</v>
      </c>
      <c r="K60" s="817">
        <f t="shared" si="34"/>
        <v>153.84615384615384</v>
      </c>
      <c r="L60" s="817">
        <f>+(L55/L57)/7*1000</f>
        <v>162.5</v>
      </c>
      <c r="M60" s="817">
        <f>+(M55/M57)/7*1000</f>
        <v>153.57142857142861</v>
      </c>
      <c r="N60" s="817">
        <f>+(N55/N57)/7*1000</f>
        <v>153.11355311355311</v>
      </c>
      <c r="O60" s="818">
        <f>+(O55/O57)/7*1000</f>
        <v>152.63157894736838</v>
      </c>
      <c r="P60" s="816">
        <f t="shared" ref="P60:V60" si="35">+(P55/P57)/7*1000</f>
        <v>155.05226480836237</v>
      </c>
      <c r="Q60" s="817">
        <f t="shared" si="35"/>
        <v>154.35540069686411</v>
      </c>
      <c r="R60" s="817">
        <f t="shared" si="35"/>
        <v>154.08163265306121</v>
      </c>
      <c r="S60" s="817">
        <f t="shared" si="35"/>
        <v>159.99999999999997</v>
      </c>
      <c r="T60" s="817">
        <f t="shared" si="35"/>
        <v>153.40136054421768</v>
      </c>
      <c r="U60" s="817">
        <f t="shared" si="35"/>
        <v>153.06122448979593</v>
      </c>
      <c r="V60" s="818">
        <f t="shared" si="35"/>
        <v>153.06122448979593</v>
      </c>
      <c r="W60" s="869"/>
      <c r="X60" s="327"/>
      <c r="Y60" s="374"/>
      <c r="AA60" s="11"/>
      <c r="AB60" s="11"/>
    </row>
    <row r="61" spans="1:28" ht="15" customHeight="1" x14ac:dyDescent="0.25">
      <c r="A61" s="9"/>
      <c r="B61" s="821">
        <f>B59-B55</f>
        <v>1.4999999999993463E-2</v>
      </c>
      <c r="C61" s="821">
        <f t="shared" ref="C61:V61" si="36">C59-C55</f>
        <v>-2.1500000000003183E-2</v>
      </c>
      <c r="D61" s="821">
        <f t="shared" si="36"/>
        <v>-2.9999999999930083E-3</v>
      </c>
      <c r="E61" s="821">
        <f t="shared" si="36"/>
        <v>-0.44599999999999973</v>
      </c>
      <c r="F61" s="821">
        <f t="shared" si="36"/>
        <v>4.2000000000001592E-2</v>
      </c>
      <c r="G61" s="821">
        <f t="shared" si="36"/>
        <v>5.5000000000049454E-3</v>
      </c>
      <c r="H61" s="821">
        <f t="shared" si="36"/>
        <v>-3.0999999999998806E-2</v>
      </c>
      <c r="I61" s="821">
        <f t="shared" si="36"/>
        <v>3.0000000000001137E-2</v>
      </c>
      <c r="J61" s="821">
        <f t="shared" si="36"/>
        <v>-2.9999999999930083E-3</v>
      </c>
      <c r="K61" s="821">
        <f t="shared" si="36"/>
        <v>4.2000000000001592E-2</v>
      </c>
      <c r="L61" s="821">
        <f t="shared" si="36"/>
        <v>-0.39199999999999946</v>
      </c>
      <c r="M61" s="821">
        <f t="shared" si="36"/>
        <v>-2.0000000000010232E-2</v>
      </c>
      <c r="N61" s="821">
        <f t="shared" si="36"/>
        <v>-3.0999999999998806E-2</v>
      </c>
      <c r="O61" s="821">
        <f t="shared" si="36"/>
        <v>-3.4999999999996589E-2</v>
      </c>
      <c r="P61" s="821">
        <f t="shared" si="36"/>
        <v>-1.5000000000000568E-2</v>
      </c>
      <c r="Q61" s="821">
        <f t="shared" si="36"/>
        <v>4.150000000000631E-2</v>
      </c>
      <c r="R61" s="821">
        <f t="shared" si="36"/>
        <v>-2.3999999999993804E-2</v>
      </c>
      <c r="S61" s="821">
        <f t="shared" si="36"/>
        <v>-0.15749999999999975</v>
      </c>
      <c r="T61" s="821">
        <f t="shared" si="36"/>
        <v>2.8999999999996362E-2</v>
      </c>
      <c r="U61" s="821">
        <f t="shared" si="36"/>
        <v>-1.8000000000000682E-2</v>
      </c>
      <c r="V61" s="821">
        <f t="shared" si="36"/>
        <v>-1.8000000000000682E-2</v>
      </c>
      <c r="W61" s="821"/>
      <c r="Y61" s="374"/>
      <c r="AA61" s="11"/>
      <c r="AB61" s="11"/>
    </row>
    <row r="62" spans="1:28" ht="15" customHeight="1" x14ac:dyDescent="0.25">
      <c r="A62" s="9"/>
      <c r="B62" s="901">
        <f t="shared" ref="B62:V62" si="37">B61/$A$2</f>
        <v>1.4999999999993463E-2</v>
      </c>
      <c r="C62" s="901">
        <f t="shared" si="37"/>
        <v>-2.1500000000003183E-2</v>
      </c>
      <c r="D62" s="901">
        <f t="shared" si="37"/>
        <v>-2.9999999999930083E-3</v>
      </c>
      <c r="E62" s="901">
        <f t="shared" si="37"/>
        <v>-0.44599999999999973</v>
      </c>
      <c r="F62" s="901">
        <f t="shared" si="37"/>
        <v>4.2000000000001592E-2</v>
      </c>
      <c r="G62" s="901">
        <f t="shared" si="37"/>
        <v>5.5000000000049454E-3</v>
      </c>
      <c r="H62" s="901">
        <f t="shared" si="37"/>
        <v>-3.0999999999998806E-2</v>
      </c>
      <c r="I62" s="901">
        <f t="shared" si="37"/>
        <v>3.0000000000001137E-2</v>
      </c>
      <c r="J62" s="901">
        <f t="shared" si="37"/>
        <v>-2.9999999999930083E-3</v>
      </c>
      <c r="K62" s="901">
        <f t="shared" si="37"/>
        <v>4.2000000000001592E-2</v>
      </c>
      <c r="L62" s="901">
        <f t="shared" si="37"/>
        <v>-0.39199999999999946</v>
      </c>
      <c r="M62" s="901">
        <f t="shared" si="37"/>
        <v>-2.0000000000010232E-2</v>
      </c>
      <c r="N62" s="901">
        <f t="shared" si="37"/>
        <v>-3.0999999999998806E-2</v>
      </c>
      <c r="O62" s="901">
        <f t="shared" si="37"/>
        <v>-3.4999999999996589E-2</v>
      </c>
      <c r="P62" s="901">
        <f t="shared" si="37"/>
        <v>-1.5000000000000568E-2</v>
      </c>
      <c r="Q62" s="901">
        <f t="shared" si="37"/>
        <v>4.150000000000631E-2</v>
      </c>
      <c r="R62" s="901">
        <f t="shared" si="37"/>
        <v>-2.3999999999993804E-2</v>
      </c>
      <c r="S62" s="901">
        <f t="shared" si="37"/>
        <v>-0.15749999999999975</v>
      </c>
      <c r="T62" s="901">
        <f t="shared" si="37"/>
        <v>2.8999999999996362E-2</v>
      </c>
      <c r="U62" s="901">
        <f t="shared" si="37"/>
        <v>-1.8000000000000682E-2</v>
      </c>
      <c r="V62" s="901">
        <f t="shared" si="37"/>
        <v>-1.8000000000000682E-2</v>
      </c>
      <c r="W62" s="822"/>
      <c r="X62" s="30"/>
      <c r="Y62" s="374"/>
      <c r="AA62" s="11"/>
      <c r="AB62" s="11"/>
    </row>
    <row r="63" spans="1:28" ht="15" customHeight="1" thickBot="1" x14ac:dyDescent="0.3">
      <c r="A63" s="824"/>
      <c r="B63" s="901">
        <f t="shared" ref="B63:V63" si="38">B62 + SUMIF($A$48:$A$54, $A$3,B48:B54)</f>
        <v>6.1149999999999931</v>
      </c>
      <c r="C63" s="901">
        <f t="shared" si="38"/>
        <v>6.0784999999999965</v>
      </c>
      <c r="D63" s="901">
        <f t="shared" si="38"/>
        <v>5.8970000000000073</v>
      </c>
      <c r="E63" s="901">
        <f t="shared" si="38"/>
        <v>0.25400000000000023</v>
      </c>
      <c r="F63" s="901">
        <f t="shared" si="38"/>
        <v>6.0420000000000016</v>
      </c>
      <c r="G63" s="901">
        <f t="shared" si="38"/>
        <v>6.0055000000000049</v>
      </c>
      <c r="H63" s="901">
        <f t="shared" si="38"/>
        <v>5.9690000000000012</v>
      </c>
      <c r="I63" s="901">
        <f t="shared" si="38"/>
        <v>5.9300000000000015</v>
      </c>
      <c r="J63" s="901">
        <f t="shared" si="38"/>
        <v>5.8970000000000073</v>
      </c>
      <c r="K63" s="901">
        <f t="shared" si="38"/>
        <v>6.0420000000000016</v>
      </c>
      <c r="L63" s="901">
        <f t="shared" si="38"/>
        <v>0.90800000000000058</v>
      </c>
      <c r="M63" s="901">
        <f t="shared" si="38"/>
        <v>6.1799999999999899</v>
      </c>
      <c r="N63" s="901">
        <f t="shared" si="38"/>
        <v>5.9690000000000012</v>
      </c>
      <c r="O63" s="901">
        <f t="shared" si="38"/>
        <v>5.7650000000000032</v>
      </c>
      <c r="P63" s="901">
        <f t="shared" si="38"/>
        <v>6.3849999999999998</v>
      </c>
      <c r="Q63" s="901">
        <f t="shared" si="38"/>
        <v>6.4415000000000067</v>
      </c>
      <c r="R63" s="901">
        <f t="shared" si="38"/>
        <v>6.4760000000000062</v>
      </c>
      <c r="S63" s="901">
        <f t="shared" si="38"/>
        <v>0.64250000000000029</v>
      </c>
      <c r="T63" s="901">
        <f t="shared" si="38"/>
        <v>6.5289999999999964</v>
      </c>
      <c r="U63" s="901">
        <f t="shared" si="38"/>
        <v>6.4819999999999993</v>
      </c>
      <c r="V63" s="901">
        <f t="shared" si="38"/>
        <v>6.4819999999999993</v>
      </c>
      <c r="W63" s="824"/>
    </row>
    <row r="64" spans="1:28" s="824" customFormat="1" ht="14.25" customHeight="1" thickBot="1" x14ac:dyDescent="0.3">
      <c r="A64" s="9"/>
      <c r="B64" s="1017">
        <f>B56-B60</f>
        <v>5.4945054945022775E-2</v>
      </c>
      <c r="C64" s="1018">
        <f t="shared" ref="C64:V64" si="39">C56-C60</f>
        <v>-7.8754578754626436E-2</v>
      </c>
      <c r="D64" s="1018">
        <f t="shared" si="39"/>
        <v>-1.1278195488699794E-2</v>
      </c>
      <c r="E64" s="1018">
        <f t="shared" si="39"/>
        <v>-15.928571428571416</v>
      </c>
      <c r="F64" s="1018">
        <f t="shared" si="39"/>
        <v>0.15384615384616041</v>
      </c>
      <c r="G64" s="1018">
        <f t="shared" si="39"/>
        <v>2.0146520146539615E-2</v>
      </c>
      <c r="H64" s="1018">
        <f t="shared" si="39"/>
        <v>-0.1135531135531096</v>
      </c>
      <c r="I64" s="1018">
        <f t="shared" si="39"/>
        <v>0.11278195488722531</v>
      </c>
      <c r="J64" s="1018">
        <f t="shared" si="39"/>
        <v>-1.1278195488699794E-2</v>
      </c>
      <c r="K64" s="1018">
        <f t="shared" si="39"/>
        <v>0.15384615384616041</v>
      </c>
      <c r="L64" s="1018">
        <f t="shared" si="39"/>
        <v>-7</v>
      </c>
      <c r="M64" s="1018">
        <f t="shared" si="39"/>
        <v>-7.1428571428612031E-2</v>
      </c>
      <c r="N64" s="1018">
        <f t="shared" si="39"/>
        <v>-0.1135531135531096</v>
      </c>
      <c r="O64" s="1018">
        <f t="shared" si="39"/>
        <v>-0.13157894736838216</v>
      </c>
      <c r="P64" s="1018">
        <f t="shared" si="39"/>
        <v>-5.2264808362366466E-2</v>
      </c>
      <c r="Q64" s="1018">
        <f t="shared" si="39"/>
        <v>0.14459930313589098</v>
      </c>
      <c r="R64" s="1018">
        <f t="shared" si="39"/>
        <v>-8.1632653061205929E-2</v>
      </c>
      <c r="S64" s="1018">
        <f t="shared" si="39"/>
        <v>-4.4999999999999716</v>
      </c>
      <c r="T64" s="1018">
        <f t="shared" si="39"/>
        <v>9.8639455782318919E-2</v>
      </c>
      <c r="U64" s="1018">
        <f t="shared" si="39"/>
        <v>-6.1224489795932868E-2</v>
      </c>
      <c r="V64" s="1019">
        <f t="shared" si="39"/>
        <v>-6.1224489795932868E-2</v>
      </c>
      <c r="X64" s="1012">
        <f>SUM(B64:H64,I64:O64,P64:V64)</f>
        <v>-27.477537988632747</v>
      </c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16">
    <mergeCell ref="W45:W46"/>
    <mergeCell ref="B45:H45"/>
    <mergeCell ref="I45:O45"/>
    <mergeCell ref="P45:V45"/>
    <mergeCell ref="B25:G25"/>
    <mergeCell ref="H25:H26"/>
    <mergeCell ref="O25:T25"/>
    <mergeCell ref="U25:U26"/>
    <mergeCell ref="L26:M26"/>
    <mergeCell ref="G1:P1"/>
    <mergeCell ref="E2:H2"/>
    <mergeCell ref="I2:K2"/>
    <mergeCell ref="N2:P2"/>
    <mergeCell ref="B5:H5"/>
    <mergeCell ref="I5:O5"/>
    <mergeCell ref="P5:V5"/>
  </mergeCells>
  <dataValidations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8">
    <tabColor rgb="FF00B050"/>
    <pageSetUpPr fitToPage="1"/>
  </sheetPr>
  <dimension ref="A1:X58"/>
  <sheetViews>
    <sheetView view="pageBreakPreview" zoomScale="40" zoomScaleNormal="35" zoomScaleSheetLayoutView="40" zoomScalePageLayoutView="25" workbookViewId="0">
      <selection activeCell="V8" sqref="V8"/>
    </sheetView>
  </sheetViews>
  <sheetFormatPr baseColWidth="10" defaultRowHeight="30" x14ac:dyDescent="0.25"/>
  <cols>
    <col min="1" max="1" width="15.28515625" customWidth="1"/>
    <col min="2" max="2" width="28.7109375" style="72" customWidth="1"/>
    <col min="3" max="3" width="18.140625" style="72" customWidth="1"/>
    <col min="4" max="7" width="15.7109375" style="72" customWidth="1"/>
    <col min="8" max="9" width="19.85546875" style="72" customWidth="1"/>
    <col min="10" max="10" width="22.85546875" style="72" customWidth="1"/>
    <col min="11" max="12" width="17.7109375" style="72" customWidth="1"/>
    <col min="13" max="13" width="25.7109375" style="72" customWidth="1"/>
    <col min="14" max="14" width="20.140625" style="72" customWidth="1"/>
    <col min="15" max="16" width="15.7109375" style="72" customWidth="1"/>
    <col min="17" max="17" width="18.140625" style="72" customWidth="1"/>
    <col min="18" max="19" width="15.7109375" style="72" customWidth="1"/>
    <col min="20" max="20" width="18.28515625" style="72" customWidth="1"/>
    <col min="21" max="21" width="15.7109375" style="72" customWidth="1"/>
    <col min="22" max="22" width="19.140625" style="72" customWidth="1"/>
    <col min="23" max="23" width="15.7109375" style="72" customWidth="1"/>
    <col min="24" max="24" width="19.140625" style="72" bestFit="1" customWidth="1"/>
    <col min="25" max="25" width="17.5703125" customWidth="1"/>
    <col min="26" max="27" width="17.7109375" bestFit="1" customWidth="1"/>
  </cols>
  <sheetData>
    <row r="1" spans="1:24" x14ac:dyDescent="0.25">
      <c r="A1" s="561"/>
      <c r="B1" s="1213"/>
      <c r="C1" s="1122" t="s">
        <v>33</v>
      </c>
      <c r="D1" s="1122"/>
      <c r="E1" s="1122"/>
      <c r="F1" s="1122"/>
      <c r="G1" s="1122"/>
      <c r="H1" s="1122"/>
      <c r="I1" s="1122"/>
      <c r="J1" s="1122"/>
      <c r="K1" s="1122"/>
      <c r="L1" s="1122"/>
      <c r="M1" s="1122"/>
      <c r="N1" s="1122"/>
      <c r="O1" s="1122"/>
      <c r="P1" s="1122"/>
      <c r="Q1" s="1122"/>
      <c r="R1" s="1122"/>
      <c r="S1" s="1122"/>
      <c r="T1" s="1122"/>
      <c r="U1" s="1123"/>
      <c r="V1" s="1215" t="s">
        <v>34</v>
      </c>
      <c r="W1" s="1216"/>
      <c r="X1" s="1216"/>
    </row>
    <row r="2" spans="1:24" x14ac:dyDescent="0.25">
      <c r="A2" s="562"/>
      <c r="B2" s="1214"/>
      <c r="C2" s="1127" t="s">
        <v>35</v>
      </c>
      <c r="D2" s="1127"/>
      <c r="E2" s="1127"/>
      <c r="F2" s="1127"/>
      <c r="G2" s="1127"/>
      <c r="H2" s="1127"/>
      <c r="I2" s="1127"/>
      <c r="J2" s="1127"/>
      <c r="K2" s="1127"/>
      <c r="L2" s="1127"/>
      <c r="M2" s="1127"/>
      <c r="N2" s="1127"/>
      <c r="O2" s="1127"/>
      <c r="P2" s="1127"/>
      <c r="Q2" s="1127"/>
      <c r="R2" s="1127"/>
      <c r="S2" s="1127"/>
      <c r="T2" s="1127"/>
      <c r="U2" s="1128"/>
      <c r="V2" s="1215" t="s">
        <v>36</v>
      </c>
      <c r="W2" s="1216"/>
      <c r="X2" s="1216"/>
    </row>
    <row r="3" spans="1:24" x14ac:dyDescent="0.25">
      <c r="A3" s="562"/>
      <c r="B3" s="1214"/>
      <c r="C3" s="1114"/>
      <c r="D3" s="1114"/>
      <c r="E3" s="1114"/>
      <c r="F3" s="1114"/>
      <c r="G3" s="1114"/>
      <c r="H3" s="1114"/>
      <c r="I3" s="1114"/>
      <c r="J3" s="1114"/>
      <c r="K3" s="1114"/>
      <c r="L3" s="1114"/>
      <c r="M3" s="1114"/>
      <c r="N3" s="1114"/>
      <c r="O3" s="1114"/>
      <c r="P3" s="1114"/>
      <c r="Q3" s="1114"/>
      <c r="R3" s="1114"/>
      <c r="S3" s="1114"/>
      <c r="T3" s="1114"/>
      <c r="U3" s="1129"/>
      <c r="V3" s="1215" t="s">
        <v>37</v>
      </c>
      <c r="W3" s="1216"/>
      <c r="X3" s="1216"/>
    </row>
    <row r="4" spans="1:24" ht="30" customHeight="1" x14ac:dyDescent="0.25">
      <c r="A4" s="562"/>
      <c r="B4" s="56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1211"/>
      <c r="W4" s="1211"/>
      <c r="X4" s="1211"/>
    </row>
    <row r="5" spans="1:24" ht="30" customHeight="1" thickBot="1" x14ac:dyDescent="0.3">
      <c r="A5" s="562"/>
      <c r="B5" s="564" t="s">
        <v>38</v>
      </c>
      <c r="C5" s="1114">
        <v>3</v>
      </c>
      <c r="D5" s="1114"/>
      <c r="E5" s="84"/>
      <c r="F5" s="84"/>
      <c r="G5" s="84" t="s">
        <v>39</v>
      </c>
      <c r="H5" s="1115" t="s">
        <v>50</v>
      </c>
      <c r="I5" s="1115"/>
      <c r="J5" s="87"/>
      <c r="K5" s="87"/>
      <c r="L5" s="87"/>
      <c r="M5" s="85"/>
      <c r="N5" s="84" t="s">
        <v>40</v>
      </c>
      <c r="O5" s="574">
        <v>58</v>
      </c>
      <c r="P5" s="551"/>
      <c r="V5" s="1212"/>
      <c r="W5" s="1212"/>
      <c r="X5" s="1212"/>
    </row>
    <row r="6" spans="1:24" ht="30" customHeight="1" x14ac:dyDescent="0.5">
      <c r="A6" s="562"/>
      <c r="B6" s="56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1208" t="s">
        <v>126</v>
      </c>
      <c r="W6" s="1209"/>
      <c r="X6" s="1210"/>
    </row>
    <row r="7" spans="1:24" ht="30" customHeight="1" thickBot="1" x14ac:dyDescent="0.3">
      <c r="A7" s="562"/>
      <c r="B7" s="565" t="s">
        <v>41</v>
      </c>
      <c r="C7" s="1117" t="s">
        <v>2</v>
      </c>
      <c r="D7" s="1117"/>
      <c r="E7" s="86"/>
      <c r="F7" s="86"/>
      <c r="G7" s="84" t="s">
        <v>42</v>
      </c>
      <c r="H7" s="1217">
        <f ca="1">INDIRECT("'SEM " &amp; $O$5 &amp; "'!" &amp; ADDRESS(ROW(T2), COLUMN(T2)))</f>
        <v>45827</v>
      </c>
      <c r="I7" s="1217"/>
      <c r="J7" s="1217">
        <f ca="1">H7+6</f>
        <v>45833</v>
      </c>
      <c r="K7" s="1217"/>
      <c r="L7" s="87"/>
      <c r="M7" s="391" t="s">
        <v>43</v>
      </c>
      <c r="N7" s="391"/>
      <c r="P7" s="1114" t="s">
        <v>89</v>
      </c>
      <c r="Q7" s="1114"/>
      <c r="R7" s="1114"/>
      <c r="S7" s="1114"/>
      <c r="T7" s="84"/>
      <c r="U7" s="88"/>
      <c r="V7" s="1205">
        <v>45830</v>
      </c>
      <c r="W7" s="1206"/>
      <c r="X7" s="1207"/>
    </row>
    <row r="8" spans="1:24" ht="30.75" customHeight="1" thickBot="1" x14ac:dyDescent="0.3">
      <c r="A8" s="566"/>
      <c r="B8" s="567"/>
      <c r="C8" s="84"/>
      <c r="D8" s="84"/>
      <c r="E8" s="84"/>
      <c r="F8" s="84"/>
      <c r="G8" s="84"/>
      <c r="H8" s="84"/>
      <c r="I8" s="500"/>
      <c r="J8" s="84"/>
      <c r="K8" s="84"/>
      <c r="L8" s="84"/>
      <c r="M8" s="84"/>
      <c r="N8" s="84"/>
      <c r="O8" s="84"/>
      <c r="P8" s="84"/>
      <c r="Q8" s="84"/>
      <c r="R8" s="84"/>
      <c r="S8" s="84"/>
      <c r="T8" s="84"/>
      <c r="U8" s="84"/>
      <c r="V8" s="912"/>
      <c r="W8" s="912"/>
      <c r="X8" s="912"/>
    </row>
    <row r="9" spans="1:24" ht="30.75" thickBot="1" x14ac:dyDescent="0.3">
      <c r="A9" s="1218" t="s">
        <v>105</v>
      </c>
      <c r="B9" s="1219"/>
      <c r="C9" s="1135" t="s">
        <v>7</v>
      </c>
      <c r="D9" s="1136"/>
      <c r="E9" s="1136"/>
      <c r="F9" s="1136"/>
      <c r="G9" s="1136"/>
      <c r="H9" s="1136"/>
      <c r="I9" s="1134"/>
      <c r="J9" s="1136" t="s">
        <v>29</v>
      </c>
      <c r="K9" s="1136"/>
      <c r="L9" s="1136"/>
      <c r="M9" s="1136"/>
      <c r="N9" s="1136"/>
      <c r="O9" s="1136"/>
      <c r="P9" s="1136"/>
      <c r="Q9" s="1135" t="s">
        <v>28</v>
      </c>
      <c r="R9" s="1136"/>
      <c r="S9" s="1136"/>
      <c r="T9" s="1136"/>
      <c r="U9" s="1136"/>
      <c r="V9" s="1136"/>
      <c r="W9" s="1134"/>
      <c r="X9" s="1220" t="s">
        <v>8</v>
      </c>
    </row>
    <row r="10" spans="1:24" ht="34.5" thickBot="1" x14ac:dyDescent="0.3">
      <c r="A10" s="1222" t="s">
        <v>44</v>
      </c>
      <c r="B10" s="1223"/>
      <c r="C10" s="158">
        <v>1</v>
      </c>
      <c r="D10" s="151">
        <v>2</v>
      </c>
      <c r="E10" s="151">
        <v>3</v>
      </c>
      <c r="F10" s="151">
        <v>4</v>
      </c>
      <c r="G10" s="151">
        <v>5</v>
      </c>
      <c r="H10" s="151">
        <v>6</v>
      </c>
      <c r="I10" s="293">
        <v>7</v>
      </c>
      <c r="J10" s="158">
        <v>1</v>
      </c>
      <c r="K10" s="151">
        <v>2</v>
      </c>
      <c r="L10" s="151">
        <v>3</v>
      </c>
      <c r="M10" s="151">
        <v>4</v>
      </c>
      <c r="N10" s="151">
        <v>5</v>
      </c>
      <c r="O10" s="600">
        <v>6</v>
      </c>
      <c r="P10" s="272">
        <v>7</v>
      </c>
      <c r="Q10" s="158">
        <v>1</v>
      </c>
      <c r="R10" s="151">
        <v>2</v>
      </c>
      <c r="S10" s="151">
        <v>3</v>
      </c>
      <c r="T10" s="151">
        <v>4</v>
      </c>
      <c r="U10" s="151">
        <v>5</v>
      </c>
      <c r="V10" s="273">
        <v>6</v>
      </c>
      <c r="W10" s="293">
        <v>7</v>
      </c>
      <c r="X10" s="1221"/>
    </row>
    <row r="11" spans="1:24" ht="33.75" x14ac:dyDescent="0.25">
      <c r="A11" s="559" t="s">
        <v>98</v>
      </c>
      <c r="B11" s="597">
        <f ca="1">H7</f>
        <v>45827</v>
      </c>
      <c r="C11" s="664">
        <f ca="1">INDIRECT("'SEM " &amp; $O$5 &amp; "'!" &amp; ADDRESS(ROW(B8), COLUMN(B8)))</f>
        <v>86</v>
      </c>
      <c r="D11" s="665">
        <f t="shared" ref="D11:X11" ca="1" si="0">INDIRECT("'SEM " &amp; $O$5 &amp; "'!" &amp; ADDRESS(ROW(C8), COLUMN(C8)))</f>
        <v>88.7</v>
      </c>
      <c r="E11" s="665">
        <f t="shared" ca="1" si="0"/>
        <v>86.3</v>
      </c>
      <c r="F11" s="665">
        <f t="shared" ca="1" si="0"/>
        <v>7</v>
      </c>
      <c r="G11" s="665">
        <f t="shared" ca="1" si="0"/>
        <v>86.4</v>
      </c>
      <c r="H11" s="665">
        <f t="shared" ca="1" si="0"/>
        <v>87.6</v>
      </c>
      <c r="I11" s="279">
        <f t="shared" ca="1" si="0"/>
        <v>86.6</v>
      </c>
      <c r="J11" s="664">
        <f t="shared" ca="1" si="0"/>
        <v>83</v>
      </c>
      <c r="K11" s="665">
        <f t="shared" ca="1" si="0"/>
        <v>82.5</v>
      </c>
      <c r="L11" s="665">
        <f t="shared" ca="1" si="0"/>
        <v>85.9</v>
      </c>
      <c r="M11" s="665">
        <f t="shared" ca="1" si="0"/>
        <v>15</v>
      </c>
      <c r="N11" s="665">
        <f t="shared" ca="1" si="0"/>
        <v>86.2</v>
      </c>
      <c r="O11" s="665">
        <f t="shared" ca="1" si="0"/>
        <v>85.9</v>
      </c>
      <c r="P11" s="279">
        <f t="shared" ca="1" si="0"/>
        <v>84.6</v>
      </c>
      <c r="Q11" s="664">
        <f t="shared" ca="1" si="0"/>
        <v>83.9</v>
      </c>
      <c r="R11" s="665">
        <f t="shared" ca="1" si="0"/>
        <v>86.2</v>
      </c>
      <c r="S11" s="665">
        <f t="shared" ca="1" si="0"/>
        <v>90.1</v>
      </c>
      <c r="T11" s="665">
        <f t="shared" ca="1" si="0"/>
        <v>10</v>
      </c>
      <c r="U11" s="665">
        <f t="shared" ca="1" si="0"/>
        <v>87.3</v>
      </c>
      <c r="V11" s="665">
        <f t="shared" ca="1" si="0"/>
        <v>88.1</v>
      </c>
      <c r="W11" s="279">
        <f t="shared" ca="1" si="0"/>
        <v>87.7</v>
      </c>
      <c r="X11" s="753">
        <f t="shared" ca="1" si="0"/>
        <v>1585</v>
      </c>
    </row>
    <row r="12" spans="1:24" ht="33.75" x14ac:dyDescent="0.25">
      <c r="A12" s="559" t="s">
        <v>99</v>
      </c>
      <c r="B12" s="597">
        <f t="shared" ref="B12:B17" ca="1" si="1">B11+1</f>
        <v>45828</v>
      </c>
      <c r="C12" s="571">
        <f t="shared" ref="C12:X12" ca="1" si="2">INDIRECT("'SEM " &amp; $O$5 &amp; "'!" &amp; ADDRESS(ROW(B9), COLUMN(B9)))</f>
        <v>88.4</v>
      </c>
      <c r="D12" s="572">
        <f t="shared" ca="1" si="2"/>
        <v>88.4</v>
      </c>
      <c r="E12" s="572">
        <f t="shared" ca="1" si="2"/>
        <v>87.4</v>
      </c>
      <c r="F12" s="572">
        <f t="shared" ca="1" si="2"/>
        <v>7.8</v>
      </c>
      <c r="G12" s="572">
        <f t="shared" ca="1" si="2"/>
        <v>87.9</v>
      </c>
      <c r="H12" s="572">
        <f t="shared" ca="1" si="2"/>
        <v>88.5</v>
      </c>
      <c r="I12" s="280">
        <f t="shared" ca="1" si="2"/>
        <v>88.3</v>
      </c>
      <c r="J12" s="571">
        <f t="shared" ca="1" si="2"/>
        <v>83.5</v>
      </c>
      <c r="K12" s="572">
        <f t="shared" ca="1" si="2"/>
        <v>85</v>
      </c>
      <c r="L12" s="572">
        <f t="shared" ca="1" si="2"/>
        <v>87.1</v>
      </c>
      <c r="M12" s="572">
        <f t="shared" ca="1" si="2"/>
        <v>16.3</v>
      </c>
      <c r="N12" s="572">
        <f t="shared" ca="1" si="2"/>
        <v>88.5</v>
      </c>
      <c r="O12" s="572">
        <f t="shared" ca="1" si="2"/>
        <v>86.1</v>
      </c>
      <c r="P12" s="280">
        <f t="shared" ca="1" si="2"/>
        <v>85.1</v>
      </c>
      <c r="Q12" s="571">
        <f t="shared" ca="1" si="2"/>
        <v>85.7</v>
      </c>
      <c r="R12" s="572">
        <f t="shared" ca="1" si="2"/>
        <v>86.9</v>
      </c>
      <c r="S12" s="572">
        <f t="shared" ca="1" si="2"/>
        <v>89</v>
      </c>
      <c r="T12" s="572">
        <f t="shared" ca="1" si="2"/>
        <v>11</v>
      </c>
      <c r="U12" s="572">
        <f t="shared" ca="1" si="2"/>
        <v>90.5</v>
      </c>
      <c r="V12" s="572">
        <f t="shared" ca="1" si="2"/>
        <v>88.8</v>
      </c>
      <c r="W12" s="280">
        <f t="shared" ca="1" si="2"/>
        <v>89</v>
      </c>
      <c r="X12" s="754">
        <f t="shared" ca="1" si="2"/>
        <v>1609.2</v>
      </c>
    </row>
    <row r="13" spans="1:24" ht="33.75" x14ac:dyDescent="0.25">
      <c r="A13" s="559" t="s">
        <v>100</v>
      </c>
      <c r="B13" s="597">
        <f t="shared" ca="1" si="1"/>
        <v>45829</v>
      </c>
      <c r="C13" s="571">
        <f t="shared" ref="C13:X13" ca="1" si="3">INDIRECT("'SEM " &amp; $O$5 &amp; "'!" &amp; ADDRESS(ROW(B10), COLUMN(B10)))</f>
        <v>88.4</v>
      </c>
      <c r="D13" s="572">
        <f t="shared" ca="1" si="3"/>
        <v>88.3</v>
      </c>
      <c r="E13" s="572">
        <f t="shared" ca="1" si="3"/>
        <v>87.4</v>
      </c>
      <c r="F13" s="572">
        <f t="shared" ca="1" si="3"/>
        <v>7.7</v>
      </c>
      <c r="G13" s="572">
        <f t="shared" ca="1" si="3"/>
        <v>87.8</v>
      </c>
      <c r="H13" s="572">
        <f t="shared" ca="1" si="3"/>
        <v>88.5</v>
      </c>
      <c r="I13" s="280">
        <f t="shared" ca="1" si="3"/>
        <v>88.3</v>
      </c>
      <c r="J13" s="571">
        <f t="shared" ca="1" si="3"/>
        <v>83.5</v>
      </c>
      <c r="K13" s="572">
        <f t="shared" ca="1" si="3"/>
        <v>85</v>
      </c>
      <c r="L13" s="572">
        <f t="shared" ca="1" si="3"/>
        <v>87.1</v>
      </c>
      <c r="M13" s="572">
        <f t="shared" ca="1" si="3"/>
        <v>16.2</v>
      </c>
      <c r="N13" s="572">
        <f t="shared" ca="1" si="3"/>
        <v>88.4</v>
      </c>
      <c r="O13" s="572">
        <f t="shared" ca="1" si="3"/>
        <v>86.1</v>
      </c>
      <c r="P13" s="280">
        <f t="shared" ca="1" si="3"/>
        <v>85.1</v>
      </c>
      <c r="Q13" s="571">
        <f t="shared" ca="1" si="3"/>
        <v>85.4</v>
      </c>
      <c r="R13" s="572">
        <f t="shared" ca="1" si="3"/>
        <v>86.8</v>
      </c>
      <c r="S13" s="572">
        <f t="shared" ca="1" si="3"/>
        <v>89</v>
      </c>
      <c r="T13" s="572">
        <f t="shared" ca="1" si="3"/>
        <v>10.9</v>
      </c>
      <c r="U13" s="572">
        <f t="shared" ca="1" si="3"/>
        <v>90.5</v>
      </c>
      <c r="V13" s="572">
        <f t="shared" ca="1" si="3"/>
        <v>88.8</v>
      </c>
      <c r="W13" s="280">
        <f t="shared" ca="1" si="3"/>
        <v>89</v>
      </c>
      <c r="X13" s="754">
        <f t="shared" ca="1" si="3"/>
        <v>1608.2</v>
      </c>
    </row>
    <row r="14" spans="1:24" ht="33.75" x14ac:dyDescent="0.25">
      <c r="A14" s="559" t="s">
        <v>101</v>
      </c>
      <c r="B14" s="597">
        <f t="shared" ca="1" si="1"/>
        <v>45830</v>
      </c>
      <c r="C14" s="571">
        <f t="shared" ref="C14:X14" ca="1" si="4">INDIRECT("'SEM " &amp; $O$5 &amp; "'!" &amp; ADDRESS(ROW(B11), COLUMN(B11)))</f>
        <v>85.4</v>
      </c>
      <c r="D14" s="572">
        <f t="shared" ca="1" si="4"/>
        <v>86.1</v>
      </c>
      <c r="E14" s="572">
        <f t="shared" ca="1" si="4"/>
        <v>82.6</v>
      </c>
      <c r="F14" s="572">
        <f t="shared" ca="1" si="4"/>
        <v>28</v>
      </c>
      <c r="G14" s="572">
        <f t="shared" ca="1" si="4"/>
        <v>82.8</v>
      </c>
      <c r="H14" s="572">
        <f t="shared" ca="1" si="4"/>
        <v>83.3</v>
      </c>
      <c r="I14" s="280">
        <f t="shared" ca="1" si="4"/>
        <v>85.3</v>
      </c>
      <c r="J14" s="571">
        <f t="shared" ca="1" si="4"/>
        <v>83.4</v>
      </c>
      <c r="K14" s="572">
        <f t="shared" ca="1" si="4"/>
        <v>85.2</v>
      </c>
      <c r="L14" s="572">
        <f t="shared" ca="1" si="4"/>
        <v>87.1</v>
      </c>
      <c r="M14" s="572">
        <f t="shared" ca="1" si="4"/>
        <v>14.5</v>
      </c>
      <c r="N14" s="572">
        <f t="shared" ca="1" si="4"/>
        <v>88.3</v>
      </c>
      <c r="O14" s="572">
        <f t="shared" ca="1" si="4"/>
        <v>86.6</v>
      </c>
      <c r="P14" s="280">
        <f t="shared" ca="1" si="4"/>
        <v>84.9</v>
      </c>
      <c r="Q14" s="571">
        <f t="shared" ca="1" si="4"/>
        <v>83</v>
      </c>
      <c r="R14" s="572">
        <f t="shared" ca="1" si="4"/>
        <v>84.8</v>
      </c>
      <c r="S14" s="572">
        <f t="shared" ca="1" si="4"/>
        <v>87.9</v>
      </c>
      <c r="T14" s="572">
        <f t="shared" ca="1" si="4"/>
        <v>21</v>
      </c>
      <c r="U14" s="572">
        <f t="shared" ca="1" si="4"/>
        <v>88.6</v>
      </c>
      <c r="V14" s="572">
        <f t="shared" ca="1" si="4"/>
        <v>85.7</v>
      </c>
      <c r="W14" s="280">
        <f t="shared" ca="1" si="4"/>
        <v>89.3</v>
      </c>
      <c r="X14" s="754">
        <f t="shared" ca="1" si="4"/>
        <v>1603.8</v>
      </c>
    </row>
    <row r="15" spans="1:24" ht="33.75" x14ac:dyDescent="0.25">
      <c r="A15" s="559" t="s">
        <v>102</v>
      </c>
      <c r="B15" s="597">
        <f t="shared" ca="1" si="1"/>
        <v>45831</v>
      </c>
      <c r="C15" s="571">
        <f t="shared" ref="C15:X15" ca="1" si="5">INDIRECT("'SEM " &amp; $O$5 &amp; "'!" &amp; ADDRESS(ROW(B12), COLUMN(B12)))</f>
        <v>0</v>
      </c>
      <c r="D15" s="572">
        <f t="shared" ca="1" si="5"/>
        <v>0</v>
      </c>
      <c r="E15" s="572">
        <f t="shared" ca="1" si="5"/>
        <v>0</v>
      </c>
      <c r="F15" s="572">
        <f t="shared" ca="1" si="5"/>
        <v>0</v>
      </c>
      <c r="G15" s="572">
        <f t="shared" ca="1" si="5"/>
        <v>0</v>
      </c>
      <c r="H15" s="572">
        <f t="shared" ca="1" si="5"/>
        <v>0</v>
      </c>
      <c r="I15" s="280">
        <f t="shared" ca="1" si="5"/>
        <v>0</v>
      </c>
      <c r="J15" s="571">
        <f t="shared" ca="1" si="5"/>
        <v>0</v>
      </c>
      <c r="K15" s="572">
        <f t="shared" ca="1" si="5"/>
        <v>0</v>
      </c>
      <c r="L15" s="572">
        <f t="shared" ca="1" si="5"/>
        <v>0</v>
      </c>
      <c r="M15" s="572">
        <f t="shared" ca="1" si="5"/>
        <v>0</v>
      </c>
      <c r="N15" s="572">
        <f t="shared" ca="1" si="5"/>
        <v>0</v>
      </c>
      <c r="O15" s="572">
        <f t="shared" ca="1" si="5"/>
        <v>0</v>
      </c>
      <c r="P15" s="280">
        <f t="shared" ca="1" si="5"/>
        <v>0</v>
      </c>
      <c r="Q15" s="571">
        <f t="shared" ca="1" si="5"/>
        <v>0</v>
      </c>
      <c r="R15" s="572">
        <f t="shared" ca="1" si="5"/>
        <v>0</v>
      </c>
      <c r="S15" s="572">
        <f t="shared" ca="1" si="5"/>
        <v>0</v>
      </c>
      <c r="T15" s="572">
        <f t="shared" ca="1" si="5"/>
        <v>0</v>
      </c>
      <c r="U15" s="572">
        <f t="shared" ca="1" si="5"/>
        <v>0</v>
      </c>
      <c r="V15" s="572">
        <f t="shared" ca="1" si="5"/>
        <v>0</v>
      </c>
      <c r="W15" s="280">
        <f t="shared" ca="1" si="5"/>
        <v>0</v>
      </c>
      <c r="X15" s="754">
        <f t="shared" ca="1" si="5"/>
        <v>0</v>
      </c>
    </row>
    <row r="16" spans="1:24" ht="33.75" x14ac:dyDescent="0.25">
      <c r="A16" s="559" t="s">
        <v>103</v>
      </c>
      <c r="B16" s="597">
        <f t="shared" ca="1" si="1"/>
        <v>45832</v>
      </c>
      <c r="C16" s="571">
        <f t="shared" ref="C16:X16" ca="1" si="6">INDIRECT("'SEM " &amp; $O$5 &amp; "'!" &amp; ADDRESS(ROW(B13), COLUMN(B13)))</f>
        <v>0</v>
      </c>
      <c r="D16" s="572">
        <f t="shared" ca="1" si="6"/>
        <v>0</v>
      </c>
      <c r="E16" s="572">
        <f t="shared" ca="1" si="6"/>
        <v>0</v>
      </c>
      <c r="F16" s="572">
        <f t="shared" ca="1" si="6"/>
        <v>0</v>
      </c>
      <c r="G16" s="572">
        <f t="shared" ca="1" si="6"/>
        <v>0</v>
      </c>
      <c r="H16" s="572">
        <f t="shared" ca="1" si="6"/>
        <v>0</v>
      </c>
      <c r="I16" s="280">
        <f t="shared" ca="1" si="6"/>
        <v>0</v>
      </c>
      <c r="J16" s="571">
        <f t="shared" ca="1" si="6"/>
        <v>0</v>
      </c>
      <c r="K16" s="572">
        <f t="shared" ca="1" si="6"/>
        <v>0</v>
      </c>
      <c r="L16" s="572">
        <f t="shared" ca="1" si="6"/>
        <v>0</v>
      </c>
      <c r="M16" s="572">
        <f t="shared" ca="1" si="6"/>
        <v>0</v>
      </c>
      <c r="N16" s="572">
        <f t="shared" ca="1" si="6"/>
        <v>0</v>
      </c>
      <c r="O16" s="572">
        <f t="shared" ca="1" si="6"/>
        <v>0</v>
      </c>
      <c r="P16" s="280">
        <f t="shared" ca="1" si="6"/>
        <v>0</v>
      </c>
      <c r="Q16" s="571">
        <f t="shared" ca="1" si="6"/>
        <v>0</v>
      </c>
      <c r="R16" s="572">
        <f t="shared" ca="1" si="6"/>
        <v>0</v>
      </c>
      <c r="S16" s="572">
        <f t="shared" ca="1" si="6"/>
        <v>0</v>
      </c>
      <c r="T16" s="572">
        <f t="shared" ca="1" si="6"/>
        <v>0</v>
      </c>
      <c r="U16" s="572">
        <f t="shared" ca="1" si="6"/>
        <v>0</v>
      </c>
      <c r="V16" s="572">
        <f t="shared" ca="1" si="6"/>
        <v>0</v>
      </c>
      <c r="W16" s="280">
        <f t="shared" ca="1" si="6"/>
        <v>0</v>
      </c>
      <c r="X16" s="754">
        <f t="shared" ca="1" si="6"/>
        <v>0</v>
      </c>
    </row>
    <row r="17" spans="1:24" ht="34.5" thickBot="1" x14ac:dyDescent="0.3">
      <c r="A17" s="559" t="s">
        <v>104</v>
      </c>
      <c r="B17" s="597">
        <f t="shared" ca="1" si="1"/>
        <v>45833</v>
      </c>
      <c r="C17" s="601">
        <f t="shared" ref="C17:X17" ca="1" si="7">INDIRECT("'SEM " &amp; $O$5 &amp; "'!" &amp; ADDRESS(ROW(B14), COLUMN(B14)))</f>
        <v>0</v>
      </c>
      <c r="D17" s="602">
        <f t="shared" ca="1" si="7"/>
        <v>0</v>
      </c>
      <c r="E17" s="602">
        <f t="shared" ca="1" si="7"/>
        <v>0</v>
      </c>
      <c r="F17" s="602">
        <f t="shared" ca="1" si="7"/>
        <v>0</v>
      </c>
      <c r="G17" s="602">
        <f t="shared" ca="1" si="7"/>
        <v>0</v>
      </c>
      <c r="H17" s="602">
        <f t="shared" ca="1" si="7"/>
        <v>0</v>
      </c>
      <c r="I17" s="281">
        <f t="shared" ca="1" si="7"/>
        <v>0</v>
      </c>
      <c r="J17" s="601">
        <f t="shared" ca="1" si="7"/>
        <v>0</v>
      </c>
      <c r="K17" s="602">
        <f t="shared" ca="1" si="7"/>
        <v>0</v>
      </c>
      <c r="L17" s="602">
        <f t="shared" ca="1" si="7"/>
        <v>0</v>
      </c>
      <c r="M17" s="602">
        <f t="shared" ca="1" si="7"/>
        <v>0</v>
      </c>
      <c r="N17" s="602">
        <f t="shared" ca="1" si="7"/>
        <v>0</v>
      </c>
      <c r="O17" s="602">
        <f t="shared" ca="1" si="7"/>
        <v>0</v>
      </c>
      <c r="P17" s="281">
        <f t="shared" ca="1" si="7"/>
        <v>0</v>
      </c>
      <c r="Q17" s="601">
        <f t="shared" ca="1" si="7"/>
        <v>0</v>
      </c>
      <c r="R17" s="602">
        <f t="shared" ca="1" si="7"/>
        <v>0</v>
      </c>
      <c r="S17" s="602">
        <f t="shared" ca="1" si="7"/>
        <v>0</v>
      </c>
      <c r="T17" s="602">
        <f t="shared" ca="1" si="7"/>
        <v>0</v>
      </c>
      <c r="U17" s="602">
        <f t="shared" ca="1" si="7"/>
        <v>0</v>
      </c>
      <c r="V17" s="602">
        <f t="shared" ca="1" si="7"/>
        <v>0</v>
      </c>
      <c r="W17" s="281">
        <f t="shared" ca="1" si="7"/>
        <v>0</v>
      </c>
      <c r="X17" s="755">
        <f t="shared" ca="1" si="7"/>
        <v>0</v>
      </c>
    </row>
    <row r="18" spans="1:24" x14ac:dyDescent="0.25">
      <c r="A18" s="1224" t="s">
        <v>8</v>
      </c>
      <c r="B18" s="1225"/>
      <c r="C18" s="229">
        <f t="shared" ref="C18:X18" ca="1" si="8">INDIRECT("'SEM " &amp; $O$5 &amp; "'!" &amp; ADDRESS(ROW(B15), COLUMN(B15)))</f>
        <v>348.20000000000005</v>
      </c>
      <c r="D18" s="230">
        <f t="shared" ca="1" si="8"/>
        <v>351.5</v>
      </c>
      <c r="E18" s="230">
        <f t="shared" ca="1" si="8"/>
        <v>343.70000000000005</v>
      </c>
      <c r="F18" s="230">
        <f t="shared" ca="1" si="8"/>
        <v>50.5</v>
      </c>
      <c r="G18" s="230">
        <f t="shared" ca="1" si="8"/>
        <v>344.90000000000003</v>
      </c>
      <c r="H18" s="230">
        <f t="shared" ca="1" si="8"/>
        <v>347.90000000000003</v>
      </c>
      <c r="I18" s="231">
        <f t="shared" ca="1" si="8"/>
        <v>348.5</v>
      </c>
      <c r="J18" s="229">
        <f t="shared" ca="1" si="8"/>
        <v>333.4</v>
      </c>
      <c r="K18" s="230">
        <f t="shared" ca="1" si="8"/>
        <v>337.7</v>
      </c>
      <c r="L18" s="230">
        <f t="shared" ca="1" si="8"/>
        <v>347.20000000000005</v>
      </c>
      <c r="M18" s="230">
        <f t="shared" ca="1" si="8"/>
        <v>62</v>
      </c>
      <c r="N18" s="230">
        <f t="shared" ca="1" si="8"/>
        <v>351.40000000000003</v>
      </c>
      <c r="O18" s="230">
        <f t="shared" ca="1" si="8"/>
        <v>344.70000000000005</v>
      </c>
      <c r="P18" s="231">
        <f t="shared" ca="1" si="8"/>
        <v>339.7</v>
      </c>
      <c r="Q18" s="229">
        <f t="shared" ca="1" si="8"/>
        <v>338</v>
      </c>
      <c r="R18" s="230">
        <f t="shared" ca="1" si="8"/>
        <v>344.70000000000005</v>
      </c>
      <c r="S18" s="230">
        <f t="shared" ca="1" si="8"/>
        <v>356</v>
      </c>
      <c r="T18" s="230">
        <f t="shared" ca="1" si="8"/>
        <v>52.9</v>
      </c>
      <c r="U18" s="230">
        <f t="shared" ca="1" si="8"/>
        <v>356.9</v>
      </c>
      <c r="V18" s="230">
        <f t="shared" ca="1" si="8"/>
        <v>351.4</v>
      </c>
      <c r="W18" s="232">
        <f t="shared" ca="1" si="8"/>
        <v>355</v>
      </c>
      <c r="X18" s="510">
        <f t="shared" ca="1" si="8"/>
        <v>6406.1999999999989</v>
      </c>
    </row>
    <row r="19" spans="1:24" ht="33.75" thickBot="1" x14ac:dyDescent="0.3">
      <c r="A19" s="1226" t="s">
        <v>47</v>
      </c>
      <c r="B19" s="1227"/>
      <c r="C19" s="587">
        <f ca="1">INDIRECT("'SEM " &amp; $O$5 &amp; "'!" &amp; ADDRESS(ROW(B17), COLUMN(B16)))</f>
        <v>557</v>
      </c>
      <c r="D19" s="588">
        <f t="shared" ref="D19:X19" ca="1" si="9">INDIRECT("'SEM " &amp; $O$5 &amp; "'!" &amp; ADDRESS(ROW(C17), COLUMN(C16)))</f>
        <v>562</v>
      </c>
      <c r="E19" s="588">
        <f t="shared" ca="1" si="9"/>
        <v>545</v>
      </c>
      <c r="F19" s="588">
        <f t="shared" ca="1" si="9"/>
        <v>124</v>
      </c>
      <c r="G19" s="588">
        <f t="shared" ca="1" si="9"/>
        <v>547</v>
      </c>
      <c r="H19" s="588">
        <f t="shared" ca="1" si="9"/>
        <v>551</v>
      </c>
      <c r="I19" s="589">
        <f t="shared" ca="1" si="9"/>
        <v>557</v>
      </c>
      <c r="J19" s="587">
        <f t="shared" ca="1" si="9"/>
        <v>538</v>
      </c>
      <c r="K19" s="588">
        <f t="shared" ca="1" si="9"/>
        <v>547</v>
      </c>
      <c r="L19" s="588">
        <f t="shared" ca="1" si="9"/>
        <v>561</v>
      </c>
      <c r="M19" s="588">
        <f t="shared" ca="1" si="9"/>
        <v>97</v>
      </c>
      <c r="N19" s="588">
        <f t="shared" ca="1" si="9"/>
        <v>568</v>
      </c>
      <c r="O19" s="588">
        <f t="shared" ca="1" si="9"/>
        <v>557</v>
      </c>
      <c r="P19" s="589">
        <f t="shared" ca="1" si="9"/>
        <v>548</v>
      </c>
      <c r="Q19" s="587">
        <f t="shared" ca="1" si="9"/>
        <v>541</v>
      </c>
      <c r="R19" s="588">
        <f t="shared" ca="1" si="9"/>
        <v>552</v>
      </c>
      <c r="S19" s="588">
        <f t="shared" ca="1" si="9"/>
        <v>571</v>
      </c>
      <c r="T19" s="588">
        <f t="shared" ca="1" si="9"/>
        <v>107</v>
      </c>
      <c r="U19" s="588">
        <f t="shared" ca="1" si="9"/>
        <v>574</v>
      </c>
      <c r="V19" s="588">
        <f t="shared" ca="1" si="9"/>
        <v>561</v>
      </c>
      <c r="W19" s="590">
        <f t="shared" ca="1" si="9"/>
        <v>574</v>
      </c>
      <c r="X19" s="590">
        <f t="shared" ca="1" si="9"/>
        <v>10339</v>
      </c>
    </row>
    <row r="20" spans="1:24" x14ac:dyDescent="0.25">
      <c r="B20" s="89"/>
      <c r="C20" s="89"/>
      <c r="D20" s="2"/>
      <c r="E20" s="2"/>
      <c r="F20" s="2"/>
      <c r="G20" s="2"/>
      <c r="H20" s="2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</row>
    <row r="21" spans="1:24" ht="30" customHeight="1" x14ac:dyDescent="0.25">
      <c r="B21" s="1228"/>
      <c r="C21" s="89"/>
      <c r="D21" s="89"/>
      <c r="E21" s="89"/>
      <c r="F21" s="89"/>
      <c r="G21" s="89"/>
      <c r="H21" s="89"/>
      <c r="I21" s="89"/>
      <c r="J21" s="89"/>
      <c r="K21" s="89"/>
      <c r="L21" s="89"/>
      <c r="M21" s="89"/>
      <c r="N21" s="89"/>
      <c r="O21" s="89"/>
      <c r="P21" s="89"/>
      <c r="Q21" s="89"/>
      <c r="R21" s="89"/>
      <c r="S21" s="89"/>
      <c r="T21" s="89"/>
      <c r="U21" s="89"/>
      <c r="V21" s="89"/>
      <c r="W21" s="89"/>
      <c r="X21" s="89"/>
    </row>
    <row r="22" spans="1:24" x14ac:dyDescent="0.25">
      <c r="B22" s="1228"/>
      <c r="C22" s="118"/>
      <c r="D22" s="653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118"/>
    </row>
    <row r="23" spans="1:24" x14ac:dyDescent="0.25">
      <c r="B23" s="1228"/>
      <c r="C23" s="118"/>
      <c r="D23" s="653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118"/>
    </row>
    <row r="24" spans="1:24" ht="30.75" thickBot="1" x14ac:dyDescent="0.3">
      <c r="B24" s="92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131"/>
    </row>
    <row r="25" spans="1:24" ht="30.75" customHeight="1" thickBot="1" x14ac:dyDescent="0.3">
      <c r="A25" s="1218" t="s">
        <v>26</v>
      </c>
      <c r="B25" s="1219"/>
      <c r="C25" s="1135" t="s">
        <v>16</v>
      </c>
      <c r="D25" s="1136"/>
      <c r="E25" s="1136"/>
      <c r="F25" s="1136"/>
      <c r="G25" s="1136"/>
      <c r="H25" s="1229"/>
      <c r="I25" s="1232" t="s">
        <v>8</v>
      </c>
      <c r="J25" s="92"/>
      <c r="K25" s="92"/>
      <c r="L25" s="1218" t="s">
        <v>45</v>
      </c>
      <c r="M25" s="1219"/>
      <c r="N25" s="1234" t="s">
        <v>16</v>
      </c>
      <c r="O25" s="1229"/>
      <c r="P25" s="1229"/>
      <c r="Q25" s="1229"/>
      <c r="R25" s="1229"/>
      <c r="S25" s="1229"/>
      <c r="T25" s="1232" t="s">
        <v>8</v>
      </c>
      <c r="V25"/>
      <c r="W25"/>
      <c r="X25"/>
    </row>
    <row r="26" spans="1:24" ht="30.75" customHeight="1" thickBot="1" x14ac:dyDescent="0.3">
      <c r="A26" s="1222" t="s">
        <v>44</v>
      </c>
      <c r="B26" s="1223"/>
      <c r="C26" s="127">
        <v>1</v>
      </c>
      <c r="D26" s="193">
        <v>2</v>
      </c>
      <c r="E26" s="193">
        <v>3</v>
      </c>
      <c r="F26" s="193">
        <v>4</v>
      </c>
      <c r="G26" s="193">
        <v>5</v>
      </c>
      <c r="H26" s="1079">
        <v>6</v>
      </c>
      <c r="I26" s="1233"/>
      <c r="J26" s="92"/>
      <c r="K26" s="92"/>
      <c r="L26" s="1222" t="s">
        <v>44</v>
      </c>
      <c r="M26" s="1235"/>
      <c r="N26" s="138">
        <v>1</v>
      </c>
      <c r="O26" s="139">
        <v>2</v>
      </c>
      <c r="P26" s="139">
        <v>3</v>
      </c>
      <c r="Q26" s="139">
        <v>4</v>
      </c>
      <c r="R26" s="139">
        <v>5</v>
      </c>
      <c r="S26" s="140">
        <v>6</v>
      </c>
      <c r="T26" s="1233"/>
      <c r="U26" s="1230" t="s">
        <v>91</v>
      </c>
      <c r="V26" s="1231"/>
      <c r="W26" s="1231"/>
      <c r="X26" s="1231"/>
    </row>
    <row r="27" spans="1:24" ht="36" customHeight="1" x14ac:dyDescent="0.25">
      <c r="A27" s="559" t="s">
        <v>98</v>
      </c>
      <c r="B27" s="597">
        <f ca="1">B11</f>
        <v>45827</v>
      </c>
      <c r="C27" s="474">
        <f ca="1">INDIRECT("'SEM " &amp; $O$5 &amp; "'!" &amp; ADDRESS(ROW(B28), COLUMN(B28)))</f>
        <v>68.400000000000006</v>
      </c>
      <c r="D27" s="475">
        <f t="shared" ref="D27:I34" ca="1" si="10">INDIRECT("'SEM " &amp; $O$5 &amp; "'!" &amp; ADDRESS(ROW(C28), COLUMN(C28)))</f>
        <v>74.599999999999994</v>
      </c>
      <c r="E27" s="475">
        <f t="shared" ca="1" si="10"/>
        <v>15.6</v>
      </c>
      <c r="F27" s="475">
        <f t="shared" ca="1" si="10"/>
        <v>73.2</v>
      </c>
      <c r="G27" s="475">
        <f t="shared" ca="1" si="10"/>
        <v>73.3</v>
      </c>
      <c r="H27" s="477">
        <f t="shared" ca="1" si="10"/>
        <v>72.5</v>
      </c>
      <c r="I27" s="750">
        <f t="shared" ca="1" si="10"/>
        <v>377.6</v>
      </c>
      <c r="J27" s="660"/>
      <c r="K27" s="374"/>
      <c r="L27" s="559" t="s">
        <v>98</v>
      </c>
      <c r="M27" s="597">
        <f ca="1">B11</f>
        <v>45827</v>
      </c>
      <c r="N27" s="470">
        <f ca="1">INDIRECT("'SEM " &amp; $O$5 &amp; "'!" &amp; ADDRESS(ROW(O28), COLUMN(O28)))</f>
        <v>5.0999999999999996</v>
      </c>
      <c r="O27" s="471">
        <f t="shared" ref="O27:T34" ca="1" si="11">INDIRECT("'SEM " &amp; $O$5 &amp; "'!" &amp; ADDRESS(ROW(P28), COLUMN(P28)))</f>
        <v>5.6</v>
      </c>
      <c r="P27" s="471">
        <f t="shared" ca="1" si="11"/>
        <v>1.3</v>
      </c>
      <c r="Q27" s="471">
        <f t="shared" ca="1" si="11"/>
        <v>5.5</v>
      </c>
      <c r="R27" s="471">
        <f t="shared" ca="1" si="11"/>
        <v>5.3</v>
      </c>
      <c r="S27" s="473">
        <f t="shared" ca="1" si="11"/>
        <v>5.2</v>
      </c>
      <c r="T27" s="1077">
        <f t="shared" ca="1" si="11"/>
        <v>28</v>
      </c>
      <c r="U27" s="1230"/>
      <c r="V27" s="1231"/>
      <c r="W27" s="1231"/>
      <c r="X27" s="1231"/>
    </row>
    <row r="28" spans="1:24" ht="36" customHeight="1" x14ac:dyDescent="0.25">
      <c r="A28" s="559" t="s">
        <v>99</v>
      </c>
      <c r="B28" s="597">
        <f t="shared" ref="B28:B33" ca="1" si="12">B27+1</f>
        <v>45828</v>
      </c>
      <c r="C28" s="329">
        <f t="shared" ref="C28:C34" ca="1" si="13">INDIRECT("'SEM " &amp; $O$5 &amp; "'!" &amp; ADDRESS(ROW(B29), COLUMN(B29)))</f>
        <v>70.599999999999994</v>
      </c>
      <c r="D28" s="330">
        <f t="shared" ca="1" si="10"/>
        <v>75.5</v>
      </c>
      <c r="E28" s="330">
        <f t="shared" ca="1" si="10"/>
        <v>16.600000000000001</v>
      </c>
      <c r="F28" s="330">
        <f t="shared" ca="1" si="10"/>
        <v>73.7</v>
      </c>
      <c r="G28" s="330">
        <f t="shared" ca="1" si="10"/>
        <v>73</v>
      </c>
      <c r="H28" s="331">
        <f t="shared" ca="1" si="10"/>
        <v>75.3</v>
      </c>
      <c r="I28" s="751">
        <f t="shared" ca="1" si="10"/>
        <v>384.7</v>
      </c>
      <c r="J28" s="660"/>
      <c r="K28" s="661"/>
      <c r="L28" s="559" t="s">
        <v>99</v>
      </c>
      <c r="M28" s="597">
        <f t="shared" ref="M28:M33" ca="1" si="14">M27+1</f>
        <v>45828</v>
      </c>
      <c r="N28" s="329">
        <f t="shared" ref="N28:N34" ca="1" si="15">INDIRECT("'SEM " &amp; $O$5 &amp; "'!" &amp; ADDRESS(ROW(O29), COLUMN(O29)))</f>
        <v>5</v>
      </c>
      <c r="O28" s="330">
        <f t="shared" ca="1" si="11"/>
        <v>5.5</v>
      </c>
      <c r="P28" s="330">
        <f t="shared" ca="1" si="11"/>
        <v>1.2</v>
      </c>
      <c r="Q28" s="330">
        <f t="shared" ca="1" si="11"/>
        <v>5.2</v>
      </c>
      <c r="R28" s="330">
        <f t="shared" ca="1" si="11"/>
        <v>5.2</v>
      </c>
      <c r="S28" s="344">
        <f t="shared" ca="1" si="11"/>
        <v>5.2</v>
      </c>
      <c r="T28" s="760">
        <f t="shared" ca="1" si="11"/>
        <v>27.299999999999997</v>
      </c>
      <c r="U28" s="1230"/>
      <c r="V28" s="1231"/>
      <c r="W28" s="1231"/>
      <c r="X28" s="1231"/>
    </row>
    <row r="29" spans="1:24" ht="36" customHeight="1" x14ac:dyDescent="0.25">
      <c r="A29" s="559" t="s">
        <v>100</v>
      </c>
      <c r="B29" s="597">
        <f t="shared" ca="1" si="12"/>
        <v>45829</v>
      </c>
      <c r="C29" s="329">
        <f t="shared" ca="1" si="13"/>
        <v>70.5</v>
      </c>
      <c r="D29" s="330">
        <f t="shared" ca="1" si="10"/>
        <v>75.400000000000006</v>
      </c>
      <c r="E29" s="330">
        <f t="shared" ca="1" si="10"/>
        <v>16.600000000000001</v>
      </c>
      <c r="F29" s="330">
        <f t="shared" ca="1" si="10"/>
        <v>73.599999999999994</v>
      </c>
      <c r="G29" s="330">
        <f t="shared" ca="1" si="10"/>
        <v>72.900000000000006</v>
      </c>
      <c r="H29" s="331">
        <f t="shared" ca="1" si="10"/>
        <v>75.2</v>
      </c>
      <c r="I29" s="751">
        <f t="shared" ca="1" si="10"/>
        <v>384.2</v>
      </c>
      <c r="J29" s="660"/>
      <c r="K29" s="661"/>
      <c r="L29" s="559" t="s">
        <v>100</v>
      </c>
      <c r="M29" s="597">
        <f t="shared" ca="1" si="14"/>
        <v>45829</v>
      </c>
      <c r="N29" s="329">
        <f t="shared" ca="1" si="15"/>
        <v>5.0999999999999996</v>
      </c>
      <c r="O29" s="330">
        <f t="shared" ca="1" si="11"/>
        <v>5.5</v>
      </c>
      <c r="P29" s="330">
        <f t="shared" ca="1" si="11"/>
        <v>1.2</v>
      </c>
      <c r="Q29" s="330">
        <f t="shared" ca="1" si="11"/>
        <v>5.3</v>
      </c>
      <c r="R29" s="330">
        <f t="shared" ca="1" si="11"/>
        <v>5.3</v>
      </c>
      <c r="S29" s="344">
        <f t="shared" ca="1" si="11"/>
        <v>5.2</v>
      </c>
      <c r="T29" s="760">
        <f t="shared" ca="1" si="11"/>
        <v>27.599999999999998</v>
      </c>
      <c r="U29" s="1230"/>
      <c r="V29" s="1231"/>
      <c r="W29" s="1231"/>
      <c r="X29" s="1231"/>
    </row>
    <row r="30" spans="1:24" ht="36" customHeight="1" x14ac:dyDescent="0.25">
      <c r="A30" s="559" t="s">
        <v>101</v>
      </c>
      <c r="B30" s="597">
        <f t="shared" ca="1" si="12"/>
        <v>45830</v>
      </c>
      <c r="C30" s="329">
        <f t="shared" ca="1" si="13"/>
        <v>70.3</v>
      </c>
      <c r="D30" s="330">
        <f t="shared" ca="1" si="10"/>
        <v>75.3</v>
      </c>
      <c r="E30" s="330">
        <f t="shared" ca="1" si="10"/>
        <v>15.6</v>
      </c>
      <c r="F30" s="330">
        <f t="shared" ca="1" si="10"/>
        <v>73.5</v>
      </c>
      <c r="G30" s="330">
        <f t="shared" ca="1" si="10"/>
        <v>73</v>
      </c>
      <c r="H30" s="331">
        <f t="shared" ca="1" si="10"/>
        <v>74.8</v>
      </c>
      <c r="I30" s="751">
        <f t="shared" ca="1" si="10"/>
        <v>382.5</v>
      </c>
      <c r="J30" s="660"/>
      <c r="K30" s="374"/>
      <c r="L30" s="559" t="s">
        <v>101</v>
      </c>
      <c r="M30" s="597">
        <f t="shared" ca="1" si="14"/>
        <v>45830</v>
      </c>
      <c r="N30" s="329">
        <f t="shared" ca="1" si="15"/>
        <v>5.0999999999999996</v>
      </c>
      <c r="O30" s="330">
        <f t="shared" ca="1" si="11"/>
        <v>5.5</v>
      </c>
      <c r="P30" s="330">
        <f t="shared" ca="1" si="11"/>
        <v>1.2</v>
      </c>
      <c r="Q30" s="330">
        <f t="shared" ca="1" si="11"/>
        <v>5</v>
      </c>
      <c r="R30" s="330">
        <f t="shared" ca="1" si="11"/>
        <v>5.3</v>
      </c>
      <c r="S30" s="344">
        <f t="shared" ca="1" si="11"/>
        <v>5.2</v>
      </c>
      <c r="T30" s="760">
        <f t="shared" ca="1" si="11"/>
        <v>27.299999999999997</v>
      </c>
      <c r="U30" s="1230"/>
      <c r="V30" s="1231"/>
      <c r="W30" s="1231"/>
      <c r="X30" s="1231"/>
    </row>
    <row r="31" spans="1:24" ht="36" customHeight="1" x14ac:dyDescent="0.25">
      <c r="A31" s="559" t="s">
        <v>102</v>
      </c>
      <c r="B31" s="597">
        <f t="shared" ca="1" si="12"/>
        <v>45831</v>
      </c>
      <c r="C31" s="329">
        <f t="shared" ca="1" si="13"/>
        <v>0</v>
      </c>
      <c r="D31" s="330">
        <f t="shared" ca="1" si="10"/>
        <v>0</v>
      </c>
      <c r="E31" s="330">
        <f t="shared" ca="1" si="10"/>
        <v>0</v>
      </c>
      <c r="F31" s="330">
        <f t="shared" ca="1" si="10"/>
        <v>0</v>
      </c>
      <c r="G31" s="330">
        <f t="shared" ca="1" si="10"/>
        <v>0</v>
      </c>
      <c r="H31" s="331">
        <f t="shared" ca="1" si="10"/>
        <v>0</v>
      </c>
      <c r="I31" s="751">
        <f t="shared" ca="1" si="10"/>
        <v>0</v>
      </c>
      <c r="J31" s="660"/>
      <c r="K31" s="661"/>
      <c r="L31" s="559" t="s">
        <v>102</v>
      </c>
      <c r="M31" s="597">
        <f t="shared" ca="1" si="14"/>
        <v>45831</v>
      </c>
      <c r="N31" s="329">
        <f t="shared" ca="1" si="15"/>
        <v>5.0999999999999996</v>
      </c>
      <c r="O31" s="330">
        <f t="shared" ca="1" si="11"/>
        <v>5.5</v>
      </c>
      <c r="P31" s="330">
        <f t="shared" ca="1" si="11"/>
        <v>1.2</v>
      </c>
      <c r="Q31" s="330">
        <f t="shared" ca="1" si="11"/>
        <v>5</v>
      </c>
      <c r="R31" s="330">
        <f t="shared" ca="1" si="11"/>
        <v>5.3</v>
      </c>
      <c r="S31" s="344">
        <f t="shared" ca="1" si="11"/>
        <v>5.2</v>
      </c>
      <c r="T31" s="760">
        <f t="shared" ca="1" si="11"/>
        <v>27.299999999999997</v>
      </c>
      <c r="U31" s="1230"/>
      <c r="V31" s="1231"/>
      <c r="W31" s="1231"/>
      <c r="X31" s="1231"/>
    </row>
    <row r="32" spans="1:24" ht="36" customHeight="1" x14ac:dyDescent="0.25">
      <c r="A32" s="559" t="s">
        <v>103</v>
      </c>
      <c r="B32" s="597">
        <f t="shared" ca="1" si="12"/>
        <v>45832</v>
      </c>
      <c r="C32" s="329">
        <f t="shared" ca="1" si="13"/>
        <v>0</v>
      </c>
      <c r="D32" s="330">
        <f t="shared" ca="1" si="10"/>
        <v>0</v>
      </c>
      <c r="E32" s="330">
        <f t="shared" ca="1" si="10"/>
        <v>0</v>
      </c>
      <c r="F32" s="330">
        <f t="shared" ca="1" si="10"/>
        <v>0</v>
      </c>
      <c r="G32" s="330">
        <f t="shared" ca="1" si="10"/>
        <v>0</v>
      </c>
      <c r="H32" s="331">
        <f t="shared" ca="1" si="10"/>
        <v>0</v>
      </c>
      <c r="I32" s="751">
        <f t="shared" ca="1" si="10"/>
        <v>0</v>
      </c>
      <c r="J32" s="660"/>
      <c r="K32" s="661"/>
      <c r="L32" s="559" t="s">
        <v>103</v>
      </c>
      <c r="M32" s="597">
        <f t="shared" ca="1" si="14"/>
        <v>45832</v>
      </c>
      <c r="N32" s="329">
        <f t="shared" ca="1" si="15"/>
        <v>5.0999999999999996</v>
      </c>
      <c r="O32" s="330">
        <f t="shared" ca="1" si="11"/>
        <v>5.5</v>
      </c>
      <c r="P32" s="330">
        <f t="shared" ca="1" si="11"/>
        <v>1.3</v>
      </c>
      <c r="Q32" s="330">
        <f t="shared" ca="1" si="11"/>
        <v>5.0999999999999996</v>
      </c>
      <c r="R32" s="330">
        <f t="shared" ca="1" si="11"/>
        <v>5.3</v>
      </c>
      <c r="S32" s="344">
        <f t="shared" ca="1" si="11"/>
        <v>5.2</v>
      </c>
      <c r="T32" s="760">
        <f t="shared" ca="1" si="11"/>
        <v>27.5</v>
      </c>
      <c r="U32" s="1230"/>
      <c r="V32" s="1231"/>
      <c r="W32" s="1231"/>
      <c r="X32" s="1231"/>
    </row>
    <row r="33" spans="1:24" ht="38.25" customHeight="1" thickBot="1" x14ac:dyDescent="0.3">
      <c r="A33" s="559" t="s">
        <v>104</v>
      </c>
      <c r="B33" s="597">
        <f t="shared" ca="1" si="12"/>
        <v>45833</v>
      </c>
      <c r="C33" s="26">
        <f t="shared" ca="1" si="13"/>
        <v>0</v>
      </c>
      <c r="D33" s="27">
        <f t="shared" ca="1" si="10"/>
        <v>0</v>
      </c>
      <c r="E33" s="27">
        <f t="shared" ca="1" si="10"/>
        <v>0</v>
      </c>
      <c r="F33" s="27">
        <f t="shared" ca="1" si="10"/>
        <v>0</v>
      </c>
      <c r="G33" s="27">
        <f t="shared" ca="1" si="10"/>
        <v>0</v>
      </c>
      <c r="H33" s="28">
        <f t="shared" ca="1" si="10"/>
        <v>0</v>
      </c>
      <c r="I33" s="752">
        <f t="shared" ca="1" si="10"/>
        <v>0</v>
      </c>
      <c r="J33" s="660"/>
      <c r="K33" s="375"/>
      <c r="L33" s="559" t="s">
        <v>104</v>
      </c>
      <c r="M33" s="597">
        <f t="shared" ca="1" si="14"/>
        <v>45833</v>
      </c>
      <c r="N33" s="26">
        <f t="shared" ca="1" si="15"/>
        <v>5.0999999999999996</v>
      </c>
      <c r="O33" s="27">
        <f t="shared" ca="1" si="11"/>
        <v>5.5</v>
      </c>
      <c r="P33" s="27">
        <f t="shared" ca="1" si="11"/>
        <v>1.3</v>
      </c>
      <c r="Q33" s="27">
        <f t="shared" ca="1" si="11"/>
        <v>5.0999999999999996</v>
      </c>
      <c r="R33" s="27">
        <f t="shared" ca="1" si="11"/>
        <v>5.3</v>
      </c>
      <c r="S33" s="180">
        <f t="shared" ca="1" si="11"/>
        <v>5.2</v>
      </c>
      <c r="T33" s="1078">
        <f t="shared" ca="1" si="11"/>
        <v>27.5</v>
      </c>
      <c r="U33" s="1230"/>
      <c r="V33" s="1231"/>
      <c r="W33" s="1231"/>
      <c r="X33" s="1231"/>
    </row>
    <row r="34" spans="1:24" ht="30.75" customHeight="1" thickBot="1" x14ac:dyDescent="0.3">
      <c r="A34" s="1224" t="s">
        <v>8</v>
      </c>
      <c r="B34" s="1225"/>
      <c r="C34" s="747">
        <f t="shared" ca="1" si="13"/>
        <v>279.8</v>
      </c>
      <c r="D34" s="748">
        <f t="shared" ca="1" si="10"/>
        <v>300.8</v>
      </c>
      <c r="E34" s="748">
        <f t="shared" ca="1" si="10"/>
        <v>64.400000000000006</v>
      </c>
      <c r="F34" s="748">
        <f t="shared" ca="1" si="10"/>
        <v>294</v>
      </c>
      <c r="G34" s="748">
        <f t="shared" ca="1" si="10"/>
        <v>292.20000000000005</v>
      </c>
      <c r="H34" s="749">
        <f t="shared" ca="1" si="10"/>
        <v>297.8</v>
      </c>
      <c r="I34" s="752">
        <f t="shared" ca="1" si="10"/>
        <v>1529</v>
      </c>
      <c r="J34" s="89"/>
      <c r="K34" s="89"/>
      <c r="L34" s="1224" t="s">
        <v>8</v>
      </c>
      <c r="M34" s="1225"/>
      <c r="N34" s="285">
        <f t="shared" ca="1" si="15"/>
        <v>35.6</v>
      </c>
      <c r="O34" s="286">
        <f t="shared" ca="1" si="11"/>
        <v>38.6</v>
      </c>
      <c r="P34" s="286">
        <f t="shared" ca="1" si="11"/>
        <v>8.7000000000000011</v>
      </c>
      <c r="Q34" s="286">
        <f t="shared" ca="1" si="11"/>
        <v>36.200000000000003</v>
      </c>
      <c r="R34" s="286">
        <f t="shared" ca="1" si="11"/>
        <v>37</v>
      </c>
      <c r="S34" s="1075">
        <f t="shared" ca="1" si="11"/>
        <v>36.4</v>
      </c>
      <c r="T34" s="1024">
        <f t="shared" ca="1" si="11"/>
        <v>192.50000000000003</v>
      </c>
      <c r="U34" s="1231"/>
      <c r="V34" s="1231"/>
      <c r="W34" s="1231"/>
      <c r="X34" s="1231"/>
    </row>
    <row r="35" spans="1:24" ht="30.75" customHeight="1" thickBot="1" x14ac:dyDescent="0.3">
      <c r="A35" s="1226" t="s">
        <v>47</v>
      </c>
      <c r="B35" s="1227"/>
      <c r="C35" s="587">
        <f ca="1">INDIRECT("'SEM " &amp; $O$5 &amp; "'!" &amp; ADDRESS(ROW(B37), COLUMN(B36)))</f>
        <v>452</v>
      </c>
      <c r="D35" s="598">
        <f t="shared" ref="D35:I35" ca="1" si="16">INDIRECT("'SEM " &amp; $O$5 &amp; "'!" &amp; ADDRESS(ROW(C37), COLUMN(C36)))</f>
        <v>485</v>
      </c>
      <c r="E35" s="598">
        <f t="shared" ca="1" si="16"/>
        <v>102</v>
      </c>
      <c r="F35" s="598">
        <f t="shared" ca="1" si="16"/>
        <v>474</v>
      </c>
      <c r="G35" s="598">
        <f t="shared" ca="1" si="16"/>
        <v>471</v>
      </c>
      <c r="H35" s="599">
        <f t="shared" ca="1" si="16"/>
        <v>481</v>
      </c>
      <c r="I35" s="553">
        <f t="shared" ca="1" si="16"/>
        <v>2465</v>
      </c>
      <c r="J35" s="89"/>
      <c r="K35" s="89"/>
      <c r="L35" s="1226" t="s">
        <v>47</v>
      </c>
      <c r="M35" s="1227"/>
      <c r="N35" s="1022">
        <f ca="1">INDIRECT("'SEM " &amp; $O$5 &amp; "'!" &amp; ADDRESS(ROW(O37), COLUMN(O36)))</f>
        <v>33</v>
      </c>
      <c r="O35" s="1023">
        <f t="shared" ref="O35:T35" ca="1" si="17">INDIRECT("'SEM " &amp; $O$5 &amp; "'!" &amp; ADDRESS(ROW(P37), COLUMN(P36)))</f>
        <v>36</v>
      </c>
      <c r="P35" s="1023">
        <f t="shared" ca="1" si="17"/>
        <v>8</v>
      </c>
      <c r="Q35" s="1023">
        <f t="shared" ca="1" si="17"/>
        <v>34</v>
      </c>
      <c r="R35" s="1023">
        <f t="shared" ca="1" si="17"/>
        <v>35</v>
      </c>
      <c r="S35" s="1076">
        <f t="shared" ca="1" si="17"/>
        <v>35</v>
      </c>
      <c r="T35" s="1025">
        <f t="shared" ca="1" si="17"/>
        <v>181</v>
      </c>
      <c r="U35" s="1231"/>
      <c r="V35" s="1231"/>
      <c r="W35" s="1231"/>
      <c r="X35" s="1231"/>
    </row>
    <row r="36" spans="1:24" ht="30" customHeight="1" x14ac:dyDescent="0.25">
      <c r="B36" s="654"/>
      <c r="C36" s="89"/>
      <c r="D36" s="89"/>
      <c r="E36" s="89"/>
      <c r="F36" s="89"/>
      <c r="G36" s="89"/>
      <c r="H36" s="89"/>
      <c r="I36" s="92"/>
      <c r="J36" s="95"/>
      <c r="K36" s="89"/>
      <c r="L36" s="89"/>
      <c r="M36" s="92"/>
      <c r="N36" s="92"/>
      <c r="O36" s="95"/>
      <c r="P36" s="92"/>
      <c r="Q36" s="92"/>
      <c r="R36" s="95"/>
      <c r="S36" s="95"/>
      <c r="T36" s="95"/>
      <c r="U36" s="94"/>
      <c r="V36" s="94"/>
      <c r="W36" s="655"/>
      <c r="X36" s="655"/>
    </row>
    <row r="37" spans="1:24" ht="30" customHeight="1" x14ac:dyDescent="0.25">
      <c r="B37" s="168"/>
      <c r="C37" s="656"/>
      <c r="D37" s="656"/>
      <c r="E37" s="656"/>
      <c r="F37" s="656"/>
      <c r="G37" s="656"/>
      <c r="H37" s="656"/>
      <c r="I37" s="656"/>
      <c r="J37" s="95"/>
      <c r="K37" s="89"/>
      <c r="L37" s="89"/>
      <c r="M37" s="92"/>
      <c r="N37" s="92"/>
      <c r="O37" s="95"/>
      <c r="P37" s="92"/>
      <c r="Q37" s="92"/>
      <c r="R37" s="95"/>
      <c r="S37" s="95"/>
      <c r="T37" s="95"/>
      <c r="U37" s="94"/>
      <c r="V37" s="94"/>
      <c r="W37" s="655"/>
      <c r="X37" s="655"/>
    </row>
    <row r="38" spans="1:24" ht="30" customHeight="1" x14ac:dyDescent="0.25">
      <c r="B38" s="168"/>
      <c r="C38" s="657"/>
      <c r="D38" s="657"/>
      <c r="E38" s="657"/>
      <c r="F38" s="657"/>
      <c r="G38" s="657"/>
      <c r="H38" s="657"/>
      <c r="I38" s="657"/>
      <c r="J38" s="95"/>
      <c r="K38" s="89"/>
      <c r="L38" s="89"/>
      <c r="M38" s="92"/>
      <c r="N38" s="92"/>
      <c r="O38" s="95"/>
      <c r="P38" s="92"/>
      <c r="Q38" s="92"/>
      <c r="R38" s="95"/>
      <c r="S38" s="95"/>
      <c r="T38" s="95"/>
      <c r="U38" s="94"/>
      <c r="V38" s="94"/>
      <c r="W38" s="655"/>
      <c r="X38" s="655"/>
    </row>
    <row r="39" spans="1:24" ht="30" customHeight="1" x14ac:dyDescent="0.25">
      <c r="B39" s="658"/>
      <c r="C39" s="657"/>
      <c r="D39" s="657"/>
      <c r="E39" s="657"/>
      <c r="F39" s="657"/>
      <c r="G39" s="657"/>
      <c r="H39" s="657"/>
      <c r="I39" s="657"/>
      <c r="J39" s="95"/>
      <c r="K39" s="89"/>
      <c r="L39" s="89"/>
      <c r="M39" s="92"/>
      <c r="N39" s="92"/>
      <c r="O39" s="95"/>
      <c r="P39" s="92"/>
      <c r="Q39" s="92"/>
      <c r="R39" s="95"/>
      <c r="S39" s="95"/>
      <c r="T39" s="95"/>
      <c r="U39" s="94"/>
      <c r="V39" s="94"/>
      <c r="W39" s="655"/>
      <c r="X39" s="655"/>
    </row>
    <row r="40" spans="1:24" ht="30" customHeight="1" x14ac:dyDescent="0.25">
      <c r="B40" s="658"/>
      <c r="C40" s="657"/>
      <c r="D40" s="657"/>
      <c r="E40" s="657"/>
      <c r="F40" s="657"/>
      <c r="G40" s="657"/>
      <c r="H40" s="657"/>
      <c r="I40" s="657"/>
      <c r="J40" s="95"/>
      <c r="K40" s="89"/>
      <c r="L40" s="89"/>
      <c r="M40" s="92"/>
      <c r="N40" s="92"/>
      <c r="O40" s="95"/>
      <c r="P40" s="92"/>
      <c r="Q40" s="92"/>
      <c r="R40" s="95"/>
      <c r="S40" s="95"/>
      <c r="T40" s="95"/>
      <c r="U40" s="94"/>
      <c r="V40" s="94"/>
      <c r="W40" s="655"/>
      <c r="X40" s="655"/>
    </row>
    <row r="41" spans="1:24" ht="30" customHeight="1" x14ac:dyDescent="0.25">
      <c r="B41" s="658"/>
      <c r="C41" s="657"/>
      <c r="D41" s="657"/>
      <c r="E41" s="657"/>
      <c r="F41" s="657"/>
      <c r="G41" s="657"/>
      <c r="H41" s="657"/>
      <c r="I41" s="657"/>
      <c r="J41" s="95"/>
      <c r="K41" s="89"/>
      <c r="L41" s="89"/>
      <c r="M41" s="92"/>
      <c r="N41" s="92"/>
      <c r="O41" s="95"/>
      <c r="P41" s="92"/>
      <c r="Q41" s="92"/>
      <c r="R41" s="95"/>
      <c r="S41" s="95"/>
      <c r="T41" s="95"/>
      <c r="U41" s="94"/>
      <c r="V41" s="94"/>
      <c r="W41" s="655"/>
      <c r="X41" s="655"/>
    </row>
    <row r="42" spans="1:24" ht="30" customHeight="1" x14ac:dyDescent="0.25">
      <c r="B42" s="658"/>
      <c r="C42" s="657"/>
      <c r="D42" s="657"/>
      <c r="E42" s="657"/>
      <c r="F42" s="657"/>
      <c r="G42" s="657"/>
      <c r="H42" s="657"/>
      <c r="I42" s="657"/>
      <c r="J42" s="95"/>
      <c r="K42" s="89"/>
      <c r="L42" s="89"/>
      <c r="M42" s="92"/>
      <c r="N42" s="92"/>
      <c r="O42" s="95"/>
      <c r="P42" s="92"/>
      <c r="Q42" s="92"/>
      <c r="R42" s="95"/>
      <c r="S42" s="95"/>
      <c r="T42" s="95"/>
      <c r="U42" s="94"/>
      <c r="V42" s="94"/>
      <c r="W42" s="655"/>
      <c r="X42" s="655"/>
    </row>
    <row r="43" spans="1:24" ht="30" customHeight="1" x14ac:dyDescent="0.25">
      <c r="B43"/>
      <c r="C43" s="657"/>
      <c r="D43" s="657"/>
      <c r="E43" s="657"/>
      <c r="F43" s="657"/>
      <c r="G43" s="657"/>
      <c r="H43" s="657"/>
      <c r="I43" s="657"/>
      <c r="J43" s="89"/>
      <c r="K43" s="89"/>
      <c r="L43" s="89"/>
      <c r="M43" s="92"/>
      <c r="N43" s="92"/>
      <c r="O43" s="118"/>
      <c r="P43" s="118"/>
      <c r="Q43" s="118"/>
      <c r="R43" s="659"/>
      <c r="V43" s="92"/>
      <c r="W43" s="655"/>
      <c r="X43" s="655"/>
    </row>
    <row r="44" spans="1:24" ht="30.75" thickBot="1" x14ac:dyDescent="0.3">
      <c r="B44" s="90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89"/>
      <c r="S44" s="92"/>
      <c r="T44" s="92"/>
      <c r="U44" s="92"/>
      <c r="V44" s="92"/>
      <c r="W44" s="92"/>
      <c r="X44" s="92"/>
    </row>
    <row r="45" spans="1:24" ht="30.75" customHeight="1" thickBot="1" x14ac:dyDescent="0.3">
      <c r="A45" s="1218" t="s">
        <v>26</v>
      </c>
      <c r="B45" s="1219"/>
      <c r="C45" s="1135" t="s">
        <v>7</v>
      </c>
      <c r="D45" s="1136"/>
      <c r="E45" s="1136"/>
      <c r="F45" s="1136"/>
      <c r="G45" s="1136"/>
      <c r="H45" s="1136"/>
      <c r="I45" s="1134"/>
      <c r="J45" s="1234" t="s">
        <v>29</v>
      </c>
      <c r="K45" s="1229"/>
      <c r="L45" s="1229"/>
      <c r="M45" s="1229"/>
      <c r="N45" s="1229"/>
      <c r="O45" s="1229"/>
      <c r="P45" s="1236"/>
      <c r="Q45" s="1234" t="s">
        <v>28</v>
      </c>
      <c r="R45" s="1229"/>
      <c r="S45" s="1229"/>
      <c r="T45" s="1229"/>
      <c r="U45" s="1229"/>
      <c r="V45" s="1229"/>
      <c r="W45" s="1236"/>
      <c r="X45" s="1220" t="s">
        <v>8</v>
      </c>
    </row>
    <row r="46" spans="1:24" ht="30.75" customHeight="1" thickBot="1" x14ac:dyDescent="0.3">
      <c r="A46" s="1222" t="s">
        <v>44</v>
      </c>
      <c r="B46" s="1223"/>
      <c r="C46" s="158">
        <v>1</v>
      </c>
      <c r="D46" s="151">
        <v>2</v>
      </c>
      <c r="E46" s="151">
        <v>3</v>
      </c>
      <c r="F46" s="151">
        <v>4</v>
      </c>
      <c r="G46" s="151">
        <v>5</v>
      </c>
      <c r="H46" s="151">
        <v>6</v>
      </c>
      <c r="I46" s="293">
        <v>7</v>
      </c>
      <c r="J46" s="158">
        <v>1</v>
      </c>
      <c r="K46" s="151">
        <v>2</v>
      </c>
      <c r="L46" s="151">
        <v>3</v>
      </c>
      <c r="M46" s="151">
        <v>4</v>
      </c>
      <c r="N46" s="151">
        <v>5</v>
      </c>
      <c r="O46" s="600">
        <v>6</v>
      </c>
      <c r="P46" s="293">
        <v>7</v>
      </c>
      <c r="Q46" s="158">
        <v>1</v>
      </c>
      <c r="R46" s="151">
        <v>2</v>
      </c>
      <c r="S46" s="151">
        <v>3</v>
      </c>
      <c r="T46" s="151">
        <v>4</v>
      </c>
      <c r="U46" s="151">
        <v>5</v>
      </c>
      <c r="V46" s="273">
        <v>6</v>
      </c>
      <c r="W46" s="293">
        <v>7</v>
      </c>
      <c r="X46" s="1221"/>
    </row>
    <row r="47" spans="1:24" ht="30" customHeight="1" x14ac:dyDescent="0.25">
      <c r="A47" s="559" t="s">
        <v>98</v>
      </c>
      <c r="B47" s="597">
        <f ca="1">B11</f>
        <v>45827</v>
      </c>
      <c r="C47" s="474">
        <f t="shared" ref="C47:C54" ca="1" si="18">INDIRECT("'SEM " &amp; $O$5 &amp; "'!" &amp; ADDRESS(ROW(B48), COLUMN(B48)))</f>
        <v>6.1</v>
      </c>
      <c r="D47" s="475">
        <f t="shared" ref="D47:D54" ca="1" si="19">INDIRECT("'SEM " &amp; $O$5 &amp; "'!" &amp; ADDRESS(ROW(C48), COLUMN(C48)))</f>
        <v>6.1</v>
      </c>
      <c r="E47" s="475">
        <f t="shared" ref="E47:E54" ca="1" si="20">INDIRECT("'SEM " &amp; $O$5 &amp; "'!" &amp; ADDRESS(ROW(D48), COLUMN(D48)))</f>
        <v>5.9</v>
      </c>
      <c r="F47" s="475">
        <f t="shared" ref="F47:F54" ca="1" si="21">INDIRECT("'SEM " &amp; $O$5 &amp; "'!" &amp; ADDRESS(ROW(E48), COLUMN(E48)))</f>
        <v>0.7</v>
      </c>
      <c r="G47" s="475">
        <f t="shared" ref="G47:G54" ca="1" si="22">INDIRECT("'SEM " &amp; $O$5 &amp; "'!" &amp; ADDRESS(ROW(F48), COLUMN(F48)))</f>
        <v>6</v>
      </c>
      <c r="H47" s="475">
        <f t="shared" ref="H47:H54" ca="1" si="23">INDIRECT("'SEM " &amp; $O$5 &amp; "'!" &amp; ADDRESS(ROW(G48), COLUMN(G48)))</f>
        <v>6</v>
      </c>
      <c r="I47" s="477">
        <f t="shared" ref="I47:I54" ca="1" si="24">INDIRECT("'SEM " &amp; $O$5 &amp; "'!" &amp; ADDRESS(ROW(H48), COLUMN(H48)))</f>
        <v>6</v>
      </c>
      <c r="J47" s="474">
        <f t="shared" ref="J47:J54" ca="1" si="25">INDIRECT("'SEM " &amp; $O$5 &amp; "'!" &amp; ADDRESS(ROW(I48), COLUMN(I48)))</f>
        <v>5.9</v>
      </c>
      <c r="K47" s="475">
        <f t="shared" ref="K47:K54" ca="1" si="26">INDIRECT("'SEM " &amp; $O$5 &amp; "'!" &amp; ADDRESS(ROW(J48), COLUMN(J48)))</f>
        <v>5.9</v>
      </c>
      <c r="L47" s="475">
        <f t="shared" ref="L47:L54" ca="1" si="27">INDIRECT("'SEM " &amp; $O$5 &amp; "'!" &amp; ADDRESS(ROW(K48), COLUMN(K48)))</f>
        <v>6</v>
      </c>
      <c r="M47" s="475">
        <f t="shared" ref="M47:M54" ca="1" si="28">INDIRECT("'SEM " &amp; $O$5 &amp; "'!" &amp; ADDRESS(ROW(L48), COLUMN(L48)))</f>
        <v>1.3</v>
      </c>
      <c r="N47" s="475">
        <f t="shared" ref="N47:N54" ca="1" si="29">INDIRECT("'SEM " &amp; $O$5 &amp; "'!" &amp; ADDRESS(ROW(M48), COLUMN(M48)))</f>
        <v>6.2</v>
      </c>
      <c r="O47" s="475">
        <f t="shared" ref="O47:O54" ca="1" si="30">INDIRECT("'SEM " &amp; $O$5 &amp; "'!" &amp; ADDRESS(ROW(N48), COLUMN(N48)))</f>
        <v>6</v>
      </c>
      <c r="P47" s="477">
        <f t="shared" ref="P47:P54" ca="1" si="31">INDIRECT("'SEM " &amp; $O$5 &amp; "'!" &amp; ADDRESS(ROW(O48), COLUMN(O48)))</f>
        <v>5.8</v>
      </c>
      <c r="Q47" s="474">
        <f t="shared" ref="Q47:Q54" ca="1" si="32">INDIRECT("'SEM " &amp; $O$5 &amp; "'!" &amp; ADDRESS(ROW(P48), COLUMN(P48)))</f>
        <v>6.4</v>
      </c>
      <c r="R47" s="475">
        <f t="shared" ref="R47:R54" ca="1" si="33">INDIRECT("'SEM " &amp; $O$5 &amp; "'!" &amp; ADDRESS(ROW(Q48), COLUMN(Q48)))</f>
        <v>6.4</v>
      </c>
      <c r="S47" s="475">
        <f t="shared" ref="S47:S54" ca="1" si="34">INDIRECT("'SEM " &amp; $O$5 &amp; "'!" &amp; ADDRESS(ROW(R48), COLUMN(R48)))</f>
        <v>6.5</v>
      </c>
      <c r="T47" s="475">
        <f t="shared" ref="T47:T54" ca="1" si="35">INDIRECT("'SEM " &amp; $O$5 &amp; "'!" &amp; ADDRESS(ROW(S48), COLUMN(S48)))</f>
        <v>0.8</v>
      </c>
      <c r="U47" s="475">
        <f t="shared" ref="U47:U54" ca="1" si="36">INDIRECT("'SEM " &amp; $O$5 &amp; "'!" &amp; ADDRESS(ROW(T48), COLUMN(T48)))</f>
        <v>6.5</v>
      </c>
      <c r="V47" s="475">
        <f t="shared" ref="V47:V54" ca="1" si="37">INDIRECT("'SEM " &amp; $O$5 &amp; "'!" &amp; ADDRESS(ROW(U48), COLUMN(U48)))</f>
        <v>6.5</v>
      </c>
      <c r="W47" s="477">
        <f t="shared" ref="W47:W54" ca="1" si="38">INDIRECT("'SEM " &amp; $O$5 &amp; "'!" &amp; ADDRESS(ROW(V48), COLUMN(V48)))</f>
        <v>6.5</v>
      </c>
      <c r="X47" s="759">
        <f t="shared" ref="X47:X54" ca="1" si="39">INDIRECT("'SEM " &amp; $O$5 &amp; "'!" &amp; ADDRESS(ROW(W48), COLUMN(W48)))</f>
        <v>113.5</v>
      </c>
    </row>
    <row r="48" spans="1:24" ht="30" customHeight="1" x14ac:dyDescent="0.25">
      <c r="A48" s="559" t="s">
        <v>99</v>
      </c>
      <c r="B48" s="597">
        <f t="shared" ref="B48:B53" ca="1" si="40">B47+1</f>
        <v>45828</v>
      </c>
      <c r="C48" s="329">
        <f t="shared" ca="1" si="18"/>
        <v>6</v>
      </c>
      <c r="D48" s="330">
        <f t="shared" ca="1" si="19"/>
        <v>6</v>
      </c>
      <c r="E48" s="330">
        <f t="shared" ca="1" si="20"/>
        <v>5.8</v>
      </c>
      <c r="F48" s="330">
        <f t="shared" ca="1" si="21"/>
        <v>0.7</v>
      </c>
      <c r="G48" s="330">
        <f t="shared" ca="1" si="22"/>
        <v>6</v>
      </c>
      <c r="H48" s="330">
        <f t="shared" ca="1" si="23"/>
        <v>5.9</v>
      </c>
      <c r="I48" s="331">
        <f t="shared" ca="1" si="24"/>
        <v>5.9</v>
      </c>
      <c r="J48" s="329">
        <f t="shared" ca="1" si="25"/>
        <v>5.8</v>
      </c>
      <c r="K48" s="330">
        <f t="shared" ca="1" si="26"/>
        <v>5.8</v>
      </c>
      <c r="L48" s="330">
        <f t="shared" ca="1" si="27"/>
        <v>6</v>
      </c>
      <c r="M48" s="330">
        <f t="shared" ca="1" si="28"/>
        <v>1.3</v>
      </c>
      <c r="N48" s="330">
        <f t="shared" ca="1" si="29"/>
        <v>6.1</v>
      </c>
      <c r="O48" s="330">
        <f t="shared" ca="1" si="30"/>
        <v>5.9</v>
      </c>
      <c r="P48" s="331">
        <f t="shared" ca="1" si="31"/>
        <v>5.8</v>
      </c>
      <c r="Q48" s="329">
        <f t="shared" ca="1" si="32"/>
        <v>6.3</v>
      </c>
      <c r="R48" s="330">
        <f t="shared" ca="1" si="33"/>
        <v>6.3</v>
      </c>
      <c r="S48" s="330">
        <f t="shared" ca="1" si="34"/>
        <v>6.4</v>
      </c>
      <c r="T48" s="330">
        <f t="shared" ca="1" si="35"/>
        <v>0.8</v>
      </c>
      <c r="U48" s="330">
        <f t="shared" ca="1" si="36"/>
        <v>6.4</v>
      </c>
      <c r="V48" s="330">
        <f t="shared" ca="1" si="37"/>
        <v>6.4</v>
      </c>
      <c r="W48" s="331">
        <f t="shared" ca="1" si="38"/>
        <v>6.4</v>
      </c>
      <c r="X48" s="760">
        <f t="shared" ca="1" si="39"/>
        <v>112</v>
      </c>
    </row>
    <row r="49" spans="1:24" ht="30" customHeight="1" x14ac:dyDescent="0.25">
      <c r="A49" s="559" t="s">
        <v>100</v>
      </c>
      <c r="B49" s="597">
        <f t="shared" ca="1" si="40"/>
        <v>45829</v>
      </c>
      <c r="C49" s="329">
        <f t="shared" ca="1" si="18"/>
        <v>6</v>
      </c>
      <c r="D49" s="330">
        <f t="shared" ca="1" si="19"/>
        <v>6</v>
      </c>
      <c r="E49" s="330">
        <f t="shared" ca="1" si="20"/>
        <v>5.8</v>
      </c>
      <c r="F49" s="330">
        <f t="shared" ca="1" si="21"/>
        <v>0.7</v>
      </c>
      <c r="G49" s="330">
        <f t="shared" ca="1" si="22"/>
        <v>6</v>
      </c>
      <c r="H49" s="330">
        <f t="shared" ca="1" si="23"/>
        <v>6</v>
      </c>
      <c r="I49" s="331">
        <f t="shared" ca="1" si="24"/>
        <v>5.9</v>
      </c>
      <c r="J49" s="329">
        <f t="shared" ca="1" si="25"/>
        <v>5.9</v>
      </c>
      <c r="K49" s="330">
        <f t="shared" ca="1" si="26"/>
        <v>5.8</v>
      </c>
      <c r="L49" s="330">
        <f t="shared" ca="1" si="27"/>
        <v>6</v>
      </c>
      <c r="M49" s="330">
        <f t="shared" ca="1" si="28"/>
        <v>1.3</v>
      </c>
      <c r="N49" s="330">
        <f t="shared" ca="1" si="29"/>
        <v>6.1</v>
      </c>
      <c r="O49" s="330">
        <f t="shared" ca="1" si="30"/>
        <v>5.9</v>
      </c>
      <c r="P49" s="331">
        <f t="shared" ca="1" si="31"/>
        <v>5.8</v>
      </c>
      <c r="Q49" s="329">
        <f t="shared" ca="1" si="32"/>
        <v>6.3</v>
      </c>
      <c r="R49" s="330">
        <f t="shared" ca="1" si="33"/>
        <v>6.3</v>
      </c>
      <c r="S49" s="330">
        <f t="shared" ca="1" si="34"/>
        <v>6.4</v>
      </c>
      <c r="T49" s="330">
        <f t="shared" ca="1" si="35"/>
        <v>0.8</v>
      </c>
      <c r="U49" s="330">
        <f t="shared" ca="1" si="36"/>
        <v>6.4</v>
      </c>
      <c r="V49" s="330">
        <f t="shared" ca="1" si="37"/>
        <v>6.4</v>
      </c>
      <c r="W49" s="331">
        <f t="shared" ca="1" si="38"/>
        <v>6.4</v>
      </c>
      <c r="X49" s="760">
        <f t="shared" ca="1" si="39"/>
        <v>112.19999999999999</v>
      </c>
    </row>
    <row r="50" spans="1:24" ht="30" customHeight="1" x14ac:dyDescent="0.25">
      <c r="A50" s="559" t="s">
        <v>101</v>
      </c>
      <c r="B50" s="597">
        <f t="shared" ca="1" si="40"/>
        <v>45830</v>
      </c>
      <c r="C50" s="329">
        <f t="shared" ca="1" si="18"/>
        <v>6</v>
      </c>
      <c r="D50" s="330">
        <f t="shared" ca="1" si="19"/>
        <v>5.7</v>
      </c>
      <c r="E50" s="330">
        <f t="shared" ca="1" si="20"/>
        <v>5.9</v>
      </c>
      <c r="F50" s="330">
        <f t="shared" ca="1" si="21"/>
        <v>1.7</v>
      </c>
      <c r="G50" s="330">
        <f t="shared" ca="1" si="22"/>
        <v>5.7</v>
      </c>
      <c r="H50" s="330">
        <f t="shared" ca="1" si="23"/>
        <v>5.7</v>
      </c>
      <c r="I50" s="331">
        <f t="shared" ca="1" si="24"/>
        <v>5.7</v>
      </c>
      <c r="J50" s="329">
        <f t="shared" ca="1" si="25"/>
        <v>5.9</v>
      </c>
      <c r="K50" s="330">
        <f t="shared" ca="1" si="26"/>
        <v>5.9</v>
      </c>
      <c r="L50" s="330">
        <f t="shared" ca="1" si="27"/>
        <v>6</v>
      </c>
      <c r="M50" s="330">
        <f t="shared" ca="1" si="28"/>
        <v>1.3</v>
      </c>
      <c r="N50" s="330">
        <f t="shared" ca="1" si="29"/>
        <v>6.1</v>
      </c>
      <c r="O50" s="330">
        <f t="shared" ca="1" si="30"/>
        <v>6</v>
      </c>
      <c r="P50" s="331">
        <f t="shared" ca="1" si="31"/>
        <v>5.8</v>
      </c>
      <c r="Q50" s="329">
        <f t="shared" ca="1" si="32"/>
        <v>6.1</v>
      </c>
      <c r="R50" s="330">
        <f t="shared" ca="1" si="33"/>
        <v>6.3</v>
      </c>
      <c r="S50" s="330">
        <f t="shared" ca="1" si="34"/>
        <v>6.5</v>
      </c>
      <c r="T50" s="330">
        <f t="shared" ca="1" si="35"/>
        <v>1.5</v>
      </c>
      <c r="U50" s="330">
        <f t="shared" ca="1" si="36"/>
        <v>6.4</v>
      </c>
      <c r="V50" s="330">
        <f t="shared" ca="1" si="37"/>
        <v>6.1</v>
      </c>
      <c r="W50" s="331">
        <f t="shared" ca="1" si="38"/>
        <v>6.1</v>
      </c>
      <c r="X50" s="760">
        <f t="shared" ca="1" si="39"/>
        <v>112.4</v>
      </c>
    </row>
    <row r="51" spans="1:24" ht="30" customHeight="1" x14ac:dyDescent="0.25">
      <c r="A51" s="559" t="s">
        <v>102</v>
      </c>
      <c r="B51" s="597">
        <f t="shared" ca="1" si="40"/>
        <v>45831</v>
      </c>
      <c r="C51" s="329">
        <f t="shared" ca="1" si="18"/>
        <v>6</v>
      </c>
      <c r="D51" s="330">
        <f t="shared" ca="1" si="19"/>
        <v>5.7</v>
      </c>
      <c r="E51" s="330">
        <f t="shared" ca="1" si="20"/>
        <v>5.9</v>
      </c>
      <c r="F51" s="330">
        <f t="shared" ca="1" si="21"/>
        <v>1.7</v>
      </c>
      <c r="G51" s="330">
        <f t="shared" ca="1" si="22"/>
        <v>5.7</v>
      </c>
      <c r="H51" s="330">
        <f t="shared" ca="1" si="23"/>
        <v>5.7</v>
      </c>
      <c r="I51" s="331">
        <f t="shared" ca="1" si="24"/>
        <v>5.7</v>
      </c>
      <c r="J51" s="329">
        <f t="shared" ca="1" si="25"/>
        <v>5.9</v>
      </c>
      <c r="K51" s="330">
        <f t="shared" ca="1" si="26"/>
        <v>5.9</v>
      </c>
      <c r="L51" s="330">
        <f t="shared" ca="1" si="27"/>
        <v>6</v>
      </c>
      <c r="M51" s="330">
        <f t="shared" ca="1" si="28"/>
        <v>1.3</v>
      </c>
      <c r="N51" s="330">
        <f t="shared" ca="1" si="29"/>
        <v>6.1</v>
      </c>
      <c r="O51" s="330">
        <f t="shared" ca="1" si="30"/>
        <v>6</v>
      </c>
      <c r="P51" s="331">
        <f t="shared" ca="1" si="31"/>
        <v>5.8</v>
      </c>
      <c r="Q51" s="329">
        <f t="shared" ca="1" si="32"/>
        <v>6.1</v>
      </c>
      <c r="R51" s="330">
        <f t="shared" ca="1" si="33"/>
        <v>6.3</v>
      </c>
      <c r="S51" s="330">
        <f t="shared" ca="1" si="34"/>
        <v>6.5</v>
      </c>
      <c r="T51" s="330">
        <f t="shared" ca="1" si="35"/>
        <v>1.4</v>
      </c>
      <c r="U51" s="330">
        <f t="shared" ca="1" si="36"/>
        <v>6.4</v>
      </c>
      <c r="V51" s="330">
        <f t="shared" ca="1" si="37"/>
        <v>6.1</v>
      </c>
      <c r="W51" s="331">
        <f t="shared" ca="1" si="38"/>
        <v>6.1</v>
      </c>
      <c r="X51" s="760">
        <f t="shared" ca="1" si="39"/>
        <v>112.30000000000001</v>
      </c>
    </row>
    <row r="52" spans="1:24" ht="30" customHeight="1" x14ac:dyDescent="0.25">
      <c r="A52" s="559" t="s">
        <v>103</v>
      </c>
      <c r="B52" s="597">
        <f t="shared" ca="1" si="40"/>
        <v>45832</v>
      </c>
      <c r="C52" s="329">
        <f t="shared" ca="1" si="18"/>
        <v>6.1</v>
      </c>
      <c r="D52" s="330">
        <f t="shared" ca="1" si="19"/>
        <v>5.8</v>
      </c>
      <c r="E52" s="330">
        <f t="shared" ca="1" si="20"/>
        <v>5.9</v>
      </c>
      <c r="F52" s="330">
        <f t="shared" ca="1" si="21"/>
        <v>1.7</v>
      </c>
      <c r="G52" s="330">
        <f t="shared" ca="1" si="22"/>
        <v>5.8</v>
      </c>
      <c r="H52" s="330">
        <f t="shared" ca="1" si="23"/>
        <v>5.7</v>
      </c>
      <c r="I52" s="331">
        <f t="shared" ca="1" si="24"/>
        <v>5.7</v>
      </c>
      <c r="J52" s="329">
        <f t="shared" ca="1" si="25"/>
        <v>5.9</v>
      </c>
      <c r="K52" s="330">
        <f t="shared" ca="1" si="26"/>
        <v>5.9</v>
      </c>
      <c r="L52" s="330">
        <f t="shared" ca="1" si="27"/>
        <v>6</v>
      </c>
      <c r="M52" s="330">
        <f t="shared" ca="1" si="28"/>
        <v>1.3</v>
      </c>
      <c r="N52" s="330">
        <f t="shared" ca="1" si="29"/>
        <v>6.2</v>
      </c>
      <c r="O52" s="330">
        <f t="shared" ca="1" si="30"/>
        <v>6</v>
      </c>
      <c r="P52" s="331">
        <f t="shared" ca="1" si="31"/>
        <v>5.8</v>
      </c>
      <c r="Q52" s="329">
        <f t="shared" ca="1" si="32"/>
        <v>6.1</v>
      </c>
      <c r="R52" s="330">
        <f t="shared" ca="1" si="33"/>
        <v>6.3</v>
      </c>
      <c r="S52" s="330">
        <f t="shared" ca="1" si="34"/>
        <v>6.5</v>
      </c>
      <c r="T52" s="330">
        <f t="shared" ca="1" si="35"/>
        <v>1.4</v>
      </c>
      <c r="U52" s="330">
        <f t="shared" ca="1" si="36"/>
        <v>6.5</v>
      </c>
      <c r="V52" s="330">
        <f t="shared" ca="1" si="37"/>
        <v>6.2</v>
      </c>
      <c r="W52" s="331">
        <f t="shared" ca="1" si="38"/>
        <v>6.2</v>
      </c>
      <c r="X52" s="760">
        <f t="shared" ca="1" si="39"/>
        <v>113</v>
      </c>
    </row>
    <row r="53" spans="1:24" ht="30.75" customHeight="1" thickBot="1" x14ac:dyDescent="0.3">
      <c r="A53" s="559" t="s">
        <v>104</v>
      </c>
      <c r="B53" s="597">
        <f t="shared" ca="1" si="40"/>
        <v>45833</v>
      </c>
      <c r="C53" s="26">
        <f t="shared" ca="1" si="18"/>
        <v>6.1</v>
      </c>
      <c r="D53" s="27">
        <f t="shared" ca="1" si="19"/>
        <v>5.8</v>
      </c>
      <c r="E53" s="27">
        <f t="shared" ca="1" si="20"/>
        <v>5.9</v>
      </c>
      <c r="F53" s="27">
        <f t="shared" ca="1" si="21"/>
        <v>1.7</v>
      </c>
      <c r="G53" s="27">
        <f t="shared" ca="1" si="22"/>
        <v>5.8</v>
      </c>
      <c r="H53" s="27">
        <f t="shared" ca="1" si="23"/>
        <v>5.8</v>
      </c>
      <c r="I53" s="28">
        <f t="shared" ca="1" si="24"/>
        <v>5.8</v>
      </c>
      <c r="J53" s="26">
        <f t="shared" ca="1" si="25"/>
        <v>5.9</v>
      </c>
      <c r="K53" s="27">
        <f t="shared" ca="1" si="26"/>
        <v>5.9</v>
      </c>
      <c r="L53" s="27">
        <f t="shared" ca="1" si="27"/>
        <v>6</v>
      </c>
      <c r="M53" s="27">
        <f t="shared" ca="1" si="28"/>
        <v>1.3</v>
      </c>
      <c r="N53" s="27">
        <f t="shared" ca="1" si="29"/>
        <v>6.2</v>
      </c>
      <c r="O53" s="27">
        <f t="shared" ca="1" si="30"/>
        <v>6</v>
      </c>
      <c r="P53" s="28">
        <f t="shared" ca="1" si="31"/>
        <v>5.8</v>
      </c>
      <c r="Q53" s="26">
        <f t="shared" ca="1" si="32"/>
        <v>6.1</v>
      </c>
      <c r="R53" s="27">
        <f t="shared" ca="1" si="33"/>
        <v>6.4</v>
      </c>
      <c r="S53" s="27">
        <f t="shared" ca="1" si="34"/>
        <v>6.5</v>
      </c>
      <c r="T53" s="27">
        <f t="shared" ca="1" si="35"/>
        <v>1.4</v>
      </c>
      <c r="U53" s="27">
        <f t="shared" ca="1" si="36"/>
        <v>6.5</v>
      </c>
      <c r="V53" s="27">
        <f t="shared" ca="1" si="37"/>
        <v>6.2</v>
      </c>
      <c r="W53" s="28">
        <f t="shared" ca="1" si="38"/>
        <v>6.2</v>
      </c>
      <c r="X53" s="761">
        <f t="shared" ca="1" si="39"/>
        <v>113.30000000000001</v>
      </c>
    </row>
    <row r="54" spans="1:24" ht="34.5" thickBot="1" x14ac:dyDescent="0.3">
      <c r="A54" s="1224" t="s">
        <v>8</v>
      </c>
      <c r="B54" s="1225"/>
      <c r="C54" s="756">
        <f t="shared" ca="1" si="18"/>
        <v>42.300000000000004</v>
      </c>
      <c r="D54" s="757">
        <f t="shared" ca="1" si="19"/>
        <v>41.099999999999994</v>
      </c>
      <c r="E54" s="757">
        <f t="shared" ca="1" si="20"/>
        <v>41.099999999999994</v>
      </c>
      <c r="F54" s="757">
        <f t="shared" ca="1" si="21"/>
        <v>8.9</v>
      </c>
      <c r="G54" s="757">
        <f t="shared" ca="1" si="22"/>
        <v>40.999999999999993</v>
      </c>
      <c r="H54" s="757">
        <f t="shared" ca="1" si="23"/>
        <v>40.799999999999997</v>
      </c>
      <c r="I54" s="758">
        <f t="shared" ca="1" si="24"/>
        <v>40.699999999999996</v>
      </c>
      <c r="J54" s="756">
        <f t="shared" ca="1" si="25"/>
        <v>41.199999999999996</v>
      </c>
      <c r="K54" s="757">
        <f t="shared" ca="1" si="26"/>
        <v>41.099999999999994</v>
      </c>
      <c r="L54" s="757">
        <f t="shared" ca="1" si="27"/>
        <v>42</v>
      </c>
      <c r="M54" s="757">
        <f t="shared" ca="1" si="28"/>
        <v>9.1</v>
      </c>
      <c r="N54" s="757">
        <f t="shared" ca="1" si="29"/>
        <v>43.000000000000007</v>
      </c>
      <c r="O54" s="757">
        <f t="shared" ca="1" si="30"/>
        <v>41.8</v>
      </c>
      <c r="P54" s="758">
        <f t="shared" ca="1" si="31"/>
        <v>40.599999999999994</v>
      </c>
      <c r="Q54" s="756">
        <f t="shared" ca="1" si="32"/>
        <v>43.400000000000006</v>
      </c>
      <c r="R54" s="757">
        <f t="shared" ca="1" si="33"/>
        <v>44.3</v>
      </c>
      <c r="S54" s="757">
        <f t="shared" ca="1" si="34"/>
        <v>45.3</v>
      </c>
      <c r="T54" s="757">
        <f t="shared" ca="1" si="35"/>
        <v>8.1000000000000014</v>
      </c>
      <c r="U54" s="757">
        <f t="shared" ca="1" si="36"/>
        <v>45.1</v>
      </c>
      <c r="V54" s="757">
        <f t="shared" ca="1" si="37"/>
        <v>43.900000000000006</v>
      </c>
      <c r="W54" s="758">
        <f t="shared" ca="1" si="38"/>
        <v>43.900000000000006</v>
      </c>
      <c r="X54" s="762">
        <f t="shared" ca="1" si="39"/>
        <v>788.69999999999993</v>
      </c>
    </row>
    <row r="55" spans="1:24" ht="34.5" thickBot="1" x14ac:dyDescent="0.3">
      <c r="A55" s="1226" t="s">
        <v>47</v>
      </c>
      <c r="B55" s="1227"/>
      <c r="C55" s="763">
        <f ca="1">INDIRECT("'SEM " &amp; $O$5 &amp; "'!" &amp; ADDRESS(ROW(B57), COLUMN(B57)))</f>
        <v>39</v>
      </c>
      <c r="D55" s="764">
        <f t="shared" ref="D55:X55" ca="1" si="41">INDIRECT("'SEM " &amp; $O$5 &amp; "'!" &amp; ADDRESS(ROW(C57), COLUMN(C57)))</f>
        <v>38</v>
      </c>
      <c r="E55" s="764">
        <f t="shared" ca="1" si="41"/>
        <v>38</v>
      </c>
      <c r="F55" s="764">
        <f t="shared" ca="1" si="41"/>
        <v>8</v>
      </c>
      <c r="G55" s="764">
        <f t="shared" ca="1" si="41"/>
        <v>38</v>
      </c>
      <c r="H55" s="764">
        <f t="shared" ca="1" si="41"/>
        <v>38</v>
      </c>
      <c r="I55" s="765">
        <f t="shared" ca="1" si="41"/>
        <v>38</v>
      </c>
      <c r="J55" s="763">
        <f t="shared" ca="1" si="41"/>
        <v>38</v>
      </c>
      <c r="K55" s="764">
        <f t="shared" ca="1" si="41"/>
        <v>38</v>
      </c>
      <c r="L55" s="764">
        <f t="shared" ca="1" si="41"/>
        <v>39</v>
      </c>
      <c r="M55" s="764">
        <f t="shared" ca="1" si="41"/>
        <v>8</v>
      </c>
      <c r="N55" s="764">
        <f t="shared" ca="1" si="41"/>
        <v>40</v>
      </c>
      <c r="O55" s="764">
        <f t="shared" ca="1" si="41"/>
        <v>39</v>
      </c>
      <c r="P55" s="765">
        <f t="shared" ca="1" si="41"/>
        <v>38</v>
      </c>
      <c r="Q55" s="763">
        <f t="shared" ca="1" si="41"/>
        <v>40</v>
      </c>
      <c r="R55" s="764">
        <f t="shared" ca="1" si="41"/>
        <v>41</v>
      </c>
      <c r="S55" s="764">
        <f t="shared" ca="1" si="41"/>
        <v>42</v>
      </c>
      <c r="T55" s="764">
        <f t="shared" ca="1" si="41"/>
        <v>7</v>
      </c>
      <c r="U55" s="764">
        <f t="shared" ca="1" si="41"/>
        <v>42</v>
      </c>
      <c r="V55" s="764">
        <f t="shared" ca="1" si="41"/>
        <v>41</v>
      </c>
      <c r="W55" s="765">
        <f t="shared" ca="1" si="41"/>
        <v>41</v>
      </c>
      <c r="X55" s="766">
        <f t="shared" ca="1" si="41"/>
        <v>731</v>
      </c>
    </row>
    <row r="57" spans="1:24" x14ac:dyDescent="0.25">
      <c r="C57" s="94"/>
      <c r="D57" s="94"/>
      <c r="E57" s="94"/>
      <c r="F57" s="94"/>
      <c r="G57" s="94"/>
    </row>
    <row r="58" spans="1:24" x14ac:dyDescent="0.25">
      <c r="C58" s="94"/>
      <c r="D58" s="94"/>
      <c r="E58" s="94"/>
      <c r="F58" s="94"/>
      <c r="G58" s="94"/>
    </row>
  </sheetData>
  <protectedRanges>
    <protectedRange sqref="O5 V7:X7" name="Rango1"/>
  </protectedRanges>
  <customSheetViews>
    <customSheetView guid="{A982066E-1B99-4AE0-B540-2DC8BAEEB432}" scale="40" showPageBreaks="1" fitToPage="1" printArea="1" view="pageBreakPreview">
      <selection activeCell="H7" sqref="H7:K7"/>
      <pageMargins left="0.25" right="0.25" top="0.75" bottom="0.75" header="0.3" footer="0.3"/>
      <pageSetup scale="29" orientation="landscape" r:id="rId1"/>
    </customSheetView>
  </customSheetViews>
  <mergeCells count="45">
    <mergeCell ref="A54:B54"/>
    <mergeCell ref="A55:B55"/>
    <mergeCell ref="A45:B45"/>
    <mergeCell ref="C45:I45"/>
    <mergeCell ref="X45:X46"/>
    <mergeCell ref="A46:B46"/>
    <mergeCell ref="Q45:W45"/>
    <mergeCell ref="J45:P45"/>
    <mergeCell ref="U26:X35"/>
    <mergeCell ref="A34:B34"/>
    <mergeCell ref="L34:M34"/>
    <mergeCell ref="A35:B35"/>
    <mergeCell ref="L35:M35"/>
    <mergeCell ref="I25:I26"/>
    <mergeCell ref="L25:M25"/>
    <mergeCell ref="N25:S25"/>
    <mergeCell ref="T25:T26"/>
    <mergeCell ref="A26:B26"/>
    <mergeCell ref="L26:M26"/>
    <mergeCell ref="A18:B18"/>
    <mergeCell ref="A19:B19"/>
    <mergeCell ref="B21:B23"/>
    <mergeCell ref="A25:B25"/>
    <mergeCell ref="C25:H25"/>
    <mergeCell ref="A9:B9"/>
    <mergeCell ref="C9:I9"/>
    <mergeCell ref="J9:P9"/>
    <mergeCell ref="Q9:W9"/>
    <mergeCell ref="X9:X10"/>
    <mergeCell ref="A10:B10"/>
    <mergeCell ref="V7:X7"/>
    <mergeCell ref="V6:X6"/>
    <mergeCell ref="V4:X5"/>
    <mergeCell ref="B1:B3"/>
    <mergeCell ref="C1:U1"/>
    <mergeCell ref="V1:X1"/>
    <mergeCell ref="C2:U3"/>
    <mergeCell ref="V2:X2"/>
    <mergeCell ref="V3:X3"/>
    <mergeCell ref="C5:D5"/>
    <mergeCell ref="H5:I5"/>
    <mergeCell ref="C7:D7"/>
    <mergeCell ref="P7:S7"/>
    <mergeCell ref="H7:I7"/>
    <mergeCell ref="J7:K7"/>
  </mergeCells>
  <conditionalFormatting sqref="C27:I33 N27:T33 I34 C47:X55">
    <cfRule type="cellIs" dxfId="1" priority="3" operator="lessThanOrEqual">
      <formula>0</formula>
    </cfRule>
  </conditionalFormatting>
  <conditionalFormatting sqref="C11:X17">
    <cfRule type="cellIs" dxfId="0" priority="4" operator="lessThanOrEqual">
      <formula>0</formula>
    </cfRule>
  </conditionalFormatting>
  <pageMargins left="0.25" right="0.25" top="0.75" bottom="0.75" header="0.3" footer="0.3"/>
  <pageSetup scale="29" orientation="landscape" r:id="rId2"/>
  <drawing r:id="rId3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G229"/>
  <sheetViews>
    <sheetView tabSelected="1" topLeftCell="A22" zoomScale="85" zoomScaleNormal="85" zoomScaleSheetLayoutView="100" workbookViewId="0">
      <pane xSplit="1" topLeftCell="B1" activePane="topRight" state="frozen"/>
      <selection pane="topRight" activeCell="U28" sqref="U28:U34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13.42578125" style="11" bestFit="1" customWidth="1"/>
    <col min="25" max="25" width="9.7109375" style="11" customWidth="1"/>
    <col min="26" max="26" width="9.140625" style="11" customWidth="1"/>
    <col min="27" max="27" width="10.28515625" style="327" customWidth="1"/>
    <col min="28" max="28" width="7.5703125" style="374" bestFit="1" customWidth="1"/>
    <col min="29" max="29" width="8.5703125" style="11" bestFit="1" customWidth="1"/>
    <col min="30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84" t="s">
        <v>0</v>
      </c>
      <c r="H1" s="1184"/>
      <c r="I1" s="1184"/>
      <c r="J1" s="1184"/>
      <c r="K1" s="1184"/>
      <c r="L1" s="1184"/>
      <c r="M1" s="1184"/>
      <c r="N1" s="1184"/>
      <c r="O1" s="1184"/>
      <c r="P1" s="1184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4</v>
      </c>
      <c r="E2" s="1189" t="s">
        <v>1</v>
      </c>
      <c r="F2" s="1189"/>
      <c r="G2" s="1189"/>
      <c r="H2" s="1189"/>
      <c r="I2" s="1185" t="s">
        <v>2</v>
      </c>
      <c r="J2" s="1185"/>
      <c r="K2" s="1185"/>
      <c r="M2" s="768" t="s">
        <v>3</v>
      </c>
      <c r="N2" s="1185" t="s">
        <v>49</v>
      </c>
      <c r="O2" s="1185"/>
      <c r="P2" s="1185"/>
      <c r="S2" s="768" t="s">
        <v>5</v>
      </c>
      <c r="T2" s="772">
        <v>45827</v>
      </c>
      <c r="U2" s="772">
        <f>T2+6</f>
        <v>45833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20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81" t="s">
        <v>7</v>
      </c>
      <c r="C5" s="1182"/>
      <c r="D5" s="1182"/>
      <c r="E5" s="1182"/>
      <c r="F5" s="1182"/>
      <c r="G5" s="1182"/>
      <c r="H5" s="1183"/>
      <c r="I5" s="1186" t="s">
        <v>29</v>
      </c>
      <c r="J5" s="1187"/>
      <c r="K5" s="1187"/>
      <c r="L5" s="1187"/>
      <c r="M5" s="1187"/>
      <c r="N5" s="1187"/>
      <c r="O5" s="1188"/>
      <c r="P5" s="1186" t="s">
        <v>28</v>
      </c>
      <c r="Q5" s="1187"/>
      <c r="R5" s="1187"/>
      <c r="S5" s="1187"/>
      <c r="T5" s="1187"/>
      <c r="U5" s="1187"/>
      <c r="V5" s="1187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1045">
        <v>86</v>
      </c>
      <c r="C7" s="1046">
        <v>88.7</v>
      </c>
      <c r="D7" s="1046">
        <v>86.3</v>
      </c>
      <c r="E7" s="1046">
        <v>7</v>
      </c>
      <c r="F7" s="1046">
        <v>86.4</v>
      </c>
      <c r="G7" s="1046">
        <v>87.6</v>
      </c>
      <c r="H7" s="1047">
        <v>86.6</v>
      </c>
      <c r="I7" s="1045">
        <v>83</v>
      </c>
      <c r="J7" s="1046">
        <v>82.5</v>
      </c>
      <c r="K7" s="1046">
        <v>85.9</v>
      </c>
      <c r="L7" s="1046">
        <v>15</v>
      </c>
      <c r="M7" s="1046">
        <v>86.2</v>
      </c>
      <c r="N7" s="1046">
        <v>85.9</v>
      </c>
      <c r="O7" s="1047">
        <v>84.6</v>
      </c>
      <c r="P7" s="1045">
        <v>83.9</v>
      </c>
      <c r="Q7" s="1046">
        <v>86.2</v>
      </c>
      <c r="R7" s="1046">
        <v>90.1</v>
      </c>
      <c r="S7" s="1046">
        <v>10</v>
      </c>
      <c r="T7" s="1048">
        <v>87.3</v>
      </c>
      <c r="U7" s="1046">
        <v>88.1</v>
      </c>
      <c r="V7" s="1047">
        <v>87.7</v>
      </c>
      <c r="W7" s="945">
        <f>SUM(B7:V7)</f>
        <v>1585</v>
      </c>
      <c r="Y7" s="327"/>
      <c r="AA7" s="326"/>
      <c r="AB7" s="11"/>
    </row>
    <row r="8" spans="1:33" ht="15" customHeight="1" x14ac:dyDescent="0.2">
      <c r="A8" s="827" t="s">
        <v>23</v>
      </c>
      <c r="B8" s="976">
        <v>86</v>
      </c>
      <c r="C8" s="781">
        <v>88.7</v>
      </c>
      <c r="D8" s="931">
        <v>86.3</v>
      </c>
      <c r="E8" s="977">
        <v>7</v>
      </c>
      <c r="F8" s="977">
        <v>86.4</v>
      </c>
      <c r="G8" s="977">
        <v>87.6</v>
      </c>
      <c r="H8" s="978">
        <v>86.6</v>
      </c>
      <c r="I8" s="976">
        <v>83</v>
      </c>
      <c r="J8" s="977">
        <v>82.5</v>
      </c>
      <c r="K8" s="977">
        <v>85.9</v>
      </c>
      <c r="L8" s="931">
        <v>15</v>
      </c>
      <c r="M8" s="977">
        <v>86.2</v>
      </c>
      <c r="N8" s="781">
        <v>85.9</v>
      </c>
      <c r="O8" s="787">
        <v>84.6</v>
      </c>
      <c r="P8" s="779">
        <v>83.9</v>
      </c>
      <c r="Q8" s="977">
        <v>86.2</v>
      </c>
      <c r="R8" s="781">
        <v>90.1</v>
      </c>
      <c r="S8" s="931">
        <v>10</v>
      </c>
      <c r="T8" s="984">
        <v>87.3</v>
      </c>
      <c r="U8" s="781">
        <v>88.1</v>
      </c>
      <c r="V8" s="978">
        <v>87.7</v>
      </c>
      <c r="W8" s="932">
        <f t="shared" ref="W8:W15" si="0">SUM(B8:V8)</f>
        <v>1585</v>
      </c>
      <c r="X8" s="895">
        <f t="shared" ref="X8:X14" si="1">W7-W8</f>
        <v>0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1090">
        <v>88.4</v>
      </c>
      <c r="C9" s="781">
        <v>88.4</v>
      </c>
      <c r="D9" s="1091">
        <v>87.4</v>
      </c>
      <c r="E9" s="781">
        <v>7.8</v>
      </c>
      <c r="F9" s="781">
        <v>87.9</v>
      </c>
      <c r="G9" s="1091">
        <v>88.5</v>
      </c>
      <c r="H9" s="1092">
        <v>88.3</v>
      </c>
      <c r="I9" s="1090">
        <v>83.5</v>
      </c>
      <c r="J9" s="1091">
        <v>85</v>
      </c>
      <c r="K9" s="1091">
        <v>87.1</v>
      </c>
      <c r="L9" s="781">
        <v>16.3</v>
      </c>
      <c r="M9" s="781">
        <v>88.5</v>
      </c>
      <c r="N9" s="1091">
        <v>86.1</v>
      </c>
      <c r="O9" s="1092">
        <v>85.1</v>
      </c>
      <c r="P9" s="1037">
        <v>85.7</v>
      </c>
      <c r="Q9" s="781">
        <v>86.9</v>
      </c>
      <c r="R9" s="1091">
        <v>89</v>
      </c>
      <c r="S9" s="781">
        <v>11</v>
      </c>
      <c r="T9" s="1093">
        <v>90.5</v>
      </c>
      <c r="U9" s="1091">
        <v>88.8</v>
      </c>
      <c r="V9" s="787">
        <v>89</v>
      </c>
      <c r="W9" s="933">
        <f t="shared" si="0"/>
        <v>1609.2</v>
      </c>
      <c r="X9" s="895">
        <f t="shared" si="1"/>
        <v>-24.200000000000045</v>
      </c>
      <c r="Y9" s="356"/>
      <c r="Z9" s="326"/>
      <c r="AA9" s="502"/>
      <c r="AB9" s="11"/>
    </row>
    <row r="10" spans="1:33" ht="15" customHeight="1" x14ac:dyDescent="0.2">
      <c r="A10" s="786" t="s">
        <v>27</v>
      </c>
      <c r="B10" s="976">
        <v>88.4</v>
      </c>
      <c r="C10" s="977">
        <v>88.3</v>
      </c>
      <c r="D10" s="977">
        <v>87.4</v>
      </c>
      <c r="E10" s="977">
        <v>7.7</v>
      </c>
      <c r="F10" s="977">
        <v>87.8</v>
      </c>
      <c r="G10" s="977">
        <v>88.5</v>
      </c>
      <c r="H10" s="978">
        <v>88.3</v>
      </c>
      <c r="I10" s="976">
        <v>83.5</v>
      </c>
      <c r="J10" s="977">
        <v>85</v>
      </c>
      <c r="K10" s="977">
        <v>87.1</v>
      </c>
      <c r="L10" s="977">
        <v>16.2</v>
      </c>
      <c r="M10" s="977">
        <v>88.4</v>
      </c>
      <c r="N10" s="977">
        <v>86.1</v>
      </c>
      <c r="O10" s="978">
        <v>85.1</v>
      </c>
      <c r="P10" s="976">
        <v>85.4</v>
      </c>
      <c r="Q10" s="977">
        <v>86.8</v>
      </c>
      <c r="R10" s="977">
        <v>89</v>
      </c>
      <c r="S10" s="977">
        <v>10.9</v>
      </c>
      <c r="T10" s="984">
        <v>90.5</v>
      </c>
      <c r="U10" s="977">
        <v>88.8</v>
      </c>
      <c r="V10" s="978">
        <v>89</v>
      </c>
      <c r="W10" s="933">
        <f t="shared" si="0"/>
        <v>1608.2</v>
      </c>
      <c r="X10" s="895">
        <f t="shared" si="1"/>
        <v>1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976">
        <v>85.4</v>
      </c>
      <c r="C11" s="977">
        <v>86.1</v>
      </c>
      <c r="D11" s="977">
        <v>82.6</v>
      </c>
      <c r="E11" s="977">
        <v>28</v>
      </c>
      <c r="F11" s="977">
        <v>82.8</v>
      </c>
      <c r="G11" s="977">
        <v>83.3</v>
      </c>
      <c r="H11" s="978">
        <v>85.3</v>
      </c>
      <c r="I11" s="976">
        <v>83.4</v>
      </c>
      <c r="J11" s="977">
        <v>85.2</v>
      </c>
      <c r="K11" s="977">
        <v>87.1</v>
      </c>
      <c r="L11" s="977">
        <v>14.5</v>
      </c>
      <c r="M11" s="977">
        <v>88.3</v>
      </c>
      <c r="N11" s="977">
        <v>86.6</v>
      </c>
      <c r="O11" s="978">
        <v>84.9</v>
      </c>
      <c r="P11" s="976">
        <v>83</v>
      </c>
      <c r="Q11" s="977">
        <v>84.8</v>
      </c>
      <c r="R11" s="977">
        <v>87.9</v>
      </c>
      <c r="S11" s="977">
        <v>21</v>
      </c>
      <c r="T11" s="984">
        <v>88.6</v>
      </c>
      <c r="U11" s="977">
        <v>85.7</v>
      </c>
      <c r="V11" s="978">
        <v>89.3</v>
      </c>
      <c r="W11" s="933">
        <f>SUM(B11:V11)</f>
        <v>1603.8</v>
      </c>
      <c r="X11" s="895">
        <f t="shared" si="1"/>
        <v>4.4000000000000909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976"/>
      <c r="C12" s="977"/>
      <c r="D12" s="977"/>
      <c r="E12" s="977"/>
      <c r="F12" s="977"/>
      <c r="G12" s="977"/>
      <c r="H12" s="978"/>
      <c r="I12" s="976"/>
      <c r="J12" s="977"/>
      <c r="K12" s="977"/>
      <c r="L12" s="977"/>
      <c r="M12" s="977"/>
      <c r="N12" s="977"/>
      <c r="O12" s="978"/>
      <c r="P12" s="976"/>
      <c r="Q12" s="977"/>
      <c r="R12" s="977"/>
      <c r="S12" s="977"/>
      <c r="T12" s="984"/>
      <c r="U12" s="977"/>
      <c r="V12" s="978"/>
      <c r="W12" s="933">
        <f>SUM(B12:V12)</f>
        <v>0</v>
      </c>
      <c r="X12" s="895">
        <f t="shared" si="1"/>
        <v>1603.8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976"/>
      <c r="C13" s="977"/>
      <c r="D13" s="977"/>
      <c r="E13" s="977"/>
      <c r="F13" s="977"/>
      <c r="G13" s="977"/>
      <c r="H13" s="978"/>
      <c r="I13" s="976"/>
      <c r="J13" s="977"/>
      <c r="K13" s="977"/>
      <c r="L13" s="977"/>
      <c r="M13" s="977"/>
      <c r="N13" s="977"/>
      <c r="O13" s="978"/>
      <c r="P13" s="976"/>
      <c r="Q13" s="977"/>
      <c r="R13" s="977"/>
      <c r="S13" s="977"/>
      <c r="T13" s="984"/>
      <c r="U13" s="977"/>
      <c r="V13" s="978"/>
      <c r="W13" s="933">
        <f t="shared" si="0"/>
        <v>0</v>
      </c>
      <c r="X13" s="895">
        <f t="shared" si="1"/>
        <v>0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976"/>
      <c r="C14" s="977"/>
      <c r="D14" s="977"/>
      <c r="E14" s="977"/>
      <c r="F14" s="977"/>
      <c r="G14" s="977"/>
      <c r="H14" s="978"/>
      <c r="I14" s="976"/>
      <c r="J14" s="977"/>
      <c r="K14" s="977"/>
      <c r="L14" s="977"/>
      <c r="M14" s="977"/>
      <c r="N14" s="977"/>
      <c r="O14" s="978"/>
      <c r="P14" s="976"/>
      <c r="Q14" s="977"/>
      <c r="R14" s="977"/>
      <c r="S14" s="977"/>
      <c r="T14" s="984"/>
      <c r="U14" s="977"/>
      <c r="V14" s="978"/>
      <c r="W14" s="791">
        <f t="shared" si="0"/>
        <v>0</v>
      </c>
      <c r="X14" s="895">
        <f t="shared" si="1"/>
        <v>0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843">
        <f t="shared" ref="B15:V15" si="2">SUM(B8:B14)</f>
        <v>348.20000000000005</v>
      </c>
      <c r="C15" s="844">
        <f t="shared" si="2"/>
        <v>351.5</v>
      </c>
      <c r="D15" s="844">
        <f t="shared" si="2"/>
        <v>343.70000000000005</v>
      </c>
      <c r="E15" s="844">
        <f t="shared" si="2"/>
        <v>50.5</v>
      </c>
      <c r="F15" s="844">
        <f t="shared" si="2"/>
        <v>344.90000000000003</v>
      </c>
      <c r="G15" s="844">
        <f t="shared" si="2"/>
        <v>347.90000000000003</v>
      </c>
      <c r="H15" s="885">
        <f t="shared" si="2"/>
        <v>348.5</v>
      </c>
      <c r="I15" s="843">
        <f t="shared" si="2"/>
        <v>333.4</v>
      </c>
      <c r="J15" s="844">
        <f t="shared" si="2"/>
        <v>337.7</v>
      </c>
      <c r="K15" s="844">
        <f t="shared" si="2"/>
        <v>347.20000000000005</v>
      </c>
      <c r="L15" s="844">
        <f t="shared" si="2"/>
        <v>62</v>
      </c>
      <c r="M15" s="844">
        <f t="shared" si="2"/>
        <v>351.40000000000003</v>
      </c>
      <c r="N15" s="844">
        <f t="shared" si="2"/>
        <v>344.70000000000005</v>
      </c>
      <c r="O15" s="885">
        <f t="shared" si="2"/>
        <v>339.7</v>
      </c>
      <c r="P15" s="843">
        <f t="shared" si="2"/>
        <v>338</v>
      </c>
      <c r="Q15" s="844">
        <f t="shared" si="2"/>
        <v>344.70000000000005</v>
      </c>
      <c r="R15" s="844">
        <f t="shared" si="2"/>
        <v>356</v>
      </c>
      <c r="S15" s="844">
        <f t="shared" si="2"/>
        <v>52.9</v>
      </c>
      <c r="T15" s="844">
        <f t="shared" si="2"/>
        <v>356.9</v>
      </c>
      <c r="U15" s="844">
        <f t="shared" si="2"/>
        <v>351.4</v>
      </c>
      <c r="V15" s="885">
        <f t="shared" si="2"/>
        <v>355</v>
      </c>
      <c r="W15" s="796">
        <f t="shared" si="0"/>
        <v>6406.1999999999989</v>
      </c>
      <c r="Y15" s="327"/>
      <c r="AA15" s="11"/>
      <c r="AB15" s="11"/>
    </row>
    <row r="16" spans="1:33" s="2" customFormat="1" ht="15" customHeight="1" thickBot="1" x14ac:dyDescent="0.3">
      <c r="A16" s="797" t="s">
        <v>10</v>
      </c>
      <c r="B16" s="891">
        <v>155.00000000000009</v>
      </c>
      <c r="C16" s="892">
        <v>155.00000000000009</v>
      </c>
      <c r="D16" s="892">
        <v>155.00000000000009</v>
      </c>
      <c r="E16" s="892">
        <v>155.00000000000009</v>
      </c>
      <c r="F16" s="892">
        <v>155.00000000000009</v>
      </c>
      <c r="G16" s="892">
        <v>155.00000000000009</v>
      </c>
      <c r="H16" s="893">
        <v>155.00000000000009</v>
      </c>
      <c r="I16" s="891">
        <v>155.00000000000009</v>
      </c>
      <c r="J16" s="892">
        <v>155.00000000000009</v>
      </c>
      <c r="K16" s="892">
        <v>155.00000000000009</v>
      </c>
      <c r="L16" s="892">
        <v>155.00000000000009</v>
      </c>
      <c r="M16" s="892">
        <v>155.00000000000009</v>
      </c>
      <c r="N16" s="892">
        <v>155.00000000000009</v>
      </c>
      <c r="O16" s="893">
        <v>155.00000000000009</v>
      </c>
      <c r="P16" s="891">
        <v>155.00000000000009</v>
      </c>
      <c r="Q16" s="892">
        <v>155.00000000000009</v>
      </c>
      <c r="R16" s="892">
        <v>155.00000000000009</v>
      </c>
      <c r="S16" s="892">
        <v>155.00000000000009</v>
      </c>
      <c r="T16" s="892">
        <v>155.00000000000009</v>
      </c>
      <c r="U16" s="892">
        <v>155.00000000000009</v>
      </c>
      <c r="V16" s="893">
        <v>155.00000000000009</v>
      </c>
      <c r="W16" s="1059">
        <f>((W15/W17)/7)*1000</f>
        <v>88.516435687341939</v>
      </c>
      <c r="X16" s="1016">
        <f>AVERAGE(B16:V16)</f>
        <v>155.00000000000006</v>
      </c>
      <c r="Y16" s="36"/>
    </row>
    <row r="17" spans="1:30" s="2" customFormat="1" ht="15" customHeight="1" x14ac:dyDescent="0.25">
      <c r="A17" s="801" t="s">
        <v>11</v>
      </c>
      <c r="B17" s="802">
        <v>557</v>
      </c>
      <c r="C17" s="803">
        <v>562</v>
      </c>
      <c r="D17" s="803">
        <v>545</v>
      </c>
      <c r="E17" s="803">
        <v>124</v>
      </c>
      <c r="F17" s="803">
        <v>547</v>
      </c>
      <c r="G17" s="803">
        <v>551</v>
      </c>
      <c r="H17" s="804">
        <v>557</v>
      </c>
      <c r="I17" s="802">
        <v>538</v>
      </c>
      <c r="J17" s="803">
        <v>547</v>
      </c>
      <c r="K17" s="803">
        <v>561</v>
      </c>
      <c r="L17" s="803">
        <v>97</v>
      </c>
      <c r="M17" s="803">
        <v>568</v>
      </c>
      <c r="N17" s="803">
        <v>557</v>
      </c>
      <c r="O17" s="804">
        <v>548</v>
      </c>
      <c r="P17" s="802">
        <v>541</v>
      </c>
      <c r="Q17" s="803">
        <v>552</v>
      </c>
      <c r="R17" s="803">
        <v>571</v>
      </c>
      <c r="S17" s="803">
        <v>107</v>
      </c>
      <c r="T17" s="803">
        <v>574</v>
      </c>
      <c r="U17" s="803">
        <v>561</v>
      </c>
      <c r="V17" s="804">
        <v>574</v>
      </c>
      <c r="W17" s="866">
        <f>+SUM(B17:V17)</f>
        <v>10339</v>
      </c>
    </row>
    <row r="18" spans="1:30" s="2" customFormat="1" ht="15" customHeight="1" x14ac:dyDescent="0.25">
      <c r="A18" s="807" t="s">
        <v>12</v>
      </c>
      <c r="B18" s="808">
        <f t="shared" ref="B18:V18" si="3">((((((B16*7)*B17-B8-B9)/1000))/7))</f>
        <v>86.310085714285762</v>
      </c>
      <c r="C18" s="811">
        <f t="shared" si="3"/>
        <v>87.084700000000041</v>
      </c>
      <c r="D18" s="811">
        <f t="shared" si="3"/>
        <v>84.450185714285766</v>
      </c>
      <c r="E18" s="811">
        <f t="shared" si="3"/>
        <v>19.217885714285728</v>
      </c>
      <c r="F18" s="811">
        <f t="shared" si="3"/>
        <v>84.760100000000051</v>
      </c>
      <c r="G18" s="811">
        <f t="shared" si="3"/>
        <v>85.379842857142904</v>
      </c>
      <c r="H18" s="812">
        <f t="shared" si="3"/>
        <v>86.310014285714331</v>
      </c>
      <c r="I18" s="808">
        <f t="shared" si="3"/>
        <v>83.366214285714335</v>
      </c>
      <c r="J18" s="811">
        <f t="shared" si="3"/>
        <v>84.761071428571469</v>
      </c>
      <c r="K18" s="811">
        <f t="shared" si="3"/>
        <v>86.930285714285773</v>
      </c>
      <c r="L18" s="811">
        <f t="shared" si="3"/>
        <v>15.030528571428581</v>
      </c>
      <c r="M18" s="811">
        <f t="shared" si="3"/>
        <v>88.015042857142916</v>
      </c>
      <c r="N18" s="811">
        <f t="shared" si="3"/>
        <v>86.310428571428616</v>
      </c>
      <c r="O18" s="812">
        <f t="shared" si="3"/>
        <v>84.915757142857188</v>
      </c>
      <c r="P18" s="808">
        <f t="shared" si="3"/>
        <v>83.830771428571481</v>
      </c>
      <c r="Q18" s="811">
        <f t="shared" si="3"/>
        <v>85.535271428571477</v>
      </c>
      <c r="R18" s="811">
        <f t="shared" si="3"/>
        <v>88.479414285714341</v>
      </c>
      <c r="S18" s="811">
        <f t="shared" si="3"/>
        <v>16.582000000000011</v>
      </c>
      <c r="T18" s="811">
        <f t="shared" si="3"/>
        <v>88.944600000000037</v>
      </c>
      <c r="U18" s="811">
        <f t="shared" si="3"/>
        <v>86.929728571428626</v>
      </c>
      <c r="V18" s="812">
        <f t="shared" si="3"/>
        <v>88.944757142857199</v>
      </c>
      <c r="W18" s="867">
        <f>((W15*1000)/W17)/7</f>
        <v>88.516435687341954</v>
      </c>
      <c r="Y18" s="36"/>
    </row>
    <row r="19" spans="1:30" ht="15" customHeight="1" x14ac:dyDescent="0.25">
      <c r="A19" s="810" t="s">
        <v>13</v>
      </c>
      <c r="B19" s="808">
        <f>((B17*B16)*7)/1000</f>
        <v>604.34500000000037</v>
      </c>
      <c r="C19" s="811">
        <f>((C17*C16)*7)/1000</f>
        <v>609.77000000000032</v>
      </c>
      <c r="D19" s="811">
        <f t="shared" ref="D19:K19" si="4">((D17*D16)*7)/1000</f>
        <v>591.32500000000039</v>
      </c>
      <c r="E19" s="811">
        <f t="shared" si="4"/>
        <v>134.54000000000008</v>
      </c>
      <c r="F19" s="811">
        <f t="shared" si="4"/>
        <v>593.49500000000035</v>
      </c>
      <c r="G19" s="811">
        <f t="shared" si="4"/>
        <v>597.83500000000038</v>
      </c>
      <c r="H19" s="812">
        <f t="shared" si="4"/>
        <v>604.34500000000037</v>
      </c>
      <c r="I19" s="808">
        <f>((I17*I16)*7)/1000</f>
        <v>583.73000000000036</v>
      </c>
      <c r="J19" s="811">
        <f t="shared" si="4"/>
        <v>593.49500000000035</v>
      </c>
      <c r="K19" s="811">
        <f t="shared" si="4"/>
        <v>608.6850000000004</v>
      </c>
      <c r="L19" s="811">
        <f>((L17*L16)*7)/1000</f>
        <v>105.24500000000006</v>
      </c>
      <c r="M19" s="811">
        <f>((M17*M16)*7)/1000</f>
        <v>616.28000000000031</v>
      </c>
      <c r="N19" s="811">
        <f>((N17*N16)*7)/1000</f>
        <v>604.34500000000037</v>
      </c>
      <c r="O19" s="812">
        <f>((O17*O16)*7)/1000</f>
        <v>594.58000000000038</v>
      </c>
      <c r="P19" s="808">
        <f t="shared" ref="P19:V19" si="5">((P17*P16)*7)/1000</f>
        <v>586.98500000000035</v>
      </c>
      <c r="Q19" s="811">
        <f t="shared" si="5"/>
        <v>598.9200000000003</v>
      </c>
      <c r="R19" s="811">
        <f t="shared" si="5"/>
        <v>619.53500000000031</v>
      </c>
      <c r="S19" s="811">
        <f t="shared" si="5"/>
        <v>116.09500000000007</v>
      </c>
      <c r="T19" s="811">
        <f t="shared" si="5"/>
        <v>622.7900000000003</v>
      </c>
      <c r="U19" s="811">
        <f t="shared" si="5"/>
        <v>608.6850000000004</v>
      </c>
      <c r="V19" s="812">
        <f t="shared" si="5"/>
        <v>622.7900000000003</v>
      </c>
      <c r="W19" s="868"/>
      <c r="Y19" s="327"/>
      <c r="AA19" s="11"/>
      <c r="AB19" s="11"/>
    </row>
    <row r="20" spans="1:30" ht="15" customHeight="1" thickBot="1" x14ac:dyDescent="0.3">
      <c r="A20" s="815" t="s">
        <v>14</v>
      </c>
      <c r="B20" s="816">
        <f t="shared" ref="B20:K20" si="6">+(B15/B17)/7*1000</f>
        <v>89.304949987176215</v>
      </c>
      <c r="C20" s="817">
        <f t="shared" si="6"/>
        <v>89.349262836807313</v>
      </c>
      <c r="D20" s="817">
        <f t="shared" si="6"/>
        <v>90.091743119266056</v>
      </c>
      <c r="E20" s="817">
        <f t="shared" si="6"/>
        <v>58.179723502304149</v>
      </c>
      <c r="F20" s="817">
        <f t="shared" si="6"/>
        <v>90.075737790545858</v>
      </c>
      <c r="G20" s="817">
        <f t="shared" si="6"/>
        <v>90.199637023593468</v>
      </c>
      <c r="H20" s="818">
        <f t="shared" si="6"/>
        <v>89.381892793023866</v>
      </c>
      <c r="I20" s="816">
        <f t="shared" si="6"/>
        <v>88.528943175783311</v>
      </c>
      <c r="J20" s="817">
        <f t="shared" si="6"/>
        <v>88.195351266649254</v>
      </c>
      <c r="K20" s="817">
        <f t="shared" si="6"/>
        <v>88.413547237076656</v>
      </c>
      <c r="L20" s="817">
        <f>+(L15/L17)/7*1000</f>
        <v>91.310751104565526</v>
      </c>
      <c r="M20" s="817">
        <f>+(M15/M17)/7*1000</f>
        <v>88.380281690140848</v>
      </c>
      <c r="N20" s="817">
        <f>+(N15/N17)/7*1000</f>
        <v>88.407283918953581</v>
      </c>
      <c r="O20" s="818">
        <f>+(O15/O17)/7*1000</f>
        <v>88.555787278415025</v>
      </c>
      <c r="P20" s="816">
        <f t="shared" ref="P20:V20" si="7">+(P15/P17)/7*1000</f>
        <v>89.252706627937684</v>
      </c>
      <c r="Q20" s="817">
        <f t="shared" si="7"/>
        <v>89.208074534161497</v>
      </c>
      <c r="R20" s="817">
        <f t="shared" si="7"/>
        <v>89.066800100075056</v>
      </c>
      <c r="S20" s="817">
        <f t="shared" si="7"/>
        <v>70.627503337783708</v>
      </c>
      <c r="T20" s="817">
        <f t="shared" si="7"/>
        <v>88.825286212045782</v>
      </c>
      <c r="U20" s="817">
        <f t="shared" si="7"/>
        <v>89.48306595365419</v>
      </c>
      <c r="V20" s="818">
        <f t="shared" si="7"/>
        <v>88.352414136386273</v>
      </c>
      <c r="W20" s="869"/>
      <c r="Y20" s="327"/>
      <c r="AA20" s="11"/>
      <c r="AB20" s="11"/>
    </row>
    <row r="21" spans="1:30" ht="15" customHeight="1" x14ac:dyDescent="0.25">
      <c r="B21" s="821">
        <f>B19-B15</f>
        <v>256.14500000000032</v>
      </c>
      <c r="C21" s="821">
        <f t="shared" ref="C21:V21" si="8">C19-C15</f>
        <v>258.27000000000032</v>
      </c>
      <c r="D21" s="821">
        <f t="shared" si="8"/>
        <v>247.62500000000034</v>
      </c>
      <c r="E21" s="821">
        <f t="shared" si="8"/>
        <v>84.040000000000077</v>
      </c>
      <c r="F21" s="821">
        <f t="shared" si="8"/>
        <v>248.59500000000031</v>
      </c>
      <c r="G21" s="821">
        <f t="shared" si="8"/>
        <v>249.93500000000034</v>
      </c>
      <c r="H21" s="821">
        <f t="shared" si="8"/>
        <v>255.84500000000037</v>
      </c>
      <c r="I21" s="821">
        <f t="shared" si="8"/>
        <v>250.33000000000038</v>
      </c>
      <c r="J21" s="821">
        <f t="shared" si="8"/>
        <v>255.79500000000036</v>
      </c>
      <c r="K21" s="821">
        <f t="shared" si="8"/>
        <v>261.48500000000035</v>
      </c>
      <c r="L21" s="821">
        <f t="shared" si="8"/>
        <v>43.245000000000061</v>
      </c>
      <c r="M21" s="821">
        <f t="shared" si="8"/>
        <v>264.88000000000028</v>
      </c>
      <c r="N21" s="821">
        <f t="shared" si="8"/>
        <v>259.64500000000032</v>
      </c>
      <c r="O21" s="821">
        <f t="shared" si="8"/>
        <v>254.88000000000039</v>
      </c>
      <c r="P21" s="821">
        <f t="shared" si="8"/>
        <v>248.98500000000035</v>
      </c>
      <c r="Q21" s="821">
        <f t="shared" si="8"/>
        <v>254.22000000000025</v>
      </c>
      <c r="R21" s="821">
        <f t="shared" si="8"/>
        <v>263.53500000000031</v>
      </c>
      <c r="S21" s="821">
        <f t="shared" si="8"/>
        <v>63.195000000000071</v>
      </c>
      <c r="T21" s="821">
        <f t="shared" si="8"/>
        <v>265.89000000000033</v>
      </c>
      <c r="U21" s="821">
        <f t="shared" si="8"/>
        <v>257.28500000000042</v>
      </c>
      <c r="V21" s="821">
        <f t="shared" si="8"/>
        <v>267.7900000000003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64.036250000000081</v>
      </c>
      <c r="C22" s="901">
        <f t="shared" ref="C22:V22" si="9">(C21+C24)/$A$2</f>
        <v>64.567500000000081</v>
      </c>
      <c r="D22" s="901">
        <f t="shared" si="9"/>
        <v>61.906250000000085</v>
      </c>
      <c r="E22" s="901">
        <f t="shared" si="9"/>
        <v>21.010000000000019</v>
      </c>
      <c r="F22" s="901">
        <f t="shared" si="9"/>
        <v>62.148750000000078</v>
      </c>
      <c r="G22" s="901">
        <f t="shared" si="9"/>
        <v>62.483750000000086</v>
      </c>
      <c r="H22" s="901">
        <f t="shared" si="9"/>
        <v>63.961250000000092</v>
      </c>
      <c r="I22" s="901">
        <f t="shared" si="9"/>
        <v>62.582500000000095</v>
      </c>
      <c r="J22" s="901">
        <f t="shared" si="9"/>
        <v>63.948750000000089</v>
      </c>
      <c r="K22" s="901">
        <f t="shared" si="9"/>
        <v>65.371250000000089</v>
      </c>
      <c r="L22" s="901">
        <f t="shared" si="9"/>
        <v>10.811250000000015</v>
      </c>
      <c r="M22" s="901">
        <f t="shared" si="9"/>
        <v>66.22000000000007</v>
      </c>
      <c r="N22" s="901">
        <f t="shared" si="9"/>
        <v>64.911250000000081</v>
      </c>
      <c r="O22" s="901">
        <f t="shared" si="9"/>
        <v>63.720000000000098</v>
      </c>
      <c r="P22" s="901">
        <f t="shared" si="9"/>
        <v>62.246250000000089</v>
      </c>
      <c r="Q22" s="901">
        <f t="shared" si="9"/>
        <v>63.555000000000064</v>
      </c>
      <c r="R22" s="901">
        <f t="shared" si="9"/>
        <v>65.883750000000077</v>
      </c>
      <c r="S22" s="901">
        <f t="shared" si="9"/>
        <v>15.798750000000018</v>
      </c>
      <c r="T22" s="901">
        <f t="shared" si="9"/>
        <v>66.472500000000082</v>
      </c>
      <c r="U22" s="901">
        <f t="shared" si="9"/>
        <v>64.321250000000106</v>
      </c>
      <c r="V22" s="901">
        <f t="shared" si="9"/>
        <v>66.947500000000076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thickBot="1" x14ac:dyDescent="0.3">
      <c r="B23" s="901">
        <f t="shared" ref="B23:V23" si="10">B22 + SUMIF($A$8:$A$14, $A$3,B8:B14)</f>
        <v>149.43625000000009</v>
      </c>
      <c r="C23" s="901">
        <f t="shared" si="10"/>
        <v>150.66750000000008</v>
      </c>
      <c r="D23" s="901">
        <f t="shared" si="10"/>
        <v>144.50625000000008</v>
      </c>
      <c r="E23" s="901">
        <f t="shared" si="10"/>
        <v>49.010000000000019</v>
      </c>
      <c r="F23" s="901">
        <f t="shared" si="10"/>
        <v>144.94875000000008</v>
      </c>
      <c r="G23" s="901">
        <f t="shared" si="10"/>
        <v>145.78375000000008</v>
      </c>
      <c r="H23" s="901">
        <f t="shared" si="10"/>
        <v>149.26125000000008</v>
      </c>
      <c r="I23" s="901">
        <f t="shared" si="10"/>
        <v>145.9825000000001</v>
      </c>
      <c r="J23" s="901">
        <f t="shared" si="10"/>
        <v>149.14875000000009</v>
      </c>
      <c r="K23" s="901">
        <f t="shared" si="10"/>
        <v>152.47125000000008</v>
      </c>
      <c r="L23" s="901">
        <f t="shared" si="10"/>
        <v>25.311250000000015</v>
      </c>
      <c r="M23" s="901">
        <f t="shared" si="10"/>
        <v>154.52000000000007</v>
      </c>
      <c r="N23" s="901">
        <f t="shared" si="10"/>
        <v>151.51125000000008</v>
      </c>
      <c r="O23" s="901">
        <f t="shared" si="10"/>
        <v>148.62000000000012</v>
      </c>
      <c r="P23" s="901">
        <f t="shared" si="10"/>
        <v>145.24625000000009</v>
      </c>
      <c r="Q23" s="901">
        <f t="shared" si="10"/>
        <v>148.35500000000008</v>
      </c>
      <c r="R23" s="901">
        <f t="shared" si="10"/>
        <v>153.78375000000008</v>
      </c>
      <c r="S23" s="901">
        <f t="shared" si="10"/>
        <v>36.79875000000002</v>
      </c>
      <c r="T23" s="901">
        <f t="shared" si="10"/>
        <v>155.07250000000008</v>
      </c>
      <c r="U23" s="901">
        <f t="shared" si="10"/>
        <v>150.02125000000012</v>
      </c>
      <c r="V23" s="901">
        <f t="shared" si="10"/>
        <v>156.24750000000006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1039"/>
      <c r="C24" s="1040"/>
      <c r="D24" s="1040"/>
      <c r="E24" s="1040"/>
      <c r="F24" s="1040"/>
      <c r="G24" s="1040"/>
      <c r="H24" s="1040"/>
      <c r="I24" s="1040"/>
      <c r="J24" s="1040"/>
      <c r="K24" s="1040"/>
      <c r="L24" s="1040"/>
      <c r="M24" s="1040"/>
      <c r="N24" s="1040"/>
      <c r="O24" s="1040"/>
      <c r="P24" s="1040"/>
      <c r="Q24" s="1040"/>
      <c r="R24" s="1040"/>
      <c r="S24" s="1040"/>
      <c r="T24" s="1040"/>
      <c r="U24" s="1040"/>
      <c r="V24" s="1041"/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1021" t="s">
        <v>15</v>
      </c>
      <c r="B25" s="1201" t="s">
        <v>16</v>
      </c>
      <c r="C25" s="1202"/>
      <c r="D25" s="1202"/>
      <c r="E25" s="1202"/>
      <c r="F25" s="1202"/>
      <c r="G25" s="1203"/>
      <c r="H25" s="1195" t="s">
        <v>8</v>
      </c>
      <c r="I25" s="824"/>
      <c r="J25" s="824"/>
      <c r="K25" s="824"/>
      <c r="L25" s="824"/>
      <c r="M25" s="825"/>
      <c r="N25" s="1038" t="s">
        <v>87</v>
      </c>
      <c r="O25" s="1201" t="s">
        <v>16</v>
      </c>
      <c r="P25" s="1202"/>
      <c r="Q25" s="1202"/>
      <c r="R25" s="1202"/>
      <c r="S25" s="1202"/>
      <c r="T25" s="1203"/>
      <c r="U25" s="1195" t="s">
        <v>8</v>
      </c>
      <c r="V25" s="9"/>
      <c r="W25" s="9"/>
      <c r="X25" s="33"/>
      <c r="Y25" s="3"/>
      <c r="Z25" s="327"/>
      <c r="AA25" s="374"/>
      <c r="AB25" s="11"/>
    </row>
    <row r="26" spans="1:30" ht="15" customHeight="1" thickBot="1" x14ac:dyDescent="0.3">
      <c r="A26" s="790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195"/>
      <c r="I26" s="826"/>
      <c r="J26" s="826"/>
      <c r="K26" s="826"/>
      <c r="L26" s="1193"/>
      <c r="M26" s="1193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195"/>
      <c r="V26" s="9"/>
      <c r="W26" s="9"/>
      <c r="X26" s="33"/>
      <c r="Y26" s="33"/>
      <c r="Z26" s="327"/>
      <c r="AA26" s="374"/>
      <c r="AB26" s="11"/>
    </row>
    <row r="27" spans="1:30" ht="15" customHeight="1" thickBot="1" x14ac:dyDescent="0.3">
      <c r="A27" s="940" t="s">
        <v>127</v>
      </c>
      <c r="B27" s="961">
        <v>68.400000000000006</v>
      </c>
      <c r="C27" s="962">
        <v>74.599999999999994</v>
      </c>
      <c r="D27" s="962">
        <v>15.6</v>
      </c>
      <c r="E27" s="962">
        <v>73.2</v>
      </c>
      <c r="F27" s="962">
        <v>73.3</v>
      </c>
      <c r="G27" s="969">
        <v>72.5</v>
      </c>
      <c r="H27" s="945">
        <f>SUM(B27:G27)</f>
        <v>377.6</v>
      </c>
      <c r="I27" s="826"/>
      <c r="J27" s="824"/>
      <c r="K27" s="824"/>
      <c r="L27" s="824"/>
      <c r="M27" s="9"/>
      <c r="N27" s="940" t="s">
        <v>127</v>
      </c>
      <c r="O27" s="996">
        <v>5.0999999999999996</v>
      </c>
      <c r="P27" s="997">
        <v>5.6</v>
      </c>
      <c r="Q27" s="997">
        <v>1.3</v>
      </c>
      <c r="R27" s="997">
        <v>5.5</v>
      </c>
      <c r="S27" s="997">
        <v>5.3</v>
      </c>
      <c r="T27" s="1049">
        <v>5.2</v>
      </c>
      <c r="U27" s="964">
        <f t="shared" ref="U27:U35" si="11">SUM(O27:T27)</f>
        <v>28</v>
      </c>
      <c r="V27" s="824"/>
      <c r="W27" s="9"/>
      <c r="X27" s="2"/>
      <c r="Y27" s="2"/>
      <c r="Z27" s="327"/>
      <c r="AA27" s="374"/>
      <c r="AB27" s="11"/>
    </row>
    <row r="28" spans="1:30" ht="15" customHeight="1" x14ac:dyDescent="0.25">
      <c r="A28" s="827" t="s">
        <v>23</v>
      </c>
      <c r="B28" s="958">
        <v>68.400000000000006</v>
      </c>
      <c r="C28" s="971">
        <v>74.599999999999994</v>
      </c>
      <c r="D28" s="959">
        <v>15.6</v>
      </c>
      <c r="E28" s="959">
        <v>73.2</v>
      </c>
      <c r="F28" s="959">
        <v>73.3</v>
      </c>
      <c r="G28" s="1082">
        <v>72.5</v>
      </c>
      <c r="H28" s="932">
        <f>SUM(B28:G28)</f>
        <v>377.6</v>
      </c>
      <c r="I28" s="895">
        <f t="shared" ref="I28:I34" si="12">H27-H28</f>
        <v>0</v>
      </c>
      <c r="J28" s="836"/>
      <c r="K28" s="824"/>
      <c r="L28" s="836"/>
      <c r="M28" s="9"/>
      <c r="N28" s="774" t="s">
        <v>23</v>
      </c>
      <c r="O28" s="847">
        <v>5.0999999999999996</v>
      </c>
      <c r="P28" s="848">
        <v>5.6</v>
      </c>
      <c r="Q28" s="848">
        <v>1.3</v>
      </c>
      <c r="R28" s="848">
        <v>5.5</v>
      </c>
      <c r="S28" s="848">
        <v>5.3</v>
      </c>
      <c r="T28" s="849">
        <v>5.2</v>
      </c>
      <c r="U28" s="986">
        <f t="shared" si="11"/>
        <v>28</v>
      </c>
      <c r="V28" s="895"/>
      <c r="W28" s="841"/>
      <c r="X28" s="895"/>
      <c r="Y28" s="2"/>
      <c r="Z28" s="327"/>
      <c r="AA28" s="374"/>
      <c r="AB28" s="11"/>
    </row>
    <row r="29" spans="1:30" ht="15" customHeight="1" x14ac:dyDescent="0.25">
      <c r="A29" s="774" t="s">
        <v>19</v>
      </c>
      <c r="B29" s="779">
        <v>70.599999999999994</v>
      </c>
      <c r="C29" s="811">
        <v>75.5</v>
      </c>
      <c r="D29" s="811">
        <v>16.600000000000001</v>
      </c>
      <c r="E29" s="874">
        <v>73.7</v>
      </c>
      <c r="F29" s="874">
        <v>73</v>
      </c>
      <c r="G29" s="812">
        <v>75.3</v>
      </c>
      <c r="H29" s="932">
        <f>SUM(B29:G29)</f>
        <v>384.7</v>
      </c>
      <c r="I29" s="895">
        <f t="shared" si="12"/>
        <v>-7.0999999999999659</v>
      </c>
      <c r="J29" s="836"/>
      <c r="K29" s="824"/>
      <c r="L29" s="836"/>
      <c r="M29" s="9"/>
      <c r="N29" s="785" t="s">
        <v>19</v>
      </c>
      <c r="O29" s="808">
        <v>5</v>
      </c>
      <c r="P29" s="811">
        <v>5.5</v>
      </c>
      <c r="Q29" s="811">
        <v>1.2</v>
      </c>
      <c r="R29" s="811">
        <v>5.2</v>
      </c>
      <c r="S29" s="811">
        <v>5.2</v>
      </c>
      <c r="T29" s="813">
        <v>5.2</v>
      </c>
      <c r="U29" s="840">
        <f t="shared" si="11"/>
        <v>27.299999999999997</v>
      </c>
      <c r="V29" s="895"/>
      <c r="W29" s="841"/>
      <c r="X29" s="895"/>
      <c r="Y29" s="2"/>
      <c r="Z29" s="327"/>
      <c r="AA29" s="374"/>
      <c r="AB29" s="11"/>
    </row>
    <row r="30" spans="1:30" ht="15" customHeight="1" x14ac:dyDescent="0.25">
      <c r="A30" s="786" t="s">
        <v>27</v>
      </c>
      <c r="B30" s="976">
        <v>70.5</v>
      </c>
      <c r="C30" s="811">
        <v>75.400000000000006</v>
      </c>
      <c r="D30" s="930">
        <v>16.600000000000001</v>
      </c>
      <c r="E30" s="874">
        <v>73.599999999999994</v>
      </c>
      <c r="F30" s="811">
        <v>72.900000000000006</v>
      </c>
      <c r="G30" s="928">
        <v>75.2</v>
      </c>
      <c r="H30" s="932">
        <f t="shared" ref="H30:H35" si="13">SUM(B30:G30)</f>
        <v>384.2</v>
      </c>
      <c r="I30" s="895">
        <f t="shared" si="12"/>
        <v>0.5</v>
      </c>
      <c r="J30" s="836"/>
      <c r="K30" s="824"/>
      <c r="L30" s="836"/>
      <c r="M30" s="9"/>
      <c r="N30" s="786" t="s">
        <v>27</v>
      </c>
      <c r="O30" s="808">
        <v>5.0999999999999996</v>
      </c>
      <c r="P30" s="811">
        <v>5.5</v>
      </c>
      <c r="Q30" s="811">
        <v>1.2</v>
      </c>
      <c r="R30" s="811">
        <v>5.3</v>
      </c>
      <c r="S30" s="811">
        <v>5.3</v>
      </c>
      <c r="T30" s="813">
        <v>5.2</v>
      </c>
      <c r="U30" s="840">
        <f t="shared" si="11"/>
        <v>27.599999999999998</v>
      </c>
      <c r="V30" s="895"/>
      <c r="W30" s="841"/>
      <c r="X30" s="895"/>
      <c r="Y30" s="501"/>
      <c r="Z30" s="356"/>
      <c r="AA30" s="11"/>
      <c r="AB30" s="11"/>
    </row>
    <row r="31" spans="1:30" ht="15" customHeight="1" x14ac:dyDescent="0.25">
      <c r="A31" s="774" t="s">
        <v>20</v>
      </c>
      <c r="B31" s="976">
        <v>70.3</v>
      </c>
      <c r="C31" s="811">
        <v>75.3</v>
      </c>
      <c r="D31" s="811">
        <v>15.6</v>
      </c>
      <c r="E31" s="811">
        <v>73.5</v>
      </c>
      <c r="F31" s="811">
        <v>73</v>
      </c>
      <c r="G31" s="812">
        <v>74.8</v>
      </c>
      <c r="H31" s="932">
        <f t="shared" si="13"/>
        <v>382.5</v>
      </c>
      <c r="I31" s="895">
        <f t="shared" si="12"/>
        <v>1.6999999999999886</v>
      </c>
      <c r="J31" s="836"/>
      <c r="L31" s="836"/>
      <c r="M31" s="9"/>
      <c r="N31" s="774" t="s">
        <v>20</v>
      </c>
      <c r="O31" s="808">
        <v>5.0999999999999996</v>
      </c>
      <c r="P31" s="811">
        <v>5.5</v>
      </c>
      <c r="Q31" s="811">
        <v>1.2</v>
      </c>
      <c r="R31" s="811">
        <v>5</v>
      </c>
      <c r="S31" s="811">
        <v>5.3</v>
      </c>
      <c r="T31" s="813">
        <v>5.2</v>
      </c>
      <c r="U31" s="840">
        <f t="shared" si="11"/>
        <v>27.299999999999997</v>
      </c>
      <c r="V31" s="895"/>
      <c r="W31" s="841"/>
      <c r="X31" s="895"/>
      <c r="AA31" s="11"/>
      <c r="AB31" s="11"/>
    </row>
    <row r="32" spans="1:30" ht="15" customHeight="1" x14ac:dyDescent="0.25">
      <c r="A32" s="774" t="s">
        <v>21</v>
      </c>
      <c r="B32" s="976"/>
      <c r="C32" s="811"/>
      <c r="D32" s="811"/>
      <c r="E32" s="811"/>
      <c r="F32" s="811"/>
      <c r="G32" s="812"/>
      <c r="H32" s="932">
        <f t="shared" si="13"/>
        <v>0</v>
      </c>
      <c r="I32" s="895">
        <f t="shared" si="12"/>
        <v>382.5</v>
      </c>
      <c r="J32" s="837"/>
      <c r="L32" s="837"/>
      <c r="M32" s="838"/>
      <c r="N32" s="774" t="s">
        <v>21</v>
      </c>
      <c r="O32" s="808">
        <v>5.0999999999999996</v>
      </c>
      <c r="P32" s="811">
        <v>5.5</v>
      </c>
      <c r="Q32" s="811">
        <v>1.2</v>
      </c>
      <c r="R32" s="811">
        <v>5</v>
      </c>
      <c r="S32" s="811">
        <v>5.3</v>
      </c>
      <c r="T32" s="813">
        <v>5.2</v>
      </c>
      <c r="U32" s="840">
        <f t="shared" si="11"/>
        <v>27.299999999999997</v>
      </c>
      <c r="V32" s="895"/>
      <c r="W32" s="841"/>
      <c r="X32" s="895"/>
      <c r="AA32" s="11"/>
      <c r="AB32" s="11"/>
    </row>
    <row r="33" spans="1:30" ht="15" customHeight="1" x14ac:dyDescent="0.25">
      <c r="A33" s="774" t="s">
        <v>22</v>
      </c>
      <c r="B33" s="976"/>
      <c r="C33" s="811"/>
      <c r="D33" s="811"/>
      <c r="E33" s="811"/>
      <c r="F33" s="811"/>
      <c r="G33" s="812"/>
      <c r="H33" s="932">
        <f t="shared" si="13"/>
        <v>0</v>
      </c>
      <c r="I33" s="895">
        <f t="shared" si="12"/>
        <v>0</v>
      </c>
      <c r="J33" s="837"/>
      <c r="L33" s="837"/>
      <c r="M33" s="838"/>
      <c r="N33" s="785" t="s">
        <v>22</v>
      </c>
      <c r="O33" s="808">
        <v>5.0999999999999996</v>
      </c>
      <c r="P33" s="811">
        <v>5.5</v>
      </c>
      <c r="Q33" s="811">
        <v>1.3</v>
      </c>
      <c r="R33" s="811">
        <v>5.0999999999999996</v>
      </c>
      <c r="S33" s="811">
        <v>5.3</v>
      </c>
      <c r="T33" s="813">
        <v>5.2</v>
      </c>
      <c r="U33" s="840">
        <f t="shared" si="11"/>
        <v>27.5</v>
      </c>
      <c r="V33" s="895"/>
      <c r="W33" s="841"/>
      <c r="X33" s="895"/>
      <c r="AA33" s="11"/>
      <c r="AB33" s="11"/>
    </row>
    <row r="34" spans="1:30" ht="15" customHeight="1" thickBot="1" x14ac:dyDescent="0.3">
      <c r="A34" s="790" t="s">
        <v>30</v>
      </c>
      <c r="B34" s="976"/>
      <c r="C34" s="811"/>
      <c r="D34" s="811"/>
      <c r="E34" s="811"/>
      <c r="F34" s="811"/>
      <c r="G34" s="812"/>
      <c r="H34" s="932">
        <f t="shared" si="13"/>
        <v>0</v>
      </c>
      <c r="I34" s="895">
        <f t="shared" si="12"/>
        <v>0</v>
      </c>
      <c r="J34" s="837"/>
      <c r="K34" s="837"/>
      <c r="L34" s="837"/>
      <c r="M34" s="838"/>
      <c r="N34" s="839" t="s">
        <v>30</v>
      </c>
      <c r="O34" s="1030">
        <v>5.0999999999999996</v>
      </c>
      <c r="P34" s="862">
        <v>5.5</v>
      </c>
      <c r="Q34" s="862">
        <v>1.3</v>
      </c>
      <c r="R34" s="862">
        <v>5.0999999999999996</v>
      </c>
      <c r="S34" s="862">
        <v>5.3</v>
      </c>
      <c r="T34" s="1002">
        <v>5.2</v>
      </c>
      <c r="U34" s="840">
        <f t="shared" si="11"/>
        <v>27.5</v>
      </c>
      <c r="V34" s="895"/>
      <c r="W34" s="841"/>
      <c r="X34" s="895"/>
      <c r="AA34" s="11"/>
      <c r="AB34" s="11"/>
    </row>
    <row r="35" spans="1:30" ht="15" customHeight="1" thickBot="1" x14ac:dyDescent="0.3">
      <c r="A35" s="940" t="s">
        <v>8</v>
      </c>
      <c r="B35" s="843">
        <f t="shared" ref="B35:G35" si="14">SUM(B28:B34)</f>
        <v>279.8</v>
      </c>
      <c r="C35" s="844">
        <f t="shared" si="14"/>
        <v>300.8</v>
      </c>
      <c r="D35" s="844">
        <f t="shared" si="14"/>
        <v>64.400000000000006</v>
      </c>
      <c r="E35" s="890">
        <f t="shared" si="14"/>
        <v>294</v>
      </c>
      <c r="F35" s="844">
        <f>SUM(F28:F34)</f>
        <v>292.20000000000005</v>
      </c>
      <c r="G35" s="885">
        <f t="shared" si="14"/>
        <v>297.8</v>
      </c>
      <c r="H35" s="1020">
        <f t="shared" si="13"/>
        <v>1529</v>
      </c>
      <c r="I35" s="822"/>
      <c r="J35" s="822"/>
      <c r="K35" s="837"/>
      <c r="L35" s="822"/>
      <c r="M35" s="824"/>
      <c r="N35" s="792" t="s">
        <v>8</v>
      </c>
      <c r="O35" s="793">
        <f t="shared" ref="O35:T35" si="15">SUM(O28:O34)</f>
        <v>35.6</v>
      </c>
      <c r="P35" s="794">
        <f t="shared" si="15"/>
        <v>38.6</v>
      </c>
      <c r="Q35" s="794">
        <f t="shared" si="15"/>
        <v>8.7000000000000011</v>
      </c>
      <c r="R35" s="794">
        <f t="shared" si="15"/>
        <v>36.200000000000003</v>
      </c>
      <c r="S35" s="794">
        <f t="shared" si="15"/>
        <v>37</v>
      </c>
      <c r="T35" s="1032">
        <f t="shared" si="15"/>
        <v>36.4</v>
      </c>
      <c r="U35" s="842">
        <f t="shared" si="11"/>
        <v>192.50000000000003</v>
      </c>
      <c r="V35" s="9"/>
      <c r="W35" s="9"/>
      <c r="AA35" s="11"/>
      <c r="AB35" s="11"/>
    </row>
    <row r="36" spans="1:30" ht="15" customHeight="1" thickBot="1" x14ac:dyDescent="0.3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88.61199652274702</v>
      </c>
      <c r="I36" s="1015">
        <f>AVERAGE(B36:G36)</f>
        <v>155.1</v>
      </c>
      <c r="J36" s="846"/>
      <c r="K36" s="837"/>
      <c r="L36" s="822"/>
      <c r="M36" s="824"/>
      <c r="N36" s="797" t="s">
        <v>10</v>
      </c>
      <c r="O36" s="847">
        <v>154</v>
      </c>
      <c r="P36" s="848">
        <v>153</v>
      </c>
      <c r="Q36" s="848">
        <v>155</v>
      </c>
      <c r="R36" s="848">
        <v>152</v>
      </c>
      <c r="S36" s="848">
        <v>151</v>
      </c>
      <c r="T36" s="849">
        <v>148.5</v>
      </c>
      <c r="U36" s="914">
        <f>+((U35/U37)/7)*1000</f>
        <v>151.93370165745858</v>
      </c>
      <c r="V36" s="1014">
        <f>AVERAGE(O36:T36)</f>
        <v>152.25</v>
      </c>
      <c r="W36" s="836"/>
      <c r="AA36" s="11"/>
      <c r="AB36" s="11"/>
    </row>
    <row r="37" spans="1:30" ht="15" customHeight="1" x14ac:dyDescent="0.25">
      <c r="A37" s="801" t="s">
        <v>11</v>
      </c>
      <c r="B37" s="802">
        <v>452</v>
      </c>
      <c r="C37" s="803">
        <v>485</v>
      </c>
      <c r="D37" s="803">
        <v>102</v>
      </c>
      <c r="E37" s="803">
        <v>474</v>
      </c>
      <c r="F37" s="803">
        <v>471</v>
      </c>
      <c r="G37" s="804">
        <v>481</v>
      </c>
      <c r="H37" s="852">
        <f>SUM(B37:G37)</f>
        <v>2465</v>
      </c>
      <c r="I37" s="851"/>
      <c r="J37" s="851"/>
      <c r="K37" s="851"/>
      <c r="L37" s="822"/>
      <c r="M37" s="9"/>
      <c r="N37" s="801" t="s">
        <v>11</v>
      </c>
      <c r="O37" s="802">
        <v>33</v>
      </c>
      <c r="P37" s="803">
        <v>36</v>
      </c>
      <c r="Q37" s="803">
        <v>8</v>
      </c>
      <c r="R37" s="803">
        <v>34</v>
      </c>
      <c r="S37" s="803">
        <v>35</v>
      </c>
      <c r="T37" s="805">
        <v>35</v>
      </c>
      <c r="U37" s="915">
        <f>SUM(O37:T37)</f>
        <v>181</v>
      </c>
      <c r="V37" s="824"/>
      <c r="W37" s="824"/>
      <c r="AA37" s="11"/>
      <c r="AB37" s="11"/>
    </row>
    <row r="38" spans="1:30" ht="15" customHeight="1" x14ac:dyDescent="0.25">
      <c r="A38" s="807" t="s">
        <v>12</v>
      </c>
      <c r="B38" s="808">
        <f>((((((B36*7)*B37-B28-B29)/1000)))/7)</f>
        <v>70.085342857142862</v>
      </c>
      <c r="C38" s="811">
        <f>((((((C36*7)*C37)/1000)))/7)</f>
        <v>75.223499999999987</v>
      </c>
      <c r="D38" s="811">
        <f>((((((D36*7)*D37)/1000)))/7)</f>
        <v>15.820200000000002</v>
      </c>
      <c r="E38" s="811">
        <f>((((((E36*7)*E37)/1000)))/7)</f>
        <v>73.517399999999995</v>
      </c>
      <c r="F38" s="811">
        <f>((((((F36*7)*F37)/1000)))/7)</f>
        <v>73.05210000000001</v>
      </c>
      <c r="G38" s="812">
        <f>((((((G36*7)*G37)/1000)))/7)</f>
        <v>74.603100000000012</v>
      </c>
      <c r="H38" s="854">
        <f>((H35*1000)/H37)/7</f>
        <v>88.611996522747035</v>
      </c>
      <c r="I38" s="853"/>
      <c r="J38" s="853"/>
      <c r="K38" s="853"/>
      <c r="L38" s="822"/>
      <c r="M38" s="824"/>
      <c r="N38" s="807" t="s">
        <v>12</v>
      </c>
      <c r="O38" s="808">
        <f t="shared" ref="O38:T38" si="16">(((((O36*7)*O37)/1000)))/7</f>
        <v>5.0819999999999999</v>
      </c>
      <c r="P38" s="811">
        <f t="shared" si="16"/>
        <v>5.508</v>
      </c>
      <c r="Q38" s="811">
        <f t="shared" si="16"/>
        <v>1.24</v>
      </c>
      <c r="R38" s="811">
        <f t="shared" si="16"/>
        <v>5.1680000000000001</v>
      </c>
      <c r="S38" s="811">
        <f t="shared" si="16"/>
        <v>5.2849999999999993</v>
      </c>
      <c r="T38" s="813">
        <f t="shared" si="16"/>
        <v>5.1974999999999998</v>
      </c>
      <c r="U38" s="916">
        <f>((U35*1000)/U37)/7</f>
        <v>151.93370165745858</v>
      </c>
      <c r="V38" s="824"/>
      <c r="W38" s="824"/>
      <c r="AA38" s="11"/>
      <c r="AB38" s="11"/>
    </row>
    <row r="39" spans="1:30" ht="15" customHeight="1" x14ac:dyDescent="0.25">
      <c r="A39" s="810" t="s">
        <v>13</v>
      </c>
      <c r="B39" s="808">
        <f t="shared" ref="B39:G39" si="17">((B37*B36)*7)/1000</f>
        <v>490.73639999999995</v>
      </c>
      <c r="C39" s="811">
        <f t="shared" si="17"/>
        <v>526.56449999999995</v>
      </c>
      <c r="D39" s="811">
        <f t="shared" si="17"/>
        <v>110.7414</v>
      </c>
      <c r="E39" s="811">
        <f t="shared" si="17"/>
        <v>514.62179999999989</v>
      </c>
      <c r="F39" s="811">
        <f>((F37*F36)*7)/1000</f>
        <v>511.36469999999997</v>
      </c>
      <c r="G39" s="812">
        <f t="shared" si="17"/>
        <v>522.22169999999994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T39" si="18">((O37*O36)*7)/1000</f>
        <v>35.573999999999998</v>
      </c>
      <c r="P39" s="811">
        <f t="shared" si="18"/>
        <v>38.555999999999997</v>
      </c>
      <c r="Q39" s="811">
        <f t="shared" si="18"/>
        <v>8.68</v>
      </c>
      <c r="R39" s="811">
        <f t="shared" si="18"/>
        <v>36.176000000000002</v>
      </c>
      <c r="S39" s="811">
        <f t="shared" si="18"/>
        <v>36.994999999999997</v>
      </c>
      <c r="T39" s="813">
        <f t="shared" si="18"/>
        <v>36.3825</v>
      </c>
      <c r="U39" s="855"/>
      <c r="V39" s="824"/>
      <c r="W39" s="824"/>
      <c r="AA39" s="11"/>
      <c r="AB39" s="11"/>
    </row>
    <row r="40" spans="1:30" ht="15" customHeight="1" thickBot="1" x14ac:dyDescent="0.3">
      <c r="A40" s="815" t="s">
        <v>14</v>
      </c>
      <c r="B40" s="816">
        <f t="shared" ref="B40:G40" si="19">+(B35/B37)/7*1000</f>
        <v>88.432364096080903</v>
      </c>
      <c r="C40" s="817">
        <f t="shared" si="19"/>
        <v>88.600883652430042</v>
      </c>
      <c r="D40" s="817">
        <f t="shared" si="19"/>
        <v>90.196078431372555</v>
      </c>
      <c r="E40" s="817">
        <f t="shared" si="19"/>
        <v>88.607594936708864</v>
      </c>
      <c r="F40" s="817">
        <f>+(F35/F37)/7*1000</f>
        <v>88.626023657870803</v>
      </c>
      <c r="G40" s="818">
        <f t="shared" si="19"/>
        <v>88.446688446688441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T40" si="20">+(O35/O37)/7*1000</f>
        <v>154.11255411255411</v>
      </c>
      <c r="P40" s="817">
        <f t="shared" si="20"/>
        <v>153.17460317460316</v>
      </c>
      <c r="Q40" s="817">
        <f t="shared" si="20"/>
        <v>155.35714285714289</v>
      </c>
      <c r="R40" s="817">
        <f t="shared" si="20"/>
        <v>152.10084033613444</v>
      </c>
      <c r="S40" s="817">
        <f t="shared" si="20"/>
        <v>151.0204081632653</v>
      </c>
      <c r="T40" s="819">
        <f t="shared" si="20"/>
        <v>148.57142857142858</v>
      </c>
      <c r="U40" s="857"/>
      <c r="V40" s="824"/>
      <c r="W40" s="824"/>
      <c r="AA40" s="11"/>
      <c r="AB40" s="11"/>
    </row>
    <row r="41" spans="1:30" ht="15" customHeight="1" x14ac:dyDescent="0.25">
      <c r="A41" s="9"/>
      <c r="B41" s="821">
        <f t="shared" ref="B41:G41" si="21">B39-B35</f>
        <v>210.93639999999994</v>
      </c>
      <c r="C41" s="821">
        <f t="shared" si="21"/>
        <v>225.76449999999994</v>
      </c>
      <c r="D41" s="821">
        <f t="shared" si="21"/>
        <v>46.341399999999993</v>
      </c>
      <c r="E41" s="821">
        <f t="shared" si="21"/>
        <v>220.62179999999989</v>
      </c>
      <c r="F41" s="821">
        <f t="shared" si="21"/>
        <v>219.16469999999993</v>
      </c>
      <c r="G41" s="821">
        <f t="shared" si="21"/>
        <v>224.42169999999993</v>
      </c>
      <c r="H41" s="9"/>
      <c r="I41" s="9"/>
      <c r="J41" s="9"/>
      <c r="K41" s="9"/>
      <c r="L41" s="822"/>
      <c r="M41" s="824"/>
      <c r="N41" s="9"/>
      <c r="O41" s="821">
        <f>O39-O35</f>
        <v>-2.6000000000003354E-2</v>
      </c>
      <c r="P41" s="821">
        <f t="shared" ref="P41:T41" si="22">P39-P35</f>
        <v>-4.4000000000004036E-2</v>
      </c>
      <c r="Q41" s="821">
        <f t="shared" si="22"/>
        <v>-2.000000000000135E-2</v>
      </c>
      <c r="R41" s="821">
        <f t="shared" si="22"/>
        <v>-2.4000000000000909E-2</v>
      </c>
      <c r="S41" s="821">
        <f t="shared" si="22"/>
        <v>-5.000000000002558E-3</v>
      </c>
      <c r="T41" s="821">
        <f t="shared" si="22"/>
        <v>-1.7499999999998295E-2</v>
      </c>
      <c r="U41" s="821"/>
      <c r="V41" s="9"/>
      <c r="W41" s="824"/>
      <c r="AA41" s="11"/>
      <c r="AB41" s="11"/>
    </row>
    <row r="42" spans="1:30" ht="15" customHeight="1" x14ac:dyDescent="0.25">
      <c r="A42" s="9"/>
      <c r="B42" s="901">
        <f t="shared" ref="B42:G42" si="23">(B41+B44)/$A$2</f>
        <v>52.734099999999984</v>
      </c>
      <c r="C42" s="901">
        <f t="shared" si="23"/>
        <v>56.441124999999985</v>
      </c>
      <c r="D42" s="901">
        <f t="shared" si="23"/>
        <v>11.585349999999998</v>
      </c>
      <c r="E42" s="901">
        <f t="shared" si="23"/>
        <v>55.155449999999973</v>
      </c>
      <c r="F42" s="901">
        <f t="shared" si="23"/>
        <v>54.791174999999981</v>
      </c>
      <c r="G42" s="901">
        <f t="shared" si="23"/>
        <v>56.105424999999983</v>
      </c>
      <c r="H42" s="9"/>
      <c r="I42" s="9"/>
      <c r="J42" s="9"/>
      <c r="K42" s="9"/>
      <c r="L42" s="9"/>
      <c r="M42" s="822"/>
      <c r="N42" s="822"/>
      <c r="O42" s="901">
        <f>(O41)/$A$2</f>
        <v>-6.5000000000008384E-3</v>
      </c>
      <c r="P42" s="901">
        <f t="shared" ref="P42:T42" si="24">(P41)/$A$2</f>
        <v>-1.1000000000001009E-2</v>
      </c>
      <c r="Q42" s="901">
        <f t="shared" si="24"/>
        <v>-5.0000000000003375E-3</v>
      </c>
      <c r="R42" s="901">
        <f t="shared" si="24"/>
        <v>-6.0000000000002274E-3</v>
      </c>
      <c r="S42" s="901">
        <f t="shared" si="24"/>
        <v>-1.2500000000006395E-3</v>
      </c>
      <c r="T42" s="901">
        <f t="shared" si="24"/>
        <v>-4.3749999999995737E-3</v>
      </c>
      <c r="U42" s="9"/>
      <c r="V42" s="9"/>
      <c r="AA42" s="11"/>
      <c r="AB42" s="11"/>
    </row>
    <row r="43" spans="1:30" ht="15" customHeight="1" thickBot="1" x14ac:dyDescent="0.3">
      <c r="A43" s="9"/>
      <c r="B43" s="901">
        <f t="shared" ref="B43:G43" si="25">B42 + SUMIF($A$28:$A$34, $A$3,B28:B34)</f>
        <v>123.03409999999998</v>
      </c>
      <c r="C43" s="901">
        <f t="shared" si="25"/>
        <v>131.74112499999998</v>
      </c>
      <c r="D43" s="901">
        <f t="shared" si="25"/>
        <v>27.18535</v>
      </c>
      <c r="E43" s="901">
        <f t="shared" si="25"/>
        <v>128.65544999999997</v>
      </c>
      <c r="F43" s="901">
        <f t="shared" si="25"/>
        <v>127.79117499999998</v>
      </c>
      <c r="G43" s="901">
        <f t="shared" si="25"/>
        <v>130.90542499999998</v>
      </c>
      <c r="H43" s="9"/>
      <c r="I43" s="9"/>
      <c r="J43" s="9"/>
      <c r="K43" s="9"/>
      <c r="L43" s="9"/>
      <c r="M43" s="822"/>
      <c r="N43" s="822"/>
      <c r="O43" s="901">
        <f t="shared" ref="O43:T43" si="26">O42 + SUMIF($N$28:$N$34, $A$3,O28:O34)</f>
        <v>5.0934999999999988</v>
      </c>
      <c r="P43" s="901">
        <f t="shared" si="26"/>
        <v>5.488999999999999</v>
      </c>
      <c r="Q43" s="901">
        <f t="shared" si="26"/>
        <v>1.1949999999999996</v>
      </c>
      <c r="R43" s="901">
        <f t="shared" si="26"/>
        <v>4.9939999999999998</v>
      </c>
      <c r="S43" s="901">
        <f t="shared" si="26"/>
        <v>5.2987499999999992</v>
      </c>
      <c r="T43" s="901">
        <f t="shared" si="26"/>
        <v>5.1956250000000006</v>
      </c>
      <c r="U43" s="9"/>
      <c r="V43" s="9"/>
      <c r="AA43" s="11"/>
      <c r="AB43" s="11"/>
    </row>
    <row r="44" spans="1:30" ht="15" customHeight="1" thickBot="1" x14ac:dyDescent="0.3">
      <c r="A44" s="9"/>
      <c r="B44" s="1056"/>
      <c r="C44" s="1057"/>
      <c r="D44" s="1057"/>
      <c r="E44" s="1057"/>
      <c r="F44" s="1057"/>
      <c r="G44" s="1058"/>
      <c r="H44" s="822"/>
      <c r="I44" s="822"/>
      <c r="J44" s="822"/>
      <c r="K44" s="822"/>
      <c r="L44" s="822"/>
      <c r="M44" s="822"/>
      <c r="N44" s="822"/>
      <c r="O44" s="1064">
        <f>O36-O40</f>
        <v>-0.11255411255410763</v>
      </c>
      <c r="P44" s="1018">
        <f t="shared" ref="P44:T44" si="27">P36-P40</f>
        <v>-0.17460317460316332</v>
      </c>
      <c r="Q44" s="1018">
        <f t="shared" si="27"/>
        <v>-0.35714285714288962</v>
      </c>
      <c r="R44" s="1018">
        <f t="shared" si="27"/>
        <v>-0.10084033613443921</v>
      </c>
      <c r="S44" s="1018">
        <f t="shared" si="27"/>
        <v>-2.0408163265301482E-2</v>
      </c>
      <c r="T44" s="1019">
        <f t="shared" si="27"/>
        <v>-7.1428571428583609E-2</v>
      </c>
      <c r="U44" s="822"/>
      <c r="V44" s="1011">
        <f>SUM(O44:U44)</f>
        <v>-0.83697721512848489</v>
      </c>
      <c r="W44" s="822"/>
      <c r="X44" s="2"/>
      <c r="AA44" s="11"/>
      <c r="AB44" s="11"/>
      <c r="AD44" s="3"/>
    </row>
    <row r="45" spans="1:30" ht="15" customHeight="1" thickBot="1" x14ac:dyDescent="0.3">
      <c r="A45" s="773" t="s">
        <v>18</v>
      </c>
      <c r="B45" s="1204" t="s">
        <v>7</v>
      </c>
      <c r="C45" s="1198"/>
      <c r="D45" s="1198"/>
      <c r="E45" s="1198"/>
      <c r="F45" s="1198"/>
      <c r="G45" s="1198"/>
      <c r="H45" s="1182"/>
      <c r="I45" s="1181" t="s">
        <v>29</v>
      </c>
      <c r="J45" s="1182"/>
      <c r="K45" s="1182"/>
      <c r="L45" s="1182"/>
      <c r="M45" s="1182"/>
      <c r="N45" s="1182"/>
      <c r="O45" s="1183"/>
      <c r="P45" s="1204" t="s">
        <v>28</v>
      </c>
      <c r="Q45" s="1198"/>
      <c r="R45" s="1198"/>
      <c r="S45" s="1182"/>
      <c r="T45" s="1198"/>
      <c r="U45" s="1182"/>
      <c r="V45" s="1183"/>
      <c r="W45" s="1194" t="s">
        <v>8</v>
      </c>
      <c r="Z45" s="2"/>
      <c r="AA45" s="11"/>
      <c r="AB45" s="2"/>
      <c r="AC45" s="2"/>
      <c r="AD45" s="2"/>
    </row>
    <row r="46" spans="1:30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828">
        <v>1</v>
      </c>
      <c r="J46" s="829">
        <v>2</v>
      </c>
      <c r="K46" s="829">
        <v>3</v>
      </c>
      <c r="L46" s="829">
        <v>4</v>
      </c>
      <c r="M46" s="829">
        <v>5</v>
      </c>
      <c r="N46" s="829">
        <v>6</v>
      </c>
      <c r="O46" s="935">
        <v>7</v>
      </c>
      <c r="P46" s="828">
        <v>1</v>
      </c>
      <c r="Q46" s="829">
        <v>2</v>
      </c>
      <c r="R46" s="829">
        <v>3</v>
      </c>
      <c r="S46" s="829">
        <v>4</v>
      </c>
      <c r="T46" s="829">
        <v>5</v>
      </c>
      <c r="U46" s="936">
        <v>6</v>
      </c>
      <c r="V46" s="859">
        <v>7</v>
      </c>
      <c r="W46" s="1180"/>
      <c r="Z46" s="2"/>
      <c r="AA46" s="11"/>
      <c r="AB46" s="2"/>
      <c r="AC46" s="2"/>
      <c r="AD46" s="2"/>
    </row>
    <row r="47" spans="1:30" ht="15" customHeight="1" thickBot="1" x14ac:dyDescent="0.3">
      <c r="A47" s="940" t="s">
        <v>127</v>
      </c>
      <c r="B47" s="961">
        <v>6.1</v>
      </c>
      <c r="C47" s="962">
        <v>6.1</v>
      </c>
      <c r="D47" s="962">
        <v>5.9</v>
      </c>
      <c r="E47" s="962">
        <v>0.7</v>
      </c>
      <c r="F47" s="962">
        <v>6</v>
      </c>
      <c r="G47" s="962">
        <v>6</v>
      </c>
      <c r="H47" s="963">
        <v>6</v>
      </c>
      <c r="I47" s="961">
        <v>5.9</v>
      </c>
      <c r="J47" s="962">
        <v>5.9</v>
      </c>
      <c r="K47" s="962">
        <v>6</v>
      </c>
      <c r="L47" s="962">
        <v>1.3</v>
      </c>
      <c r="M47" s="962">
        <v>6.2</v>
      </c>
      <c r="N47" s="831">
        <v>6</v>
      </c>
      <c r="O47" s="969">
        <v>5.8</v>
      </c>
      <c r="P47" s="961">
        <v>6.4</v>
      </c>
      <c r="Q47" s="962">
        <v>6.4</v>
      </c>
      <c r="R47" s="962">
        <v>6.5</v>
      </c>
      <c r="S47" s="962">
        <v>0.8</v>
      </c>
      <c r="T47" s="962">
        <v>6.5</v>
      </c>
      <c r="U47" s="962">
        <v>6.5</v>
      </c>
      <c r="V47" s="969">
        <v>6.5</v>
      </c>
      <c r="W47" s="1054">
        <f t="shared" ref="W47:W55" si="28">SUM(B47:H47)+SUM(I47:O47)+SUM(P47:V47)</f>
        <v>113.5</v>
      </c>
      <c r="X47" s="2"/>
      <c r="Y47" s="374"/>
      <c r="Z47" s="2"/>
      <c r="AA47" s="2"/>
      <c r="AB47" s="2"/>
    </row>
    <row r="48" spans="1:30" ht="15" customHeight="1" x14ac:dyDescent="0.25">
      <c r="A48" s="774" t="s">
        <v>23</v>
      </c>
      <c r="B48" s="958">
        <v>6.1</v>
      </c>
      <c r="C48" s="959">
        <v>6.1</v>
      </c>
      <c r="D48" s="959">
        <v>5.9</v>
      </c>
      <c r="E48" s="959">
        <v>0.7</v>
      </c>
      <c r="F48" s="959">
        <v>6</v>
      </c>
      <c r="G48" s="966">
        <v>6</v>
      </c>
      <c r="H48" s="1001">
        <v>6</v>
      </c>
      <c r="I48" s="958">
        <v>5.9</v>
      </c>
      <c r="J48" s="966">
        <v>5.9</v>
      </c>
      <c r="K48" s="966">
        <v>6</v>
      </c>
      <c r="L48" s="959">
        <v>1.3</v>
      </c>
      <c r="M48" s="959">
        <v>6.2</v>
      </c>
      <c r="N48" s="967">
        <v>6</v>
      </c>
      <c r="O48" s="968">
        <v>5.8</v>
      </c>
      <c r="P48" s="958">
        <v>6.4</v>
      </c>
      <c r="Q48" s="959">
        <v>6.4</v>
      </c>
      <c r="R48" s="959">
        <v>6.5</v>
      </c>
      <c r="S48" s="959">
        <v>0.8</v>
      </c>
      <c r="T48" s="959">
        <v>6.5</v>
      </c>
      <c r="U48" s="959">
        <v>6.5</v>
      </c>
      <c r="V48" s="968">
        <v>6.5</v>
      </c>
      <c r="W48" s="1088">
        <f t="shared" si="28"/>
        <v>113.5</v>
      </c>
      <c r="X48" s="895"/>
      <c r="Y48" s="1029"/>
      <c r="Z48" s="1043"/>
      <c r="AA48" s="2"/>
      <c r="AB48" s="2"/>
    </row>
    <row r="49" spans="1:28" ht="15" customHeight="1" x14ac:dyDescent="0.25">
      <c r="A49" s="774" t="s">
        <v>19</v>
      </c>
      <c r="B49" s="808">
        <v>6</v>
      </c>
      <c r="C49" s="811">
        <v>6</v>
      </c>
      <c r="D49" s="811">
        <v>5.8</v>
      </c>
      <c r="E49" s="811">
        <v>0.7</v>
      </c>
      <c r="F49" s="811">
        <v>6</v>
      </c>
      <c r="G49" s="862">
        <v>5.9</v>
      </c>
      <c r="H49" s="1002">
        <v>5.9</v>
      </c>
      <c r="I49" s="808">
        <v>5.8</v>
      </c>
      <c r="J49" s="862">
        <v>5.8</v>
      </c>
      <c r="K49" s="862">
        <v>6</v>
      </c>
      <c r="L49" s="811">
        <v>1.3</v>
      </c>
      <c r="M49" s="811">
        <v>6.1</v>
      </c>
      <c r="N49" s="863">
        <v>5.9</v>
      </c>
      <c r="O49" s="812">
        <v>5.8</v>
      </c>
      <c r="P49" s="808">
        <v>6.3</v>
      </c>
      <c r="Q49" s="811">
        <v>6.3</v>
      </c>
      <c r="R49" s="811">
        <v>6.4</v>
      </c>
      <c r="S49" s="811">
        <v>0.8</v>
      </c>
      <c r="T49" s="811">
        <v>6.4</v>
      </c>
      <c r="U49" s="811">
        <v>6.4</v>
      </c>
      <c r="V49" s="812">
        <v>6.4</v>
      </c>
      <c r="W49" s="1089">
        <f t="shared" si="28"/>
        <v>112</v>
      </c>
      <c r="X49" s="895"/>
      <c r="Y49" s="1029"/>
      <c r="Z49" s="1043"/>
      <c r="AA49" s="2"/>
      <c r="AB49" s="2"/>
    </row>
    <row r="50" spans="1:28" ht="15" customHeight="1" x14ac:dyDescent="0.25">
      <c r="A50" s="786" t="s">
        <v>27</v>
      </c>
      <c r="B50" s="808">
        <v>6</v>
      </c>
      <c r="C50" s="811">
        <v>6</v>
      </c>
      <c r="D50" s="811">
        <v>5.8</v>
      </c>
      <c r="E50" s="811">
        <v>0.7</v>
      </c>
      <c r="F50" s="811">
        <v>6</v>
      </c>
      <c r="G50" s="862">
        <v>6</v>
      </c>
      <c r="H50" s="1002">
        <v>5.9</v>
      </c>
      <c r="I50" s="808">
        <v>5.9</v>
      </c>
      <c r="J50" s="862">
        <v>5.8</v>
      </c>
      <c r="K50" s="862">
        <v>6</v>
      </c>
      <c r="L50" s="811">
        <v>1.3</v>
      </c>
      <c r="M50" s="811">
        <v>6.1</v>
      </c>
      <c r="N50" s="863">
        <v>5.9</v>
      </c>
      <c r="O50" s="812">
        <v>5.8</v>
      </c>
      <c r="P50" s="808">
        <v>6.3</v>
      </c>
      <c r="Q50" s="811">
        <v>6.3</v>
      </c>
      <c r="R50" s="811">
        <v>6.4</v>
      </c>
      <c r="S50" s="811">
        <v>0.8</v>
      </c>
      <c r="T50" s="811">
        <v>6.4</v>
      </c>
      <c r="U50" s="811">
        <v>6.4</v>
      </c>
      <c r="V50" s="812">
        <v>6.4</v>
      </c>
      <c r="W50" s="1089">
        <f t="shared" si="28"/>
        <v>112.19999999999999</v>
      </c>
      <c r="X50" s="895"/>
      <c r="Y50" s="1029"/>
      <c r="Z50" s="1043"/>
      <c r="AA50" s="2"/>
      <c r="AB50" s="2"/>
    </row>
    <row r="51" spans="1:28" ht="15" customHeight="1" x14ac:dyDescent="0.25">
      <c r="A51" s="774" t="s">
        <v>20</v>
      </c>
      <c r="B51" s="808">
        <v>6</v>
      </c>
      <c r="C51" s="811">
        <v>5.7</v>
      </c>
      <c r="D51" s="811">
        <v>5.9</v>
      </c>
      <c r="E51" s="811">
        <v>1.7</v>
      </c>
      <c r="F51" s="811">
        <v>5.7</v>
      </c>
      <c r="G51" s="862">
        <v>5.7</v>
      </c>
      <c r="H51" s="1002">
        <v>5.7</v>
      </c>
      <c r="I51" s="808">
        <v>5.9</v>
      </c>
      <c r="J51" s="862">
        <v>5.9</v>
      </c>
      <c r="K51" s="862">
        <v>6</v>
      </c>
      <c r="L51" s="811">
        <v>1.3</v>
      </c>
      <c r="M51" s="811">
        <v>6.1</v>
      </c>
      <c r="N51" s="863">
        <v>6</v>
      </c>
      <c r="O51" s="812">
        <v>5.8</v>
      </c>
      <c r="P51" s="808">
        <v>6.1</v>
      </c>
      <c r="Q51" s="811">
        <v>6.3</v>
      </c>
      <c r="R51" s="811">
        <v>6.5</v>
      </c>
      <c r="S51" s="811">
        <v>1.5</v>
      </c>
      <c r="T51" s="811">
        <v>6.4</v>
      </c>
      <c r="U51" s="811">
        <v>6.1</v>
      </c>
      <c r="V51" s="812">
        <v>6.1</v>
      </c>
      <c r="W51" s="1089">
        <f t="shared" si="28"/>
        <v>112.4</v>
      </c>
      <c r="X51" s="895"/>
      <c r="Y51" s="1029"/>
      <c r="Z51" s="1043"/>
      <c r="AA51" s="2"/>
      <c r="AB51" s="2"/>
    </row>
    <row r="52" spans="1:28" ht="15" customHeight="1" x14ac:dyDescent="0.25">
      <c r="A52" s="774" t="s">
        <v>21</v>
      </c>
      <c r="B52" s="808">
        <v>6</v>
      </c>
      <c r="C52" s="811">
        <v>5.7</v>
      </c>
      <c r="D52" s="811">
        <v>5.9</v>
      </c>
      <c r="E52" s="811">
        <v>1.7</v>
      </c>
      <c r="F52" s="811">
        <v>5.7</v>
      </c>
      <c r="G52" s="862">
        <v>5.7</v>
      </c>
      <c r="H52" s="1002">
        <v>5.7</v>
      </c>
      <c r="I52" s="808">
        <v>5.9</v>
      </c>
      <c r="J52" s="862">
        <v>5.9</v>
      </c>
      <c r="K52" s="862">
        <v>6</v>
      </c>
      <c r="L52" s="811">
        <v>1.3</v>
      </c>
      <c r="M52" s="811">
        <v>6.1</v>
      </c>
      <c r="N52" s="863">
        <v>6</v>
      </c>
      <c r="O52" s="812">
        <v>5.8</v>
      </c>
      <c r="P52" s="808">
        <v>6.1</v>
      </c>
      <c r="Q52" s="811">
        <v>6.3</v>
      </c>
      <c r="R52" s="811">
        <v>6.5</v>
      </c>
      <c r="S52" s="811">
        <v>1.4</v>
      </c>
      <c r="T52" s="811">
        <v>6.4</v>
      </c>
      <c r="U52" s="811">
        <v>6.1</v>
      </c>
      <c r="V52" s="812">
        <v>6.1</v>
      </c>
      <c r="W52" s="1089">
        <f t="shared" si="28"/>
        <v>112.30000000000001</v>
      </c>
      <c r="X52" s="895"/>
      <c r="Y52" s="1029"/>
      <c r="Z52" s="1043"/>
      <c r="AA52" s="2"/>
      <c r="AB52" s="2"/>
    </row>
    <row r="53" spans="1:28" ht="15" customHeight="1" x14ac:dyDescent="0.25">
      <c r="A53" s="785" t="s">
        <v>22</v>
      </c>
      <c r="B53" s="808">
        <v>6.1</v>
      </c>
      <c r="C53" s="811">
        <v>5.8</v>
      </c>
      <c r="D53" s="811">
        <v>5.9</v>
      </c>
      <c r="E53" s="811">
        <v>1.7</v>
      </c>
      <c r="F53" s="811">
        <v>5.8</v>
      </c>
      <c r="G53" s="862">
        <v>5.7</v>
      </c>
      <c r="H53" s="1002">
        <v>5.7</v>
      </c>
      <c r="I53" s="808">
        <v>5.9</v>
      </c>
      <c r="J53" s="862">
        <v>5.9</v>
      </c>
      <c r="K53" s="862">
        <v>6</v>
      </c>
      <c r="L53" s="811">
        <v>1.3</v>
      </c>
      <c r="M53" s="811">
        <v>6.2</v>
      </c>
      <c r="N53" s="863">
        <v>6</v>
      </c>
      <c r="O53" s="812">
        <v>5.8</v>
      </c>
      <c r="P53" s="808">
        <v>6.1</v>
      </c>
      <c r="Q53" s="811">
        <v>6.3</v>
      </c>
      <c r="R53" s="811">
        <v>6.5</v>
      </c>
      <c r="S53" s="811">
        <v>1.4</v>
      </c>
      <c r="T53" s="811">
        <v>6.5</v>
      </c>
      <c r="U53" s="811">
        <v>6.2</v>
      </c>
      <c r="V53" s="812">
        <v>6.2</v>
      </c>
      <c r="W53" s="1089">
        <f t="shared" si="28"/>
        <v>113</v>
      </c>
      <c r="X53" s="895"/>
      <c r="Y53" s="1029"/>
      <c r="Z53" s="1043"/>
      <c r="AA53" s="2"/>
      <c r="AB53" s="2"/>
    </row>
    <row r="54" spans="1:28" ht="15" customHeight="1" thickBot="1" x14ac:dyDescent="0.3">
      <c r="A54" s="839" t="s">
        <v>30</v>
      </c>
      <c r="B54" s="808">
        <v>6.1</v>
      </c>
      <c r="C54" s="811">
        <v>5.8</v>
      </c>
      <c r="D54" s="811">
        <v>5.9</v>
      </c>
      <c r="E54" s="811">
        <v>1.7</v>
      </c>
      <c r="F54" s="811">
        <v>5.8</v>
      </c>
      <c r="G54" s="862">
        <v>5.8</v>
      </c>
      <c r="H54" s="1002">
        <v>5.8</v>
      </c>
      <c r="I54" s="808">
        <v>5.9</v>
      </c>
      <c r="J54" s="862">
        <v>5.9</v>
      </c>
      <c r="K54" s="862">
        <v>6</v>
      </c>
      <c r="L54" s="811">
        <v>1.3</v>
      </c>
      <c r="M54" s="811">
        <v>6.2</v>
      </c>
      <c r="N54" s="863">
        <v>6</v>
      </c>
      <c r="O54" s="812">
        <v>5.8</v>
      </c>
      <c r="P54" s="808">
        <v>6.1</v>
      </c>
      <c r="Q54" s="811">
        <v>6.4</v>
      </c>
      <c r="R54" s="811">
        <v>6.5</v>
      </c>
      <c r="S54" s="811">
        <v>1.4</v>
      </c>
      <c r="T54" s="811">
        <v>6.5</v>
      </c>
      <c r="U54" s="811">
        <v>6.2</v>
      </c>
      <c r="V54" s="812">
        <v>6.2</v>
      </c>
      <c r="W54" s="1055">
        <f t="shared" si="28"/>
        <v>113.30000000000001</v>
      </c>
      <c r="X54" s="895"/>
      <c r="Y54" s="1029"/>
      <c r="Z54" s="1043"/>
      <c r="AA54" s="2"/>
      <c r="AB54" s="2"/>
    </row>
    <row r="55" spans="1:28" ht="15" customHeight="1" thickBot="1" x14ac:dyDescent="0.3">
      <c r="A55" s="792" t="s">
        <v>8</v>
      </c>
      <c r="B55" s="843">
        <f t="shared" ref="B55:K55" si="29">SUM(B48:B54)</f>
        <v>42.300000000000004</v>
      </c>
      <c r="C55" s="844">
        <f t="shared" si="29"/>
        <v>41.099999999999994</v>
      </c>
      <c r="D55" s="844">
        <f t="shared" si="29"/>
        <v>41.099999999999994</v>
      </c>
      <c r="E55" s="844">
        <f t="shared" si="29"/>
        <v>8.9</v>
      </c>
      <c r="F55" s="844">
        <f t="shared" si="29"/>
        <v>40.999999999999993</v>
      </c>
      <c r="G55" s="844">
        <f t="shared" si="29"/>
        <v>40.799999999999997</v>
      </c>
      <c r="H55" s="845">
        <f t="shared" si="29"/>
        <v>40.699999999999996</v>
      </c>
      <c r="I55" s="843">
        <f t="shared" si="29"/>
        <v>41.199999999999996</v>
      </c>
      <c r="J55" s="844">
        <f t="shared" si="29"/>
        <v>41.099999999999994</v>
      </c>
      <c r="K55" s="844">
        <f t="shared" si="29"/>
        <v>42</v>
      </c>
      <c r="L55" s="844">
        <f>SUM(L48:L54)</f>
        <v>9.1</v>
      </c>
      <c r="M55" s="844">
        <f>SUM(M48:M54)</f>
        <v>43.000000000000007</v>
      </c>
      <c r="N55" s="844">
        <f>SUM(N48:N54)</f>
        <v>41.8</v>
      </c>
      <c r="O55" s="885">
        <f>SUM(O48:O54)</f>
        <v>40.599999999999994</v>
      </c>
      <c r="P55" s="843">
        <f t="shared" ref="P55:V55" si="30">SUM(P48:P54)</f>
        <v>43.400000000000006</v>
      </c>
      <c r="Q55" s="844">
        <f t="shared" si="30"/>
        <v>44.3</v>
      </c>
      <c r="R55" s="844">
        <f t="shared" si="30"/>
        <v>45.3</v>
      </c>
      <c r="S55" s="844">
        <f t="shared" si="30"/>
        <v>8.1000000000000014</v>
      </c>
      <c r="T55" s="844">
        <f t="shared" si="30"/>
        <v>45.1</v>
      </c>
      <c r="U55" s="844">
        <f t="shared" si="30"/>
        <v>43.900000000000006</v>
      </c>
      <c r="V55" s="885">
        <f t="shared" si="30"/>
        <v>43.900000000000006</v>
      </c>
      <c r="W55" s="1028">
        <f t="shared" si="28"/>
        <v>788.69999999999993</v>
      </c>
      <c r="X55" s="327"/>
      <c r="Y55" s="1029"/>
      <c r="Z55" s="1043"/>
      <c r="AA55" s="2"/>
      <c r="AB55" s="2"/>
    </row>
    <row r="56" spans="1:28" ht="15" customHeight="1" thickBot="1" x14ac:dyDescent="0.3">
      <c r="A56" s="797" t="s">
        <v>10</v>
      </c>
      <c r="B56" s="886">
        <v>155</v>
      </c>
      <c r="C56" s="887">
        <v>154.5</v>
      </c>
      <c r="D56" s="887">
        <v>154.5</v>
      </c>
      <c r="E56" s="887">
        <v>155.5</v>
      </c>
      <c r="F56" s="887">
        <v>154</v>
      </c>
      <c r="G56" s="887">
        <v>153.5</v>
      </c>
      <c r="H56" s="1003">
        <v>153</v>
      </c>
      <c r="I56" s="886">
        <v>155</v>
      </c>
      <c r="J56" s="887">
        <v>154.5</v>
      </c>
      <c r="K56" s="887">
        <v>154</v>
      </c>
      <c r="L56" s="889">
        <v>155.5</v>
      </c>
      <c r="M56" s="889">
        <v>153.5</v>
      </c>
      <c r="N56" s="887">
        <v>153</v>
      </c>
      <c r="O56" s="888">
        <v>152.5</v>
      </c>
      <c r="P56" s="886">
        <v>155</v>
      </c>
      <c r="Q56" s="887">
        <v>154.5</v>
      </c>
      <c r="R56" s="887">
        <v>154</v>
      </c>
      <c r="S56" s="887">
        <v>155.5</v>
      </c>
      <c r="T56" s="887">
        <v>153.5</v>
      </c>
      <c r="U56" s="887">
        <v>153</v>
      </c>
      <c r="V56" s="888">
        <v>153</v>
      </c>
      <c r="W56" s="865">
        <f>((W55/W57)/7)*1000</f>
        <v>154.13328121946452</v>
      </c>
      <c r="X56" s="1013">
        <f>AVERAGE(B56:H56,I56:O56,P56:V56)</f>
        <v>154.11904761904762</v>
      </c>
      <c r="Y56" s="12"/>
      <c r="Z56" s="2"/>
      <c r="AA56" s="2"/>
      <c r="AB56" s="2"/>
    </row>
    <row r="57" spans="1:28" ht="15" customHeight="1" x14ac:dyDescent="0.25">
      <c r="A57" s="801" t="s">
        <v>11</v>
      </c>
      <c r="B57" s="802">
        <v>39</v>
      </c>
      <c r="C57" s="803">
        <v>38</v>
      </c>
      <c r="D57" s="803">
        <v>38</v>
      </c>
      <c r="E57" s="803">
        <v>8</v>
      </c>
      <c r="F57" s="803">
        <v>38</v>
      </c>
      <c r="G57" s="803">
        <v>38</v>
      </c>
      <c r="H57" s="805">
        <v>38</v>
      </c>
      <c r="I57" s="802">
        <v>38</v>
      </c>
      <c r="J57" s="803">
        <v>38</v>
      </c>
      <c r="K57" s="803">
        <v>39</v>
      </c>
      <c r="L57" s="803">
        <v>8</v>
      </c>
      <c r="M57" s="803">
        <v>40</v>
      </c>
      <c r="N57" s="803">
        <v>39</v>
      </c>
      <c r="O57" s="804">
        <v>38</v>
      </c>
      <c r="P57" s="802">
        <v>40</v>
      </c>
      <c r="Q57" s="803">
        <v>41</v>
      </c>
      <c r="R57" s="803">
        <v>42</v>
      </c>
      <c r="S57" s="803">
        <v>7</v>
      </c>
      <c r="T57" s="803">
        <v>42</v>
      </c>
      <c r="U57" s="803">
        <v>41</v>
      </c>
      <c r="V57" s="804">
        <v>41</v>
      </c>
      <c r="W57" s="866">
        <f>SUM(B57:H57)+SUM(I57:O57)+SUM(P57:V57)</f>
        <v>731</v>
      </c>
      <c r="X57" s="2"/>
      <c r="Y57" s="12"/>
      <c r="Z57" s="2"/>
      <c r="AA57" s="2"/>
      <c r="AB57" s="2"/>
    </row>
    <row r="58" spans="1:28" ht="15" customHeight="1" x14ac:dyDescent="0.25">
      <c r="A58" s="807" t="s">
        <v>12</v>
      </c>
      <c r="B58" s="808">
        <f>((((B56*7)*B57-B48-B49)/1000))/7</f>
        <v>6.0432714285714288</v>
      </c>
      <c r="C58" s="811">
        <f t="shared" ref="C58:V58" si="31">((((C56*7)*C57-C48-C49)/1000))/7</f>
        <v>5.8692714285714294</v>
      </c>
      <c r="D58" s="811">
        <f t="shared" si="31"/>
        <v>5.8693285714285706</v>
      </c>
      <c r="E58" s="811">
        <f t="shared" si="31"/>
        <v>1.2437999999999998</v>
      </c>
      <c r="F58" s="811">
        <f t="shared" si="31"/>
        <v>5.8502857142857136</v>
      </c>
      <c r="G58" s="811">
        <f t="shared" si="31"/>
        <v>5.8312999999999997</v>
      </c>
      <c r="H58" s="813">
        <f t="shared" si="31"/>
        <v>5.8122999999999996</v>
      </c>
      <c r="I58" s="808">
        <f t="shared" si="31"/>
        <v>5.8883285714285707</v>
      </c>
      <c r="J58" s="811">
        <f t="shared" si="31"/>
        <v>5.8693285714285706</v>
      </c>
      <c r="K58" s="811">
        <f t="shared" si="31"/>
        <v>6.0042857142857144</v>
      </c>
      <c r="L58" s="811">
        <f t="shared" si="31"/>
        <v>1.2436285714285715</v>
      </c>
      <c r="M58" s="811">
        <f t="shared" si="31"/>
        <v>6.138242857142858</v>
      </c>
      <c r="N58" s="811">
        <f t="shared" si="31"/>
        <v>5.9653</v>
      </c>
      <c r="O58" s="812">
        <f t="shared" si="31"/>
        <v>5.7933428571428562</v>
      </c>
      <c r="P58" s="808">
        <f t="shared" si="31"/>
        <v>6.1981857142857137</v>
      </c>
      <c r="Q58" s="811">
        <f t="shared" si="31"/>
        <v>6.3326857142857138</v>
      </c>
      <c r="R58" s="811">
        <f t="shared" si="31"/>
        <v>6.4661571428571429</v>
      </c>
      <c r="S58" s="811">
        <f t="shared" si="31"/>
        <v>1.0882714285714286</v>
      </c>
      <c r="T58" s="811">
        <f t="shared" si="31"/>
        <v>6.4451571428571421</v>
      </c>
      <c r="U58" s="811">
        <f t="shared" si="31"/>
        <v>6.2711571428571427</v>
      </c>
      <c r="V58" s="812">
        <f t="shared" si="31"/>
        <v>6.2711571428571427</v>
      </c>
      <c r="W58" s="867">
        <f>((W55*1000)/W57)/7</f>
        <v>154.13328121946452</v>
      </c>
      <c r="X58" s="327"/>
      <c r="Y58" s="374"/>
      <c r="AA58" s="11"/>
      <c r="AB58" s="11"/>
    </row>
    <row r="59" spans="1:28" ht="15" customHeight="1" x14ac:dyDescent="0.25">
      <c r="A59" s="810" t="s">
        <v>13</v>
      </c>
      <c r="B59" s="808">
        <f>((B57*B56)*7)/1000</f>
        <v>42.314999999999998</v>
      </c>
      <c r="C59" s="811">
        <f>((C57*C56)*7)/1000</f>
        <v>41.097000000000001</v>
      </c>
      <c r="D59" s="811">
        <f t="shared" ref="D59:K59" si="32">((D57*D56)*7)/1000</f>
        <v>41.097000000000001</v>
      </c>
      <c r="E59" s="811">
        <f t="shared" si="32"/>
        <v>8.7080000000000002</v>
      </c>
      <c r="F59" s="811">
        <f t="shared" si="32"/>
        <v>40.963999999999999</v>
      </c>
      <c r="G59" s="811">
        <f t="shared" si="32"/>
        <v>40.831000000000003</v>
      </c>
      <c r="H59" s="813">
        <f t="shared" si="32"/>
        <v>40.698</v>
      </c>
      <c r="I59" s="808">
        <f t="shared" si="32"/>
        <v>41.23</v>
      </c>
      <c r="J59" s="811">
        <f t="shared" si="32"/>
        <v>41.097000000000001</v>
      </c>
      <c r="K59" s="811">
        <f t="shared" si="32"/>
        <v>42.042000000000002</v>
      </c>
      <c r="L59" s="811">
        <f>((L57*L56)*7)/1000</f>
        <v>8.7080000000000002</v>
      </c>
      <c r="M59" s="811">
        <f>((M57*M56)*7)/1000</f>
        <v>42.98</v>
      </c>
      <c r="N59" s="811">
        <f>((N57*N56)*7)/1000</f>
        <v>41.768999999999998</v>
      </c>
      <c r="O59" s="812">
        <f>((O57*O56)*7)/1000</f>
        <v>40.564999999999998</v>
      </c>
      <c r="P59" s="808">
        <f t="shared" ref="P59:V59" si="33">((P57*P56)*7)/1000</f>
        <v>43.4</v>
      </c>
      <c r="Q59" s="811">
        <f t="shared" si="33"/>
        <v>44.341500000000003</v>
      </c>
      <c r="R59" s="811">
        <f t="shared" si="33"/>
        <v>45.276000000000003</v>
      </c>
      <c r="S59" s="811">
        <f t="shared" si="33"/>
        <v>7.6195000000000004</v>
      </c>
      <c r="T59" s="811">
        <f t="shared" si="33"/>
        <v>45.128999999999998</v>
      </c>
      <c r="U59" s="811">
        <f t="shared" si="33"/>
        <v>43.911000000000001</v>
      </c>
      <c r="V59" s="812">
        <f t="shared" si="33"/>
        <v>43.911000000000001</v>
      </c>
      <c r="W59" s="868"/>
      <c r="X59" s="327"/>
      <c r="Y59" s="374"/>
      <c r="AA59" s="11"/>
      <c r="AB59" s="11"/>
    </row>
    <row r="60" spans="1:28" ht="15" customHeight="1" thickBot="1" x14ac:dyDescent="0.3">
      <c r="A60" s="815" t="s">
        <v>14</v>
      </c>
      <c r="B60" s="816">
        <f t="shared" ref="B60:K60" si="34">+(B55/B57)/7*1000</f>
        <v>154.94505494505498</v>
      </c>
      <c r="C60" s="817">
        <f t="shared" si="34"/>
        <v>154.5112781954887</v>
      </c>
      <c r="D60" s="817">
        <f t="shared" si="34"/>
        <v>154.5112781954887</v>
      </c>
      <c r="E60" s="817">
        <f t="shared" si="34"/>
        <v>158.92857142857144</v>
      </c>
      <c r="F60" s="817">
        <f t="shared" si="34"/>
        <v>154.13533834586462</v>
      </c>
      <c r="G60" s="817">
        <f t="shared" si="34"/>
        <v>153.38345864661653</v>
      </c>
      <c r="H60" s="819">
        <f t="shared" si="34"/>
        <v>153.00751879699246</v>
      </c>
      <c r="I60" s="816">
        <f t="shared" si="34"/>
        <v>154.88721804511277</v>
      </c>
      <c r="J60" s="817">
        <f t="shared" si="34"/>
        <v>154.5112781954887</v>
      </c>
      <c r="K60" s="817">
        <f t="shared" si="34"/>
        <v>153.84615384615384</v>
      </c>
      <c r="L60" s="817">
        <f>+(L55/L57)/7*1000</f>
        <v>162.5</v>
      </c>
      <c r="M60" s="817">
        <f>+(M55/M57)/7*1000</f>
        <v>153.57142857142861</v>
      </c>
      <c r="N60" s="817">
        <f>+(N55/N57)/7*1000</f>
        <v>153.11355311355311</v>
      </c>
      <c r="O60" s="818">
        <f>+(O55/O57)/7*1000</f>
        <v>152.63157894736838</v>
      </c>
      <c r="P60" s="816">
        <f t="shared" ref="P60:V60" si="35">+(P55/P57)/7*1000</f>
        <v>155.00000000000003</v>
      </c>
      <c r="Q60" s="817">
        <f t="shared" si="35"/>
        <v>154.35540069686411</v>
      </c>
      <c r="R60" s="817">
        <f t="shared" si="35"/>
        <v>154.08163265306121</v>
      </c>
      <c r="S60" s="817">
        <f t="shared" si="35"/>
        <v>165.30612244897961</v>
      </c>
      <c r="T60" s="817">
        <f t="shared" si="35"/>
        <v>153.40136054421768</v>
      </c>
      <c r="U60" s="817">
        <f t="shared" si="35"/>
        <v>152.96167247386759</v>
      </c>
      <c r="V60" s="818">
        <f t="shared" si="35"/>
        <v>152.96167247386759</v>
      </c>
      <c r="W60" s="869"/>
      <c r="X60" s="327"/>
      <c r="Y60" s="374"/>
      <c r="AA60" s="11"/>
      <c r="AB60" s="11"/>
    </row>
    <row r="61" spans="1:28" ht="15" customHeight="1" x14ac:dyDescent="0.25">
      <c r="A61" s="9"/>
      <c r="B61" s="821">
        <f>B59-B55</f>
        <v>1.4999999999993463E-2</v>
      </c>
      <c r="C61" s="821">
        <f t="shared" ref="C61:V61" si="36">C59-C55</f>
        <v>-2.9999999999930083E-3</v>
      </c>
      <c r="D61" s="821">
        <f t="shared" si="36"/>
        <v>-2.9999999999930083E-3</v>
      </c>
      <c r="E61" s="821">
        <f t="shared" si="36"/>
        <v>-0.19200000000000017</v>
      </c>
      <c r="F61" s="821">
        <f t="shared" si="36"/>
        <v>-3.5999999999994259E-2</v>
      </c>
      <c r="G61" s="821">
        <f t="shared" si="36"/>
        <v>3.1000000000005912E-2</v>
      </c>
      <c r="H61" s="821">
        <f t="shared" si="36"/>
        <v>-1.9999999999953388E-3</v>
      </c>
      <c r="I61" s="821">
        <f t="shared" si="36"/>
        <v>3.0000000000001137E-2</v>
      </c>
      <c r="J61" s="821">
        <f t="shared" si="36"/>
        <v>-2.9999999999930083E-3</v>
      </c>
      <c r="K61" s="821">
        <f t="shared" si="36"/>
        <v>4.2000000000001592E-2</v>
      </c>
      <c r="L61" s="821">
        <f t="shared" si="36"/>
        <v>-0.39199999999999946</v>
      </c>
      <c r="M61" s="821">
        <f t="shared" si="36"/>
        <v>-2.0000000000010232E-2</v>
      </c>
      <c r="N61" s="821">
        <f t="shared" si="36"/>
        <v>-3.0999999999998806E-2</v>
      </c>
      <c r="O61" s="821">
        <f t="shared" si="36"/>
        <v>-3.4999999999996589E-2</v>
      </c>
      <c r="P61" s="821">
        <f t="shared" si="36"/>
        <v>0</v>
      </c>
      <c r="Q61" s="821">
        <f t="shared" si="36"/>
        <v>4.150000000000631E-2</v>
      </c>
      <c r="R61" s="821">
        <f t="shared" si="36"/>
        <v>-2.3999999999993804E-2</v>
      </c>
      <c r="S61" s="821">
        <f t="shared" si="36"/>
        <v>-0.48050000000000104</v>
      </c>
      <c r="T61" s="821">
        <f t="shared" si="36"/>
        <v>2.8999999999996362E-2</v>
      </c>
      <c r="U61" s="821">
        <f t="shared" si="36"/>
        <v>1.099999999999568E-2</v>
      </c>
      <c r="V61" s="821">
        <f t="shared" si="36"/>
        <v>1.099999999999568E-2</v>
      </c>
      <c r="W61" s="821"/>
      <c r="Y61" s="374"/>
      <c r="AA61" s="11"/>
      <c r="AB61" s="11"/>
    </row>
    <row r="62" spans="1:28" ht="15" customHeight="1" x14ac:dyDescent="0.25">
      <c r="A62" s="9"/>
      <c r="B62" s="901">
        <f t="shared" ref="B62:V62" si="37">B61/$A$2</f>
        <v>3.7499999999983658E-3</v>
      </c>
      <c r="C62" s="901">
        <f t="shared" si="37"/>
        <v>-7.4999999999825206E-4</v>
      </c>
      <c r="D62" s="901">
        <f t="shared" si="37"/>
        <v>-7.4999999999825206E-4</v>
      </c>
      <c r="E62" s="901">
        <f t="shared" si="37"/>
        <v>-4.8000000000000043E-2</v>
      </c>
      <c r="F62" s="901">
        <f t="shared" si="37"/>
        <v>-8.9999999999985647E-3</v>
      </c>
      <c r="G62" s="901">
        <f t="shared" si="37"/>
        <v>7.7500000000014779E-3</v>
      </c>
      <c r="H62" s="901">
        <f t="shared" si="37"/>
        <v>-4.9999999999883471E-4</v>
      </c>
      <c r="I62" s="901">
        <f t="shared" si="37"/>
        <v>7.5000000000002842E-3</v>
      </c>
      <c r="J62" s="901">
        <f t="shared" si="37"/>
        <v>-7.4999999999825206E-4</v>
      </c>
      <c r="K62" s="901">
        <f t="shared" si="37"/>
        <v>1.0500000000000398E-2</v>
      </c>
      <c r="L62" s="901">
        <f t="shared" si="37"/>
        <v>-9.7999999999999865E-2</v>
      </c>
      <c r="M62" s="901">
        <f t="shared" si="37"/>
        <v>-5.000000000002558E-3</v>
      </c>
      <c r="N62" s="901">
        <f t="shared" si="37"/>
        <v>-7.7499999999997016E-3</v>
      </c>
      <c r="O62" s="901">
        <f t="shared" si="37"/>
        <v>-8.7499999999991473E-3</v>
      </c>
      <c r="P62" s="901">
        <f t="shared" si="37"/>
        <v>0</v>
      </c>
      <c r="Q62" s="901">
        <f t="shared" si="37"/>
        <v>1.0375000000001577E-2</v>
      </c>
      <c r="R62" s="901">
        <f t="shared" si="37"/>
        <v>-5.999999999998451E-3</v>
      </c>
      <c r="S62" s="901">
        <f t="shared" si="37"/>
        <v>-0.12012500000000026</v>
      </c>
      <c r="T62" s="901">
        <f t="shared" si="37"/>
        <v>7.2499999999990905E-3</v>
      </c>
      <c r="U62" s="901">
        <f t="shared" si="37"/>
        <v>2.74999999999892E-3</v>
      </c>
      <c r="V62" s="901">
        <f t="shared" si="37"/>
        <v>2.74999999999892E-3</v>
      </c>
      <c r="W62" s="822"/>
      <c r="X62" s="30"/>
      <c r="Y62" s="374"/>
      <c r="AA62" s="11"/>
      <c r="AB62" s="11"/>
    </row>
    <row r="63" spans="1:28" ht="15" customHeight="1" thickBot="1" x14ac:dyDescent="0.3">
      <c r="A63" s="824"/>
      <c r="B63" s="901">
        <f t="shared" ref="B63:V63" si="38">B62 + SUMIF($A$48:$A$54, $A$3,B48:B54)</f>
        <v>6.0037499999999984</v>
      </c>
      <c r="C63" s="901">
        <f t="shared" si="38"/>
        <v>5.6992500000000019</v>
      </c>
      <c r="D63" s="901">
        <f t="shared" si="38"/>
        <v>5.8992500000000021</v>
      </c>
      <c r="E63" s="901">
        <f t="shared" si="38"/>
        <v>1.6519999999999999</v>
      </c>
      <c r="F63" s="901">
        <f t="shared" si="38"/>
        <v>5.6910000000000016</v>
      </c>
      <c r="G63" s="901">
        <f t="shared" si="38"/>
        <v>5.7077500000000017</v>
      </c>
      <c r="H63" s="901">
        <f t="shared" si="38"/>
        <v>5.6995000000000013</v>
      </c>
      <c r="I63" s="901">
        <f t="shared" si="38"/>
        <v>5.9075000000000006</v>
      </c>
      <c r="J63" s="901">
        <f t="shared" si="38"/>
        <v>5.8992500000000021</v>
      </c>
      <c r="K63" s="901">
        <f t="shared" si="38"/>
        <v>6.0105000000000004</v>
      </c>
      <c r="L63" s="901">
        <f t="shared" si="38"/>
        <v>1.2020000000000002</v>
      </c>
      <c r="M63" s="901">
        <f t="shared" si="38"/>
        <v>6.0949999999999971</v>
      </c>
      <c r="N63" s="901">
        <f t="shared" si="38"/>
        <v>5.9922500000000003</v>
      </c>
      <c r="O63" s="901">
        <f t="shared" si="38"/>
        <v>5.7912500000000007</v>
      </c>
      <c r="P63" s="901">
        <f t="shared" si="38"/>
        <v>6.1</v>
      </c>
      <c r="Q63" s="901">
        <f t="shared" si="38"/>
        <v>6.3103750000000014</v>
      </c>
      <c r="R63" s="901">
        <f t="shared" si="38"/>
        <v>6.4940000000000015</v>
      </c>
      <c r="S63" s="901">
        <f t="shared" si="38"/>
        <v>1.3798749999999997</v>
      </c>
      <c r="T63" s="901">
        <f t="shared" si="38"/>
        <v>6.4072499999999994</v>
      </c>
      <c r="U63" s="901">
        <f t="shared" si="38"/>
        <v>6.1027499999999986</v>
      </c>
      <c r="V63" s="901">
        <f t="shared" si="38"/>
        <v>6.1027499999999986</v>
      </c>
      <c r="W63" s="824"/>
    </row>
    <row r="64" spans="1:28" s="824" customFormat="1" ht="14.25" customHeight="1" thickBot="1" x14ac:dyDescent="0.3">
      <c r="A64" s="9"/>
      <c r="B64" s="1017">
        <f>B56-B60</f>
        <v>5.4945054945022775E-2</v>
      </c>
      <c r="C64" s="1018">
        <f t="shared" ref="C64:V64" si="39">C56-C60</f>
        <v>-1.1278195488699794E-2</v>
      </c>
      <c r="D64" s="1018">
        <f t="shared" si="39"/>
        <v>-1.1278195488699794E-2</v>
      </c>
      <c r="E64" s="1018">
        <f t="shared" si="39"/>
        <v>-3.4285714285714448</v>
      </c>
      <c r="F64" s="1018">
        <f t="shared" si="39"/>
        <v>-0.1353383458646249</v>
      </c>
      <c r="G64" s="1018">
        <f t="shared" si="39"/>
        <v>0.11654135338346805</v>
      </c>
      <c r="H64" s="1018">
        <f t="shared" si="39"/>
        <v>-7.5187969924570552E-3</v>
      </c>
      <c r="I64" s="1018">
        <f t="shared" si="39"/>
        <v>0.11278195488722531</v>
      </c>
      <c r="J64" s="1018">
        <f t="shared" si="39"/>
        <v>-1.1278195488699794E-2</v>
      </c>
      <c r="K64" s="1018">
        <f t="shared" si="39"/>
        <v>0.15384615384616041</v>
      </c>
      <c r="L64" s="1018">
        <f t="shared" si="39"/>
        <v>-7</v>
      </c>
      <c r="M64" s="1018">
        <f t="shared" si="39"/>
        <v>-7.1428571428612031E-2</v>
      </c>
      <c r="N64" s="1018">
        <f t="shared" si="39"/>
        <v>-0.1135531135531096</v>
      </c>
      <c r="O64" s="1018">
        <f t="shared" si="39"/>
        <v>-0.13157894736838216</v>
      </c>
      <c r="P64" s="1018">
        <f t="shared" si="39"/>
        <v>0</v>
      </c>
      <c r="Q64" s="1018">
        <f t="shared" si="39"/>
        <v>0.14459930313589098</v>
      </c>
      <c r="R64" s="1018">
        <f t="shared" si="39"/>
        <v>-8.1632653061205929E-2</v>
      </c>
      <c r="S64" s="1018">
        <f t="shared" si="39"/>
        <v>-9.8061224489796075</v>
      </c>
      <c r="T64" s="1018">
        <f t="shared" si="39"/>
        <v>9.8639455782318919E-2</v>
      </c>
      <c r="U64" s="1018">
        <f t="shared" si="39"/>
        <v>3.8327526132405865E-2</v>
      </c>
      <c r="V64" s="1019">
        <f t="shared" si="39"/>
        <v>3.8327526132405865E-2</v>
      </c>
      <c r="X64" s="1012">
        <f>SUM(B64:H64,I64:O64,P64:V64)</f>
        <v>-20.051570564040645</v>
      </c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16">
    <mergeCell ref="G1:P1"/>
    <mergeCell ref="E2:H2"/>
    <mergeCell ref="I2:K2"/>
    <mergeCell ref="N2:P2"/>
    <mergeCell ref="B5:H5"/>
    <mergeCell ref="I5:O5"/>
    <mergeCell ref="P5:V5"/>
    <mergeCell ref="W45:W46"/>
    <mergeCell ref="B25:G25"/>
    <mergeCell ref="H25:H26"/>
    <mergeCell ref="O25:T25"/>
    <mergeCell ref="U25:U26"/>
    <mergeCell ref="L26:M26"/>
    <mergeCell ref="B45:H45"/>
    <mergeCell ref="I45:O45"/>
    <mergeCell ref="P45:V45"/>
  </mergeCells>
  <dataValidations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scale="45" orientation="landscape" r:id="rId1"/>
  <legacy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0">
    <tabColor rgb="FF00B050"/>
    <pageSetUpPr fitToPage="1"/>
  </sheetPr>
  <dimension ref="A1:X58"/>
  <sheetViews>
    <sheetView view="pageBreakPreview" zoomScale="40" zoomScaleNormal="35" zoomScaleSheetLayoutView="40" zoomScalePageLayoutView="25" workbookViewId="0">
      <selection activeCell="V56" sqref="V56"/>
    </sheetView>
  </sheetViews>
  <sheetFormatPr baseColWidth="10" defaultRowHeight="30" x14ac:dyDescent="0.25"/>
  <cols>
    <col min="1" max="1" width="15.28515625" customWidth="1"/>
    <col min="2" max="2" width="28.7109375" style="72" customWidth="1"/>
    <col min="3" max="3" width="18.140625" style="72" customWidth="1"/>
    <col min="4" max="7" width="15.7109375" style="72" customWidth="1"/>
    <col min="8" max="8" width="19.85546875" style="72" customWidth="1"/>
    <col min="9" max="9" width="22.140625" style="72" customWidth="1"/>
    <col min="10" max="10" width="22.85546875" style="72" customWidth="1"/>
    <col min="11" max="12" width="17.7109375" style="72" customWidth="1"/>
    <col min="13" max="13" width="25.7109375" style="72" customWidth="1"/>
    <col min="14" max="14" width="20.140625" style="72" customWidth="1"/>
    <col min="15" max="19" width="15.7109375" style="72" customWidth="1"/>
    <col min="20" max="20" width="18.28515625" style="72" customWidth="1"/>
    <col min="21" max="21" width="15.7109375" style="72" customWidth="1"/>
    <col min="22" max="22" width="19.140625" style="72" customWidth="1"/>
    <col min="23" max="23" width="15.7109375" style="72" customWidth="1"/>
    <col min="24" max="24" width="24.5703125" style="72" customWidth="1"/>
    <col min="25" max="25" width="18.7109375" bestFit="1" customWidth="1"/>
  </cols>
  <sheetData>
    <row r="1" spans="1:24" x14ac:dyDescent="0.25">
      <c r="A1" s="561"/>
      <c r="B1" s="1213"/>
      <c r="C1" s="1122" t="s">
        <v>33</v>
      </c>
      <c r="D1" s="1122"/>
      <c r="E1" s="1122"/>
      <c r="F1" s="1122"/>
      <c r="G1" s="1122"/>
      <c r="H1" s="1122"/>
      <c r="I1" s="1122"/>
      <c r="J1" s="1122"/>
      <c r="K1" s="1122"/>
      <c r="L1" s="1122"/>
      <c r="M1" s="1122"/>
      <c r="N1" s="1122"/>
      <c r="O1" s="1122"/>
      <c r="P1" s="1122"/>
      <c r="Q1" s="1122"/>
      <c r="R1" s="1122"/>
      <c r="S1" s="1122"/>
      <c r="T1" s="1122"/>
      <c r="U1" s="1123"/>
      <c r="V1" s="1215" t="s">
        <v>34</v>
      </c>
      <c r="W1" s="1216"/>
      <c r="X1" s="1216"/>
    </row>
    <row r="2" spans="1:24" x14ac:dyDescent="0.25">
      <c r="A2" s="562"/>
      <c r="B2" s="1214"/>
      <c r="C2" s="1127" t="s">
        <v>35</v>
      </c>
      <c r="D2" s="1127"/>
      <c r="E2" s="1127"/>
      <c r="F2" s="1127"/>
      <c r="G2" s="1127"/>
      <c r="H2" s="1127"/>
      <c r="I2" s="1127"/>
      <c r="J2" s="1127"/>
      <c r="K2" s="1127"/>
      <c r="L2" s="1127"/>
      <c r="M2" s="1127"/>
      <c r="N2" s="1127"/>
      <c r="O2" s="1127"/>
      <c r="P2" s="1127"/>
      <c r="Q2" s="1127"/>
      <c r="R2" s="1127"/>
      <c r="S2" s="1127"/>
      <c r="T2" s="1127"/>
      <c r="U2" s="1128"/>
      <c r="V2" s="1215" t="s">
        <v>36</v>
      </c>
      <c r="W2" s="1216"/>
      <c r="X2" s="1216"/>
    </row>
    <row r="3" spans="1:24" x14ac:dyDescent="0.25">
      <c r="A3" s="562"/>
      <c r="B3" s="1214"/>
      <c r="C3" s="1114"/>
      <c r="D3" s="1114"/>
      <c r="E3" s="1114"/>
      <c r="F3" s="1114"/>
      <c r="G3" s="1114"/>
      <c r="H3" s="1114"/>
      <c r="I3" s="1114"/>
      <c r="J3" s="1114"/>
      <c r="K3" s="1114"/>
      <c r="L3" s="1114"/>
      <c r="M3" s="1114"/>
      <c r="N3" s="1114"/>
      <c r="O3" s="1114"/>
      <c r="P3" s="1114"/>
      <c r="Q3" s="1114"/>
      <c r="R3" s="1114"/>
      <c r="S3" s="1114"/>
      <c r="T3" s="1114"/>
      <c r="U3" s="1129"/>
      <c r="V3" s="1215" t="s">
        <v>37</v>
      </c>
      <c r="W3" s="1216"/>
      <c r="X3" s="1216"/>
    </row>
    <row r="4" spans="1:24" x14ac:dyDescent="0.25">
      <c r="A4" s="562"/>
      <c r="B4" s="56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1110"/>
      <c r="W4" s="1110"/>
      <c r="X4" s="1110"/>
    </row>
    <row r="5" spans="1:24" x14ac:dyDescent="0.25">
      <c r="A5" s="562"/>
      <c r="B5" s="564" t="s">
        <v>38</v>
      </c>
      <c r="C5" s="1114">
        <v>3</v>
      </c>
      <c r="D5" s="1114"/>
      <c r="E5" s="84"/>
      <c r="F5" s="84"/>
      <c r="G5" s="84" t="s">
        <v>39</v>
      </c>
      <c r="H5" s="1115" t="s">
        <v>50</v>
      </c>
      <c r="I5" s="1115"/>
      <c r="J5" s="87"/>
      <c r="K5" s="87"/>
      <c r="L5" s="87"/>
      <c r="M5" s="85"/>
      <c r="N5" s="84" t="s">
        <v>40</v>
      </c>
      <c r="O5" s="574">
        <v>50</v>
      </c>
      <c r="P5" s="551"/>
      <c r="V5" s="1110"/>
      <c r="W5" s="1110"/>
      <c r="X5" s="1110"/>
    </row>
    <row r="6" spans="1:24" x14ac:dyDescent="0.25">
      <c r="A6" s="562"/>
      <c r="B6" s="56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1110"/>
      <c r="W6" s="1110"/>
      <c r="X6" s="1110"/>
    </row>
    <row r="7" spans="1:24" x14ac:dyDescent="0.25">
      <c r="A7" s="562"/>
      <c r="B7" s="565" t="s">
        <v>41</v>
      </c>
      <c r="C7" s="1117" t="s">
        <v>2</v>
      </c>
      <c r="D7" s="1117"/>
      <c r="E7" s="86"/>
      <c r="F7" s="86"/>
      <c r="G7" s="84" t="s">
        <v>42</v>
      </c>
      <c r="H7" s="1217">
        <v>45772</v>
      </c>
      <c r="I7" s="1115"/>
      <c r="J7" s="1115"/>
      <c r="K7" s="1115"/>
      <c r="L7" s="87"/>
      <c r="M7" s="391" t="s">
        <v>43</v>
      </c>
      <c r="N7" s="391"/>
      <c r="P7" s="1114" t="s">
        <v>89</v>
      </c>
      <c r="Q7" s="1114"/>
      <c r="R7" s="1114"/>
      <c r="S7" s="1114"/>
      <c r="T7" s="84"/>
      <c r="U7" s="88"/>
      <c r="V7" s="1110"/>
      <c r="W7" s="1110"/>
      <c r="X7" s="1110"/>
    </row>
    <row r="8" spans="1:24" ht="30.75" thickBot="1" x14ac:dyDescent="0.3">
      <c r="A8" s="566"/>
      <c r="B8" s="567"/>
      <c r="C8" s="84"/>
      <c r="D8" s="84"/>
      <c r="E8" s="84"/>
      <c r="F8" s="84"/>
      <c r="G8" s="84"/>
      <c r="H8" s="84"/>
      <c r="I8" s="500"/>
      <c r="J8" s="84"/>
      <c r="K8" s="84"/>
      <c r="L8" s="84"/>
      <c r="M8" s="84"/>
      <c r="N8" s="84"/>
      <c r="O8" s="84"/>
      <c r="P8" s="84"/>
      <c r="Q8" s="84"/>
      <c r="R8" s="84"/>
      <c r="S8" s="84"/>
      <c r="T8" s="84"/>
      <c r="U8" s="84"/>
      <c r="V8" s="1112"/>
      <c r="W8" s="1112"/>
      <c r="X8" s="1112"/>
    </row>
    <row r="9" spans="1:24" ht="30.75" thickBot="1" x14ac:dyDescent="0.3">
      <c r="A9" s="1218" t="s">
        <v>105</v>
      </c>
      <c r="B9" s="1219"/>
      <c r="C9" s="1135" t="s">
        <v>7</v>
      </c>
      <c r="D9" s="1136"/>
      <c r="E9" s="1136"/>
      <c r="F9" s="1136"/>
      <c r="G9" s="1136"/>
      <c r="H9" s="1136"/>
      <c r="I9" s="1134"/>
      <c r="J9" s="1136" t="s">
        <v>29</v>
      </c>
      <c r="K9" s="1136"/>
      <c r="L9" s="1136"/>
      <c r="M9" s="1136"/>
      <c r="N9" s="1136"/>
      <c r="O9" s="1136"/>
      <c r="P9" s="1136"/>
      <c r="Q9" s="1135" t="s">
        <v>28</v>
      </c>
      <c r="R9" s="1136"/>
      <c r="S9" s="1136"/>
      <c r="T9" s="1136"/>
      <c r="U9" s="1136"/>
      <c r="V9" s="1136"/>
      <c r="W9" s="1134"/>
      <c r="X9" s="1220" t="s">
        <v>8</v>
      </c>
    </row>
    <row r="10" spans="1:24" ht="34.5" thickBot="1" x14ac:dyDescent="0.3">
      <c r="A10" s="1222" t="s">
        <v>44</v>
      </c>
      <c r="B10" s="1223"/>
      <c r="C10" s="158">
        <v>1</v>
      </c>
      <c r="D10" s="151">
        <v>2</v>
      </c>
      <c r="E10" s="151">
        <v>3</v>
      </c>
      <c r="F10" s="151">
        <v>4</v>
      </c>
      <c r="G10" s="151">
        <v>5</v>
      </c>
      <c r="H10" s="151">
        <v>6</v>
      </c>
      <c r="I10" s="293">
        <v>7</v>
      </c>
      <c r="J10" s="158">
        <v>1</v>
      </c>
      <c r="K10" s="151">
        <v>2</v>
      </c>
      <c r="L10" s="151">
        <v>3</v>
      </c>
      <c r="M10" s="151">
        <v>4</v>
      </c>
      <c r="N10" s="151">
        <v>5</v>
      </c>
      <c r="O10" s="600">
        <v>6</v>
      </c>
      <c r="P10" s="272">
        <v>7</v>
      </c>
      <c r="Q10" s="158">
        <v>1</v>
      </c>
      <c r="R10" s="151">
        <v>2</v>
      </c>
      <c r="S10" s="151">
        <v>3</v>
      </c>
      <c r="T10" s="151">
        <v>4</v>
      </c>
      <c r="U10" s="151">
        <v>5</v>
      </c>
      <c r="V10" s="273">
        <v>6</v>
      </c>
      <c r="W10" s="293">
        <v>7</v>
      </c>
      <c r="X10" s="1221"/>
    </row>
    <row r="11" spans="1:24" ht="33" x14ac:dyDescent="0.45">
      <c r="A11" s="559" t="s">
        <v>98</v>
      </c>
      <c r="B11" s="597">
        <v>45722</v>
      </c>
      <c r="C11" s="474">
        <f t="shared" ref="C11:W11" ca="1" si="0">INDIRECT("'SEM " &amp; $O$5 &amp; "'!" &amp; ADDRESS(ROW(B17), COLUMN(B17)))</f>
        <v>90.8</v>
      </c>
      <c r="D11" s="665">
        <f t="shared" ca="1" si="0"/>
        <v>91.1</v>
      </c>
      <c r="E11" s="665">
        <f t="shared" ca="1" si="0"/>
        <v>90.8</v>
      </c>
      <c r="F11" s="665">
        <f t="shared" ca="1" si="0"/>
        <v>14.4</v>
      </c>
      <c r="G11" s="665">
        <f t="shared" ca="1" si="0"/>
        <v>89.9</v>
      </c>
      <c r="H11" s="665">
        <f t="shared" ca="1" si="0"/>
        <v>90.8</v>
      </c>
      <c r="I11" s="279">
        <f t="shared" ca="1" si="0"/>
        <v>90.3</v>
      </c>
      <c r="J11" s="664">
        <f t="shared" ca="1" si="0"/>
        <v>87.4</v>
      </c>
      <c r="K11" s="665">
        <f t="shared" ca="1" si="0"/>
        <v>87.4</v>
      </c>
      <c r="L11" s="665">
        <f t="shared" ca="1" si="0"/>
        <v>90</v>
      </c>
      <c r="M11" s="665">
        <f t="shared" ca="1" si="0"/>
        <v>20.399999999999999</v>
      </c>
      <c r="N11" s="665">
        <f t="shared" ca="1" si="0"/>
        <v>90.7</v>
      </c>
      <c r="O11" s="665">
        <f t="shared" ca="1" si="0"/>
        <v>88.7</v>
      </c>
      <c r="P11" s="279">
        <f t="shared" ca="1" si="0"/>
        <v>88</v>
      </c>
      <c r="Q11" s="664">
        <f t="shared" ca="1" si="0"/>
        <v>88.9</v>
      </c>
      <c r="R11" s="665">
        <f t="shared" ca="1" si="0"/>
        <v>90.3</v>
      </c>
      <c r="S11" s="665">
        <f t="shared" ca="1" si="0"/>
        <v>91.7</v>
      </c>
      <c r="T11" s="665">
        <f t="shared" ca="1" si="0"/>
        <v>13.6</v>
      </c>
      <c r="U11" s="701">
        <f t="shared" ca="1" si="0"/>
        <v>92</v>
      </c>
      <c r="V11" s="665">
        <f t="shared" ca="1" si="0"/>
        <v>91.2</v>
      </c>
      <c r="W11" s="279">
        <f t="shared" ca="1" si="0"/>
        <v>90.9</v>
      </c>
      <c r="X11" s="642">
        <f ca="1">+SUM(C11:W11)</f>
        <v>1669.3000000000002</v>
      </c>
    </row>
    <row r="12" spans="1:24" ht="33" x14ac:dyDescent="0.45">
      <c r="A12" s="559" t="s">
        <v>99</v>
      </c>
      <c r="B12" s="597">
        <f t="shared" ref="B12:B17" si="1">B11+1</f>
        <v>45723</v>
      </c>
      <c r="C12" s="571">
        <f t="shared" ref="C12:R17" ca="1" si="2">INDIRECT("'SEM " &amp; $O$5 &amp; "'!" &amp; ADDRESS(ROW(B18), COLUMN(B18)))</f>
        <v>90.8</v>
      </c>
      <c r="D12" s="572">
        <f t="shared" ca="1" si="2"/>
        <v>91.1</v>
      </c>
      <c r="E12" s="572">
        <f t="shared" ca="1" si="2"/>
        <v>90.8</v>
      </c>
      <c r="F12" s="572">
        <f t="shared" ca="1" si="2"/>
        <v>14.1</v>
      </c>
      <c r="G12" s="572">
        <f t="shared" ca="1" si="2"/>
        <v>89.9</v>
      </c>
      <c r="H12" s="572">
        <f t="shared" ca="1" si="2"/>
        <v>90.7</v>
      </c>
      <c r="I12" s="280">
        <f t="shared" ca="1" si="2"/>
        <v>90.3</v>
      </c>
      <c r="J12" s="571">
        <f t="shared" ca="1" si="2"/>
        <v>87.4</v>
      </c>
      <c r="K12" s="572">
        <f t="shared" ca="1" si="2"/>
        <v>87.4</v>
      </c>
      <c r="L12" s="572">
        <f t="shared" ca="1" si="2"/>
        <v>90</v>
      </c>
      <c r="M12" s="572">
        <f t="shared" ca="1" si="2"/>
        <v>20.3</v>
      </c>
      <c r="N12" s="572">
        <f t="shared" ca="1" si="2"/>
        <v>90.7</v>
      </c>
      <c r="O12" s="572">
        <f t="shared" ca="1" si="2"/>
        <v>88.7</v>
      </c>
      <c r="P12" s="280">
        <f t="shared" ca="1" si="2"/>
        <v>88</v>
      </c>
      <c r="Q12" s="571">
        <f t="shared" ca="1" si="2"/>
        <v>88.9</v>
      </c>
      <c r="R12" s="572">
        <f t="shared" ca="1" si="2"/>
        <v>90.3</v>
      </c>
      <c r="S12" s="572">
        <f t="shared" ref="S12:W17" ca="1" si="3">INDIRECT("'SEM " &amp; $O$5 &amp; "'!" &amp; ADDRESS(ROW(R18), COLUMN(R18)))</f>
        <v>91.6</v>
      </c>
      <c r="T12" s="572">
        <f t="shared" ca="1" si="3"/>
        <v>13.6</v>
      </c>
      <c r="U12" s="678">
        <f t="shared" ca="1" si="3"/>
        <v>92</v>
      </c>
      <c r="V12" s="572">
        <f t="shared" ca="1" si="3"/>
        <v>91.2</v>
      </c>
      <c r="W12" s="280">
        <f t="shared" ca="1" si="3"/>
        <v>90.9</v>
      </c>
      <c r="X12" s="643">
        <f t="shared" ref="X12:X17" ca="1" si="4">+SUM(C12:W12)</f>
        <v>1668.7</v>
      </c>
    </row>
    <row r="13" spans="1:24" ht="33" x14ac:dyDescent="0.45">
      <c r="A13" s="559" t="s">
        <v>100</v>
      </c>
      <c r="B13" s="597">
        <f t="shared" si="1"/>
        <v>45724</v>
      </c>
      <c r="C13" s="571">
        <f t="shared" ca="1" si="2"/>
        <v>90.7</v>
      </c>
      <c r="D13" s="572">
        <f t="shared" ca="1" si="2"/>
        <v>91.1</v>
      </c>
      <c r="E13" s="572">
        <f t="shared" ca="1" si="2"/>
        <v>90.8</v>
      </c>
      <c r="F13" s="572">
        <f t="shared" ca="1" si="2"/>
        <v>14</v>
      </c>
      <c r="G13" s="572">
        <f t="shared" ca="1" si="2"/>
        <v>89.9</v>
      </c>
      <c r="H13" s="572">
        <f t="shared" ca="1" si="2"/>
        <v>90.7</v>
      </c>
      <c r="I13" s="280">
        <f t="shared" ca="1" si="2"/>
        <v>90.3</v>
      </c>
      <c r="J13" s="571">
        <f t="shared" ca="1" si="2"/>
        <v>87.4</v>
      </c>
      <c r="K13" s="572">
        <f t="shared" ca="1" si="2"/>
        <v>87.4</v>
      </c>
      <c r="L13" s="572">
        <f t="shared" ca="1" si="2"/>
        <v>89.9</v>
      </c>
      <c r="M13" s="572">
        <f t="shared" ca="1" si="2"/>
        <v>20.2</v>
      </c>
      <c r="N13" s="572">
        <f t="shared" ca="1" si="2"/>
        <v>90.7</v>
      </c>
      <c r="O13" s="572">
        <f t="shared" ca="1" si="2"/>
        <v>88.7</v>
      </c>
      <c r="P13" s="280">
        <f t="shared" ca="1" si="2"/>
        <v>87.7</v>
      </c>
      <c r="Q13" s="571">
        <f t="shared" ca="1" si="2"/>
        <v>88.8</v>
      </c>
      <c r="R13" s="572">
        <f t="shared" ca="1" si="2"/>
        <v>90.2</v>
      </c>
      <c r="S13" s="572">
        <f t="shared" ca="1" si="3"/>
        <v>91.6</v>
      </c>
      <c r="T13" s="572">
        <f t="shared" ca="1" si="3"/>
        <v>13.6</v>
      </c>
      <c r="U13" s="678">
        <f t="shared" ca="1" si="3"/>
        <v>92</v>
      </c>
      <c r="V13" s="572">
        <f t="shared" ca="1" si="3"/>
        <v>91.1</v>
      </c>
      <c r="W13" s="280">
        <f t="shared" ca="1" si="3"/>
        <v>90.9</v>
      </c>
      <c r="X13" s="643">
        <f t="shared" ca="1" si="4"/>
        <v>1667.6999999999998</v>
      </c>
    </row>
    <row r="14" spans="1:24" ht="33" x14ac:dyDescent="0.45">
      <c r="A14" s="559" t="s">
        <v>101</v>
      </c>
      <c r="B14" s="597">
        <f t="shared" si="1"/>
        <v>45725</v>
      </c>
      <c r="C14" s="571">
        <f t="shared" ca="1" si="2"/>
        <v>90.6</v>
      </c>
      <c r="D14" s="572">
        <f t="shared" ca="1" si="2"/>
        <v>91.1</v>
      </c>
      <c r="E14" s="572">
        <f t="shared" ca="1" si="2"/>
        <v>90.7</v>
      </c>
      <c r="F14" s="572">
        <f t="shared" ca="1" si="2"/>
        <v>14.1</v>
      </c>
      <c r="G14" s="572">
        <f t="shared" ca="1" si="2"/>
        <v>89.9</v>
      </c>
      <c r="H14" s="572">
        <f t="shared" ca="1" si="2"/>
        <v>90.7</v>
      </c>
      <c r="I14" s="280">
        <f t="shared" ca="1" si="2"/>
        <v>90.5</v>
      </c>
      <c r="J14" s="571">
        <f t="shared" ca="1" si="2"/>
        <v>86.9</v>
      </c>
      <c r="K14" s="572">
        <f t="shared" ca="1" si="2"/>
        <v>87.4</v>
      </c>
      <c r="L14" s="572">
        <f t="shared" ca="1" si="2"/>
        <v>89.9</v>
      </c>
      <c r="M14" s="572">
        <f t="shared" ca="1" si="2"/>
        <v>20.399999999999999</v>
      </c>
      <c r="N14" s="572">
        <f t="shared" ca="1" si="2"/>
        <v>90.7</v>
      </c>
      <c r="O14" s="572">
        <f t="shared" ca="1" si="2"/>
        <v>88.7</v>
      </c>
      <c r="P14" s="280">
        <f t="shared" ca="1" si="2"/>
        <v>88</v>
      </c>
      <c r="Q14" s="571">
        <f t="shared" ca="1" si="2"/>
        <v>88.9</v>
      </c>
      <c r="R14" s="572">
        <f t="shared" ca="1" si="2"/>
        <v>90.3</v>
      </c>
      <c r="S14" s="572">
        <f t="shared" ca="1" si="3"/>
        <v>91.7</v>
      </c>
      <c r="T14" s="572">
        <f t="shared" ca="1" si="3"/>
        <v>13.6</v>
      </c>
      <c r="U14" s="678">
        <f t="shared" ca="1" si="3"/>
        <v>92</v>
      </c>
      <c r="V14" s="572">
        <f t="shared" ca="1" si="3"/>
        <v>91.2</v>
      </c>
      <c r="W14" s="280">
        <f t="shared" ca="1" si="3"/>
        <v>90.8</v>
      </c>
      <c r="X14" s="643">
        <f t="shared" ca="1" si="4"/>
        <v>1668.1</v>
      </c>
    </row>
    <row r="15" spans="1:24" ht="33" x14ac:dyDescent="0.45">
      <c r="A15" s="559" t="s">
        <v>102</v>
      </c>
      <c r="B15" s="597">
        <f t="shared" si="1"/>
        <v>45726</v>
      </c>
      <c r="C15" s="571">
        <f t="shared" ca="1" si="2"/>
        <v>90.6</v>
      </c>
      <c r="D15" s="572">
        <f t="shared" ca="1" si="2"/>
        <v>91.1</v>
      </c>
      <c r="E15" s="572">
        <f t="shared" ca="1" si="2"/>
        <v>90.7</v>
      </c>
      <c r="F15" s="572">
        <f t="shared" ca="1" si="2"/>
        <v>14</v>
      </c>
      <c r="G15" s="572">
        <f t="shared" ca="1" si="2"/>
        <v>89.9</v>
      </c>
      <c r="H15" s="572">
        <f t="shared" ca="1" si="2"/>
        <v>90.6</v>
      </c>
      <c r="I15" s="280">
        <f t="shared" ca="1" si="2"/>
        <v>90.5</v>
      </c>
      <c r="J15" s="571">
        <f t="shared" ca="1" si="2"/>
        <v>86.9</v>
      </c>
      <c r="K15" s="572">
        <f t="shared" ca="1" si="2"/>
        <v>87.3</v>
      </c>
      <c r="L15" s="572">
        <f t="shared" ca="1" si="2"/>
        <v>89.6</v>
      </c>
      <c r="M15" s="572">
        <f t="shared" ca="1" si="2"/>
        <v>20.3</v>
      </c>
      <c r="N15" s="572">
        <f t="shared" ca="1" si="2"/>
        <v>90.6</v>
      </c>
      <c r="O15" s="572">
        <f t="shared" ca="1" si="2"/>
        <v>88.7</v>
      </c>
      <c r="P15" s="280">
        <f t="shared" ca="1" si="2"/>
        <v>87.7</v>
      </c>
      <c r="Q15" s="571">
        <f t="shared" ca="1" si="2"/>
        <v>88.9</v>
      </c>
      <c r="R15" s="572">
        <f t="shared" ca="1" si="2"/>
        <v>90.3</v>
      </c>
      <c r="S15" s="572">
        <f t="shared" ca="1" si="3"/>
        <v>91.6</v>
      </c>
      <c r="T15" s="572">
        <f t="shared" ca="1" si="3"/>
        <v>13.6</v>
      </c>
      <c r="U15" s="678">
        <f t="shared" ca="1" si="3"/>
        <v>91.9</v>
      </c>
      <c r="V15" s="572">
        <f t="shared" ca="1" si="3"/>
        <v>91.2</v>
      </c>
      <c r="W15" s="280">
        <f t="shared" ca="1" si="3"/>
        <v>90.8</v>
      </c>
      <c r="X15" s="643">
        <f t="shared" ca="1" si="4"/>
        <v>1666.8</v>
      </c>
    </row>
    <row r="16" spans="1:24" ht="33" x14ac:dyDescent="0.45">
      <c r="A16" s="559" t="s">
        <v>103</v>
      </c>
      <c r="B16" s="597">
        <f t="shared" si="1"/>
        <v>45727</v>
      </c>
      <c r="C16" s="571">
        <f t="shared" ca="1" si="2"/>
        <v>90.6</v>
      </c>
      <c r="D16" s="572">
        <f t="shared" ca="1" si="2"/>
        <v>91.1</v>
      </c>
      <c r="E16" s="572">
        <f t="shared" ca="1" si="2"/>
        <v>90.7</v>
      </c>
      <c r="F16" s="572">
        <f t="shared" ca="1" si="2"/>
        <v>13.9</v>
      </c>
      <c r="G16" s="572">
        <f t="shared" ca="1" si="2"/>
        <v>89.9</v>
      </c>
      <c r="H16" s="572">
        <f t="shared" ca="1" si="2"/>
        <v>90.5</v>
      </c>
      <c r="I16" s="280">
        <f t="shared" ca="1" si="2"/>
        <v>90.5</v>
      </c>
      <c r="J16" s="571">
        <f t="shared" ca="1" si="2"/>
        <v>86.9</v>
      </c>
      <c r="K16" s="572">
        <f t="shared" ca="1" si="2"/>
        <v>87.2</v>
      </c>
      <c r="L16" s="572">
        <f t="shared" ca="1" si="2"/>
        <v>89.6</v>
      </c>
      <c r="M16" s="572">
        <f t="shared" ca="1" si="2"/>
        <v>20.3</v>
      </c>
      <c r="N16" s="572">
        <f t="shared" ca="1" si="2"/>
        <v>90.6</v>
      </c>
      <c r="O16" s="572">
        <f t="shared" ca="1" si="2"/>
        <v>88.7</v>
      </c>
      <c r="P16" s="280">
        <f t="shared" ca="1" si="2"/>
        <v>87.7</v>
      </c>
      <c r="Q16" s="571">
        <f t="shared" ca="1" si="2"/>
        <v>88.8</v>
      </c>
      <c r="R16" s="572">
        <f t="shared" ca="1" si="2"/>
        <v>90.3</v>
      </c>
      <c r="S16" s="572">
        <f t="shared" ca="1" si="3"/>
        <v>91.6</v>
      </c>
      <c r="T16" s="572">
        <f t="shared" ca="1" si="3"/>
        <v>13.6</v>
      </c>
      <c r="U16" s="678">
        <f t="shared" ca="1" si="3"/>
        <v>91.9</v>
      </c>
      <c r="V16" s="572">
        <f t="shared" ca="1" si="3"/>
        <v>91.2</v>
      </c>
      <c r="W16" s="280">
        <f t="shared" ca="1" si="3"/>
        <v>90.8</v>
      </c>
      <c r="X16" s="643">
        <f t="shared" ca="1" si="4"/>
        <v>1666.3999999999999</v>
      </c>
    </row>
    <row r="17" spans="1:24" ht="33.75" thickBot="1" x14ac:dyDescent="0.5">
      <c r="A17" s="559" t="s">
        <v>104</v>
      </c>
      <c r="B17" s="597">
        <f t="shared" si="1"/>
        <v>45728</v>
      </c>
      <c r="C17" s="601">
        <f t="shared" ca="1" si="2"/>
        <v>90.6</v>
      </c>
      <c r="D17" s="602">
        <f t="shared" ca="1" si="2"/>
        <v>91.1</v>
      </c>
      <c r="E17" s="602">
        <f t="shared" ca="1" si="2"/>
        <v>90.6</v>
      </c>
      <c r="F17" s="602">
        <f t="shared" ca="1" si="2"/>
        <v>13.6</v>
      </c>
      <c r="G17" s="602">
        <f t="shared" ca="1" si="2"/>
        <v>89.9</v>
      </c>
      <c r="H17" s="602">
        <f t="shared" ca="1" si="2"/>
        <v>90.5</v>
      </c>
      <c r="I17" s="281">
        <f t="shared" ca="1" si="2"/>
        <v>90.5</v>
      </c>
      <c r="J17" s="601">
        <f t="shared" ca="1" si="2"/>
        <v>86.9</v>
      </c>
      <c r="K17" s="602">
        <f t="shared" ca="1" si="2"/>
        <v>87.2</v>
      </c>
      <c r="L17" s="602">
        <f t="shared" ca="1" si="2"/>
        <v>89.6</v>
      </c>
      <c r="M17" s="602">
        <f t="shared" ca="1" si="2"/>
        <v>20.3</v>
      </c>
      <c r="N17" s="602">
        <f t="shared" ca="1" si="2"/>
        <v>90.6</v>
      </c>
      <c r="O17" s="602">
        <f t="shared" ca="1" si="2"/>
        <v>88.7</v>
      </c>
      <c r="P17" s="281">
        <f t="shared" ca="1" si="2"/>
        <v>87.7</v>
      </c>
      <c r="Q17" s="601">
        <f t="shared" ca="1" si="2"/>
        <v>88.7</v>
      </c>
      <c r="R17" s="602">
        <f t="shared" ca="1" si="2"/>
        <v>90.3</v>
      </c>
      <c r="S17" s="602">
        <f t="shared" ca="1" si="3"/>
        <v>91.6</v>
      </c>
      <c r="T17" s="602">
        <f t="shared" ca="1" si="3"/>
        <v>13.5</v>
      </c>
      <c r="U17" s="702">
        <f t="shared" ca="1" si="3"/>
        <v>91.9</v>
      </c>
      <c r="V17" s="602">
        <f t="shared" ca="1" si="3"/>
        <v>91.2</v>
      </c>
      <c r="W17" s="281">
        <f t="shared" ca="1" si="3"/>
        <v>90.8</v>
      </c>
      <c r="X17" s="644">
        <f t="shared" ca="1" si="4"/>
        <v>1665.8</v>
      </c>
    </row>
    <row r="18" spans="1:24" x14ac:dyDescent="0.25">
      <c r="A18" s="1224" t="s">
        <v>8</v>
      </c>
      <c r="B18" s="1225"/>
      <c r="C18" s="128">
        <f ca="1">+SUM(C11:C17)</f>
        <v>634.70000000000005</v>
      </c>
      <c r="D18" s="129">
        <f t="shared" ref="D18:W18" ca="1" si="5">+SUM(D11:D17)</f>
        <v>637.70000000000005</v>
      </c>
      <c r="E18" s="129">
        <f t="shared" ca="1" si="5"/>
        <v>635.1</v>
      </c>
      <c r="F18" s="129">
        <f t="shared" ca="1" si="5"/>
        <v>98.1</v>
      </c>
      <c r="G18" s="129">
        <f t="shared" ca="1" si="5"/>
        <v>629.29999999999995</v>
      </c>
      <c r="H18" s="129">
        <f t="shared" ca="1" si="5"/>
        <v>634.5</v>
      </c>
      <c r="I18" s="130">
        <f t="shared" ca="1" si="5"/>
        <v>632.9</v>
      </c>
      <c r="J18" s="128">
        <f t="shared" ca="1" si="5"/>
        <v>609.79999999999995</v>
      </c>
      <c r="K18" s="129">
        <f t="shared" ca="1" si="5"/>
        <v>611.30000000000007</v>
      </c>
      <c r="L18" s="129">
        <f t="shared" ca="1" si="5"/>
        <v>628.6</v>
      </c>
      <c r="M18" s="129">
        <f t="shared" ca="1" si="5"/>
        <v>142.20000000000002</v>
      </c>
      <c r="N18" s="129">
        <f t="shared" ca="1" si="5"/>
        <v>634.6</v>
      </c>
      <c r="O18" s="129">
        <f t="shared" ca="1" si="5"/>
        <v>620.90000000000009</v>
      </c>
      <c r="P18" s="130">
        <f t="shared" ca="1" si="5"/>
        <v>614.80000000000007</v>
      </c>
      <c r="Q18" s="128">
        <f t="shared" ca="1" si="5"/>
        <v>621.9</v>
      </c>
      <c r="R18" s="129">
        <f t="shared" ca="1" si="5"/>
        <v>632</v>
      </c>
      <c r="S18" s="129">
        <f t="shared" ca="1" si="5"/>
        <v>641.4</v>
      </c>
      <c r="T18" s="129">
        <f t="shared" ca="1" si="5"/>
        <v>95.1</v>
      </c>
      <c r="U18" s="129">
        <f t="shared" ca="1" si="5"/>
        <v>643.69999999999993</v>
      </c>
      <c r="V18" s="129">
        <f t="shared" ca="1" si="5"/>
        <v>638.30000000000007</v>
      </c>
      <c r="W18" s="262">
        <f t="shared" ca="1" si="5"/>
        <v>635.9</v>
      </c>
      <c r="X18" s="510">
        <f ca="1">+SUM(C18:W18)</f>
        <v>11672.800000000001</v>
      </c>
    </row>
    <row r="19" spans="1:24" ht="33.75" thickBot="1" x14ac:dyDescent="0.3">
      <c r="A19" s="1226" t="s">
        <v>47</v>
      </c>
      <c r="B19" s="1227"/>
      <c r="C19" s="587">
        <f ca="1">INDIRECT("'SEM " &amp; $O$5 &amp; "'!" &amp; ADDRESS(26, COLUMN(B26)))</f>
        <v>583</v>
      </c>
      <c r="D19" s="588">
        <f t="shared" ref="D19:W19" ca="1" si="6">INDIRECT("'SEM " &amp; $O$5 &amp; "'!" &amp; ADDRESS(26, COLUMN(C26)))</f>
        <v>588</v>
      </c>
      <c r="E19" s="588">
        <f t="shared" ca="1" si="6"/>
        <v>583</v>
      </c>
      <c r="F19" s="588">
        <f t="shared" ca="1" si="6"/>
        <v>83</v>
      </c>
      <c r="G19" s="588">
        <f t="shared" ca="1" si="6"/>
        <v>580</v>
      </c>
      <c r="H19" s="588">
        <f t="shared" ca="1" si="6"/>
        <v>582</v>
      </c>
      <c r="I19" s="589">
        <f t="shared" ca="1" si="6"/>
        <v>584</v>
      </c>
      <c r="J19" s="587">
        <f t="shared" ca="1" si="6"/>
        <v>561</v>
      </c>
      <c r="K19" s="588">
        <f t="shared" ca="1" si="6"/>
        <v>562</v>
      </c>
      <c r="L19" s="588">
        <f t="shared" ca="1" si="6"/>
        <v>576</v>
      </c>
      <c r="M19" s="588">
        <f t="shared" ca="1" si="6"/>
        <v>129</v>
      </c>
      <c r="N19" s="588">
        <f t="shared" ca="1" si="6"/>
        <v>584</v>
      </c>
      <c r="O19" s="588">
        <f t="shared" ca="1" si="6"/>
        <v>573</v>
      </c>
      <c r="P19" s="589">
        <f t="shared" ca="1" si="6"/>
        <v>564</v>
      </c>
      <c r="Q19" s="587">
        <f t="shared" ca="1" si="6"/>
        <v>570</v>
      </c>
      <c r="R19" s="588">
        <f t="shared" ca="1" si="6"/>
        <v>581</v>
      </c>
      <c r="S19" s="588">
        <f t="shared" ca="1" si="6"/>
        <v>588</v>
      </c>
      <c r="T19" s="588">
        <f t="shared" ca="1" si="6"/>
        <v>87</v>
      </c>
      <c r="U19" s="588">
        <f t="shared" ca="1" si="6"/>
        <v>593</v>
      </c>
      <c r="V19" s="588">
        <f t="shared" ca="1" si="6"/>
        <v>588</v>
      </c>
      <c r="W19" s="590">
        <f t="shared" ca="1" si="6"/>
        <v>586</v>
      </c>
      <c r="X19" s="631">
        <f ca="1">SUM(C19:W19)</f>
        <v>10725</v>
      </c>
    </row>
    <row r="20" spans="1:24" x14ac:dyDescent="0.25">
      <c r="B20" s="89"/>
      <c r="C20" s="89"/>
      <c r="D20" s="2"/>
      <c r="E20" s="2"/>
      <c r="F20" s="2"/>
      <c r="G20" s="2"/>
      <c r="H20" s="2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</row>
    <row r="21" spans="1:24" ht="30" customHeight="1" x14ac:dyDescent="0.25">
      <c r="B21" s="1228"/>
      <c r="C21" s="89"/>
      <c r="D21" s="89"/>
      <c r="E21" s="89"/>
      <c r="F21" s="89"/>
      <c r="G21" s="89"/>
      <c r="H21" s="89"/>
      <c r="I21" s="89"/>
      <c r="J21" s="89"/>
      <c r="K21" s="89"/>
      <c r="L21" s="89"/>
      <c r="M21" s="89"/>
      <c r="N21" s="89"/>
      <c r="O21" s="89"/>
      <c r="P21" s="89"/>
      <c r="Q21" s="89"/>
      <c r="R21" s="89"/>
      <c r="S21" s="89"/>
      <c r="T21" s="89"/>
      <c r="U21" s="89"/>
      <c r="V21" s="89"/>
      <c r="W21" s="89"/>
      <c r="X21" s="89"/>
    </row>
    <row r="22" spans="1:24" x14ac:dyDescent="0.25">
      <c r="B22" s="1228"/>
      <c r="C22" s="118"/>
      <c r="D22" s="653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118"/>
    </row>
    <row r="23" spans="1:24" x14ac:dyDescent="0.25">
      <c r="B23" s="1228"/>
      <c r="C23" s="118"/>
      <c r="D23" s="653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118"/>
    </row>
    <row r="24" spans="1:24" ht="30.75" thickBot="1" x14ac:dyDescent="0.3">
      <c r="B24" s="92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131"/>
    </row>
    <row r="25" spans="1:24" ht="30.75" customHeight="1" thickBot="1" x14ac:dyDescent="0.3">
      <c r="A25" s="1218" t="s">
        <v>26</v>
      </c>
      <c r="B25" s="1219"/>
      <c r="C25" s="1135" t="s">
        <v>16</v>
      </c>
      <c r="D25" s="1136"/>
      <c r="E25" s="1136"/>
      <c r="F25" s="1136"/>
      <c r="G25" s="1136"/>
      <c r="H25" s="1134"/>
      <c r="I25" s="1220" t="s">
        <v>8</v>
      </c>
      <c r="J25" s="92"/>
      <c r="K25" s="92"/>
      <c r="L25" s="1218" t="s">
        <v>45</v>
      </c>
      <c r="M25" s="1219"/>
      <c r="N25" s="1135" t="s">
        <v>16</v>
      </c>
      <c r="O25" s="1136"/>
      <c r="P25" s="1136"/>
      <c r="Q25" s="1136"/>
      <c r="R25" s="1136"/>
      <c r="S25" s="1134"/>
      <c r="T25" s="1220" t="s">
        <v>8</v>
      </c>
      <c r="V25"/>
      <c r="W25"/>
      <c r="X25"/>
    </row>
    <row r="26" spans="1:24" ht="30.75" customHeight="1" thickBot="1" x14ac:dyDescent="0.3">
      <c r="A26" s="1222" t="s">
        <v>44</v>
      </c>
      <c r="B26" s="1223"/>
      <c r="C26" s="127">
        <v>1</v>
      </c>
      <c r="D26" s="193">
        <v>2</v>
      </c>
      <c r="E26" s="193">
        <v>3</v>
      </c>
      <c r="F26" s="193">
        <v>4</v>
      </c>
      <c r="G26" s="193">
        <v>5</v>
      </c>
      <c r="H26" s="193">
        <v>6</v>
      </c>
      <c r="I26" s="1237"/>
      <c r="J26" s="92"/>
      <c r="K26" s="92"/>
      <c r="L26" s="1222" t="s">
        <v>44</v>
      </c>
      <c r="M26" s="1223"/>
      <c r="N26" s="138">
        <v>1</v>
      </c>
      <c r="O26" s="139">
        <v>2</v>
      </c>
      <c r="P26" s="139">
        <v>3</v>
      </c>
      <c r="Q26" s="139">
        <v>4</v>
      </c>
      <c r="R26" s="139">
        <v>5</v>
      </c>
      <c r="S26" s="140">
        <v>6</v>
      </c>
      <c r="T26" s="1237"/>
      <c r="U26" s="1230" t="s">
        <v>91</v>
      </c>
      <c r="V26" s="1231"/>
      <c r="W26" s="1231"/>
      <c r="X26" s="1231"/>
    </row>
    <row r="27" spans="1:24" ht="36" customHeight="1" x14ac:dyDescent="0.25">
      <c r="A27" s="559" t="s">
        <v>98</v>
      </c>
      <c r="B27" s="597">
        <f>B11</f>
        <v>45722</v>
      </c>
      <c r="C27" s="474">
        <f t="shared" ref="C27:H27" ca="1" si="7">INDIRECT("'SEM " &amp; $O$5 &amp; "'!" &amp; ADDRESS(ROW(B36), COLUMN(B36)))</f>
        <v>73</v>
      </c>
      <c r="D27" s="592">
        <f t="shared" ca="1" si="7"/>
        <v>77.900000000000006</v>
      </c>
      <c r="E27" s="330">
        <f t="shared" ca="1" si="7"/>
        <v>22.8</v>
      </c>
      <c r="F27" s="330">
        <f t="shared" ca="1" si="7"/>
        <v>77.099999999999994</v>
      </c>
      <c r="G27" s="330">
        <f t="shared" ca="1" si="7"/>
        <v>77.099999999999994</v>
      </c>
      <c r="H27" s="331">
        <f t="shared" ca="1" si="7"/>
        <v>77.2</v>
      </c>
      <c r="I27" s="552">
        <f ca="1">SUM(C27:H27)</f>
        <v>405.09999999999997</v>
      </c>
      <c r="J27" s="660"/>
      <c r="K27" s="374"/>
      <c r="L27" s="559" t="s">
        <v>98</v>
      </c>
      <c r="M27" s="560">
        <f>B11</f>
        <v>45722</v>
      </c>
      <c r="N27" s="474">
        <f t="shared" ref="N27:S27" ca="1" si="8">INDIRECT("'SEM " &amp; $O$5 &amp; "'!" &amp; ADDRESS(ROW(O36), COLUMN(O36)))</f>
        <v>5.9</v>
      </c>
      <c r="O27" s="592">
        <f t="shared" ca="1" si="8"/>
        <v>6.2</v>
      </c>
      <c r="P27" s="592">
        <f t="shared" ca="1" si="8"/>
        <v>1.4</v>
      </c>
      <c r="Q27" s="330">
        <f t="shared" ca="1" si="8"/>
        <v>6.2</v>
      </c>
      <c r="R27" s="592">
        <f t="shared" ca="1" si="8"/>
        <v>6.2</v>
      </c>
      <c r="S27" s="647">
        <f t="shared" ca="1" si="8"/>
        <v>6.3</v>
      </c>
      <c r="T27" s="510">
        <f ca="1">+SUM(N27:S27)</f>
        <v>32.200000000000003</v>
      </c>
      <c r="U27" s="1230"/>
      <c r="V27" s="1231"/>
      <c r="W27" s="1231"/>
      <c r="X27" s="1231"/>
    </row>
    <row r="28" spans="1:24" ht="36" customHeight="1" x14ac:dyDescent="0.25">
      <c r="A28" s="559" t="s">
        <v>99</v>
      </c>
      <c r="B28" s="597">
        <f t="shared" ref="B28:B33" si="9">B27+1</f>
        <v>45723</v>
      </c>
      <c r="C28" s="329">
        <f t="shared" ref="C28:H33" ca="1" si="10">INDIRECT("'SEM " &amp; $O$5 &amp; "'!" &amp; ADDRESS(ROW(B37), COLUMN(B37)))</f>
        <v>73</v>
      </c>
      <c r="D28" s="592">
        <f t="shared" ca="1" si="10"/>
        <v>77.900000000000006</v>
      </c>
      <c r="E28" s="330">
        <f t="shared" ca="1" si="10"/>
        <v>22.5</v>
      </c>
      <c r="F28" s="330">
        <f t="shared" ca="1" si="10"/>
        <v>77.099999999999994</v>
      </c>
      <c r="G28" s="330">
        <f t="shared" ca="1" si="10"/>
        <v>77.099999999999994</v>
      </c>
      <c r="H28" s="331">
        <f t="shared" ca="1" si="10"/>
        <v>77.2</v>
      </c>
      <c r="I28" s="552">
        <f t="shared" ref="I28:I33" ca="1" si="11">SUM(C28:H28)</f>
        <v>404.8</v>
      </c>
      <c r="J28" s="660"/>
      <c r="K28" s="661"/>
      <c r="L28" s="559" t="s">
        <v>99</v>
      </c>
      <c r="M28" s="560">
        <f t="shared" ref="M28:M33" si="12">M27+1</f>
        <v>45723</v>
      </c>
      <c r="N28" s="329">
        <f t="shared" ref="N28:S33" ca="1" si="13">INDIRECT("'SEM " &amp; $O$5 &amp; "'!" &amp; ADDRESS(ROW(O37), COLUMN(O37)))</f>
        <v>5.9</v>
      </c>
      <c r="O28" s="330">
        <f t="shared" ca="1" si="13"/>
        <v>6.2</v>
      </c>
      <c r="P28" s="330">
        <f t="shared" ca="1" si="13"/>
        <v>1.4</v>
      </c>
      <c r="Q28" s="330">
        <f t="shared" ca="1" si="13"/>
        <v>6.3</v>
      </c>
      <c r="R28" s="330">
        <f t="shared" ca="1" si="13"/>
        <v>6.2</v>
      </c>
      <c r="S28" s="344">
        <f t="shared" ca="1" si="13"/>
        <v>6.3</v>
      </c>
      <c r="T28" s="510">
        <f t="shared" ref="T28:T34" ca="1" si="14">+SUM(N28:S28)</f>
        <v>32.299999999999997</v>
      </c>
      <c r="U28" s="1230"/>
      <c r="V28" s="1231"/>
      <c r="W28" s="1231"/>
      <c r="X28" s="1231"/>
    </row>
    <row r="29" spans="1:24" ht="36" customHeight="1" x14ac:dyDescent="0.25">
      <c r="A29" s="559" t="s">
        <v>100</v>
      </c>
      <c r="B29" s="597">
        <f t="shared" si="9"/>
        <v>45724</v>
      </c>
      <c r="C29" s="329">
        <f t="shared" ca="1" si="10"/>
        <v>73</v>
      </c>
      <c r="D29" s="592">
        <f t="shared" ca="1" si="10"/>
        <v>77.900000000000006</v>
      </c>
      <c r="E29" s="330">
        <f t="shared" ca="1" si="10"/>
        <v>22.2</v>
      </c>
      <c r="F29" s="330">
        <f t="shared" ca="1" si="10"/>
        <v>77.099999999999994</v>
      </c>
      <c r="G29" s="330">
        <f t="shared" ca="1" si="10"/>
        <v>77.099999999999994</v>
      </c>
      <c r="H29" s="331">
        <f t="shared" ca="1" si="10"/>
        <v>77.2</v>
      </c>
      <c r="I29" s="552">
        <f t="shared" ca="1" si="11"/>
        <v>404.49999999999994</v>
      </c>
      <c r="J29" s="660"/>
      <c r="K29" s="661"/>
      <c r="L29" s="559" t="s">
        <v>100</v>
      </c>
      <c r="M29" s="560">
        <f t="shared" si="12"/>
        <v>45724</v>
      </c>
      <c r="N29" s="329">
        <f t="shared" ca="1" si="13"/>
        <v>5.9</v>
      </c>
      <c r="O29" s="330">
        <f t="shared" ca="1" si="13"/>
        <v>6.2</v>
      </c>
      <c r="P29" s="330">
        <f t="shared" ca="1" si="13"/>
        <v>1.4</v>
      </c>
      <c r="Q29" s="330">
        <f t="shared" ca="1" si="13"/>
        <v>6.3</v>
      </c>
      <c r="R29" s="330">
        <f t="shared" ca="1" si="13"/>
        <v>6.2</v>
      </c>
      <c r="S29" s="344">
        <f t="shared" ca="1" si="13"/>
        <v>6.3</v>
      </c>
      <c r="T29" s="510">
        <f t="shared" ca="1" si="14"/>
        <v>32.299999999999997</v>
      </c>
      <c r="U29" s="1230"/>
      <c r="V29" s="1231"/>
      <c r="W29" s="1231"/>
      <c r="X29" s="1231"/>
    </row>
    <row r="30" spans="1:24" ht="36" customHeight="1" x14ac:dyDescent="0.25">
      <c r="A30" s="559" t="s">
        <v>101</v>
      </c>
      <c r="B30" s="597">
        <f t="shared" si="9"/>
        <v>45725</v>
      </c>
      <c r="C30" s="329">
        <f t="shared" ca="1" si="10"/>
        <v>73.3</v>
      </c>
      <c r="D30" s="592">
        <f t="shared" ca="1" si="10"/>
        <v>78</v>
      </c>
      <c r="E30" s="330">
        <f t="shared" ca="1" si="10"/>
        <v>22.5</v>
      </c>
      <c r="F30" s="330">
        <f t="shared" ca="1" si="10"/>
        <v>77.099999999999994</v>
      </c>
      <c r="G30" s="330">
        <f t="shared" ca="1" si="10"/>
        <v>77</v>
      </c>
      <c r="H30" s="331">
        <f t="shared" ca="1" si="10"/>
        <v>77.400000000000006</v>
      </c>
      <c r="I30" s="552">
        <f t="shared" ca="1" si="11"/>
        <v>405.29999999999995</v>
      </c>
      <c r="J30" s="660"/>
      <c r="K30" s="374"/>
      <c r="L30" s="559" t="s">
        <v>101</v>
      </c>
      <c r="M30" s="560">
        <f t="shared" si="12"/>
        <v>45725</v>
      </c>
      <c r="N30" s="329">
        <f t="shared" ca="1" si="13"/>
        <v>5.9</v>
      </c>
      <c r="O30" s="330">
        <f t="shared" ca="1" si="13"/>
        <v>6.2</v>
      </c>
      <c r="P30" s="330">
        <f t="shared" ca="1" si="13"/>
        <v>1.4</v>
      </c>
      <c r="Q30" s="330">
        <f t="shared" ca="1" si="13"/>
        <v>6.3</v>
      </c>
      <c r="R30" s="330">
        <f t="shared" ca="1" si="13"/>
        <v>6.2</v>
      </c>
      <c r="S30" s="344">
        <f t="shared" ca="1" si="13"/>
        <v>6.3</v>
      </c>
      <c r="T30" s="510">
        <f t="shared" ca="1" si="14"/>
        <v>32.299999999999997</v>
      </c>
      <c r="U30" s="1230"/>
      <c r="V30" s="1231"/>
      <c r="W30" s="1231"/>
      <c r="X30" s="1231"/>
    </row>
    <row r="31" spans="1:24" ht="36" customHeight="1" x14ac:dyDescent="0.25">
      <c r="A31" s="559" t="s">
        <v>102</v>
      </c>
      <c r="B31" s="597">
        <f t="shared" si="9"/>
        <v>45726</v>
      </c>
      <c r="C31" s="329">
        <f t="shared" ca="1" si="10"/>
        <v>73.3</v>
      </c>
      <c r="D31" s="592">
        <f t="shared" ca="1" si="10"/>
        <v>78</v>
      </c>
      <c r="E31" s="330">
        <f t="shared" ca="1" si="10"/>
        <v>22.4</v>
      </c>
      <c r="F31" s="330">
        <f t="shared" ca="1" si="10"/>
        <v>77</v>
      </c>
      <c r="G31" s="330">
        <f t="shared" ca="1" si="10"/>
        <v>76.900000000000006</v>
      </c>
      <c r="H31" s="331">
        <f t="shared" ca="1" si="10"/>
        <v>77.3</v>
      </c>
      <c r="I31" s="552">
        <f t="shared" ca="1" si="11"/>
        <v>404.90000000000003</v>
      </c>
      <c r="J31" s="660"/>
      <c r="K31" s="661"/>
      <c r="L31" s="559" t="s">
        <v>102</v>
      </c>
      <c r="M31" s="560">
        <f t="shared" si="12"/>
        <v>45726</v>
      </c>
      <c r="N31" s="329">
        <f t="shared" ca="1" si="13"/>
        <v>6</v>
      </c>
      <c r="O31" s="330">
        <f t="shared" ca="1" si="13"/>
        <v>6.2</v>
      </c>
      <c r="P31" s="330">
        <f t="shared" ca="1" si="13"/>
        <v>1.4</v>
      </c>
      <c r="Q31" s="330">
        <f t="shared" ca="1" si="13"/>
        <v>6.3</v>
      </c>
      <c r="R31" s="330">
        <f t="shared" ca="1" si="13"/>
        <v>6.3</v>
      </c>
      <c r="S31" s="344">
        <f t="shared" ca="1" si="13"/>
        <v>6.4</v>
      </c>
      <c r="T31" s="510">
        <f t="shared" ca="1" si="14"/>
        <v>32.6</v>
      </c>
      <c r="U31" s="1230"/>
      <c r="V31" s="1231"/>
      <c r="W31" s="1231"/>
      <c r="X31" s="1231"/>
    </row>
    <row r="32" spans="1:24" ht="36" customHeight="1" x14ac:dyDescent="0.25">
      <c r="A32" s="559" t="s">
        <v>103</v>
      </c>
      <c r="B32" s="597">
        <f t="shared" si="9"/>
        <v>45727</v>
      </c>
      <c r="C32" s="329">
        <f t="shared" ca="1" si="10"/>
        <v>73.3</v>
      </c>
      <c r="D32" s="592">
        <f t="shared" ca="1" si="10"/>
        <v>78</v>
      </c>
      <c r="E32" s="330">
        <f t="shared" ca="1" si="10"/>
        <v>22.4</v>
      </c>
      <c r="F32" s="330">
        <f t="shared" ca="1" si="10"/>
        <v>77</v>
      </c>
      <c r="G32" s="330">
        <f t="shared" ca="1" si="10"/>
        <v>76.900000000000006</v>
      </c>
      <c r="H32" s="331">
        <f t="shared" ca="1" si="10"/>
        <v>77.3</v>
      </c>
      <c r="I32" s="552">
        <f t="shared" ca="1" si="11"/>
        <v>404.90000000000003</v>
      </c>
      <c r="J32" s="660"/>
      <c r="K32" s="661"/>
      <c r="L32" s="559" t="s">
        <v>103</v>
      </c>
      <c r="M32" s="560">
        <f t="shared" si="12"/>
        <v>45727</v>
      </c>
      <c r="N32" s="329">
        <f t="shared" ca="1" si="13"/>
        <v>6</v>
      </c>
      <c r="O32" s="330">
        <f t="shared" ca="1" si="13"/>
        <v>6.2</v>
      </c>
      <c r="P32" s="330">
        <f t="shared" ca="1" si="13"/>
        <v>1.5</v>
      </c>
      <c r="Q32" s="330">
        <f t="shared" ca="1" si="13"/>
        <v>6.3</v>
      </c>
      <c r="R32" s="330">
        <f t="shared" ca="1" si="13"/>
        <v>6.3</v>
      </c>
      <c r="S32" s="344">
        <f t="shared" ca="1" si="13"/>
        <v>6.4</v>
      </c>
      <c r="T32" s="510">
        <f t="shared" ca="1" si="14"/>
        <v>32.700000000000003</v>
      </c>
      <c r="U32" s="1230"/>
      <c r="V32" s="1231"/>
      <c r="W32" s="1231"/>
      <c r="X32" s="1231"/>
    </row>
    <row r="33" spans="1:24" ht="38.25" customHeight="1" thickBot="1" x14ac:dyDescent="0.3">
      <c r="A33" s="559" t="s">
        <v>104</v>
      </c>
      <c r="B33" s="597">
        <f t="shared" si="9"/>
        <v>45728</v>
      </c>
      <c r="C33" s="329">
        <f t="shared" ca="1" si="10"/>
        <v>73.3</v>
      </c>
      <c r="D33" s="592">
        <f t="shared" ca="1" si="10"/>
        <v>78</v>
      </c>
      <c r="E33" s="330">
        <f t="shared" ca="1" si="10"/>
        <v>22.4</v>
      </c>
      <c r="F33" s="330">
        <f t="shared" ca="1" si="10"/>
        <v>77</v>
      </c>
      <c r="G33" s="330">
        <f t="shared" ca="1" si="10"/>
        <v>76.900000000000006</v>
      </c>
      <c r="H33" s="331">
        <f t="shared" ca="1" si="10"/>
        <v>77.3</v>
      </c>
      <c r="I33" s="552">
        <f t="shared" ca="1" si="11"/>
        <v>404.90000000000003</v>
      </c>
      <c r="J33" s="660"/>
      <c r="K33" s="375"/>
      <c r="L33" s="559" t="s">
        <v>104</v>
      </c>
      <c r="M33" s="560">
        <f t="shared" si="12"/>
        <v>45728</v>
      </c>
      <c r="N33" s="329">
        <f t="shared" ca="1" si="13"/>
        <v>6</v>
      </c>
      <c r="O33" s="330">
        <f t="shared" ca="1" si="13"/>
        <v>6.3</v>
      </c>
      <c r="P33" s="330">
        <f t="shared" ca="1" si="13"/>
        <v>1.5</v>
      </c>
      <c r="Q33" s="330">
        <f t="shared" ca="1" si="13"/>
        <v>6.3</v>
      </c>
      <c r="R33" s="330">
        <f t="shared" ca="1" si="13"/>
        <v>6.3</v>
      </c>
      <c r="S33" s="344">
        <f t="shared" ca="1" si="13"/>
        <v>6.4</v>
      </c>
      <c r="T33" s="510">
        <f t="shared" ca="1" si="14"/>
        <v>32.800000000000004</v>
      </c>
      <c r="U33" s="1230"/>
      <c r="V33" s="1231"/>
      <c r="W33" s="1231"/>
      <c r="X33" s="1231"/>
    </row>
    <row r="34" spans="1:24" ht="30.75" customHeight="1" thickBot="1" x14ac:dyDescent="0.3">
      <c r="A34" s="1224" t="s">
        <v>8</v>
      </c>
      <c r="B34" s="1225"/>
      <c r="C34" s="594">
        <f t="shared" ref="C34:H34" ca="1" si="15">+SUM(C27:C33)</f>
        <v>512.20000000000005</v>
      </c>
      <c r="D34" s="595">
        <f t="shared" ca="1" si="15"/>
        <v>545.70000000000005</v>
      </c>
      <c r="E34" s="595">
        <f t="shared" ca="1" si="15"/>
        <v>157.20000000000002</v>
      </c>
      <c r="F34" s="595">
        <f t="shared" ca="1" si="15"/>
        <v>539.4</v>
      </c>
      <c r="G34" s="595">
        <f t="shared" ca="1" si="15"/>
        <v>538.99999999999989</v>
      </c>
      <c r="H34" s="596">
        <f t="shared" ca="1" si="15"/>
        <v>540.9</v>
      </c>
      <c r="I34" s="284">
        <f ca="1">+SUM(C34:H34)</f>
        <v>2834.4</v>
      </c>
      <c r="J34" s="89"/>
      <c r="K34" s="89"/>
      <c r="L34" s="1224" t="s">
        <v>8</v>
      </c>
      <c r="M34" s="1225"/>
      <c r="N34" s="594">
        <f t="shared" ref="N34:S34" ca="1" si="16">SUM(N27:N33)</f>
        <v>41.6</v>
      </c>
      <c r="O34" s="595">
        <f t="shared" ca="1" si="16"/>
        <v>43.5</v>
      </c>
      <c r="P34" s="595">
        <f t="shared" ca="1" si="16"/>
        <v>10</v>
      </c>
      <c r="Q34" s="595">
        <f t="shared" ca="1" si="16"/>
        <v>44</v>
      </c>
      <c r="R34" s="595">
        <f t="shared" ca="1" si="16"/>
        <v>43.699999999999996</v>
      </c>
      <c r="S34" s="596">
        <f t="shared" ca="1" si="16"/>
        <v>44.4</v>
      </c>
      <c r="T34" s="510">
        <f t="shared" ca="1" si="14"/>
        <v>227.2</v>
      </c>
      <c r="U34" s="1230"/>
      <c r="V34" s="1231"/>
      <c r="W34" s="1231"/>
      <c r="X34" s="1231"/>
    </row>
    <row r="35" spans="1:24" ht="30.75" customHeight="1" thickBot="1" x14ac:dyDescent="0.3">
      <c r="A35" s="1226" t="s">
        <v>47</v>
      </c>
      <c r="B35" s="1227"/>
      <c r="C35" s="587">
        <f t="shared" ref="C35:H35" ca="1" si="17">INDIRECT("'SEM " &amp; $O$5 &amp; "'!" &amp; ADDRESS(45, COLUMN(B45)))</f>
        <v>471</v>
      </c>
      <c r="D35" s="598">
        <f t="shared" ca="1" si="17"/>
        <v>502</v>
      </c>
      <c r="E35" s="598">
        <f t="shared" ca="1" si="17"/>
        <v>140</v>
      </c>
      <c r="F35" s="598">
        <f t="shared" ca="1" si="17"/>
        <v>496</v>
      </c>
      <c r="G35" s="598">
        <f t="shared" ca="1" si="17"/>
        <v>495</v>
      </c>
      <c r="H35" s="599">
        <f t="shared" ca="1" si="17"/>
        <v>497</v>
      </c>
      <c r="I35" s="553">
        <f ca="1">SUM(C35:H35)</f>
        <v>2601</v>
      </c>
      <c r="J35" s="89"/>
      <c r="K35" s="89"/>
      <c r="L35" s="1226" t="s">
        <v>47</v>
      </c>
      <c r="M35" s="1227"/>
      <c r="N35" s="587">
        <f t="shared" ref="N35:S35" ca="1" si="18">INDIRECT("'SEM " &amp; $O$5 &amp; "'!" &amp; ADDRESS(45, COLUMN(O45)))</f>
        <v>39</v>
      </c>
      <c r="O35" s="598">
        <f t="shared" ca="1" si="18"/>
        <v>41</v>
      </c>
      <c r="P35" s="598">
        <f t="shared" ca="1" si="18"/>
        <v>9</v>
      </c>
      <c r="Q35" s="598">
        <f t="shared" ca="1" si="18"/>
        <v>42</v>
      </c>
      <c r="R35" s="598">
        <f t="shared" ca="1" si="18"/>
        <v>42</v>
      </c>
      <c r="S35" s="599">
        <f t="shared" ca="1" si="18"/>
        <v>43</v>
      </c>
      <c r="T35" s="553">
        <f ca="1">SUM(N35:S35)</f>
        <v>216</v>
      </c>
      <c r="U35" s="1230"/>
      <c r="V35" s="1231"/>
      <c r="W35" s="1231"/>
      <c r="X35" s="1231"/>
    </row>
    <row r="36" spans="1:24" ht="30" customHeight="1" x14ac:dyDescent="0.25">
      <c r="B36" s="654"/>
      <c r="C36" s="89"/>
      <c r="D36" s="89"/>
      <c r="E36" s="89"/>
      <c r="F36" s="89"/>
      <c r="G36" s="89"/>
      <c r="H36" s="89"/>
      <c r="I36" s="92"/>
      <c r="J36" s="95"/>
      <c r="K36" s="89"/>
      <c r="L36" s="89"/>
      <c r="M36" s="92"/>
      <c r="N36" s="92"/>
      <c r="O36" s="95"/>
      <c r="P36" s="92"/>
      <c r="Q36" s="92"/>
      <c r="R36" s="95"/>
      <c r="S36" s="95"/>
      <c r="T36" s="95"/>
      <c r="U36" s="94"/>
      <c r="V36" s="94"/>
      <c r="W36" s="655"/>
      <c r="X36" s="655"/>
    </row>
    <row r="37" spans="1:24" ht="30" customHeight="1" x14ac:dyDescent="0.25">
      <c r="B37" s="168"/>
      <c r="C37" s="656"/>
      <c r="D37" s="656"/>
      <c r="E37" s="656"/>
      <c r="F37" s="656"/>
      <c r="G37" s="656"/>
      <c r="H37" s="656"/>
      <c r="I37" s="656"/>
      <c r="J37" s="95"/>
      <c r="K37" s="89"/>
      <c r="L37" s="89"/>
      <c r="M37" s="92"/>
      <c r="N37" s="92"/>
      <c r="O37" s="95"/>
      <c r="P37" s="92"/>
      <c r="Q37" s="92"/>
      <c r="R37" s="95"/>
      <c r="S37" s="95"/>
      <c r="T37" s="95"/>
      <c r="U37" s="94"/>
      <c r="V37" s="94"/>
      <c r="W37" s="655"/>
      <c r="X37" s="655"/>
    </row>
    <row r="38" spans="1:24" ht="30" customHeight="1" x14ac:dyDescent="0.25">
      <c r="B38" s="168"/>
      <c r="C38" s="657"/>
      <c r="D38" s="657"/>
      <c r="E38" s="657"/>
      <c r="F38" s="657"/>
      <c r="G38" s="657"/>
      <c r="H38" s="657"/>
      <c r="I38" s="657"/>
      <c r="J38" s="95"/>
      <c r="K38" s="89"/>
      <c r="L38" s="89"/>
      <c r="M38" s="92"/>
      <c r="N38" s="92"/>
      <c r="O38" s="95"/>
      <c r="P38" s="92"/>
      <c r="Q38" s="92"/>
      <c r="R38" s="95"/>
      <c r="S38" s="95"/>
      <c r="T38" s="95"/>
      <c r="U38" s="94"/>
      <c r="V38" s="94"/>
      <c r="W38" s="655"/>
      <c r="X38" s="655"/>
    </row>
    <row r="39" spans="1:24" ht="30" customHeight="1" x14ac:dyDescent="0.25">
      <c r="B39" s="658"/>
      <c r="C39" s="657"/>
      <c r="D39" s="657"/>
      <c r="E39" s="657"/>
      <c r="F39" s="657"/>
      <c r="G39" s="657"/>
      <c r="H39" s="657"/>
      <c r="I39" s="657"/>
      <c r="J39" s="95"/>
      <c r="K39" s="89"/>
      <c r="L39" s="89"/>
      <c r="M39" s="92"/>
      <c r="N39" s="92"/>
      <c r="O39" s="95"/>
      <c r="P39" s="92"/>
      <c r="Q39" s="92"/>
      <c r="R39" s="95"/>
      <c r="S39" s="95"/>
      <c r="T39" s="95"/>
      <c r="U39" s="94"/>
      <c r="V39" s="94"/>
      <c r="W39" s="655"/>
      <c r="X39" s="655"/>
    </row>
    <row r="40" spans="1:24" ht="30" customHeight="1" x14ac:dyDescent="0.25">
      <c r="B40" s="658"/>
      <c r="C40" s="657"/>
      <c r="D40" s="657"/>
      <c r="E40" s="657"/>
      <c r="F40" s="657"/>
      <c r="G40" s="657"/>
      <c r="H40" s="657"/>
      <c r="I40" s="657"/>
      <c r="J40" s="95"/>
      <c r="K40" s="89"/>
      <c r="L40" s="89"/>
      <c r="M40" s="92"/>
      <c r="N40" s="92"/>
      <c r="O40" s="95"/>
      <c r="P40" s="92"/>
      <c r="Q40" s="92"/>
      <c r="R40" s="95"/>
      <c r="S40" s="95"/>
      <c r="T40" s="95"/>
      <c r="U40" s="94"/>
      <c r="V40" s="94"/>
      <c r="W40" s="655"/>
      <c r="X40" s="655"/>
    </row>
    <row r="41" spans="1:24" ht="30" customHeight="1" x14ac:dyDescent="0.25">
      <c r="B41" s="658"/>
      <c r="C41" s="657"/>
      <c r="D41" s="657"/>
      <c r="E41" s="657"/>
      <c r="F41" s="657"/>
      <c r="G41" s="657"/>
      <c r="H41" s="657"/>
      <c r="I41" s="657"/>
      <c r="J41" s="95"/>
      <c r="K41" s="89"/>
      <c r="L41" s="89"/>
      <c r="M41" s="92"/>
      <c r="N41" s="92"/>
      <c r="O41" s="95"/>
      <c r="P41" s="92"/>
      <c r="Q41" s="92"/>
      <c r="R41" s="95"/>
      <c r="S41" s="95"/>
      <c r="T41" s="95"/>
      <c r="U41" s="94"/>
      <c r="V41" s="94"/>
      <c r="W41" s="655"/>
      <c r="X41" s="655"/>
    </row>
    <row r="42" spans="1:24" ht="30" customHeight="1" x14ac:dyDescent="0.25">
      <c r="B42" s="658"/>
      <c r="C42" s="657"/>
      <c r="D42" s="657"/>
      <c r="E42" s="657"/>
      <c r="F42" s="657"/>
      <c r="G42" s="657"/>
      <c r="H42" s="657"/>
      <c r="I42" s="657"/>
      <c r="J42" s="95"/>
      <c r="K42" s="89"/>
      <c r="L42" s="89"/>
      <c r="M42" s="92"/>
      <c r="N42" s="92"/>
      <c r="O42" s="95"/>
      <c r="P42" s="92"/>
      <c r="Q42" s="92"/>
      <c r="R42" s="95"/>
      <c r="S42" s="95"/>
      <c r="T42" s="95"/>
      <c r="U42" s="94"/>
      <c r="V42" s="94"/>
      <c r="W42" s="655"/>
      <c r="X42" s="655"/>
    </row>
    <row r="43" spans="1:24" ht="30" customHeight="1" x14ac:dyDescent="0.25">
      <c r="B43"/>
      <c r="C43" s="657"/>
      <c r="D43" s="657"/>
      <c r="E43" s="657"/>
      <c r="F43" s="657"/>
      <c r="G43" s="657"/>
      <c r="H43" s="657"/>
      <c r="I43" s="657"/>
      <c r="J43" s="89"/>
      <c r="K43" s="89"/>
      <c r="L43" s="89"/>
      <c r="M43" s="92"/>
      <c r="N43" s="92"/>
      <c r="O43" s="118"/>
      <c r="P43" s="118"/>
      <c r="Q43" s="118"/>
      <c r="R43" s="659"/>
      <c r="V43" s="92"/>
      <c r="W43" s="655"/>
      <c r="X43" s="655"/>
    </row>
    <row r="44" spans="1:24" ht="30.75" thickBot="1" x14ac:dyDescent="0.3">
      <c r="B44" s="90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89"/>
      <c r="S44" s="92"/>
      <c r="T44" s="92"/>
      <c r="U44" s="92"/>
      <c r="V44" s="92"/>
      <c r="W44" s="92"/>
      <c r="X44" s="92"/>
    </row>
    <row r="45" spans="1:24" ht="30.75" customHeight="1" thickBot="1" x14ac:dyDescent="0.3">
      <c r="A45" s="1218" t="s">
        <v>26</v>
      </c>
      <c r="B45" s="1219"/>
      <c r="C45" s="1135" t="s">
        <v>7</v>
      </c>
      <c r="D45" s="1136"/>
      <c r="E45" s="1136"/>
      <c r="F45" s="1136"/>
      <c r="G45" s="1136"/>
      <c r="H45" s="1136"/>
      <c r="I45" s="1134"/>
      <c r="J45" s="1136" t="s">
        <v>29</v>
      </c>
      <c r="K45" s="1136"/>
      <c r="L45" s="1136"/>
      <c r="M45" s="1136"/>
      <c r="N45" s="1136"/>
      <c r="O45" s="1136"/>
      <c r="P45" s="1136"/>
      <c r="Q45" s="1135" t="s">
        <v>28</v>
      </c>
      <c r="R45" s="1136"/>
      <c r="S45" s="1136"/>
      <c r="T45" s="1136"/>
      <c r="U45" s="1136"/>
      <c r="V45" s="1136"/>
      <c r="W45" s="1134"/>
      <c r="X45" s="1220" t="s">
        <v>8</v>
      </c>
    </row>
    <row r="46" spans="1:24" ht="30.75" customHeight="1" thickBot="1" x14ac:dyDescent="0.3">
      <c r="A46" s="1222" t="s">
        <v>44</v>
      </c>
      <c r="B46" s="1223"/>
      <c r="C46" s="158">
        <v>1</v>
      </c>
      <c r="D46" s="151">
        <v>2</v>
      </c>
      <c r="E46" s="151">
        <v>3</v>
      </c>
      <c r="F46" s="151">
        <v>4</v>
      </c>
      <c r="G46" s="151">
        <v>5</v>
      </c>
      <c r="H46" s="151">
        <v>6</v>
      </c>
      <c r="I46" s="293">
        <v>7</v>
      </c>
      <c r="J46" s="160">
        <v>1</v>
      </c>
      <c r="K46" s="145">
        <v>2</v>
      </c>
      <c r="L46" s="145">
        <v>3</v>
      </c>
      <c r="M46" s="145">
        <v>4</v>
      </c>
      <c r="N46" s="145">
        <v>5</v>
      </c>
      <c r="O46" s="420">
        <v>6</v>
      </c>
      <c r="P46" s="146">
        <v>7</v>
      </c>
      <c r="Q46" s="160">
        <v>1</v>
      </c>
      <c r="R46" s="145">
        <v>2</v>
      </c>
      <c r="S46" s="145">
        <v>3</v>
      </c>
      <c r="T46" s="145">
        <v>4</v>
      </c>
      <c r="U46" s="145">
        <v>5</v>
      </c>
      <c r="V46" s="201">
        <v>6</v>
      </c>
      <c r="W46" s="177">
        <v>7</v>
      </c>
      <c r="X46" s="1233"/>
    </row>
    <row r="47" spans="1:24" ht="30" customHeight="1" x14ac:dyDescent="0.25">
      <c r="A47" s="559" t="s">
        <v>98</v>
      </c>
      <c r="B47" s="597">
        <f>B11</f>
        <v>45722</v>
      </c>
      <c r="C47" s="474">
        <f t="shared" ref="C47:W47" ca="1" si="19">INDIRECT("'SEM " &amp; $O$5 &amp; "'!" &amp; ADDRESS(ROW(B54), COLUMN(B54)))</f>
        <v>7.5</v>
      </c>
      <c r="D47" s="592">
        <f t="shared" ca="1" si="19"/>
        <v>7.6</v>
      </c>
      <c r="E47" s="592">
        <f t="shared" ca="1" si="19"/>
        <v>7.6</v>
      </c>
      <c r="F47" s="592">
        <f t="shared" ca="1" si="19"/>
        <v>1.5</v>
      </c>
      <c r="G47" s="592">
        <f t="shared" ca="1" si="19"/>
        <v>7.6</v>
      </c>
      <c r="H47" s="592">
        <f t="shared" ca="1" si="19"/>
        <v>7.4</v>
      </c>
      <c r="I47" s="593">
        <f t="shared" ca="1" si="19"/>
        <v>7.4</v>
      </c>
      <c r="J47" s="591">
        <f t="shared" ca="1" si="19"/>
        <v>6.5</v>
      </c>
      <c r="K47" s="592">
        <f t="shared" ca="1" si="19"/>
        <v>6.7</v>
      </c>
      <c r="L47" s="592">
        <f t="shared" ca="1" si="19"/>
        <v>6.8</v>
      </c>
      <c r="M47" s="592">
        <f t="shared" ca="1" si="19"/>
        <v>1.6</v>
      </c>
      <c r="N47" s="592">
        <f t="shared" ca="1" si="19"/>
        <v>6.8</v>
      </c>
      <c r="O47" s="608">
        <f t="shared" ca="1" si="19"/>
        <v>6.6</v>
      </c>
      <c r="P47" s="593">
        <f t="shared" ca="1" si="19"/>
        <v>6.6</v>
      </c>
      <c r="Q47" s="591">
        <f t="shared" ca="1" si="19"/>
        <v>7.3</v>
      </c>
      <c r="R47" s="592">
        <f t="shared" ca="1" si="19"/>
        <v>7.3</v>
      </c>
      <c r="S47" s="592">
        <f t="shared" ca="1" si="19"/>
        <v>7.4</v>
      </c>
      <c r="T47" s="592">
        <f t="shared" ca="1" si="19"/>
        <v>1.3</v>
      </c>
      <c r="U47" s="592">
        <f t="shared" ca="1" si="19"/>
        <v>7.6</v>
      </c>
      <c r="V47" s="330">
        <f t="shared" ca="1" si="19"/>
        <v>7.4</v>
      </c>
      <c r="W47" s="593">
        <f t="shared" ca="1" si="19"/>
        <v>7.2</v>
      </c>
      <c r="X47" s="510">
        <f ca="1">SUM(C47:W47)</f>
        <v>133.69999999999996</v>
      </c>
    </row>
    <row r="48" spans="1:24" ht="30" customHeight="1" x14ac:dyDescent="0.25">
      <c r="A48" s="559" t="s">
        <v>99</v>
      </c>
      <c r="B48" s="597">
        <f t="shared" ref="B48:B53" si="20">B47+1</f>
        <v>45723</v>
      </c>
      <c r="C48" s="329">
        <f t="shared" ref="C48:R53" ca="1" si="21">INDIRECT("'SEM " &amp; $O$5 &amp; "'!" &amp; ADDRESS(ROW(B55), COLUMN(B55)))</f>
        <v>7.5</v>
      </c>
      <c r="D48" s="330">
        <f t="shared" ca="1" si="21"/>
        <v>7.6</v>
      </c>
      <c r="E48" s="330">
        <f t="shared" ca="1" si="21"/>
        <v>7.6</v>
      </c>
      <c r="F48" s="330">
        <f t="shared" ca="1" si="21"/>
        <v>1.5</v>
      </c>
      <c r="G48" s="330">
        <f t="shared" ca="1" si="21"/>
        <v>7.6</v>
      </c>
      <c r="H48" s="592">
        <f t="shared" ca="1" si="21"/>
        <v>7.4</v>
      </c>
      <c r="I48" s="331">
        <f t="shared" ca="1" si="21"/>
        <v>7.4</v>
      </c>
      <c r="J48" s="329">
        <f t="shared" ca="1" si="21"/>
        <v>6.6</v>
      </c>
      <c r="K48" s="592">
        <f t="shared" ca="1" si="21"/>
        <v>6.7</v>
      </c>
      <c r="L48" s="592">
        <f t="shared" ca="1" si="21"/>
        <v>6.8</v>
      </c>
      <c r="M48" s="330">
        <f t="shared" ca="1" si="21"/>
        <v>1.7</v>
      </c>
      <c r="N48" s="330">
        <f t="shared" ca="1" si="21"/>
        <v>6.8</v>
      </c>
      <c r="O48" s="25">
        <f t="shared" ca="1" si="21"/>
        <v>6.6</v>
      </c>
      <c r="P48" s="331">
        <f t="shared" ca="1" si="21"/>
        <v>6.6</v>
      </c>
      <c r="Q48" s="329">
        <f t="shared" ca="1" si="21"/>
        <v>7.3</v>
      </c>
      <c r="R48" s="330">
        <f t="shared" ca="1" si="21"/>
        <v>7.3</v>
      </c>
      <c r="S48" s="330">
        <f t="shared" ref="S48:W53" ca="1" si="22">INDIRECT("'SEM " &amp; $O$5 &amp; "'!" &amp; ADDRESS(ROW(R55), COLUMN(R55)))</f>
        <v>7.4</v>
      </c>
      <c r="T48" s="330">
        <f t="shared" ca="1" si="22"/>
        <v>1.3</v>
      </c>
      <c r="U48" s="330">
        <f t="shared" ca="1" si="22"/>
        <v>7.6</v>
      </c>
      <c r="V48" s="330">
        <f t="shared" ca="1" si="22"/>
        <v>7.4</v>
      </c>
      <c r="W48" s="331">
        <f t="shared" ca="1" si="22"/>
        <v>7.2</v>
      </c>
      <c r="X48" s="510">
        <f t="shared" ref="X48:X54" ca="1" si="23">SUM(C48:W48)</f>
        <v>133.89999999999998</v>
      </c>
    </row>
    <row r="49" spans="1:24" ht="30" customHeight="1" x14ac:dyDescent="0.25">
      <c r="A49" s="559" t="s">
        <v>100</v>
      </c>
      <c r="B49" s="597">
        <f t="shared" si="20"/>
        <v>45724</v>
      </c>
      <c r="C49" s="329">
        <f t="shared" ca="1" si="21"/>
        <v>7.5</v>
      </c>
      <c r="D49" s="330">
        <f t="shared" ca="1" si="21"/>
        <v>7.6</v>
      </c>
      <c r="E49" s="330">
        <f t="shared" ca="1" si="21"/>
        <v>7.6</v>
      </c>
      <c r="F49" s="330">
        <f t="shared" ca="1" si="21"/>
        <v>1.5</v>
      </c>
      <c r="G49" s="330">
        <f t="shared" ca="1" si="21"/>
        <v>7.6</v>
      </c>
      <c r="H49" s="592">
        <f t="shared" ca="1" si="21"/>
        <v>7.4</v>
      </c>
      <c r="I49" s="331">
        <f t="shared" ca="1" si="21"/>
        <v>7.4</v>
      </c>
      <c r="J49" s="329">
        <f t="shared" ca="1" si="21"/>
        <v>6.6</v>
      </c>
      <c r="K49" s="592">
        <f t="shared" ca="1" si="21"/>
        <v>6.7</v>
      </c>
      <c r="L49" s="592">
        <f t="shared" ca="1" si="21"/>
        <v>6.8</v>
      </c>
      <c r="M49" s="330">
        <f t="shared" ca="1" si="21"/>
        <v>1.7</v>
      </c>
      <c r="N49" s="330">
        <f t="shared" ca="1" si="21"/>
        <v>6.8</v>
      </c>
      <c r="O49" s="25">
        <f t="shared" ca="1" si="21"/>
        <v>6.6</v>
      </c>
      <c r="P49" s="331">
        <f t="shared" ca="1" si="21"/>
        <v>6.6</v>
      </c>
      <c r="Q49" s="329">
        <f t="shared" ca="1" si="21"/>
        <v>7.3</v>
      </c>
      <c r="R49" s="330">
        <f t="shared" ca="1" si="21"/>
        <v>7.3</v>
      </c>
      <c r="S49" s="330">
        <f t="shared" ca="1" si="22"/>
        <v>7.5</v>
      </c>
      <c r="T49" s="330">
        <f t="shared" ca="1" si="22"/>
        <v>1.4</v>
      </c>
      <c r="U49" s="330">
        <f t="shared" ca="1" si="22"/>
        <v>7.6</v>
      </c>
      <c r="V49" s="330">
        <f t="shared" ca="1" si="22"/>
        <v>7.4</v>
      </c>
      <c r="W49" s="331">
        <f t="shared" ca="1" si="22"/>
        <v>7.3</v>
      </c>
      <c r="X49" s="510">
        <f t="shared" ca="1" si="23"/>
        <v>134.19999999999999</v>
      </c>
    </row>
    <row r="50" spans="1:24" ht="30" customHeight="1" x14ac:dyDescent="0.25">
      <c r="A50" s="559" t="s">
        <v>101</v>
      </c>
      <c r="B50" s="597">
        <f t="shared" si="20"/>
        <v>45725</v>
      </c>
      <c r="C50" s="329">
        <f t="shared" ca="1" si="21"/>
        <v>7.5</v>
      </c>
      <c r="D50" s="330">
        <f t="shared" ca="1" si="21"/>
        <v>7.6</v>
      </c>
      <c r="E50" s="330">
        <f t="shared" ca="1" si="21"/>
        <v>7.6</v>
      </c>
      <c r="F50" s="330">
        <f t="shared" ca="1" si="21"/>
        <v>1.5</v>
      </c>
      <c r="G50" s="330">
        <f t="shared" ca="1" si="21"/>
        <v>7.6</v>
      </c>
      <c r="H50" s="592">
        <f t="shared" ca="1" si="21"/>
        <v>7.4</v>
      </c>
      <c r="I50" s="331">
        <f t="shared" ca="1" si="21"/>
        <v>7.4</v>
      </c>
      <c r="J50" s="329">
        <f t="shared" ca="1" si="21"/>
        <v>6.6</v>
      </c>
      <c r="K50" s="592">
        <f t="shared" ca="1" si="21"/>
        <v>6.7</v>
      </c>
      <c r="L50" s="592">
        <f t="shared" ca="1" si="21"/>
        <v>6.8</v>
      </c>
      <c r="M50" s="330">
        <f t="shared" ca="1" si="21"/>
        <v>1.7</v>
      </c>
      <c r="N50" s="330">
        <f t="shared" ca="1" si="21"/>
        <v>6.8</v>
      </c>
      <c r="O50" s="25">
        <f t="shared" ca="1" si="21"/>
        <v>6.6</v>
      </c>
      <c r="P50" s="331">
        <f t="shared" ca="1" si="21"/>
        <v>6.6</v>
      </c>
      <c r="Q50" s="329">
        <f t="shared" ca="1" si="21"/>
        <v>7.3</v>
      </c>
      <c r="R50" s="330">
        <f t="shared" ca="1" si="21"/>
        <v>7.3</v>
      </c>
      <c r="S50" s="330">
        <f t="shared" ca="1" si="22"/>
        <v>7.5</v>
      </c>
      <c r="T50" s="330">
        <f t="shared" ca="1" si="22"/>
        <v>1.4</v>
      </c>
      <c r="U50" s="330">
        <f t="shared" ca="1" si="22"/>
        <v>7.6</v>
      </c>
      <c r="V50" s="330">
        <f t="shared" ca="1" si="22"/>
        <v>7.4</v>
      </c>
      <c r="W50" s="331">
        <f t="shared" ca="1" si="22"/>
        <v>7.3</v>
      </c>
      <c r="X50" s="510">
        <f t="shared" ca="1" si="23"/>
        <v>134.19999999999999</v>
      </c>
    </row>
    <row r="51" spans="1:24" ht="30" customHeight="1" x14ac:dyDescent="0.25">
      <c r="A51" s="559" t="s">
        <v>102</v>
      </c>
      <c r="B51" s="597">
        <f t="shared" si="20"/>
        <v>45726</v>
      </c>
      <c r="C51" s="329">
        <f t="shared" ca="1" si="21"/>
        <v>7.5</v>
      </c>
      <c r="D51" s="330">
        <f t="shared" ca="1" si="21"/>
        <v>7.7</v>
      </c>
      <c r="E51" s="330">
        <f t="shared" ca="1" si="21"/>
        <v>7.6</v>
      </c>
      <c r="F51" s="330">
        <f t="shared" ca="1" si="21"/>
        <v>1.5</v>
      </c>
      <c r="G51" s="330">
        <f t="shared" ca="1" si="21"/>
        <v>7.6</v>
      </c>
      <c r="H51" s="592">
        <f t="shared" ca="1" si="21"/>
        <v>7.4</v>
      </c>
      <c r="I51" s="331">
        <f t="shared" ca="1" si="21"/>
        <v>7.4</v>
      </c>
      <c r="J51" s="329">
        <f t="shared" ca="1" si="21"/>
        <v>6.6</v>
      </c>
      <c r="K51" s="592">
        <f t="shared" ca="1" si="21"/>
        <v>6.7</v>
      </c>
      <c r="L51" s="592">
        <f t="shared" ca="1" si="21"/>
        <v>6.9</v>
      </c>
      <c r="M51" s="330">
        <f t="shared" ca="1" si="21"/>
        <v>1.7</v>
      </c>
      <c r="N51" s="330">
        <f t="shared" ca="1" si="21"/>
        <v>6.8</v>
      </c>
      <c r="O51" s="25">
        <f t="shared" ca="1" si="21"/>
        <v>6.6</v>
      </c>
      <c r="P51" s="331">
        <f t="shared" ca="1" si="21"/>
        <v>6.6</v>
      </c>
      <c r="Q51" s="329">
        <f t="shared" ca="1" si="21"/>
        <v>7.4</v>
      </c>
      <c r="R51" s="330">
        <f t="shared" ca="1" si="21"/>
        <v>7.4</v>
      </c>
      <c r="S51" s="330">
        <f t="shared" ca="1" si="22"/>
        <v>7.5</v>
      </c>
      <c r="T51" s="330">
        <f t="shared" ca="1" si="22"/>
        <v>1.4</v>
      </c>
      <c r="U51" s="330">
        <f t="shared" ca="1" si="22"/>
        <v>7.6</v>
      </c>
      <c r="V51" s="330">
        <f t="shared" ca="1" si="22"/>
        <v>7.4</v>
      </c>
      <c r="W51" s="331">
        <f t="shared" ca="1" si="22"/>
        <v>7.3</v>
      </c>
      <c r="X51" s="510">
        <f t="shared" ca="1" si="23"/>
        <v>134.60000000000002</v>
      </c>
    </row>
    <row r="52" spans="1:24" ht="30" customHeight="1" x14ac:dyDescent="0.25">
      <c r="A52" s="559" t="s">
        <v>103</v>
      </c>
      <c r="B52" s="597">
        <f t="shared" si="20"/>
        <v>45727</v>
      </c>
      <c r="C52" s="329">
        <f t="shared" ca="1" si="21"/>
        <v>7.5</v>
      </c>
      <c r="D52" s="330">
        <f t="shared" ca="1" si="21"/>
        <v>7.7</v>
      </c>
      <c r="E52" s="330">
        <f t="shared" ca="1" si="21"/>
        <v>7.7</v>
      </c>
      <c r="F52" s="330">
        <f t="shared" ca="1" si="21"/>
        <v>1.6</v>
      </c>
      <c r="G52" s="330">
        <f t="shared" ca="1" si="21"/>
        <v>7.6</v>
      </c>
      <c r="H52" s="592">
        <f t="shared" ca="1" si="21"/>
        <v>7.5</v>
      </c>
      <c r="I52" s="331">
        <f t="shared" ca="1" si="21"/>
        <v>7.5</v>
      </c>
      <c r="J52" s="329">
        <f t="shared" ca="1" si="21"/>
        <v>6.6</v>
      </c>
      <c r="K52" s="592">
        <f t="shared" ca="1" si="21"/>
        <v>6.8</v>
      </c>
      <c r="L52" s="592">
        <f t="shared" ca="1" si="21"/>
        <v>6.9</v>
      </c>
      <c r="M52" s="330">
        <f t="shared" ca="1" si="21"/>
        <v>1.7</v>
      </c>
      <c r="N52" s="330">
        <f t="shared" ca="1" si="21"/>
        <v>6.8</v>
      </c>
      <c r="O52" s="25">
        <f t="shared" ca="1" si="21"/>
        <v>6.7</v>
      </c>
      <c r="P52" s="331">
        <f t="shared" ca="1" si="21"/>
        <v>6.7</v>
      </c>
      <c r="Q52" s="329">
        <f t="shared" ca="1" si="21"/>
        <v>7.4</v>
      </c>
      <c r="R52" s="330">
        <f t="shared" ca="1" si="21"/>
        <v>7.4</v>
      </c>
      <c r="S52" s="330">
        <f t="shared" ca="1" si="22"/>
        <v>7.5</v>
      </c>
      <c r="T52" s="330">
        <f t="shared" ca="1" si="22"/>
        <v>1.4</v>
      </c>
      <c r="U52" s="330">
        <f t="shared" ca="1" si="22"/>
        <v>7.6</v>
      </c>
      <c r="V52" s="330">
        <f t="shared" ca="1" si="22"/>
        <v>7.5</v>
      </c>
      <c r="W52" s="331">
        <f t="shared" ca="1" si="22"/>
        <v>7.3</v>
      </c>
      <c r="X52" s="510">
        <f t="shared" ca="1" si="23"/>
        <v>135.40000000000003</v>
      </c>
    </row>
    <row r="53" spans="1:24" ht="30.75" customHeight="1" thickBot="1" x14ac:dyDescent="0.3">
      <c r="A53" s="559" t="s">
        <v>104</v>
      </c>
      <c r="B53" s="597">
        <f t="shared" si="20"/>
        <v>45728</v>
      </c>
      <c r="C53" s="329">
        <f t="shared" ca="1" si="21"/>
        <v>7.5</v>
      </c>
      <c r="D53" s="330">
        <f t="shared" ca="1" si="21"/>
        <v>7.7</v>
      </c>
      <c r="E53" s="330">
        <f t="shared" ca="1" si="21"/>
        <v>7.7</v>
      </c>
      <c r="F53" s="330">
        <f t="shared" ca="1" si="21"/>
        <v>1.6</v>
      </c>
      <c r="G53" s="330">
        <f t="shared" ca="1" si="21"/>
        <v>7.6</v>
      </c>
      <c r="H53" s="592">
        <f t="shared" ca="1" si="21"/>
        <v>7.5</v>
      </c>
      <c r="I53" s="331">
        <f t="shared" ca="1" si="21"/>
        <v>7.5</v>
      </c>
      <c r="J53" s="329">
        <f t="shared" ca="1" si="21"/>
        <v>6.6</v>
      </c>
      <c r="K53" s="592">
        <f t="shared" ca="1" si="21"/>
        <v>6.8</v>
      </c>
      <c r="L53" s="592">
        <f t="shared" ca="1" si="21"/>
        <v>6.9</v>
      </c>
      <c r="M53" s="330">
        <f t="shared" ca="1" si="21"/>
        <v>1.7</v>
      </c>
      <c r="N53" s="330">
        <f t="shared" ca="1" si="21"/>
        <v>6.9</v>
      </c>
      <c r="O53" s="25">
        <f t="shared" ca="1" si="21"/>
        <v>6.7</v>
      </c>
      <c r="P53" s="331">
        <f t="shared" ca="1" si="21"/>
        <v>6.7</v>
      </c>
      <c r="Q53" s="329">
        <f t="shared" ca="1" si="21"/>
        <v>7.4</v>
      </c>
      <c r="R53" s="330">
        <f t="shared" ca="1" si="21"/>
        <v>7.4</v>
      </c>
      <c r="S53" s="330">
        <f t="shared" ca="1" si="22"/>
        <v>7.5</v>
      </c>
      <c r="T53" s="330">
        <f t="shared" ca="1" si="22"/>
        <v>1.4</v>
      </c>
      <c r="U53" s="330">
        <f t="shared" ca="1" si="22"/>
        <v>7.6</v>
      </c>
      <c r="V53" s="330">
        <f t="shared" ca="1" si="22"/>
        <v>7.5</v>
      </c>
      <c r="W53" s="331">
        <f t="shared" ca="1" si="22"/>
        <v>7.3</v>
      </c>
      <c r="X53" s="510">
        <f t="shared" ca="1" si="23"/>
        <v>135.50000000000006</v>
      </c>
    </row>
    <row r="54" spans="1:24" x14ac:dyDescent="0.25">
      <c r="A54" s="1224" t="s">
        <v>8</v>
      </c>
      <c r="B54" s="1225"/>
      <c r="C54" s="128">
        <f ca="1">+SUM(C47:C53)</f>
        <v>52.5</v>
      </c>
      <c r="D54" s="129">
        <f t="shared" ref="D54:U54" ca="1" si="24">+SUM(D47:D53)</f>
        <v>53.500000000000007</v>
      </c>
      <c r="E54" s="129">
        <f t="shared" ca="1" si="24"/>
        <v>53.400000000000006</v>
      </c>
      <c r="F54" s="129">
        <f t="shared" ca="1" si="24"/>
        <v>10.7</v>
      </c>
      <c r="G54" s="129">
        <f t="shared" ca="1" si="24"/>
        <v>53.2</v>
      </c>
      <c r="H54" s="129">
        <f t="shared" ca="1" si="24"/>
        <v>52</v>
      </c>
      <c r="I54" s="130">
        <f t="shared" ca="1" si="24"/>
        <v>52</v>
      </c>
      <c r="J54" s="128">
        <f t="shared" ca="1" si="24"/>
        <v>46.1</v>
      </c>
      <c r="K54" s="129">
        <f t="shared" ca="1" si="24"/>
        <v>47.099999999999994</v>
      </c>
      <c r="L54" s="129">
        <f t="shared" ca="1" si="24"/>
        <v>47.9</v>
      </c>
      <c r="M54" s="129">
        <f t="shared" ca="1" si="24"/>
        <v>11.799999999999999</v>
      </c>
      <c r="N54" s="129">
        <f t="shared" ca="1" si="24"/>
        <v>47.699999999999996</v>
      </c>
      <c r="O54" s="129">
        <f t="shared" ca="1" si="24"/>
        <v>46.400000000000006</v>
      </c>
      <c r="P54" s="130">
        <f t="shared" ca="1" si="24"/>
        <v>46.400000000000006</v>
      </c>
      <c r="Q54" s="128">
        <f t="shared" ca="1" si="24"/>
        <v>51.4</v>
      </c>
      <c r="R54" s="129">
        <f t="shared" ca="1" si="24"/>
        <v>51.4</v>
      </c>
      <c r="S54" s="129">
        <f t="shared" ca="1" si="24"/>
        <v>52.3</v>
      </c>
      <c r="T54" s="129">
        <f t="shared" ca="1" si="24"/>
        <v>9.6000000000000014</v>
      </c>
      <c r="U54" s="262">
        <f t="shared" ca="1" si="24"/>
        <v>53.2</v>
      </c>
      <c r="V54" s="630">
        <f ca="1">+SUM(V47:V53)</f>
        <v>52</v>
      </c>
      <c r="W54" s="262">
        <f ca="1">+SUM(W47:W53)</f>
        <v>50.899999999999991</v>
      </c>
      <c r="X54" s="510">
        <f t="shared" ca="1" si="23"/>
        <v>941.49999999999989</v>
      </c>
    </row>
    <row r="55" spans="1:24" ht="33.75" thickBot="1" x14ac:dyDescent="0.3">
      <c r="A55" s="1226" t="s">
        <v>47</v>
      </c>
      <c r="B55" s="1227"/>
      <c r="C55" s="587">
        <f ca="1">INDIRECT("'SEM " &amp; $O$5 &amp; "'!" &amp; ADDRESS(63, COLUMN(B63)))</f>
        <v>49</v>
      </c>
      <c r="D55" s="588">
        <f t="shared" ref="D55:W55" ca="1" si="25">INDIRECT("'SEM " &amp; $O$5 &amp; "'!" &amp; ADDRESS(63, COLUMN(C63)))</f>
        <v>50</v>
      </c>
      <c r="E55" s="588">
        <f t="shared" ca="1" si="25"/>
        <v>50</v>
      </c>
      <c r="F55" s="588">
        <f t="shared" ca="1" si="25"/>
        <v>9</v>
      </c>
      <c r="G55" s="588">
        <f t="shared" ca="1" si="25"/>
        <v>50</v>
      </c>
      <c r="H55" s="588">
        <f t="shared" ca="1" si="25"/>
        <v>49</v>
      </c>
      <c r="I55" s="589">
        <f t="shared" ca="1" si="25"/>
        <v>49</v>
      </c>
      <c r="J55" s="587">
        <f t="shared" ca="1" si="25"/>
        <v>43</v>
      </c>
      <c r="K55" s="588">
        <f t="shared" ca="1" si="25"/>
        <v>44</v>
      </c>
      <c r="L55" s="588">
        <f t="shared" ca="1" si="25"/>
        <v>45</v>
      </c>
      <c r="M55" s="588">
        <f t="shared" ca="1" si="25"/>
        <v>11</v>
      </c>
      <c r="N55" s="588">
        <f t="shared" ca="1" si="25"/>
        <v>45</v>
      </c>
      <c r="O55" s="588">
        <f t="shared" ca="1" si="25"/>
        <v>44</v>
      </c>
      <c r="P55" s="589">
        <f t="shared" ca="1" si="25"/>
        <v>44</v>
      </c>
      <c r="Q55" s="587">
        <f t="shared" ca="1" si="25"/>
        <v>48</v>
      </c>
      <c r="R55" s="588">
        <f t="shared" ca="1" si="25"/>
        <v>48</v>
      </c>
      <c r="S55" s="588">
        <f t="shared" ca="1" si="25"/>
        <v>49</v>
      </c>
      <c r="T55" s="588">
        <f t="shared" ca="1" si="25"/>
        <v>8</v>
      </c>
      <c r="U55" s="590">
        <f t="shared" ca="1" si="25"/>
        <v>50</v>
      </c>
      <c r="V55" s="604">
        <f t="shared" ca="1" si="25"/>
        <v>49</v>
      </c>
      <c r="W55" s="590">
        <f t="shared" ca="1" si="25"/>
        <v>48</v>
      </c>
      <c r="X55" s="631">
        <f ca="1">SUM(C55:W55)</f>
        <v>882</v>
      </c>
    </row>
    <row r="57" spans="1:24" x14ac:dyDescent="0.25">
      <c r="C57" s="94"/>
      <c r="D57" s="94"/>
      <c r="E57" s="94"/>
      <c r="F57" s="94"/>
      <c r="G57" s="94"/>
    </row>
    <row r="58" spans="1:24" x14ac:dyDescent="0.25">
      <c r="C58" s="94"/>
      <c r="D58" s="94"/>
      <c r="E58" s="94"/>
      <c r="F58" s="94"/>
      <c r="G58" s="94"/>
    </row>
  </sheetData>
  <customSheetViews>
    <customSheetView guid="{A982066E-1B99-4AE0-B540-2DC8BAEEB432}" scale="40" showPageBreaks="1" fitToPage="1" printArea="1" state="hidden" view="pageBreakPreview">
      <selection activeCell="V56" sqref="V56"/>
      <pageMargins left="0.25" right="0.25" top="0.75" bottom="0.75" header="0.3" footer="0.3"/>
      <pageSetup scale="29" orientation="landscape" r:id="rId1"/>
    </customSheetView>
  </customSheetViews>
  <mergeCells count="42">
    <mergeCell ref="B1:B3"/>
    <mergeCell ref="C1:U1"/>
    <mergeCell ref="V1:X1"/>
    <mergeCell ref="C2:U3"/>
    <mergeCell ref="V2:X2"/>
    <mergeCell ref="V3:X3"/>
    <mergeCell ref="V4:X8"/>
    <mergeCell ref="C5:D5"/>
    <mergeCell ref="H5:I5"/>
    <mergeCell ref="C7:D7"/>
    <mergeCell ref="H7:K7"/>
    <mergeCell ref="P7:S7"/>
    <mergeCell ref="A9:B9"/>
    <mergeCell ref="C9:I9"/>
    <mergeCell ref="J9:P9"/>
    <mergeCell ref="Q9:W9"/>
    <mergeCell ref="X9:X10"/>
    <mergeCell ref="A10:B10"/>
    <mergeCell ref="A18:B18"/>
    <mergeCell ref="A19:B19"/>
    <mergeCell ref="B21:B23"/>
    <mergeCell ref="A25:B25"/>
    <mergeCell ref="C25:H25"/>
    <mergeCell ref="Q45:W45"/>
    <mergeCell ref="X45:X46"/>
    <mergeCell ref="A46:B46"/>
    <mergeCell ref="L25:M25"/>
    <mergeCell ref="N25:S25"/>
    <mergeCell ref="T25:T26"/>
    <mergeCell ref="A26:B26"/>
    <mergeCell ref="L26:M26"/>
    <mergeCell ref="U26:X35"/>
    <mergeCell ref="A34:B34"/>
    <mergeCell ref="L34:M34"/>
    <mergeCell ref="A35:B35"/>
    <mergeCell ref="L35:M35"/>
    <mergeCell ref="I25:I26"/>
    <mergeCell ref="A54:B54"/>
    <mergeCell ref="A55:B55"/>
    <mergeCell ref="A45:B45"/>
    <mergeCell ref="C45:I45"/>
    <mergeCell ref="J45:P45"/>
  </mergeCells>
  <pageMargins left="0.25" right="0.25" top="0.75" bottom="0.75" header="0.3" footer="0.3"/>
  <pageSetup scale="29" orientation="landscape" r:id="rId2"/>
  <drawing r:id="rId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1">
    <tabColor rgb="FF00B050"/>
    <pageSetUpPr fitToPage="1"/>
  </sheetPr>
  <dimension ref="A1:X58"/>
  <sheetViews>
    <sheetView view="pageBreakPreview" zoomScale="40" zoomScaleNormal="35" zoomScaleSheetLayoutView="40" zoomScalePageLayoutView="25" workbookViewId="0">
      <selection activeCell="V56" sqref="V56"/>
    </sheetView>
  </sheetViews>
  <sheetFormatPr baseColWidth="10" defaultRowHeight="30" x14ac:dyDescent="0.25"/>
  <cols>
    <col min="1" max="1" width="15.28515625" customWidth="1"/>
    <col min="2" max="2" width="28.7109375" style="72" customWidth="1"/>
    <col min="3" max="3" width="18.140625" style="72" customWidth="1"/>
    <col min="4" max="7" width="15.7109375" style="72" customWidth="1"/>
    <col min="8" max="8" width="19.85546875" style="72" customWidth="1"/>
    <col min="9" max="9" width="22.140625" style="72" customWidth="1"/>
    <col min="10" max="10" width="22.85546875" style="72" customWidth="1"/>
    <col min="11" max="12" width="17.7109375" style="72" customWidth="1"/>
    <col min="13" max="13" width="25.7109375" style="72" customWidth="1"/>
    <col min="14" max="14" width="20.140625" style="72" customWidth="1"/>
    <col min="15" max="19" width="15.7109375" style="72" customWidth="1"/>
    <col min="20" max="20" width="18.28515625" style="72" customWidth="1"/>
    <col min="21" max="21" width="15.7109375" style="72" customWidth="1"/>
    <col min="22" max="22" width="19.140625" style="72" customWidth="1"/>
    <col min="23" max="23" width="15.7109375" style="72" customWidth="1"/>
    <col min="24" max="24" width="24.5703125" style="72" customWidth="1"/>
    <col min="25" max="25" width="18.7109375" bestFit="1" customWidth="1"/>
  </cols>
  <sheetData>
    <row r="1" spans="1:24" x14ac:dyDescent="0.25">
      <c r="A1" s="561"/>
      <c r="B1" s="1213"/>
      <c r="C1" s="1122" t="s">
        <v>33</v>
      </c>
      <c r="D1" s="1122"/>
      <c r="E1" s="1122"/>
      <c r="F1" s="1122"/>
      <c r="G1" s="1122"/>
      <c r="H1" s="1122"/>
      <c r="I1" s="1122"/>
      <c r="J1" s="1122"/>
      <c r="K1" s="1122"/>
      <c r="L1" s="1122"/>
      <c r="M1" s="1122"/>
      <c r="N1" s="1122"/>
      <c r="O1" s="1122"/>
      <c r="P1" s="1122"/>
      <c r="Q1" s="1122"/>
      <c r="R1" s="1122"/>
      <c r="S1" s="1122"/>
      <c r="T1" s="1122"/>
      <c r="U1" s="1123"/>
      <c r="V1" s="1215" t="s">
        <v>34</v>
      </c>
      <c r="W1" s="1216"/>
      <c r="X1" s="1216"/>
    </row>
    <row r="2" spans="1:24" x14ac:dyDescent="0.25">
      <c r="A2" s="562"/>
      <c r="B2" s="1214"/>
      <c r="C2" s="1127" t="s">
        <v>35</v>
      </c>
      <c r="D2" s="1127"/>
      <c r="E2" s="1127"/>
      <c r="F2" s="1127"/>
      <c r="G2" s="1127"/>
      <c r="H2" s="1127"/>
      <c r="I2" s="1127"/>
      <c r="J2" s="1127"/>
      <c r="K2" s="1127"/>
      <c r="L2" s="1127"/>
      <c r="M2" s="1127"/>
      <c r="N2" s="1127"/>
      <c r="O2" s="1127"/>
      <c r="P2" s="1127"/>
      <c r="Q2" s="1127"/>
      <c r="R2" s="1127"/>
      <c r="S2" s="1127"/>
      <c r="T2" s="1127"/>
      <c r="U2" s="1128"/>
      <c r="V2" s="1215" t="s">
        <v>36</v>
      </c>
      <c r="W2" s="1216"/>
      <c r="X2" s="1216"/>
    </row>
    <row r="3" spans="1:24" x14ac:dyDescent="0.25">
      <c r="A3" s="562"/>
      <c r="B3" s="1214"/>
      <c r="C3" s="1114"/>
      <c r="D3" s="1114"/>
      <c r="E3" s="1114"/>
      <c r="F3" s="1114"/>
      <c r="G3" s="1114"/>
      <c r="H3" s="1114"/>
      <c r="I3" s="1114"/>
      <c r="J3" s="1114"/>
      <c r="K3" s="1114"/>
      <c r="L3" s="1114"/>
      <c r="M3" s="1114"/>
      <c r="N3" s="1114"/>
      <c r="O3" s="1114"/>
      <c r="P3" s="1114"/>
      <c r="Q3" s="1114"/>
      <c r="R3" s="1114"/>
      <c r="S3" s="1114"/>
      <c r="T3" s="1114"/>
      <c r="U3" s="1129"/>
      <c r="V3" s="1215" t="s">
        <v>37</v>
      </c>
      <c r="W3" s="1216"/>
      <c r="X3" s="1216"/>
    </row>
    <row r="4" spans="1:24" x14ac:dyDescent="0.25">
      <c r="A4" s="562"/>
      <c r="B4" s="56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1110"/>
      <c r="W4" s="1110"/>
      <c r="X4" s="1110"/>
    </row>
    <row r="5" spans="1:24" x14ac:dyDescent="0.25">
      <c r="A5" s="562"/>
      <c r="B5" s="564" t="s">
        <v>38</v>
      </c>
      <c r="C5" s="1114">
        <v>3</v>
      </c>
      <c r="D5" s="1114"/>
      <c r="E5" s="84"/>
      <c r="F5" s="84"/>
      <c r="G5" s="84" t="s">
        <v>39</v>
      </c>
      <c r="H5" s="1115" t="s">
        <v>50</v>
      </c>
      <c r="I5" s="1115"/>
      <c r="J5" s="87"/>
      <c r="K5" s="87"/>
      <c r="L5" s="87"/>
      <c r="M5" s="85"/>
      <c r="N5" s="84" t="s">
        <v>40</v>
      </c>
      <c r="O5" s="574">
        <v>50</v>
      </c>
      <c r="P5" s="551"/>
      <c r="V5" s="1110"/>
      <c r="W5" s="1110"/>
      <c r="X5" s="1110"/>
    </row>
    <row r="6" spans="1:24" x14ac:dyDescent="0.25">
      <c r="A6" s="562"/>
      <c r="B6" s="56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1110"/>
      <c r="W6" s="1110"/>
      <c r="X6" s="1110"/>
    </row>
    <row r="7" spans="1:24" x14ac:dyDescent="0.25">
      <c r="A7" s="562"/>
      <c r="B7" s="565" t="s">
        <v>41</v>
      </c>
      <c r="C7" s="1117" t="s">
        <v>2</v>
      </c>
      <c r="D7" s="1117"/>
      <c r="E7" s="86"/>
      <c r="F7" s="86"/>
      <c r="G7" s="84" t="s">
        <v>42</v>
      </c>
      <c r="H7" s="1217">
        <v>45772</v>
      </c>
      <c r="I7" s="1115"/>
      <c r="J7" s="1115"/>
      <c r="K7" s="1115"/>
      <c r="L7" s="87"/>
      <c r="M7" s="391" t="s">
        <v>43</v>
      </c>
      <c r="N7" s="391"/>
      <c r="P7" s="1114" t="s">
        <v>89</v>
      </c>
      <c r="Q7" s="1114"/>
      <c r="R7" s="1114"/>
      <c r="S7" s="1114"/>
      <c r="T7" s="84"/>
      <c r="U7" s="88"/>
      <c r="V7" s="1110"/>
      <c r="W7" s="1110"/>
      <c r="X7" s="1110"/>
    </row>
    <row r="8" spans="1:24" ht="30.75" thickBot="1" x14ac:dyDescent="0.3">
      <c r="A8" s="566"/>
      <c r="B8" s="567"/>
      <c r="C8" s="84"/>
      <c r="D8" s="84"/>
      <c r="E8" s="84"/>
      <c r="F8" s="84"/>
      <c r="G8" s="84"/>
      <c r="H8" s="84"/>
      <c r="I8" s="500"/>
      <c r="J8" s="84"/>
      <c r="K8" s="84"/>
      <c r="L8" s="84"/>
      <c r="M8" s="84"/>
      <c r="N8" s="84"/>
      <c r="O8" s="84"/>
      <c r="P8" s="84"/>
      <c r="Q8" s="84"/>
      <c r="R8" s="84"/>
      <c r="S8" s="84"/>
      <c r="T8" s="84"/>
      <c r="U8" s="84"/>
      <c r="V8" s="1112"/>
      <c r="W8" s="1112"/>
      <c r="X8" s="1112"/>
    </row>
    <row r="9" spans="1:24" ht="30.75" thickBot="1" x14ac:dyDescent="0.3">
      <c r="A9" s="1218" t="s">
        <v>105</v>
      </c>
      <c r="B9" s="1219"/>
      <c r="C9" s="1135" t="s">
        <v>7</v>
      </c>
      <c r="D9" s="1136"/>
      <c r="E9" s="1136"/>
      <c r="F9" s="1136"/>
      <c r="G9" s="1136"/>
      <c r="H9" s="1136"/>
      <c r="I9" s="1134"/>
      <c r="J9" s="1136" t="s">
        <v>29</v>
      </c>
      <c r="K9" s="1136"/>
      <c r="L9" s="1136"/>
      <c r="M9" s="1136"/>
      <c r="N9" s="1136"/>
      <c r="O9" s="1136"/>
      <c r="P9" s="1136"/>
      <c r="Q9" s="1135" t="s">
        <v>28</v>
      </c>
      <c r="R9" s="1136"/>
      <c r="S9" s="1136"/>
      <c r="T9" s="1136"/>
      <c r="U9" s="1136"/>
      <c r="V9" s="1136"/>
      <c r="W9" s="1134"/>
      <c r="X9" s="1220" t="s">
        <v>8</v>
      </c>
    </row>
    <row r="10" spans="1:24" ht="34.5" thickBot="1" x14ac:dyDescent="0.3">
      <c r="A10" s="1222" t="s">
        <v>44</v>
      </c>
      <c r="B10" s="1223"/>
      <c r="C10" s="158">
        <v>1</v>
      </c>
      <c r="D10" s="151">
        <v>2</v>
      </c>
      <c r="E10" s="151">
        <v>3</v>
      </c>
      <c r="F10" s="151">
        <v>4</v>
      </c>
      <c r="G10" s="151">
        <v>5</v>
      </c>
      <c r="H10" s="151">
        <v>6</v>
      </c>
      <c r="I10" s="293">
        <v>7</v>
      </c>
      <c r="J10" s="158">
        <v>1</v>
      </c>
      <c r="K10" s="151">
        <v>2</v>
      </c>
      <c r="L10" s="151">
        <v>3</v>
      </c>
      <c r="M10" s="151">
        <v>4</v>
      </c>
      <c r="N10" s="151">
        <v>5</v>
      </c>
      <c r="O10" s="600">
        <v>6</v>
      </c>
      <c r="P10" s="272">
        <v>7</v>
      </c>
      <c r="Q10" s="158">
        <v>1</v>
      </c>
      <c r="R10" s="151">
        <v>2</v>
      </c>
      <c r="S10" s="151">
        <v>3</v>
      </c>
      <c r="T10" s="151">
        <v>4</v>
      </c>
      <c r="U10" s="151">
        <v>5</v>
      </c>
      <c r="V10" s="273">
        <v>6</v>
      </c>
      <c r="W10" s="293">
        <v>7</v>
      </c>
      <c r="X10" s="1221"/>
    </row>
    <row r="11" spans="1:24" ht="33" x14ac:dyDescent="0.45">
      <c r="A11" s="559" t="s">
        <v>98</v>
      </c>
      <c r="B11" s="597">
        <v>45722</v>
      </c>
      <c r="C11" s="474">
        <f ca="1">INDIRECT("'SEM " &amp; $O$5 &amp; "'!" &amp; ADDRESS(ROW(B17), COLUMN(B17)))</f>
        <v>90.8</v>
      </c>
      <c r="D11" s="665">
        <f t="shared" ref="D11:S11" ca="1" si="0">INDIRECT("'SEM " &amp; $O$5 &amp; "'!" &amp; ADDRESS(ROW(C17), COLUMN(C17)))</f>
        <v>91.1</v>
      </c>
      <c r="E11" s="665">
        <f t="shared" ca="1" si="0"/>
        <v>90.8</v>
      </c>
      <c r="F11" s="665">
        <f t="shared" ca="1" si="0"/>
        <v>14.4</v>
      </c>
      <c r="G11" s="665">
        <f t="shared" ca="1" si="0"/>
        <v>89.9</v>
      </c>
      <c r="H11" s="665">
        <f t="shared" ca="1" si="0"/>
        <v>90.8</v>
      </c>
      <c r="I11" s="279">
        <f t="shared" ca="1" si="0"/>
        <v>90.3</v>
      </c>
      <c r="J11" s="664">
        <f t="shared" ca="1" si="0"/>
        <v>87.4</v>
      </c>
      <c r="K11" s="665">
        <f t="shared" ca="1" si="0"/>
        <v>87.4</v>
      </c>
      <c r="L11" s="665">
        <f t="shared" ca="1" si="0"/>
        <v>90</v>
      </c>
      <c r="M11" s="665">
        <f t="shared" ca="1" si="0"/>
        <v>20.399999999999999</v>
      </c>
      <c r="N11" s="665">
        <f t="shared" ca="1" si="0"/>
        <v>90.7</v>
      </c>
      <c r="O11" s="665">
        <f t="shared" ca="1" si="0"/>
        <v>88.7</v>
      </c>
      <c r="P11" s="279">
        <f t="shared" ca="1" si="0"/>
        <v>88</v>
      </c>
      <c r="Q11" s="664">
        <f t="shared" ca="1" si="0"/>
        <v>88.9</v>
      </c>
      <c r="R11" s="665">
        <f t="shared" ca="1" si="0"/>
        <v>90.3</v>
      </c>
      <c r="S11" s="665">
        <f t="shared" ca="1" si="0"/>
        <v>91.7</v>
      </c>
      <c r="T11" s="665">
        <f t="shared" ref="S11:W17" ca="1" si="1">INDIRECT("'SEM " &amp; $O$5 &amp; "'!" &amp; ADDRESS(ROW(S17), COLUMN(S17)))</f>
        <v>13.6</v>
      </c>
      <c r="U11" s="701">
        <f t="shared" ca="1" si="1"/>
        <v>92</v>
      </c>
      <c r="V11" s="665">
        <f t="shared" ca="1" si="1"/>
        <v>91.2</v>
      </c>
      <c r="W11" s="279">
        <f t="shared" ca="1" si="1"/>
        <v>90.9</v>
      </c>
      <c r="X11" s="642">
        <f ca="1">+SUM(C11:W11)</f>
        <v>1669.3000000000002</v>
      </c>
    </row>
    <row r="12" spans="1:24" ht="33" x14ac:dyDescent="0.45">
      <c r="A12" s="559" t="s">
        <v>99</v>
      </c>
      <c r="B12" s="597">
        <f t="shared" ref="B12:B17" si="2">B11+1</f>
        <v>45723</v>
      </c>
      <c r="C12" s="571">
        <f t="shared" ref="C12:R17" ca="1" si="3">INDIRECT("'SEM " &amp; $O$5 &amp; "'!" &amp; ADDRESS(ROW(B18), COLUMN(B18)))</f>
        <v>90.8</v>
      </c>
      <c r="D12" s="572">
        <f t="shared" ca="1" si="3"/>
        <v>91.1</v>
      </c>
      <c r="E12" s="572">
        <f t="shared" ca="1" si="3"/>
        <v>90.8</v>
      </c>
      <c r="F12" s="572">
        <f t="shared" ca="1" si="3"/>
        <v>14.1</v>
      </c>
      <c r="G12" s="572">
        <f t="shared" ca="1" si="3"/>
        <v>89.9</v>
      </c>
      <c r="H12" s="572">
        <f t="shared" ca="1" si="3"/>
        <v>90.7</v>
      </c>
      <c r="I12" s="280">
        <f t="shared" ca="1" si="3"/>
        <v>90.3</v>
      </c>
      <c r="J12" s="571">
        <f t="shared" ca="1" si="3"/>
        <v>87.4</v>
      </c>
      <c r="K12" s="572">
        <f t="shared" ca="1" si="3"/>
        <v>87.4</v>
      </c>
      <c r="L12" s="572">
        <f t="shared" ca="1" si="3"/>
        <v>90</v>
      </c>
      <c r="M12" s="572">
        <f t="shared" ca="1" si="3"/>
        <v>20.3</v>
      </c>
      <c r="N12" s="572">
        <f t="shared" ca="1" si="3"/>
        <v>90.7</v>
      </c>
      <c r="O12" s="572">
        <f t="shared" ca="1" si="3"/>
        <v>88.7</v>
      </c>
      <c r="P12" s="280">
        <f t="shared" ca="1" si="3"/>
        <v>88</v>
      </c>
      <c r="Q12" s="571">
        <f t="shared" ca="1" si="3"/>
        <v>88.9</v>
      </c>
      <c r="R12" s="572">
        <f t="shared" ca="1" si="3"/>
        <v>90.3</v>
      </c>
      <c r="S12" s="572">
        <f t="shared" ca="1" si="1"/>
        <v>91.6</v>
      </c>
      <c r="T12" s="572">
        <f t="shared" ca="1" si="1"/>
        <v>13.6</v>
      </c>
      <c r="U12" s="678">
        <f t="shared" ca="1" si="1"/>
        <v>92</v>
      </c>
      <c r="V12" s="572">
        <f t="shared" ca="1" si="1"/>
        <v>91.2</v>
      </c>
      <c r="W12" s="280">
        <f t="shared" ca="1" si="1"/>
        <v>90.9</v>
      </c>
      <c r="X12" s="643">
        <f t="shared" ref="X12:X17" ca="1" si="4">+SUM(C12:W12)</f>
        <v>1668.7</v>
      </c>
    </row>
    <row r="13" spans="1:24" ht="33" x14ac:dyDescent="0.45">
      <c r="A13" s="559" t="s">
        <v>100</v>
      </c>
      <c r="B13" s="597">
        <f t="shared" si="2"/>
        <v>45724</v>
      </c>
      <c r="C13" s="571">
        <f t="shared" ca="1" si="3"/>
        <v>90.7</v>
      </c>
      <c r="D13" s="572">
        <f t="shared" ca="1" si="3"/>
        <v>91.1</v>
      </c>
      <c r="E13" s="572">
        <f t="shared" ca="1" si="3"/>
        <v>90.8</v>
      </c>
      <c r="F13" s="572">
        <f t="shared" ca="1" si="3"/>
        <v>14</v>
      </c>
      <c r="G13" s="572">
        <f t="shared" ca="1" si="3"/>
        <v>89.9</v>
      </c>
      <c r="H13" s="572">
        <f t="shared" ca="1" si="3"/>
        <v>90.7</v>
      </c>
      <c r="I13" s="280">
        <f t="shared" ca="1" si="3"/>
        <v>90.3</v>
      </c>
      <c r="J13" s="571">
        <f t="shared" ca="1" si="3"/>
        <v>87.4</v>
      </c>
      <c r="K13" s="572">
        <f t="shared" ca="1" si="3"/>
        <v>87.4</v>
      </c>
      <c r="L13" s="572">
        <f t="shared" ca="1" si="3"/>
        <v>89.9</v>
      </c>
      <c r="M13" s="572">
        <f t="shared" ca="1" si="3"/>
        <v>20.2</v>
      </c>
      <c r="N13" s="572">
        <f t="shared" ca="1" si="3"/>
        <v>90.7</v>
      </c>
      <c r="O13" s="572">
        <f t="shared" ca="1" si="3"/>
        <v>88.7</v>
      </c>
      <c r="P13" s="280">
        <f t="shared" ca="1" si="3"/>
        <v>87.7</v>
      </c>
      <c r="Q13" s="571">
        <f t="shared" ca="1" si="3"/>
        <v>88.8</v>
      </c>
      <c r="R13" s="572">
        <f t="shared" ca="1" si="3"/>
        <v>90.2</v>
      </c>
      <c r="S13" s="572">
        <f t="shared" ca="1" si="1"/>
        <v>91.6</v>
      </c>
      <c r="T13" s="572">
        <f t="shared" ca="1" si="1"/>
        <v>13.6</v>
      </c>
      <c r="U13" s="678">
        <f t="shared" ca="1" si="1"/>
        <v>92</v>
      </c>
      <c r="V13" s="572">
        <f t="shared" ca="1" si="1"/>
        <v>91.1</v>
      </c>
      <c r="W13" s="280">
        <f t="shared" ca="1" si="1"/>
        <v>90.9</v>
      </c>
      <c r="X13" s="643">
        <f t="shared" ca="1" si="4"/>
        <v>1667.6999999999998</v>
      </c>
    </row>
    <row r="14" spans="1:24" ht="33" x14ac:dyDescent="0.45">
      <c r="A14" s="559" t="s">
        <v>101</v>
      </c>
      <c r="B14" s="597">
        <f t="shared" si="2"/>
        <v>45725</v>
      </c>
      <c r="C14" s="571">
        <f t="shared" ca="1" si="3"/>
        <v>90.6</v>
      </c>
      <c r="D14" s="572">
        <f t="shared" ca="1" si="3"/>
        <v>91.1</v>
      </c>
      <c r="E14" s="572">
        <f t="shared" ca="1" si="3"/>
        <v>90.7</v>
      </c>
      <c r="F14" s="572">
        <f t="shared" ca="1" si="3"/>
        <v>14.1</v>
      </c>
      <c r="G14" s="572">
        <f t="shared" ca="1" si="3"/>
        <v>89.9</v>
      </c>
      <c r="H14" s="572">
        <f t="shared" ca="1" si="3"/>
        <v>90.7</v>
      </c>
      <c r="I14" s="280">
        <f t="shared" ca="1" si="3"/>
        <v>90.5</v>
      </c>
      <c r="J14" s="571">
        <f t="shared" ca="1" si="3"/>
        <v>86.9</v>
      </c>
      <c r="K14" s="572">
        <f t="shared" ca="1" si="3"/>
        <v>87.4</v>
      </c>
      <c r="L14" s="572">
        <f t="shared" ca="1" si="3"/>
        <v>89.9</v>
      </c>
      <c r="M14" s="572">
        <f t="shared" ca="1" si="3"/>
        <v>20.399999999999999</v>
      </c>
      <c r="N14" s="572">
        <f t="shared" ca="1" si="3"/>
        <v>90.7</v>
      </c>
      <c r="O14" s="572">
        <f t="shared" ca="1" si="3"/>
        <v>88.7</v>
      </c>
      <c r="P14" s="280">
        <f t="shared" ca="1" si="3"/>
        <v>88</v>
      </c>
      <c r="Q14" s="571">
        <f t="shared" ca="1" si="3"/>
        <v>88.9</v>
      </c>
      <c r="R14" s="572">
        <f t="shared" ca="1" si="3"/>
        <v>90.3</v>
      </c>
      <c r="S14" s="572">
        <f t="shared" ca="1" si="1"/>
        <v>91.7</v>
      </c>
      <c r="T14" s="572">
        <f t="shared" ca="1" si="1"/>
        <v>13.6</v>
      </c>
      <c r="U14" s="678">
        <f t="shared" ca="1" si="1"/>
        <v>92</v>
      </c>
      <c r="V14" s="572">
        <f t="shared" ca="1" si="1"/>
        <v>91.2</v>
      </c>
      <c r="W14" s="280">
        <f t="shared" ca="1" si="1"/>
        <v>90.8</v>
      </c>
      <c r="X14" s="643">
        <f t="shared" ca="1" si="4"/>
        <v>1668.1</v>
      </c>
    </row>
    <row r="15" spans="1:24" ht="33" x14ac:dyDescent="0.45">
      <c r="A15" s="559" t="s">
        <v>102</v>
      </c>
      <c r="B15" s="597">
        <f t="shared" si="2"/>
        <v>45726</v>
      </c>
      <c r="C15" s="571">
        <f t="shared" ca="1" si="3"/>
        <v>90.6</v>
      </c>
      <c r="D15" s="572">
        <f t="shared" ca="1" si="3"/>
        <v>91.1</v>
      </c>
      <c r="E15" s="572">
        <f t="shared" ca="1" si="3"/>
        <v>90.7</v>
      </c>
      <c r="F15" s="572">
        <f t="shared" ca="1" si="3"/>
        <v>14</v>
      </c>
      <c r="G15" s="572">
        <f t="shared" ca="1" si="3"/>
        <v>89.9</v>
      </c>
      <c r="H15" s="572">
        <f t="shared" ca="1" si="3"/>
        <v>90.6</v>
      </c>
      <c r="I15" s="280">
        <f t="shared" ca="1" si="3"/>
        <v>90.5</v>
      </c>
      <c r="J15" s="571">
        <f t="shared" ca="1" si="3"/>
        <v>86.9</v>
      </c>
      <c r="K15" s="572">
        <f t="shared" ca="1" si="3"/>
        <v>87.3</v>
      </c>
      <c r="L15" s="572">
        <f t="shared" ca="1" si="3"/>
        <v>89.6</v>
      </c>
      <c r="M15" s="572">
        <f t="shared" ca="1" si="3"/>
        <v>20.3</v>
      </c>
      <c r="N15" s="572">
        <f t="shared" ca="1" si="3"/>
        <v>90.6</v>
      </c>
      <c r="O15" s="572">
        <f t="shared" ca="1" si="3"/>
        <v>88.7</v>
      </c>
      <c r="P15" s="280">
        <f t="shared" ca="1" si="3"/>
        <v>87.7</v>
      </c>
      <c r="Q15" s="571">
        <f t="shared" ca="1" si="3"/>
        <v>88.9</v>
      </c>
      <c r="R15" s="572">
        <f t="shared" ca="1" si="3"/>
        <v>90.3</v>
      </c>
      <c r="S15" s="572">
        <f t="shared" ca="1" si="1"/>
        <v>91.6</v>
      </c>
      <c r="T15" s="572">
        <f t="shared" ca="1" si="1"/>
        <v>13.6</v>
      </c>
      <c r="U15" s="678">
        <f t="shared" ca="1" si="1"/>
        <v>91.9</v>
      </c>
      <c r="V15" s="572">
        <f t="shared" ca="1" si="1"/>
        <v>91.2</v>
      </c>
      <c r="W15" s="280">
        <f t="shared" ca="1" si="1"/>
        <v>90.8</v>
      </c>
      <c r="X15" s="643">
        <f t="shared" ca="1" si="4"/>
        <v>1666.8</v>
      </c>
    </row>
    <row r="16" spans="1:24" ht="33" x14ac:dyDescent="0.45">
      <c r="A16" s="559" t="s">
        <v>103</v>
      </c>
      <c r="B16" s="597">
        <f t="shared" si="2"/>
        <v>45727</v>
      </c>
      <c r="C16" s="571">
        <f t="shared" ca="1" si="3"/>
        <v>90.6</v>
      </c>
      <c r="D16" s="572">
        <f t="shared" ca="1" si="3"/>
        <v>91.1</v>
      </c>
      <c r="E16" s="572">
        <f t="shared" ca="1" si="3"/>
        <v>90.7</v>
      </c>
      <c r="F16" s="572">
        <f t="shared" ca="1" si="3"/>
        <v>13.9</v>
      </c>
      <c r="G16" s="572">
        <f t="shared" ca="1" si="3"/>
        <v>89.9</v>
      </c>
      <c r="H16" s="572">
        <f t="shared" ca="1" si="3"/>
        <v>90.5</v>
      </c>
      <c r="I16" s="280">
        <f t="shared" ca="1" si="3"/>
        <v>90.5</v>
      </c>
      <c r="J16" s="571">
        <f t="shared" ca="1" si="3"/>
        <v>86.9</v>
      </c>
      <c r="K16" s="572">
        <f t="shared" ca="1" si="3"/>
        <v>87.2</v>
      </c>
      <c r="L16" s="572">
        <f t="shared" ca="1" si="3"/>
        <v>89.6</v>
      </c>
      <c r="M16" s="572">
        <f t="shared" ca="1" si="3"/>
        <v>20.3</v>
      </c>
      <c r="N16" s="572">
        <f t="shared" ca="1" si="3"/>
        <v>90.6</v>
      </c>
      <c r="O16" s="572">
        <f t="shared" ca="1" si="3"/>
        <v>88.7</v>
      </c>
      <c r="P16" s="280">
        <f t="shared" ca="1" si="3"/>
        <v>87.7</v>
      </c>
      <c r="Q16" s="571">
        <f t="shared" ca="1" si="3"/>
        <v>88.8</v>
      </c>
      <c r="R16" s="572">
        <f t="shared" ca="1" si="3"/>
        <v>90.3</v>
      </c>
      <c r="S16" s="572">
        <f t="shared" ca="1" si="1"/>
        <v>91.6</v>
      </c>
      <c r="T16" s="572">
        <f t="shared" ca="1" si="1"/>
        <v>13.6</v>
      </c>
      <c r="U16" s="678">
        <f t="shared" ca="1" si="1"/>
        <v>91.9</v>
      </c>
      <c r="V16" s="572">
        <f t="shared" ca="1" si="1"/>
        <v>91.2</v>
      </c>
      <c r="W16" s="280">
        <f t="shared" ca="1" si="1"/>
        <v>90.8</v>
      </c>
      <c r="X16" s="643">
        <f t="shared" ca="1" si="4"/>
        <v>1666.3999999999999</v>
      </c>
    </row>
    <row r="17" spans="1:24" ht="33.75" thickBot="1" x14ac:dyDescent="0.5">
      <c r="A17" s="559" t="s">
        <v>104</v>
      </c>
      <c r="B17" s="597">
        <f t="shared" si="2"/>
        <v>45728</v>
      </c>
      <c r="C17" s="601">
        <f t="shared" ca="1" si="3"/>
        <v>90.6</v>
      </c>
      <c r="D17" s="602">
        <f t="shared" ca="1" si="3"/>
        <v>91.1</v>
      </c>
      <c r="E17" s="602">
        <f t="shared" ca="1" si="3"/>
        <v>90.6</v>
      </c>
      <c r="F17" s="602">
        <f t="shared" ca="1" si="3"/>
        <v>13.6</v>
      </c>
      <c r="G17" s="602">
        <f t="shared" ca="1" si="3"/>
        <v>89.9</v>
      </c>
      <c r="H17" s="602">
        <f t="shared" ca="1" si="3"/>
        <v>90.5</v>
      </c>
      <c r="I17" s="281">
        <f t="shared" ca="1" si="3"/>
        <v>90.5</v>
      </c>
      <c r="J17" s="601">
        <f t="shared" ca="1" si="3"/>
        <v>86.9</v>
      </c>
      <c r="K17" s="602">
        <f t="shared" ca="1" si="3"/>
        <v>87.2</v>
      </c>
      <c r="L17" s="602">
        <f t="shared" ca="1" si="3"/>
        <v>89.6</v>
      </c>
      <c r="M17" s="602">
        <f t="shared" ca="1" si="3"/>
        <v>20.3</v>
      </c>
      <c r="N17" s="602">
        <f t="shared" ca="1" si="3"/>
        <v>90.6</v>
      </c>
      <c r="O17" s="602">
        <f t="shared" ca="1" si="3"/>
        <v>88.7</v>
      </c>
      <c r="P17" s="281">
        <f t="shared" ca="1" si="3"/>
        <v>87.7</v>
      </c>
      <c r="Q17" s="601">
        <f t="shared" ca="1" si="3"/>
        <v>88.7</v>
      </c>
      <c r="R17" s="602">
        <f t="shared" ca="1" si="3"/>
        <v>90.3</v>
      </c>
      <c r="S17" s="602">
        <f t="shared" ca="1" si="1"/>
        <v>91.6</v>
      </c>
      <c r="T17" s="602">
        <f t="shared" ca="1" si="1"/>
        <v>13.5</v>
      </c>
      <c r="U17" s="702">
        <f t="shared" ca="1" si="1"/>
        <v>91.9</v>
      </c>
      <c r="V17" s="602">
        <f t="shared" ca="1" si="1"/>
        <v>91.2</v>
      </c>
      <c r="W17" s="281">
        <f t="shared" ca="1" si="1"/>
        <v>90.8</v>
      </c>
      <c r="X17" s="644">
        <f t="shared" ca="1" si="4"/>
        <v>1665.8</v>
      </c>
    </row>
    <row r="18" spans="1:24" x14ac:dyDescent="0.25">
      <c r="A18" s="1224" t="s">
        <v>8</v>
      </c>
      <c r="B18" s="1225"/>
      <c r="C18" s="128">
        <f ca="1">+SUM(C11:C17)</f>
        <v>634.70000000000005</v>
      </c>
      <c r="D18" s="129">
        <f t="shared" ref="D18:W18" ca="1" si="5">+SUM(D11:D17)</f>
        <v>637.70000000000005</v>
      </c>
      <c r="E18" s="129">
        <f t="shared" ca="1" si="5"/>
        <v>635.1</v>
      </c>
      <c r="F18" s="129">
        <f t="shared" ca="1" si="5"/>
        <v>98.1</v>
      </c>
      <c r="G18" s="129">
        <f t="shared" ca="1" si="5"/>
        <v>629.29999999999995</v>
      </c>
      <c r="H18" s="129">
        <f t="shared" ca="1" si="5"/>
        <v>634.5</v>
      </c>
      <c r="I18" s="130">
        <f t="shared" ca="1" si="5"/>
        <v>632.9</v>
      </c>
      <c r="J18" s="128">
        <f t="shared" ca="1" si="5"/>
        <v>609.79999999999995</v>
      </c>
      <c r="K18" s="129">
        <f t="shared" ca="1" si="5"/>
        <v>611.30000000000007</v>
      </c>
      <c r="L18" s="129">
        <f t="shared" ca="1" si="5"/>
        <v>628.6</v>
      </c>
      <c r="M18" s="129">
        <f t="shared" ca="1" si="5"/>
        <v>142.20000000000002</v>
      </c>
      <c r="N18" s="129">
        <f t="shared" ca="1" si="5"/>
        <v>634.6</v>
      </c>
      <c r="O18" s="129">
        <f t="shared" ca="1" si="5"/>
        <v>620.90000000000009</v>
      </c>
      <c r="P18" s="130">
        <f t="shared" ca="1" si="5"/>
        <v>614.80000000000007</v>
      </c>
      <c r="Q18" s="128">
        <f t="shared" ca="1" si="5"/>
        <v>621.9</v>
      </c>
      <c r="R18" s="129">
        <f t="shared" ca="1" si="5"/>
        <v>632</v>
      </c>
      <c r="S18" s="129">
        <f t="shared" ca="1" si="5"/>
        <v>641.4</v>
      </c>
      <c r="T18" s="129">
        <f t="shared" ca="1" si="5"/>
        <v>95.1</v>
      </c>
      <c r="U18" s="129">
        <f t="shared" ca="1" si="5"/>
        <v>643.69999999999993</v>
      </c>
      <c r="V18" s="129">
        <f t="shared" ca="1" si="5"/>
        <v>638.30000000000007</v>
      </c>
      <c r="W18" s="262">
        <f t="shared" ca="1" si="5"/>
        <v>635.9</v>
      </c>
      <c r="X18" s="510">
        <f ca="1">+SUM(C18:W18)</f>
        <v>11672.800000000001</v>
      </c>
    </row>
    <row r="19" spans="1:24" ht="33.75" thickBot="1" x14ac:dyDescent="0.3">
      <c r="A19" s="1226" t="s">
        <v>47</v>
      </c>
      <c r="B19" s="1227"/>
      <c r="C19" s="587">
        <f ca="1">INDIRECT("'SEM " &amp; $O$5 &amp; "'!" &amp; ADDRESS(26, COLUMN(B26)))</f>
        <v>583</v>
      </c>
      <c r="D19" s="588">
        <f t="shared" ref="D19:W19" ca="1" si="6">INDIRECT("'SEM " &amp; $O$5 &amp; "'!" &amp; ADDRESS(26, COLUMN(C26)))</f>
        <v>588</v>
      </c>
      <c r="E19" s="588">
        <f t="shared" ca="1" si="6"/>
        <v>583</v>
      </c>
      <c r="F19" s="588">
        <f t="shared" ca="1" si="6"/>
        <v>83</v>
      </c>
      <c r="G19" s="588">
        <f t="shared" ca="1" si="6"/>
        <v>580</v>
      </c>
      <c r="H19" s="588">
        <f t="shared" ca="1" si="6"/>
        <v>582</v>
      </c>
      <c r="I19" s="589">
        <f t="shared" ca="1" si="6"/>
        <v>584</v>
      </c>
      <c r="J19" s="587">
        <f t="shared" ca="1" si="6"/>
        <v>561</v>
      </c>
      <c r="K19" s="588">
        <f t="shared" ca="1" si="6"/>
        <v>562</v>
      </c>
      <c r="L19" s="588">
        <f t="shared" ca="1" si="6"/>
        <v>576</v>
      </c>
      <c r="M19" s="588">
        <f t="shared" ca="1" si="6"/>
        <v>129</v>
      </c>
      <c r="N19" s="588">
        <f t="shared" ca="1" si="6"/>
        <v>584</v>
      </c>
      <c r="O19" s="588">
        <f t="shared" ca="1" si="6"/>
        <v>573</v>
      </c>
      <c r="P19" s="589">
        <f t="shared" ca="1" si="6"/>
        <v>564</v>
      </c>
      <c r="Q19" s="587">
        <f t="shared" ca="1" si="6"/>
        <v>570</v>
      </c>
      <c r="R19" s="588">
        <f t="shared" ca="1" si="6"/>
        <v>581</v>
      </c>
      <c r="S19" s="588">
        <f t="shared" ca="1" si="6"/>
        <v>588</v>
      </c>
      <c r="T19" s="588">
        <f t="shared" ca="1" si="6"/>
        <v>87</v>
      </c>
      <c r="U19" s="588">
        <f t="shared" ca="1" si="6"/>
        <v>593</v>
      </c>
      <c r="V19" s="588">
        <f t="shared" ca="1" si="6"/>
        <v>588</v>
      </c>
      <c r="W19" s="590">
        <f t="shared" ca="1" si="6"/>
        <v>586</v>
      </c>
      <c r="X19" s="631">
        <f ca="1">SUM(C19:W19)</f>
        <v>10725</v>
      </c>
    </row>
    <row r="20" spans="1:24" x14ac:dyDescent="0.25">
      <c r="B20" s="89"/>
      <c r="C20" s="89"/>
      <c r="D20" s="2"/>
      <c r="E20" s="2"/>
      <c r="F20" s="2"/>
      <c r="G20" s="2"/>
      <c r="H20" s="2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</row>
    <row r="21" spans="1:24" ht="30" customHeight="1" x14ac:dyDescent="0.25">
      <c r="B21" s="1228"/>
      <c r="C21" s="89"/>
      <c r="D21" s="89"/>
      <c r="E21" s="89"/>
      <c r="F21" s="89"/>
      <c r="G21" s="89"/>
      <c r="H21" s="89"/>
      <c r="I21" s="89"/>
      <c r="J21" s="89"/>
      <c r="K21" s="89"/>
      <c r="L21" s="89"/>
      <c r="M21" s="89"/>
      <c r="N21" s="89"/>
      <c r="O21" s="89"/>
      <c r="P21" s="89"/>
      <c r="Q21" s="89"/>
      <c r="R21" s="89"/>
      <c r="S21" s="89"/>
      <c r="T21" s="89"/>
      <c r="U21" s="89"/>
      <c r="V21" s="89"/>
      <c r="W21" s="89"/>
      <c r="X21" s="89"/>
    </row>
    <row r="22" spans="1:24" x14ac:dyDescent="0.25">
      <c r="B22" s="1228"/>
      <c r="C22" s="118"/>
      <c r="D22" s="653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118"/>
    </row>
    <row r="23" spans="1:24" x14ac:dyDescent="0.25">
      <c r="B23" s="1228"/>
      <c r="C23" s="118"/>
      <c r="D23" s="653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118"/>
    </row>
    <row r="24" spans="1:24" ht="30.75" thickBot="1" x14ac:dyDescent="0.3">
      <c r="B24" s="92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131"/>
    </row>
    <row r="25" spans="1:24" ht="30.75" customHeight="1" thickBot="1" x14ac:dyDescent="0.3">
      <c r="A25" s="1218" t="s">
        <v>26</v>
      </c>
      <c r="B25" s="1219"/>
      <c r="C25" s="1135" t="s">
        <v>16</v>
      </c>
      <c r="D25" s="1136"/>
      <c r="E25" s="1136"/>
      <c r="F25" s="1136"/>
      <c r="G25" s="1136"/>
      <c r="H25" s="1134"/>
      <c r="I25" s="1220" t="s">
        <v>8</v>
      </c>
      <c r="J25" s="92"/>
      <c r="K25" s="92"/>
      <c r="L25" s="1218" t="s">
        <v>45</v>
      </c>
      <c r="M25" s="1219"/>
      <c r="N25" s="1135" t="s">
        <v>16</v>
      </c>
      <c r="O25" s="1136"/>
      <c r="P25" s="1136"/>
      <c r="Q25" s="1136"/>
      <c r="R25" s="1136"/>
      <c r="S25" s="1134"/>
      <c r="T25" s="1220" t="s">
        <v>8</v>
      </c>
      <c r="V25"/>
      <c r="W25"/>
      <c r="X25"/>
    </row>
    <row r="26" spans="1:24" ht="30.75" customHeight="1" thickBot="1" x14ac:dyDescent="0.3">
      <c r="A26" s="1222" t="s">
        <v>44</v>
      </c>
      <c r="B26" s="1223"/>
      <c r="C26" s="127">
        <v>1</v>
      </c>
      <c r="D26" s="193">
        <v>2</v>
      </c>
      <c r="E26" s="193">
        <v>3</v>
      </c>
      <c r="F26" s="193">
        <v>4</v>
      </c>
      <c r="G26" s="193">
        <v>5</v>
      </c>
      <c r="H26" s="193">
        <v>6</v>
      </c>
      <c r="I26" s="1237"/>
      <c r="J26" s="92"/>
      <c r="K26" s="92"/>
      <c r="L26" s="1222" t="s">
        <v>44</v>
      </c>
      <c r="M26" s="1223"/>
      <c r="N26" s="138">
        <v>1</v>
      </c>
      <c r="O26" s="139">
        <v>2</v>
      </c>
      <c r="P26" s="139">
        <v>3</v>
      </c>
      <c r="Q26" s="139">
        <v>4</v>
      </c>
      <c r="R26" s="139">
        <v>5</v>
      </c>
      <c r="S26" s="140">
        <v>6</v>
      </c>
      <c r="T26" s="1237"/>
      <c r="U26" s="1230" t="s">
        <v>91</v>
      </c>
      <c r="V26" s="1231"/>
      <c r="W26" s="1231"/>
      <c r="X26" s="1231"/>
    </row>
    <row r="27" spans="1:24" ht="36" customHeight="1" x14ac:dyDescent="0.25">
      <c r="A27" s="559" t="s">
        <v>98</v>
      </c>
      <c r="B27" s="597">
        <f>B11</f>
        <v>45722</v>
      </c>
      <c r="C27" s="474">
        <f t="shared" ref="C27:H27" ca="1" si="7">INDIRECT("'SEM " &amp; $O$5 &amp; "'!" &amp; ADDRESS(ROW(B36), COLUMN(B36)))</f>
        <v>73</v>
      </c>
      <c r="D27" s="592">
        <f t="shared" ca="1" si="7"/>
        <v>77.900000000000006</v>
      </c>
      <c r="E27" s="330">
        <f t="shared" ca="1" si="7"/>
        <v>22.8</v>
      </c>
      <c r="F27" s="330">
        <f t="shared" ca="1" si="7"/>
        <v>77.099999999999994</v>
      </c>
      <c r="G27" s="330">
        <f t="shared" ca="1" si="7"/>
        <v>77.099999999999994</v>
      </c>
      <c r="H27" s="331">
        <f t="shared" ca="1" si="7"/>
        <v>77.2</v>
      </c>
      <c r="I27" s="552">
        <f ca="1">SUM(C27:H27)</f>
        <v>405.09999999999997</v>
      </c>
      <c r="J27" s="660"/>
      <c r="K27" s="374"/>
      <c r="L27" s="559" t="s">
        <v>98</v>
      </c>
      <c r="M27" s="560">
        <f>B11</f>
        <v>45722</v>
      </c>
      <c r="N27" s="474">
        <f t="shared" ref="N27:S27" ca="1" si="8">INDIRECT("'SEM " &amp; $O$5 &amp; "'!" &amp; ADDRESS(ROW(O36), COLUMN(O36)))</f>
        <v>5.9</v>
      </c>
      <c r="O27" s="592">
        <f t="shared" ca="1" si="8"/>
        <v>6.2</v>
      </c>
      <c r="P27" s="592">
        <f t="shared" ca="1" si="8"/>
        <v>1.4</v>
      </c>
      <c r="Q27" s="330">
        <f t="shared" ca="1" si="8"/>
        <v>6.2</v>
      </c>
      <c r="R27" s="592">
        <f t="shared" ca="1" si="8"/>
        <v>6.2</v>
      </c>
      <c r="S27" s="647">
        <f t="shared" ca="1" si="8"/>
        <v>6.3</v>
      </c>
      <c r="T27" s="510">
        <f ca="1">+SUM(N27:S27)</f>
        <v>32.200000000000003</v>
      </c>
      <c r="U27" s="1230"/>
      <c r="V27" s="1231"/>
      <c r="W27" s="1231"/>
      <c r="X27" s="1231"/>
    </row>
    <row r="28" spans="1:24" ht="36" customHeight="1" x14ac:dyDescent="0.25">
      <c r="A28" s="559" t="s">
        <v>99</v>
      </c>
      <c r="B28" s="597">
        <f t="shared" ref="B28:B33" si="9">B27+1</f>
        <v>45723</v>
      </c>
      <c r="C28" s="329">
        <f t="shared" ref="C28:H33" ca="1" si="10">INDIRECT("'SEM " &amp; $O$5 &amp; "'!" &amp; ADDRESS(ROW(B37), COLUMN(B37)))</f>
        <v>73</v>
      </c>
      <c r="D28" s="592">
        <f t="shared" ca="1" si="10"/>
        <v>77.900000000000006</v>
      </c>
      <c r="E28" s="330">
        <f t="shared" ca="1" si="10"/>
        <v>22.5</v>
      </c>
      <c r="F28" s="330">
        <f t="shared" ca="1" si="10"/>
        <v>77.099999999999994</v>
      </c>
      <c r="G28" s="330">
        <f t="shared" ca="1" si="10"/>
        <v>77.099999999999994</v>
      </c>
      <c r="H28" s="331">
        <f t="shared" ca="1" si="10"/>
        <v>77.2</v>
      </c>
      <c r="I28" s="552">
        <f t="shared" ref="I28:I33" ca="1" si="11">SUM(C28:H28)</f>
        <v>404.8</v>
      </c>
      <c r="J28" s="660"/>
      <c r="K28" s="661"/>
      <c r="L28" s="559" t="s">
        <v>99</v>
      </c>
      <c r="M28" s="560">
        <f t="shared" ref="M28:M33" si="12">M27+1</f>
        <v>45723</v>
      </c>
      <c r="N28" s="329">
        <f t="shared" ref="N28:S33" ca="1" si="13">INDIRECT("'SEM " &amp; $O$5 &amp; "'!" &amp; ADDRESS(ROW(O37), COLUMN(O37)))</f>
        <v>5.9</v>
      </c>
      <c r="O28" s="330">
        <f t="shared" ca="1" si="13"/>
        <v>6.2</v>
      </c>
      <c r="P28" s="330">
        <f t="shared" ca="1" si="13"/>
        <v>1.4</v>
      </c>
      <c r="Q28" s="330">
        <f t="shared" ca="1" si="13"/>
        <v>6.3</v>
      </c>
      <c r="R28" s="330">
        <f t="shared" ca="1" si="13"/>
        <v>6.2</v>
      </c>
      <c r="S28" s="344">
        <f t="shared" ca="1" si="13"/>
        <v>6.3</v>
      </c>
      <c r="T28" s="510">
        <f t="shared" ref="T28:T34" ca="1" si="14">+SUM(N28:S28)</f>
        <v>32.299999999999997</v>
      </c>
      <c r="U28" s="1230"/>
      <c r="V28" s="1231"/>
      <c r="W28" s="1231"/>
      <c r="X28" s="1231"/>
    </row>
    <row r="29" spans="1:24" ht="36" customHeight="1" x14ac:dyDescent="0.25">
      <c r="A29" s="559" t="s">
        <v>100</v>
      </c>
      <c r="B29" s="597">
        <f t="shared" si="9"/>
        <v>45724</v>
      </c>
      <c r="C29" s="329">
        <f t="shared" ca="1" si="10"/>
        <v>73</v>
      </c>
      <c r="D29" s="592">
        <f t="shared" ca="1" si="10"/>
        <v>77.900000000000006</v>
      </c>
      <c r="E29" s="330">
        <f t="shared" ca="1" si="10"/>
        <v>22.2</v>
      </c>
      <c r="F29" s="330">
        <f t="shared" ca="1" si="10"/>
        <v>77.099999999999994</v>
      </c>
      <c r="G29" s="330">
        <f t="shared" ca="1" si="10"/>
        <v>77.099999999999994</v>
      </c>
      <c r="H29" s="331">
        <f t="shared" ca="1" si="10"/>
        <v>77.2</v>
      </c>
      <c r="I29" s="552">
        <f t="shared" ca="1" si="11"/>
        <v>404.49999999999994</v>
      </c>
      <c r="J29" s="660"/>
      <c r="K29" s="661"/>
      <c r="L29" s="559" t="s">
        <v>100</v>
      </c>
      <c r="M29" s="560">
        <f t="shared" si="12"/>
        <v>45724</v>
      </c>
      <c r="N29" s="329">
        <f t="shared" ca="1" si="13"/>
        <v>5.9</v>
      </c>
      <c r="O29" s="330">
        <f t="shared" ca="1" si="13"/>
        <v>6.2</v>
      </c>
      <c r="P29" s="330">
        <f t="shared" ca="1" si="13"/>
        <v>1.4</v>
      </c>
      <c r="Q29" s="330">
        <f t="shared" ca="1" si="13"/>
        <v>6.3</v>
      </c>
      <c r="R29" s="330">
        <f t="shared" ca="1" si="13"/>
        <v>6.2</v>
      </c>
      <c r="S29" s="344">
        <f t="shared" ca="1" si="13"/>
        <v>6.3</v>
      </c>
      <c r="T29" s="510">
        <f t="shared" ca="1" si="14"/>
        <v>32.299999999999997</v>
      </c>
      <c r="U29" s="1230"/>
      <c r="V29" s="1231"/>
      <c r="W29" s="1231"/>
      <c r="X29" s="1231"/>
    </row>
    <row r="30" spans="1:24" ht="36" customHeight="1" x14ac:dyDescent="0.25">
      <c r="A30" s="559" t="s">
        <v>101</v>
      </c>
      <c r="B30" s="597">
        <f t="shared" si="9"/>
        <v>45725</v>
      </c>
      <c r="C30" s="329">
        <f t="shared" ca="1" si="10"/>
        <v>73.3</v>
      </c>
      <c r="D30" s="592">
        <f t="shared" ca="1" si="10"/>
        <v>78</v>
      </c>
      <c r="E30" s="330">
        <f t="shared" ca="1" si="10"/>
        <v>22.5</v>
      </c>
      <c r="F30" s="330">
        <f t="shared" ca="1" si="10"/>
        <v>77.099999999999994</v>
      </c>
      <c r="G30" s="330">
        <f t="shared" ca="1" si="10"/>
        <v>77</v>
      </c>
      <c r="H30" s="331">
        <f t="shared" ca="1" si="10"/>
        <v>77.400000000000006</v>
      </c>
      <c r="I30" s="552">
        <f t="shared" ca="1" si="11"/>
        <v>405.29999999999995</v>
      </c>
      <c r="J30" s="660"/>
      <c r="K30" s="374"/>
      <c r="L30" s="559" t="s">
        <v>101</v>
      </c>
      <c r="M30" s="560">
        <f t="shared" si="12"/>
        <v>45725</v>
      </c>
      <c r="N30" s="329">
        <f t="shared" ca="1" si="13"/>
        <v>5.9</v>
      </c>
      <c r="O30" s="330">
        <f t="shared" ca="1" si="13"/>
        <v>6.2</v>
      </c>
      <c r="P30" s="330">
        <f t="shared" ca="1" si="13"/>
        <v>1.4</v>
      </c>
      <c r="Q30" s="330">
        <f t="shared" ca="1" si="13"/>
        <v>6.3</v>
      </c>
      <c r="R30" s="330">
        <f t="shared" ca="1" si="13"/>
        <v>6.2</v>
      </c>
      <c r="S30" s="344">
        <f t="shared" ca="1" si="13"/>
        <v>6.3</v>
      </c>
      <c r="T30" s="510">
        <f t="shared" ca="1" si="14"/>
        <v>32.299999999999997</v>
      </c>
      <c r="U30" s="1230"/>
      <c r="V30" s="1231"/>
      <c r="W30" s="1231"/>
      <c r="X30" s="1231"/>
    </row>
    <row r="31" spans="1:24" ht="36" customHeight="1" x14ac:dyDescent="0.25">
      <c r="A31" s="559" t="s">
        <v>102</v>
      </c>
      <c r="B31" s="597">
        <f t="shared" si="9"/>
        <v>45726</v>
      </c>
      <c r="C31" s="329">
        <f t="shared" ca="1" si="10"/>
        <v>73.3</v>
      </c>
      <c r="D31" s="592">
        <f t="shared" ca="1" si="10"/>
        <v>78</v>
      </c>
      <c r="E31" s="330">
        <f t="shared" ca="1" si="10"/>
        <v>22.4</v>
      </c>
      <c r="F31" s="330">
        <f t="shared" ca="1" si="10"/>
        <v>77</v>
      </c>
      <c r="G31" s="330">
        <f t="shared" ca="1" si="10"/>
        <v>76.900000000000006</v>
      </c>
      <c r="H31" s="331">
        <f t="shared" ca="1" si="10"/>
        <v>77.3</v>
      </c>
      <c r="I31" s="552">
        <f t="shared" ca="1" si="11"/>
        <v>404.90000000000003</v>
      </c>
      <c r="J31" s="660"/>
      <c r="K31" s="661"/>
      <c r="L31" s="559" t="s">
        <v>102</v>
      </c>
      <c r="M31" s="560">
        <f t="shared" si="12"/>
        <v>45726</v>
      </c>
      <c r="N31" s="329">
        <f t="shared" ca="1" si="13"/>
        <v>6</v>
      </c>
      <c r="O31" s="330">
        <f t="shared" ca="1" si="13"/>
        <v>6.2</v>
      </c>
      <c r="P31" s="330">
        <f t="shared" ca="1" si="13"/>
        <v>1.4</v>
      </c>
      <c r="Q31" s="330">
        <f t="shared" ca="1" si="13"/>
        <v>6.3</v>
      </c>
      <c r="R31" s="330">
        <f t="shared" ca="1" si="13"/>
        <v>6.3</v>
      </c>
      <c r="S31" s="344">
        <f t="shared" ca="1" si="13"/>
        <v>6.4</v>
      </c>
      <c r="T31" s="510">
        <f t="shared" ca="1" si="14"/>
        <v>32.6</v>
      </c>
      <c r="U31" s="1230"/>
      <c r="V31" s="1231"/>
      <c r="W31" s="1231"/>
      <c r="X31" s="1231"/>
    </row>
    <row r="32" spans="1:24" ht="36" customHeight="1" x14ac:dyDescent="0.25">
      <c r="A32" s="559" t="s">
        <v>103</v>
      </c>
      <c r="B32" s="597">
        <f t="shared" si="9"/>
        <v>45727</v>
      </c>
      <c r="C32" s="329">
        <f t="shared" ca="1" si="10"/>
        <v>73.3</v>
      </c>
      <c r="D32" s="592">
        <f t="shared" ca="1" si="10"/>
        <v>78</v>
      </c>
      <c r="E32" s="330">
        <f t="shared" ca="1" si="10"/>
        <v>22.4</v>
      </c>
      <c r="F32" s="330">
        <f t="shared" ca="1" si="10"/>
        <v>77</v>
      </c>
      <c r="G32" s="330">
        <f t="shared" ca="1" si="10"/>
        <v>76.900000000000006</v>
      </c>
      <c r="H32" s="331">
        <f t="shared" ca="1" si="10"/>
        <v>77.3</v>
      </c>
      <c r="I32" s="552">
        <f t="shared" ca="1" si="11"/>
        <v>404.90000000000003</v>
      </c>
      <c r="J32" s="660"/>
      <c r="K32" s="661"/>
      <c r="L32" s="559" t="s">
        <v>103</v>
      </c>
      <c r="M32" s="560">
        <f t="shared" si="12"/>
        <v>45727</v>
      </c>
      <c r="N32" s="329">
        <f t="shared" ca="1" si="13"/>
        <v>6</v>
      </c>
      <c r="O32" s="330">
        <f t="shared" ca="1" si="13"/>
        <v>6.2</v>
      </c>
      <c r="P32" s="330">
        <f t="shared" ca="1" si="13"/>
        <v>1.5</v>
      </c>
      <c r="Q32" s="330">
        <f t="shared" ca="1" si="13"/>
        <v>6.3</v>
      </c>
      <c r="R32" s="330">
        <f t="shared" ca="1" si="13"/>
        <v>6.3</v>
      </c>
      <c r="S32" s="344">
        <f t="shared" ca="1" si="13"/>
        <v>6.4</v>
      </c>
      <c r="T32" s="510">
        <f t="shared" ca="1" si="14"/>
        <v>32.700000000000003</v>
      </c>
      <c r="U32" s="1230"/>
      <c r="V32" s="1231"/>
      <c r="W32" s="1231"/>
      <c r="X32" s="1231"/>
    </row>
    <row r="33" spans="1:24" ht="38.25" customHeight="1" thickBot="1" x14ac:dyDescent="0.3">
      <c r="A33" s="559" t="s">
        <v>104</v>
      </c>
      <c r="B33" s="597">
        <f t="shared" si="9"/>
        <v>45728</v>
      </c>
      <c r="C33" s="329">
        <f t="shared" ca="1" si="10"/>
        <v>73.3</v>
      </c>
      <c r="D33" s="592">
        <f t="shared" ca="1" si="10"/>
        <v>78</v>
      </c>
      <c r="E33" s="330">
        <f t="shared" ca="1" si="10"/>
        <v>22.4</v>
      </c>
      <c r="F33" s="330">
        <f t="shared" ca="1" si="10"/>
        <v>77</v>
      </c>
      <c r="G33" s="330">
        <f t="shared" ca="1" si="10"/>
        <v>76.900000000000006</v>
      </c>
      <c r="H33" s="331">
        <f t="shared" ca="1" si="10"/>
        <v>77.3</v>
      </c>
      <c r="I33" s="552">
        <f t="shared" ca="1" si="11"/>
        <v>404.90000000000003</v>
      </c>
      <c r="J33" s="660"/>
      <c r="K33" s="375"/>
      <c r="L33" s="559" t="s">
        <v>104</v>
      </c>
      <c r="M33" s="560">
        <f t="shared" si="12"/>
        <v>45728</v>
      </c>
      <c r="N33" s="329">
        <f t="shared" ca="1" si="13"/>
        <v>6</v>
      </c>
      <c r="O33" s="330">
        <f t="shared" ca="1" si="13"/>
        <v>6.3</v>
      </c>
      <c r="P33" s="330">
        <f t="shared" ca="1" si="13"/>
        <v>1.5</v>
      </c>
      <c r="Q33" s="330">
        <f t="shared" ca="1" si="13"/>
        <v>6.3</v>
      </c>
      <c r="R33" s="330">
        <f t="shared" ca="1" si="13"/>
        <v>6.3</v>
      </c>
      <c r="S33" s="344">
        <f t="shared" ca="1" si="13"/>
        <v>6.4</v>
      </c>
      <c r="T33" s="510">
        <f t="shared" ca="1" si="14"/>
        <v>32.800000000000004</v>
      </c>
      <c r="U33" s="1230"/>
      <c r="V33" s="1231"/>
      <c r="W33" s="1231"/>
      <c r="X33" s="1231"/>
    </row>
    <row r="34" spans="1:24" ht="30.75" customHeight="1" thickBot="1" x14ac:dyDescent="0.3">
      <c r="A34" s="1224" t="s">
        <v>8</v>
      </c>
      <c r="B34" s="1225"/>
      <c r="C34" s="594">
        <f t="shared" ref="C34:H34" ca="1" si="15">+SUM(C27:C33)</f>
        <v>512.20000000000005</v>
      </c>
      <c r="D34" s="595">
        <f t="shared" ca="1" si="15"/>
        <v>545.70000000000005</v>
      </c>
      <c r="E34" s="595">
        <f t="shared" ca="1" si="15"/>
        <v>157.20000000000002</v>
      </c>
      <c r="F34" s="595">
        <f t="shared" ca="1" si="15"/>
        <v>539.4</v>
      </c>
      <c r="G34" s="595">
        <f t="shared" ca="1" si="15"/>
        <v>538.99999999999989</v>
      </c>
      <c r="H34" s="596">
        <f t="shared" ca="1" si="15"/>
        <v>540.9</v>
      </c>
      <c r="I34" s="284">
        <f ca="1">+SUM(C34:H34)</f>
        <v>2834.4</v>
      </c>
      <c r="J34" s="89"/>
      <c r="K34" s="89"/>
      <c r="L34" s="1224" t="s">
        <v>8</v>
      </c>
      <c r="M34" s="1225"/>
      <c r="N34" s="594">
        <f t="shared" ref="N34:S34" ca="1" si="16">SUM(N27:N33)</f>
        <v>41.6</v>
      </c>
      <c r="O34" s="595">
        <f t="shared" ca="1" si="16"/>
        <v>43.5</v>
      </c>
      <c r="P34" s="595">
        <f t="shared" ca="1" si="16"/>
        <v>10</v>
      </c>
      <c r="Q34" s="595">
        <f t="shared" ca="1" si="16"/>
        <v>44</v>
      </c>
      <c r="R34" s="595">
        <f t="shared" ca="1" si="16"/>
        <v>43.699999999999996</v>
      </c>
      <c r="S34" s="596">
        <f t="shared" ca="1" si="16"/>
        <v>44.4</v>
      </c>
      <c r="T34" s="510">
        <f t="shared" ca="1" si="14"/>
        <v>227.2</v>
      </c>
      <c r="U34" s="1230"/>
      <c r="V34" s="1231"/>
      <c r="W34" s="1231"/>
      <c r="X34" s="1231"/>
    </row>
    <row r="35" spans="1:24" ht="30.75" customHeight="1" thickBot="1" x14ac:dyDescent="0.3">
      <c r="A35" s="1226" t="s">
        <v>47</v>
      </c>
      <c r="B35" s="1227"/>
      <c r="C35" s="587">
        <f t="shared" ref="C35:H35" ca="1" si="17">INDIRECT("'SEM " &amp; $O$5 &amp; "'!" &amp; ADDRESS(45, COLUMN(B45)))</f>
        <v>471</v>
      </c>
      <c r="D35" s="598">
        <f t="shared" ca="1" si="17"/>
        <v>502</v>
      </c>
      <c r="E35" s="598">
        <f t="shared" ca="1" si="17"/>
        <v>140</v>
      </c>
      <c r="F35" s="598">
        <f t="shared" ca="1" si="17"/>
        <v>496</v>
      </c>
      <c r="G35" s="598">
        <f t="shared" ca="1" si="17"/>
        <v>495</v>
      </c>
      <c r="H35" s="599">
        <f t="shared" ca="1" si="17"/>
        <v>497</v>
      </c>
      <c r="I35" s="553">
        <f ca="1">SUM(C35:H35)</f>
        <v>2601</v>
      </c>
      <c r="J35" s="89"/>
      <c r="K35" s="89"/>
      <c r="L35" s="1226" t="s">
        <v>47</v>
      </c>
      <c r="M35" s="1227"/>
      <c r="N35" s="587">
        <f t="shared" ref="N35:S35" ca="1" si="18">INDIRECT("'SEM " &amp; $O$5 &amp; "'!" &amp; ADDRESS(45, COLUMN(O45)))</f>
        <v>39</v>
      </c>
      <c r="O35" s="598">
        <f t="shared" ca="1" si="18"/>
        <v>41</v>
      </c>
      <c r="P35" s="598">
        <f t="shared" ca="1" si="18"/>
        <v>9</v>
      </c>
      <c r="Q35" s="598">
        <f t="shared" ca="1" si="18"/>
        <v>42</v>
      </c>
      <c r="R35" s="598">
        <f t="shared" ca="1" si="18"/>
        <v>42</v>
      </c>
      <c r="S35" s="599">
        <f t="shared" ca="1" si="18"/>
        <v>43</v>
      </c>
      <c r="T35" s="553">
        <f ca="1">SUM(N35:S35)</f>
        <v>216</v>
      </c>
      <c r="U35" s="1230"/>
      <c r="V35" s="1231"/>
      <c r="W35" s="1231"/>
      <c r="X35" s="1231"/>
    </row>
    <row r="36" spans="1:24" ht="30" customHeight="1" x14ac:dyDescent="0.25">
      <c r="B36" s="654"/>
      <c r="C36" s="89"/>
      <c r="D36" s="89"/>
      <c r="E36" s="89"/>
      <c r="F36" s="89"/>
      <c r="G36" s="89"/>
      <c r="H36" s="89"/>
      <c r="I36" s="92"/>
      <c r="J36" s="95"/>
      <c r="K36" s="89"/>
      <c r="L36" s="89"/>
      <c r="M36" s="92"/>
      <c r="N36" s="92"/>
      <c r="O36" s="95"/>
      <c r="P36" s="92"/>
      <c r="Q36" s="92"/>
      <c r="R36" s="95"/>
      <c r="S36" s="95"/>
      <c r="T36" s="95"/>
      <c r="U36" s="94"/>
      <c r="V36" s="94"/>
      <c r="W36" s="655"/>
      <c r="X36" s="655"/>
    </row>
    <row r="37" spans="1:24" ht="30" customHeight="1" x14ac:dyDescent="0.25">
      <c r="B37" s="168"/>
      <c r="C37" s="656"/>
      <c r="D37" s="656"/>
      <c r="E37" s="656"/>
      <c r="F37" s="656"/>
      <c r="G37" s="656"/>
      <c r="H37" s="656"/>
      <c r="I37" s="656"/>
      <c r="J37" s="95"/>
      <c r="K37" s="89"/>
      <c r="L37" s="89"/>
      <c r="M37" s="92"/>
      <c r="N37" s="92"/>
      <c r="O37" s="95"/>
      <c r="P37" s="92"/>
      <c r="Q37" s="92"/>
      <c r="R37" s="95"/>
      <c r="S37" s="95"/>
      <c r="T37" s="95"/>
      <c r="U37" s="94"/>
      <c r="V37" s="94"/>
      <c r="W37" s="655"/>
      <c r="X37" s="655"/>
    </row>
    <row r="38" spans="1:24" ht="30" customHeight="1" x14ac:dyDescent="0.25">
      <c r="B38" s="168"/>
      <c r="C38" s="657"/>
      <c r="D38" s="657"/>
      <c r="E38" s="657"/>
      <c r="F38" s="657"/>
      <c r="G38" s="657"/>
      <c r="H38" s="657"/>
      <c r="I38" s="657"/>
      <c r="J38" s="95"/>
      <c r="K38" s="89"/>
      <c r="L38" s="89"/>
      <c r="M38" s="92"/>
      <c r="N38" s="92"/>
      <c r="O38" s="95"/>
      <c r="P38" s="92"/>
      <c r="Q38" s="92"/>
      <c r="R38" s="95"/>
      <c r="S38" s="95"/>
      <c r="T38" s="95"/>
      <c r="U38" s="94"/>
      <c r="V38" s="94"/>
      <c r="W38" s="655"/>
      <c r="X38" s="655"/>
    </row>
    <row r="39" spans="1:24" ht="30" customHeight="1" x14ac:dyDescent="0.25">
      <c r="B39" s="658"/>
      <c r="C39" s="657"/>
      <c r="D39" s="657"/>
      <c r="E39" s="657"/>
      <c r="F39" s="657"/>
      <c r="G39" s="657"/>
      <c r="H39" s="657"/>
      <c r="I39" s="657"/>
      <c r="J39" s="95"/>
      <c r="K39" s="89"/>
      <c r="L39" s="89"/>
      <c r="M39" s="92"/>
      <c r="N39" s="92"/>
      <c r="O39" s="95"/>
      <c r="P39" s="92"/>
      <c r="Q39" s="92"/>
      <c r="R39" s="95"/>
      <c r="S39" s="95"/>
      <c r="T39" s="95"/>
      <c r="U39" s="94"/>
      <c r="V39" s="94"/>
      <c r="W39" s="655"/>
      <c r="X39" s="655"/>
    </row>
    <row r="40" spans="1:24" ht="30" customHeight="1" x14ac:dyDescent="0.25">
      <c r="B40" s="658"/>
      <c r="C40" s="657"/>
      <c r="D40" s="657"/>
      <c r="E40" s="657"/>
      <c r="F40" s="657"/>
      <c r="G40" s="657"/>
      <c r="H40" s="657"/>
      <c r="I40" s="657"/>
      <c r="J40" s="95"/>
      <c r="K40" s="89"/>
      <c r="L40" s="89"/>
      <c r="M40" s="92"/>
      <c r="N40" s="92"/>
      <c r="O40" s="95"/>
      <c r="P40" s="92"/>
      <c r="Q40" s="92"/>
      <c r="R40" s="95"/>
      <c r="S40" s="95"/>
      <c r="T40" s="95"/>
      <c r="U40" s="94"/>
      <c r="V40" s="94"/>
      <c r="W40" s="655"/>
      <c r="X40" s="655"/>
    </row>
    <row r="41" spans="1:24" ht="30" customHeight="1" x14ac:dyDescent="0.25">
      <c r="B41" s="658"/>
      <c r="C41" s="657"/>
      <c r="D41" s="657"/>
      <c r="E41" s="657"/>
      <c r="F41" s="657"/>
      <c r="G41" s="657"/>
      <c r="H41" s="657"/>
      <c r="I41" s="657"/>
      <c r="J41" s="95"/>
      <c r="K41" s="89"/>
      <c r="L41" s="89"/>
      <c r="M41" s="92"/>
      <c r="N41" s="92"/>
      <c r="O41" s="95"/>
      <c r="P41" s="92"/>
      <c r="Q41" s="92"/>
      <c r="R41" s="95"/>
      <c r="S41" s="95"/>
      <c r="T41" s="95"/>
      <c r="U41" s="94"/>
      <c r="V41" s="94"/>
      <c r="W41" s="655"/>
      <c r="X41" s="655"/>
    </row>
    <row r="42" spans="1:24" ht="30" customHeight="1" x14ac:dyDescent="0.25">
      <c r="B42" s="658"/>
      <c r="C42" s="657"/>
      <c r="D42" s="657"/>
      <c r="E42" s="657"/>
      <c r="F42" s="657"/>
      <c r="G42" s="657"/>
      <c r="H42" s="657"/>
      <c r="I42" s="657"/>
      <c r="J42" s="95"/>
      <c r="K42" s="89"/>
      <c r="L42" s="89"/>
      <c r="M42" s="92"/>
      <c r="N42" s="92"/>
      <c r="O42" s="95"/>
      <c r="P42" s="92"/>
      <c r="Q42" s="92"/>
      <c r="R42" s="95"/>
      <c r="S42" s="95"/>
      <c r="T42" s="95"/>
      <c r="U42" s="94"/>
      <c r="V42" s="94"/>
      <c r="W42" s="655"/>
      <c r="X42" s="655"/>
    </row>
    <row r="43" spans="1:24" ht="30" customHeight="1" x14ac:dyDescent="0.25">
      <c r="B43"/>
      <c r="C43" s="657"/>
      <c r="D43" s="657"/>
      <c r="E43" s="657"/>
      <c r="F43" s="657"/>
      <c r="G43" s="657"/>
      <c r="H43" s="657"/>
      <c r="I43" s="657"/>
      <c r="J43" s="89"/>
      <c r="K43" s="89"/>
      <c r="L43" s="89"/>
      <c r="M43" s="92"/>
      <c r="N43" s="92"/>
      <c r="O43" s="118"/>
      <c r="P43" s="118"/>
      <c r="Q43" s="118"/>
      <c r="R43" s="659"/>
      <c r="V43" s="92"/>
      <c r="W43" s="655"/>
      <c r="X43" s="655"/>
    </row>
    <row r="44" spans="1:24" ht="30.75" thickBot="1" x14ac:dyDescent="0.3">
      <c r="B44" s="90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89"/>
      <c r="S44" s="92"/>
      <c r="T44" s="92"/>
      <c r="U44" s="92"/>
      <c r="V44" s="92"/>
      <c r="W44" s="92"/>
      <c r="X44" s="92"/>
    </row>
    <row r="45" spans="1:24" ht="30.75" customHeight="1" thickBot="1" x14ac:dyDescent="0.3">
      <c r="A45" s="1218" t="s">
        <v>26</v>
      </c>
      <c r="B45" s="1219"/>
      <c r="C45" s="1135" t="s">
        <v>7</v>
      </c>
      <c r="D45" s="1136"/>
      <c r="E45" s="1136"/>
      <c r="F45" s="1136"/>
      <c r="G45" s="1136"/>
      <c r="H45" s="1136"/>
      <c r="I45" s="1134"/>
      <c r="J45" s="1136" t="s">
        <v>29</v>
      </c>
      <c r="K45" s="1136"/>
      <c r="L45" s="1136"/>
      <c r="M45" s="1136"/>
      <c r="N45" s="1136"/>
      <c r="O45" s="1136"/>
      <c r="P45" s="1136"/>
      <c r="Q45" s="1135" t="s">
        <v>28</v>
      </c>
      <c r="R45" s="1136"/>
      <c r="S45" s="1136"/>
      <c r="T45" s="1136"/>
      <c r="U45" s="1136"/>
      <c r="V45" s="1136"/>
      <c r="W45" s="1134"/>
      <c r="X45" s="1220" t="s">
        <v>8</v>
      </c>
    </row>
    <row r="46" spans="1:24" ht="30.75" customHeight="1" thickBot="1" x14ac:dyDescent="0.3">
      <c r="A46" s="1222" t="s">
        <v>44</v>
      </c>
      <c r="B46" s="1223"/>
      <c r="C46" s="158">
        <v>1</v>
      </c>
      <c r="D46" s="151">
        <v>2</v>
      </c>
      <c r="E46" s="151">
        <v>3</v>
      </c>
      <c r="F46" s="151">
        <v>4</v>
      </c>
      <c r="G46" s="151">
        <v>5</v>
      </c>
      <c r="H46" s="151">
        <v>6</v>
      </c>
      <c r="I46" s="293">
        <v>7</v>
      </c>
      <c r="J46" s="160">
        <v>1</v>
      </c>
      <c r="K46" s="145">
        <v>2</v>
      </c>
      <c r="L46" s="145">
        <v>3</v>
      </c>
      <c r="M46" s="145">
        <v>4</v>
      </c>
      <c r="N46" s="145">
        <v>5</v>
      </c>
      <c r="O46" s="420">
        <v>6</v>
      </c>
      <c r="P46" s="146">
        <v>7</v>
      </c>
      <c r="Q46" s="160">
        <v>1</v>
      </c>
      <c r="R46" s="145">
        <v>2</v>
      </c>
      <c r="S46" s="145">
        <v>3</v>
      </c>
      <c r="T46" s="145">
        <v>4</v>
      </c>
      <c r="U46" s="145">
        <v>5</v>
      </c>
      <c r="V46" s="201">
        <v>6</v>
      </c>
      <c r="W46" s="177">
        <v>7</v>
      </c>
      <c r="X46" s="1233"/>
    </row>
    <row r="47" spans="1:24" ht="30" customHeight="1" x14ac:dyDescent="0.25">
      <c r="A47" s="559" t="s">
        <v>98</v>
      </c>
      <c r="B47" s="597">
        <f>B11</f>
        <v>45722</v>
      </c>
      <c r="C47" s="474">
        <f ca="1">INDIRECT("'SEM " &amp; $O$5 &amp; "'!" &amp; ADDRESS(ROW(B54), COLUMN(B54)))</f>
        <v>7.5</v>
      </c>
      <c r="D47" s="592">
        <f t="shared" ref="D47:S47" ca="1" si="19">INDIRECT("'SEM " &amp; $O$5 &amp; "'!" &amp; ADDRESS(ROW(C54), COLUMN(C54)))</f>
        <v>7.6</v>
      </c>
      <c r="E47" s="592">
        <f t="shared" ca="1" si="19"/>
        <v>7.6</v>
      </c>
      <c r="F47" s="592">
        <f t="shared" ca="1" si="19"/>
        <v>1.5</v>
      </c>
      <c r="G47" s="592">
        <f t="shared" ca="1" si="19"/>
        <v>7.6</v>
      </c>
      <c r="H47" s="592">
        <f t="shared" ca="1" si="19"/>
        <v>7.4</v>
      </c>
      <c r="I47" s="593">
        <f t="shared" ca="1" si="19"/>
        <v>7.4</v>
      </c>
      <c r="J47" s="591">
        <f t="shared" ca="1" si="19"/>
        <v>6.5</v>
      </c>
      <c r="K47" s="592">
        <f t="shared" ca="1" si="19"/>
        <v>6.7</v>
      </c>
      <c r="L47" s="592">
        <f t="shared" ca="1" si="19"/>
        <v>6.8</v>
      </c>
      <c r="M47" s="592">
        <f t="shared" ca="1" si="19"/>
        <v>1.6</v>
      </c>
      <c r="N47" s="592">
        <f t="shared" ca="1" si="19"/>
        <v>6.8</v>
      </c>
      <c r="O47" s="608">
        <f t="shared" ca="1" si="19"/>
        <v>6.6</v>
      </c>
      <c r="P47" s="593">
        <f t="shared" ca="1" si="19"/>
        <v>6.6</v>
      </c>
      <c r="Q47" s="591">
        <f t="shared" ca="1" si="19"/>
        <v>7.3</v>
      </c>
      <c r="R47" s="592">
        <f t="shared" ca="1" si="19"/>
        <v>7.3</v>
      </c>
      <c r="S47" s="592">
        <f t="shared" ca="1" si="19"/>
        <v>7.4</v>
      </c>
      <c r="T47" s="592">
        <f t="shared" ref="S47:W53" ca="1" si="20">INDIRECT("'SEM " &amp; $O$5 &amp; "'!" &amp; ADDRESS(ROW(S54), COLUMN(S54)))</f>
        <v>1.3</v>
      </c>
      <c r="U47" s="592">
        <f t="shared" ca="1" si="20"/>
        <v>7.6</v>
      </c>
      <c r="V47" s="330">
        <f t="shared" ca="1" si="20"/>
        <v>7.4</v>
      </c>
      <c r="W47" s="593">
        <f t="shared" ca="1" si="20"/>
        <v>7.2</v>
      </c>
      <c r="X47" s="510">
        <f ca="1">SUM(C47:W47)</f>
        <v>133.69999999999996</v>
      </c>
    </row>
    <row r="48" spans="1:24" ht="30" customHeight="1" x14ac:dyDescent="0.25">
      <c r="A48" s="559" t="s">
        <v>99</v>
      </c>
      <c r="B48" s="597">
        <f t="shared" ref="B48:B53" si="21">B47+1</f>
        <v>45723</v>
      </c>
      <c r="C48" s="329">
        <f t="shared" ref="C48:R53" ca="1" si="22">INDIRECT("'SEM " &amp; $O$5 &amp; "'!" &amp; ADDRESS(ROW(B55), COLUMN(B55)))</f>
        <v>7.5</v>
      </c>
      <c r="D48" s="330">
        <f t="shared" ca="1" si="22"/>
        <v>7.6</v>
      </c>
      <c r="E48" s="330">
        <f t="shared" ca="1" si="22"/>
        <v>7.6</v>
      </c>
      <c r="F48" s="330">
        <f t="shared" ca="1" si="22"/>
        <v>1.5</v>
      </c>
      <c r="G48" s="330">
        <f t="shared" ca="1" si="22"/>
        <v>7.6</v>
      </c>
      <c r="H48" s="592">
        <f t="shared" ca="1" si="22"/>
        <v>7.4</v>
      </c>
      <c r="I48" s="331">
        <f t="shared" ca="1" si="22"/>
        <v>7.4</v>
      </c>
      <c r="J48" s="329">
        <f t="shared" ca="1" si="22"/>
        <v>6.6</v>
      </c>
      <c r="K48" s="592">
        <f t="shared" ca="1" si="22"/>
        <v>6.7</v>
      </c>
      <c r="L48" s="592">
        <f t="shared" ca="1" si="22"/>
        <v>6.8</v>
      </c>
      <c r="M48" s="330">
        <f t="shared" ca="1" si="22"/>
        <v>1.7</v>
      </c>
      <c r="N48" s="330">
        <f t="shared" ca="1" si="22"/>
        <v>6.8</v>
      </c>
      <c r="O48" s="25">
        <f t="shared" ca="1" si="22"/>
        <v>6.6</v>
      </c>
      <c r="P48" s="331">
        <f t="shared" ca="1" si="22"/>
        <v>6.6</v>
      </c>
      <c r="Q48" s="329">
        <f t="shared" ca="1" si="22"/>
        <v>7.3</v>
      </c>
      <c r="R48" s="330">
        <f t="shared" ca="1" si="22"/>
        <v>7.3</v>
      </c>
      <c r="S48" s="330">
        <f t="shared" ca="1" si="20"/>
        <v>7.4</v>
      </c>
      <c r="T48" s="330">
        <f t="shared" ca="1" si="20"/>
        <v>1.3</v>
      </c>
      <c r="U48" s="330">
        <f t="shared" ca="1" si="20"/>
        <v>7.6</v>
      </c>
      <c r="V48" s="330">
        <f t="shared" ca="1" si="20"/>
        <v>7.4</v>
      </c>
      <c r="W48" s="331">
        <f t="shared" ca="1" si="20"/>
        <v>7.2</v>
      </c>
      <c r="X48" s="510">
        <f t="shared" ref="X48:X54" ca="1" si="23">SUM(C48:W48)</f>
        <v>133.89999999999998</v>
      </c>
    </row>
    <row r="49" spans="1:24" ht="30" customHeight="1" x14ac:dyDescent="0.25">
      <c r="A49" s="559" t="s">
        <v>100</v>
      </c>
      <c r="B49" s="597">
        <f t="shared" si="21"/>
        <v>45724</v>
      </c>
      <c r="C49" s="329">
        <f t="shared" ca="1" si="22"/>
        <v>7.5</v>
      </c>
      <c r="D49" s="330">
        <f t="shared" ca="1" si="22"/>
        <v>7.6</v>
      </c>
      <c r="E49" s="330">
        <f t="shared" ca="1" si="22"/>
        <v>7.6</v>
      </c>
      <c r="F49" s="330">
        <f t="shared" ca="1" si="22"/>
        <v>1.5</v>
      </c>
      <c r="G49" s="330">
        <f t="shared" ca="1" si="22"/>
        <v>7.6</v>
      </c>
      <c r="H49" s="592">
        <f t="shared" ca="1" si="22"/>
        <v>7.4</v>
      </c>
      <c r="I49" s="331">
        <f t="shared" ca="1" si="22"/>
        <v>7.4</v>
      </c>
      <c r="J49" s="329">
        <f t="shared" ca="1" si="22"/>
        <v>6.6</v>
      </c>
      <c r="K49" s="592">
        <f t="shared" ca="1" si="22"/>
        <v>6.7</v>
      </c>
      <c r="L49" s="592">
        <f t="shared" ca="1" si="22"/>
        <v>6.8</v>
      </c>
      <c r="M49" s="330">
        <f t="shared" ca="1" si="22"/>
        <v>1.7</v>
      </c>
      <c r="N49" s="330">
        <f t="shared" ca="1" si="22"/>
        <v>6.8</v>
      </c>
      <c r="O49" s="25">
        <f t="shared" ca="1" si="22"/>
        <v>6.6</v>
      </c>
      <c r="P49" s="331">
        <f t="shared" ca="1" si="22"/>
        <v>6.6</v>
      </c>
      <c r="Q49" s="329">
        <f t="shared" ca="1" si="22"/>
        <v>7.3</v>
      </c>
      <c r="R49" s="330">
        <f t="shared" ca="1" si="22"/>
        <v>7.3</v>
      </c>
      <c r="S49" s="330">
        <f t="shared" ca="1" si="20"/>
        <v>7.5</v>
      </c>
      <c r="T49" s="330">
        <f t="shared" ca="1" si="20"/>
        <v>1.4</v>
      </c>
      <c r="U49" s="330">
        <f t="shared" ca="1" si="20"/>
        <v>7.6</v>
      </c>
      <c r="V49" s="330">
        <f t="shared" ca="1" si="20"/>
        <v>7.4</v>
      </c>
      <c r="W49" s="331">
        <f t="shared" ca="1" si="20"/>
        <v>7.3</v>
      </c>
      <c r="X49" s="510">
        <f t="shared" ca="1" si="23"/>
        <v>134.19999999999999</v>
      </c>
    </row>
    <row r="50" spans="1:24" ht="30" customHeight="1" x14ac:dyDescent="0.25">
      <c r="A50" s="559" t="s">
        <v>101</v>
      </c>
      <c r="B50" s="597">
        <f t="shared" si="21"/>
        <v>45725</v>
      </c>
      <c r="C50" s="329">
        <f t="shared" ca="1" si="22"/>
        <v>7.5</v>
      </c>
      <c r="D50" s="330">
        <f t="shared" ca="1" si="22"/>
        <v>7.6</v>
      </c>
      <c r="E50" s="330">
        <f t="shared" ca="1" si="22"/>
        <v>7.6</v>
      </c>
      <c r="F50" s="330">
        <f t="shared" ca="1" si="22"/>
        <v>1.5</v>
      </c>
      <c r="G50" s="330">
        <f t="shared" ca="1" si="22"/>
        <v>7.6</v>
      </c>
      <c r="H50" s="592">
        <f t="shared" ca="1" si="22"/>
        <v>7.4</v>
      </c>
      <c r="I50" s="331">
        <f t="shared" ca="1" si="22"/>
        <v>7.4</v>
      </c>
      <c r="J50" s="329">
        <f t="shared" ca="1" si="22"/>
        <v>6.6</v>
      </c>
      <c r="K50" s="592">
        <f t="shared" ca="1" si="22"/>
        <v>6.7</v>
      </c>
      <c r="L50" s="592">
        <f t="shared" ca="1" si="22"/>
        <v>6.8</v>
      </c>
      <c r="M50" s="330">
        <f t="shared" ca="1" si="22"/>
        <v>1.7</v>
      </c>
      <c r="N50" s="330">
        <f t="shared" ca="1" si="22"/>
        <v>6.8</v>
      </c>
      <c r="O50" s="25">
        <f t="shared" ca="1" si="22"/>
        <v>6.6</v>
      </c>
      <c r="P50" s="331">
        <f t="shared" ca="1" si="22"/>
        <v>6.6</v>
      </c>
      <c r="Q50" s="329">
        <f t="shared" ca="1" si="22"/>
        <v>7.3</v>
      </c>
      <c r="R50" s="330">
        <f t="shared" ca="1" si="22"/>
        <v>7.3</v>
      </c>
      <c r="S50" s="330">
        <f t="shared" ca="1" si="20"/>
        <v>7.5</v>
      </c>
      <c r="T50" s="330">
        <f t="shared" ca="1" si="20"/>
        <v>1.4</v>
      </c>
      <c r="U50" s="330">
        <f t="shared" ca="1" si="20"/>
        <v>7.6</v>
      </c>
      <c r="V50" s="330">
        <f t="shared" ca="1" si="20"/>
        <v>7.4</v>
      </c>
      <c r="W50" s="331">
        <f t="shared" ca="1" si="20"/>
        <v>7.3</v>
      </c>
      <c r="X50" s="510">
        <f t="shared" ca="1" si="23"/>
        <v>134.19999999999999</v>
      </c>
    </row>
    <row r="51" spans="1:24" ht="30" customHeight="1" x14ac:dyDescent="0.25">
      <c r="A51" s="559" t="s">
        <v>102</v>
      </c>
      <c r="B51" s="597">
        <f t="shared" si="21"/>
        <v>45726</v>
      </c>
      <c r="C51" s="329">
        <f t="shared" ca="1" si="22"/>
        <v>7.5</v>
      </c>
      <c r="D51" s="330">
        <f t="shared" ca="1" si="22"/>
        <v>7.7</v>
      </c>
      <c r="E51" s="330">
        <f t="shared" ca="1" si="22"/>
        <v>7.6</v>
      </c>
      <c r="F51" s="330">
        <f t="shared" ca="1" si="22"/>
        <v>1.5</v>
      </c>
      <c r="G51" s="330">
        <f t="shared" ca="1" si="22"/>
        <v>7.6</v>
      </c>
      <c r="H51" s="592">
        <f t="shared" ca="1" si="22"/>
        <v>7.4</v>
      </c>
      <c r="I51" s="331">
        <f t="shared" ca="1" si="22"/>
        <v>7.4</v>
      </c>
      <c r="J51" s="329">
        <f t="shared" ca="1" si="22"/>
        <v>6.6</v>
      </c>
      <c r="K51" s="592">
        <f t="shared" ca="1" si="22"/>
        <v>6.7</v>
      </c>
      <c r="L51" s="592">
        <f t="shared" ca="1" si="22"/>
        <v>6.9</v>
      </c>
      <c r="M51" s="330">
        <f t="shared" ca="1" si="22"/>
        <v>1.7</v>
      </c>
      <c r="N51" s="330">
        <f t="shared" ca="1" si="22"/>
        <v>6.8</v>
      </c>
      <c r="O51" s="25">
        <f t="shared" ca="1" si="22"/>
        <v>6.6</v>
      </c>
      <c r="P51" s="331">
        <f t="shared" ca="1" si="22"/>
        <v>6.6</v>
      </c>
      <c r="Q51" s="329">
        <f t="shared" ca="1" si="22"/>
        <v>7.4</v>
      </c>
      <c r="R51" s="330">
        <f t="shared" ca="1" si="22"/>
        <v>7.4</v>
      </c>
      <c r="S51" s="330">
        <f t="shared" ca="1" si="20"/>
        <v>7.5</v>
      </c>
      <c r="T51" s="330">
        <f t="shared" ca="1" si="20"/>
        <v>1.4</v>
      </c>
      <c r="U51" s="330">
        <f t="shared" ca="1" si="20"/>
        <v>7.6</v>
      </c>
      <c r="V51" s="330">
        <f t="shared" ca="1" si="20"/>
        <v>7.4</v>
      </c>
      <c r="W51" s="331">
        <f t="shared" ca="1" si="20"/>
        <v>7.3</v>
      </c>
      <c r="X51" s="510">
        <f t="shared" ca="1" si="23"/>
        <v>134.60000000000002</v>
      </c>
    </row>
    <row r="52" spans="1:24" ht="30" customHeight="1" x14ac:dyDescent="0.25">
      <c r="A52" s="559" t="s">
        <v>103</v>
      </c>
      <c r="B52" s="597">
        <f t="shared" si="21"/>
        <v>45727</v>
      </c>
      <c r="C52" s="329">
        <f t="shared" ca="1" si="22"/>
        <v>7.5</v>
      </c>
      <c r="D52" s="330">
        <f t="shared" ca="1" si="22"/>
        <v>7.7</v>
      </c>
      <c r="E52" s="330">
        <f t="shared" ca="1" si="22"/>
        <v>7.7</v>
      </c>
      <c r="F52" s="330">
        <f t="shared" ca="1" si="22"/>
        <v>1.6</v>
      </c>
      <c r="G52" s="330">
        <f t="shared" ca="1" si="22"/>
        <v>7.6</v>
      </c>
      <c r="H52" s="592">
        <f t="shared" ca="1" si="22"/>
        <v>7.5</v>
      </c>
      <c r="I52" s="331">
        <f t="shared" ca="1" si="22"/>
        <v>7.5</v>
      </c>
      <c r="J52" s="329">
        <f t="shared" ca="1" si="22"/>
        <v>6.6</v>
      </c>
      <c r="K52" s="592">
        <f t="shared" ca="1" si="22"/>
        <v>6.8</v>
      </c>
      <c r="L52" s="592">
        <f t="shared" ca="1" si="22"/>
        <v>6.9</v>
      </c>
      <c r="M52" s="330">
        <f t="shared" ca="1" si="22"/>
        <v>1.7</v>
      </c>
      <c r="N52" s="330">
        <f t="shared" ca="1" si="22"/>
        <v>6.8</v>
      </c>
      <c r="O52" s="25">
        <f t="shared" ca="1" si="22"/>
        <v>6.7</v>
      </c>
      <c r="P52" s="331">
        <f t="shared" ca="1" si="22"/>
        <v>6.7</v>
      </c>
      <c r="Q52" s="329">
        <f t="shared" ca="1" si="22"/>
        <v>7.4</v>
      </c>
      <c r="R52" s="330">
        <f t="shared" ca="1" si="22"/>
        <v>7.4</v>
      </c>
      <c r="S52" s="330">
        <f t="shared" ca="1" si="20"/>
        <v>7.5</v>
      </c>
      <c r="T52" s="330">
        <f t="shared" ca="1" si="20"/>
        <v>1.4</v>
      </c>
      <c r="U52" s="330">
        <f t="shared" ca="1" si="20"/>
        <v>7.6</v>
      </c>
      <c r="V52" s="330">
        <f t="shared" ca="1" si="20"/>
        <v>7.5</v>
      </c>
      <c r="W52" s="331">
        <f t="shared" ca="1" si="20"/>
        <v>7.3</v>
      </c>
      <c r="X52" s="510">
        <f t="shared" ca="1" si="23"/>
        <v>135.40000000000003</v>
      </c>
    </row>
    <row r="53" spans="1:24" ht="30.75" customHeight="1" thickBot="1" x14ac:dyDescent="0.3">
      <c r="A53" s="559" t="s">
        <v>104</v>
      </c>
      <c r="B53" s="597">
        <f t="shared" si="21"/>
        <v>45728</v>
      </c>
      <c r="C53" s="329">
        <f t="shared" ca="1" si="22"/>
        <v>7.5</v>
      </c>
      <c r="D53" s="330">
        <f t="shared" ca="1" si="22"/>
        <v>7.7</v>
      </c>
      <c r="E53" s="330">
        <f t="shared" ca="1" si="22"/>
        <v>7.7</v>
      </c>
      <c r="F53" s="330">
        <f t="shared" ca="1" si="22"/>
        <v>1.6</v>
      </c>
      <c r="G53" s="330">
        <f t="shared" ca="1" si="22"/>
        <v>7.6</v>
      </c>
      <c r="H53" s="592">
        <f t="shared" ca="1" si="22"/>
        <v>7.5</v>
      </c>
      <c r="I53" s="331">
        <f t="shared" ca="1" si="22"/>
        <v>7.5</v>
      </c>
      <c r="J53" s="329">
        <f t="shared" ca="1" si="22"/>
        <v>6.6</v>
      </c>
      <c r="K53" s="592">
        <f t="shared" ca="1" si="22"/>
        <v>6.8</v>
      </c>
      <c r="L53" s="592">
        <f t="shared" ca="1" si="22"/>
        <v>6.9</v>
      </c>
      <c r="M53" s="330">
        <f t="shared" ca="1" si="22"/>
        <v>1.7</v>
      </c>
      <c r="N53" s="330">
        <f t="shared" ca="1" si="22"/>
        <v>6.9</v>
      </c>
      <c r="O53" s="25">
        <f t="shared" ca="1" si="22"/>
        <v>6.7</v>
      </c>
      <c r="P53" s="331">
        <f t="shared" ca="1" si="22"/>
        <v>6.7</v>
      </c>
      <c r="Q53" s="329">
        <f t="shared" ca="1" si="22"/>
        <v>7.4</v>
      </c>
      <c r="R53" s="330">
        <f t="shared" ca="1" si="22"/>
        <v>7.4</v>
      </c>
      <c r="S53" s="330">
        <f t="shared" ca="1" si="20"/>
        <v>7.5</v>
      </c>
      <c r="T53" s="330">
        <f t="shared" ca="1" si="20"/>
        <v>1.4</v>
      </c>
      <c r="U53" s="330">
        <f t="shared" ca="1" si="20"/>
        <v>7.6</v>
      </c>
      <c r="V53" s="330">
        <f t="shared" ca="1" si="20"/>
        <v>7.5</v>
      </c>
      <c r="W53" s="331">
        <f t="shared" ca="1" si="20"/>
        <v>7.3</v>
      </c>
      <c r="X53" s="510">
        <f t="shared" ca="1" si="23"/>
        <v>135.50000000000006</v>
      </c>
    </row>
    <row r="54" spans="1:24" x14ac:dyDescent="0.25">
      <c r="A54" s="1224" t="s">
        <v>8</v>
      </c>
      <c r="B54" s="1225"/>
      <c r="C54" s="128">
        <f ca="1">+SUM(C47:C53)</f>
        <v>52.5</v>
      </c>
      <c r="D54" s="129">
        <f t="shared" ref="D54:U54" ca="1" si="24">+SUM(D47:D53)</f>
        <v>53.500000000000007</v>
      </c>
      <c r="E54" s="129">
        <f t="shared" ca="1" si="24"/>
        <v>53.400000000000006</v>
      </c>
      <c r="F54" s="129">
        <f t="shared" ca="1" si="24"/>
        <v>10.7</v>
      </c>
      <c r="G54" s="129">
        <f t="shared" ca="1" si="24"/>
        <v>53.2</v>
      </c>
      <c r="H54" s="129">
        <f t="shared" ca="1" si="24"/>
        <v>52</v>
      </c>
      <c r="I54" s="130">
        <f t="shared" ca="1" si="24"/>
        <v>52</v>
      </c>
      <c r="J54" s="128">
        <f t="shared" ca="1" si="24"/>
        <v>46.1</v>
      </c>
      <c r="K54" s="129">
        <f t="shared" ca="1" si="24"/>
        <v>47.099999999999994</v>
      </c>
      <c r="L54" s="129">
        <f t="shared" ca="1" si="24"/>
        <v>47.9</v>
      </c>
      <c r="M54" s="129">
        <f t="shared" ca="1" si="24"/>
        <v>11.799999999999999</v>
      </c>
      <c r="N54" s="129">
        <f t="shared" ca="1" si="24"/>
        <v>47.699999999999996</v>
      </c>
      <c r="O54" s="129">
        <f t="shared" ca="1" si="24"/>
        <v>46.400000000000006</v>
      </c>
      <c r="P54" s="130">
        <f t="shared" ca="1" si="24"/>
        <v>46.400000000000006</v>
      </c>
      <c r="Q54" s="128">
        <f t="shared" ca="1" si="24"/>
        <v>51.4</v>
      </c>
      <c r="R54" s="129">
        <f t="shared" ca="1" si="24"/>
        <v>51.4</v>
      </c>
      <c r="S54" s="129">
        <f t="shared" ca="1" si="24"/>
        <v>52.3</v>
      </c>
      <c r="T54" s="129">
        <f t="shared" ca="1" si="24"/>
        <v>9.6000000000000014</v>
      </c>
      <c r="U54" s="262">
        <f t="shared" ca="1" si="24"/>
        <v>53.2</v>
      </c>
      <c r="V54" s="630">
        <f ca="1">+SUM(V47:V53)</f>
        <v>52</v>
      </c>
      <c r="W54" s="262">
        <f ca="1">+SUM(W47:W53)</f>
        <v>50.899999999999991</v>
      </c>
      <c r="X54" s="510">
        <f t="shared" ca="1" si="23"/>
        <v>941.49999999999989</v>
      </c>
    </row>
    <row r="55" spans="1:24" ht="33.75" thickBot="1" x14ac:dyDescent="0.3">
      <c r="A55" s="1226" t="s">
        <v>47</v>
      </c>
      <c r="B55" s="1227"/>
      <c r="C55" s="587">
        <f ca="1">INDIRECT("'SEM " &amp; $O$5 &amp; "'!" &amp; ADDRESS(63, COLUMN(B63)))</f>
        <v>49</v>
      </c>
      <c r="D55" s="588">
        <f t="shared" ref="D55:W55" ca="1" si="25">INDIRECT("'SEM " &amp; $O$5 &amp; "'!" &amp; ADDRESS(63, COLUMN(C63)))</f>
        <v>50</v>
      </c>
      <c r="E55" s="588">
        <f t="shared" ca="1" si="25"/>
        <v>50</v>
      </c>
      <c r="F55" s="588">
        <f t="shared" ca="1" si="25"/>
        <v>9</v>
      </c>
      <c r="G55" s="588">
        <f t="shared" ca="1" si="25"/>
        <v>50</v>
      </c>
      <c r="H55" s="588">
        <f t="shared" ca="1" si="25"/>
        <v>49</v>
      </c>
      <c r="I55" s="589">
        <f t="shared" ca="1" si="25"/>
        <v>49</v>
      </c>
      <c r="J55" s="587">
        <f t="shared" ca="1" si="25"/>
        <v>43</v>
      </c>
      <c r="K55" s="588">
        <f t="shared" ca="1" si="25"/>
        <v>44</v>
      </c>
      <c r="L55" s="588">
        <f t="shared" ca="1" si="25"/>
        <v>45</v>
      </c>
      <c r="M55" s="588">
        <f t="shared" ca="1" si="25"/>
        <v>11</v>
      </c>
      <c r="N55" s="588">
        <f t="shared" ca="1" si="25"/>
        <v>45</v>
      </c>
      <c r="O55" s="588">
        <f t="shared" ca="1" si="25"/>
        <v>44</v>
      </c>
      <c r="P55" s="589">
        <f t="shared" ca="1" si="25"/>
        <v>44</v>
      </c>
      <c r="Q55" s="587">
        <f t="shared" ca="1" si="25"/>
        <v>48</v>
      </c>
      <c r="R55" s="588">
        <f t="shared" ca="1" si="25"/>
        <v>48</v>
      </c>
      <c r="S55" s="588">
        <f t="shared" ca="1" si="25"/>
        <v>49</v>
      </c>
      <c r="T55" s="588">
        <f t="shared" ca="1" si="25"/>
        <v>8</v>
      </c>
      <c r="U55" s="590">
        <f t="shared" ca="1" si="25"/>
        <v>50</v>
      </c>
      <c r="V55" s="604">
        <f t="shared" ca="1" si="25"/>
        <v>49</v>
      </c>
      <c r="W55" s="590">
        <f t="shared" ca="1" si="25"/>
        <v>48</v>
      </c>
      <c r="X55" s="631">
        <f ca="1">SUM(C55:W55)</f>
        <v>882</v>
      </c>
    </row>
    <row r="57" spans="1:24" x14ac:dyDescent="0.25">
      <c r="C57" s="94"/>
      <c r="D57" s="94"/>
      <c r="E57" s="94"/>
      <c r="F57" s="94"/>
      <c r="G57" s="94"/>
    </row>
    <row r="58" spans="1:24" x14ac:dyDescent="0.25">
      <c r="C58" s="94"/>
      <c r="D58" s="94"/>
      <c r="E58" s="94"/>
      <c r="F58" s="94"/>
      <c r="G58" s="94"/>
    </row>
  </sheetData>
  <customSheetViews>
    <customSheetView guid="{A982066E-1B99-4AE0-B540-2DC8BAEEB432}" scale="40" showPageBreaks="1" fitToPage="1" printArea="1" state="hidden" view="pageBreakPreview">
      <selection activeCell="V56" sqref="V56"/>
      <pageMargins left="0.25" right="0.25" top="0.75" bottom="0.75" header="0.3" footer="0.3"/>
      <pageSetup scale="29" orientation="landscape" r:id="rId1"/>
    </customSheetView>
  </customSheetViews>
  <mergeCells count="42">
    <mergeCell ref="B1:B3"/>
    <mergeCell ref="C1:U1"/>
    <mergeCell ref="V1:X1"/>
    <mergeCell ref="C2:U3"/>
    <mergeCell ref="V2:X2"/>
    <mergeCell ref="V3:X3"/>
    <mergeCell ref="V4:X8"/>
    <mergeCell ref="C5:D5"/>
    <mergeCell ref="H5:I5"/>
    <mergeCell ref="C7:D7"/>
    <mergeCell ref="H7:K7"/>
    <mergeCell ref="P7:S7"/>
    <mergeCell ref="A9:B9"/>
    <mergeCell ref="C9:I9"/>
    <mergeCell ref="J9:P9"/>
    <mergeCell ref="Q9:W9"/>
    <mergeCell ref="X9:X10"/>
    <mergeCell ref="A10:B10"/>
    <mergeCell ref="A18:B18"/>
    <mergeCell ref="A19:B19"/>
    <mergeCell ref="B21:B23"/>
    <mergeCell ref="A25:B25"/>
    <mergeCell ref="C25:H25"/>
    <mergeCell ref="Q45:W45"/>
    <mergeCell ref="X45:X46"/>
    <mergeCell ref="A46:B46"/>
    <mergeCell ref="L25:M25"/>
    <mergeCell ref="N25:S25"/>
    <mergeCell ref="T25:T26"/>
    <mergeCell ref="A26:B26"/>
    <mergeCell ref="L26:M26"/>
    <mergeCell ref="U26:X35"/>
    <mergeCell ref="A34:B34"/>
    <mergeCell ref="L34:M34"/>
    <mergeCell ref="A35:B35"/>
    <mergeCell ref="L35:M35"/>
    <mergeCell ref="I25:I26"/>
    <mergeCell ref="A54:B54"/>
    <mergeCell ref="A55:B55"/>
    <mergeCell ref="A45:B45"/>
    <mergeCell ref="C45:I45"/>
    <mergeCell ref="J45:P45"/>
  </mergeCells>
  <pageMargins left="0.25" right="0.25" top="0.75" bottom="0.75" header="0.3" footer="0.3"/>
  <pageSetup scale="29" orientation="landscape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88</vt:i4>
      </vt:variant>
      <vt:variant>
        <vt:lpstr>Rangos con nombre</vt:lpstr>
      </vt:variant>
      <vt:variant>
        <vt:i4>15</vt:i4>
      </vt:variant>
    </vt:vector>
  </HeadingPairs>
  <TitlesOfParts>
    <vt:vector size="103" baseType="lpstr">
      <vt:lpstr>SEM 1</vt:lpstr>
      <vt:lpstr>SEM 2</vt:lpstr>
      <vt:lpstr>SEM 3</vt:lpstr>
      <vt:lpstr>SEM 4</vt:lpstr>
      <vt:lpstr>IMPRIMIR 7-06-2024 </vt:lpstr>
      <vt:lpstr>SEM 4 10-06-C4</vt:lpstr>
      <vt:lpstr>IMPRIMIR 10-06</vt:lpstr>
      <vt:lpstr>SEM 4 12-06-C9-B</vt:lpstr>
      <vt:lpstr>IMPRIMIR 12-06 </vt:lpstr>
      <vt:lpstr>SEM 5</vt:lpstr>
      <vt:lpstr>SEM 5 Genetica</vt:lpstr>
      <vt:lpstr>SEM 6</vt:lpstr>
      <vt:lpstr>SEM 7</vt:lpstr>
      <vt:lpstr>SEM 8</vt:lpstr>
      <vt:lpstr>SEM 9</vt:lpstr>
      <vt:lpstr>SEM 9,1</vt:lpstr>
      <vt:lpstr>SEM 9,2</vt:lpstr>
      <vt:lpstr>SEM 9,3</vt:lpstr>
      <vt:lpstr>SEM 9,4</vt:lpstr>
      <vt:lpstr>SEM 10</vt:lpstr>
      <vt:lpstr>SEM 11</vt:lpstr>
      <vt:lpstr>SEM 12</vt:lpstr>
      <vt:lpstr>SEM 13</vt:lpstr>
      <vt:lpstr>SEM 14</vt:lpstr>
      <vt:lpstr>SEM 14,1</vt:lpstr>
      <vt:lpstr>SEM 14,2</vt:lpstr>
      <vt:lpstr>SEM 14,3</vt:lpstr>
      <vt:lpstr>SEM 14,4</vt:lpstr>
      <vt:lpstr>SEM 15</vt:lpstr>
      <vt:lpstr>SEM 16</vt:lpstr>
      <vt:lpstr>SEM 17</vt:lpstr>
      <vt:lpstr>SEM 18</vt:lpstr>
      <vt:lpstr>SEM 19</vt:lpstr>
      <vt:lpstr>SEM 20</vt:lpstr>
      <vt:lpstr>SEM 20,1</vt:lpstr>
      <vt:lpstr>SEM 20,2</vt:lpstr>
      <vt:lpstr>SEM 21</vt:lpstr>
      <vt:lpstr>SEM 22</vt:lpstr>
      <vt:lpstr>SEM 22,1</vt:lpstr>
      <vt:lpstr>SEM 23</vt:lpstr>
      <vt:lpstr>SEM 23,1</vt:lpstr>
      <vt:lpstr>SEM 24</vt:lpstr>
      <vt:lpstr>SEM 24,1</vt:lpstr>
      <vt:lpstr>SEM 24,1 (2)</vt:lpstr>
      <vt:lpstr>SEM 25</vt:lpstr>
      <vt:lpstr>SEM 26</vt:lpstr>
      <vt:lpstr>SEM 27</vt:lpstr>
      <vt:lpstr>SEM 28</vt:lpstr>
      <vt:lpstr>SEM 28,1</vt:lpstr>
      <vt:lpstr>SEM 29</vt:lpstr>
      <vt:lpstr>SEM 30</vt:lpstr>
      <vt:lpstr>SEM 31</vt:lpstr>
      <vt:lpstr>SEM 32</vt:lpstr>
      <vt:lpstr>SEM 33</vt:lpstr>
      <vt:lpstr>SEM 34</vt:lpstr>
      <vt:lpstr>SEM 35</vt:lpstr>
      <vt:lpstr>SEM 36</vt:lpstr>
      <vt:lpstr>SEM 37</vt:lpstr>
      <vt:lpstr>SEM 38</vt:lpstr>
      <vt:lpstr>SEM 39</vt:lpstr>
      <vt:lpstr>SEM 40</vt:lpstr>
      <vt:lpstr>SEM 41</vt:lpstr>
      <vt:lpstr>SEM 41,2</vt:lpstr>
      <vt:lpstr>SEM 42</vt:lpstr>
      <vt:lpstr>SEM 43</vt:lpstr>
      <vt:lpstr>SEM 43,1</vt:lpstr>
      <vt:lpstr>SEM 44</vt:lpstr>
      <vt:lpstr>SEM 45</vt:lpstr>
      <vt:lpstr>SEM 46</vt:lpstr>
      <vt:lpstr>SEM 46,1</vt:lpstr>
      <vt:lpstr>SEM 46,2</vt:lpstr>
      <vt:lpstr>SEM 47</vt:lpstr>
      <vt:lpstr>SEM 48</vt:lpstr>
      <vt:lpstr>SEM 49</vt:lpstr>
      <vt:lpstr>SEM 49,1</vt:lpstr>
      <vt:lpstr>SEM 50</vt:lpstr>
      <vt:lpstr>SEM 51</vt:lpstr>
      <vt:lpstr>SEM 52</vt:lpstr>
      <vt:lpstr>SEM 53</vt:lpstr>
      <vt:lpstr>SEM 54</vt:lpstr>
      <vt:lpstr>SEM 55</vt:lpstr>
      <vt:lpstr>SEM 55,2</vt:lpstr>
      <vt:lpstr>SEM 56</vt:lpstr>
      <vt:lpstr>SEM 57</vt:lpstr>
      <vt:lpstr>IMPRIMIR</vt:lpstr>
      <vt:lpstr>SEM 58</vt:lpstr>
      <vt:lpstr>Copia Jose1</vt:lpstr>
      <vt:lpstr>Copia Jose1 (2)</vt:lpstr>
      <vt:lpstr>'Copia Jose1'!Área_de_impresión</vt:lpstr>
      <vt:lpstr>'Copia Jose1 (2)'!Área_de_impresión</vt:lpstr>
      <vt:lpstr>IMPRIMIR!Área_de_impresión</vt:lpstr>
      <vt:lpstr>'IMPRIMIR 10-06'!Área_de_impresión</vt:lpstr>
      <vt:lpstr>'IMPRIMIR 12-06 '!Área_de_impresión</vt:lpstr>
      <vt:lpstr>'IMPRIMIR 7-06-2024 '!Área_de_impresión</vt:lpstr>
      <vt:lpstr>'SEM 51'!Área_de_impresión</vt:lpstr>
      <vt:lpstr>'SEM 52'!Área_de_impresión</vt:lpstr>
      <vt:lpstr>'SEM 53'!Área_de_impresión</vt:lpstr>
      <vt:lpstr>'SEM 54'!Área_de_impresión</vt:lpstr>
      <vt:lpstr>'SEM 55'!Área_de_impresión</vt:lpstr>
      <vt:lpstr>'SEM 55,2'!Área_de_impresión</vt:lpstr>
      <vt:lpstr>'SEM 56'!Área_de_impresión</vt:lpstr>
      <vt:lpstr>'SEM 57'!Área_de_impresión</vt:lpstr>
      <vt:lpstr>'SEM 58'!Área_de_impresión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Barbosa Jaimes</dc:creator>
  <cp:lastModifiedBy>Alabama</cp:lastModifiedBy>
  <cp:lastPrinted>2025-06-18T20:34:37Z</cp:lastPrinted>
  <dcterms:created xsi:type="dcterms:W3CDTF">2021-03-04T08:17:33Z</dcterms:created>
  <dcterms:modified xsi:type="dcterms:W3CDTF">2025-06-24T16:40:24Z</dcterms:modified>
</cp:coreProperties>
</file>