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tabRatio="787" firstSheet="78" activeTab="84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SEM 63" sheetId="186" r:id="rId83"/>
    <sheet name="IMPRIMIR" sheetId="162" r:id="rId84"/>
    <sheet name="SEM 64" sheetId="187" r:id="rId85"/>
    <sheet name="SEM 65" sheetId="188" r:id="rId86"/>
    <sheet name="COPIA JOSE" sheetId="179" state="hidden" r:id="rId87"/>
    <sheet name="COPIA JOSE (2)" sheetId="180" state="hidden" r:id="rId88"/>
  </sheets>
  <definedNames>
    <definedName name="_xlnm.Print_Area" localSheetId="86">'COPIA JOSE'!$A$1:$Y$45</definedName>
    <definedName name="_xlnm.Print_Area" localSheetId="87">'COPIA JOSE (2)'!$A$1:$Y$45</definedName>
    <definedName name="_xlnm.Print_Area" localSheetId="83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3" i="188" l="1"/>
  <c r="U63" i="188"/>
  <c r="U65" i="188" s="1"/>
  <c r="U66" i="188" s="1"/>
  <c r="U67" i="188" s="1"/>
  <c r="T63" i="188"/>
  <c r="S63" i="188"/>
  <c r="R63" i="188"/>
  <c r="Q63" i="188"/>
  <c r="P63" i="188"/>
  <c r="O63" i="188"/>
  <c r="N63" i="188"/>
  <c r="M63" i="188"/>
  <c r="M65" i="188" s="1"/>
  <c r="M66" i="188" s="1"/>
  <c r="M67" i="188" s="1"/>
  <c r="L63" i="188"/>
  <c r="K63" i="188"/>
  <c r="J63" i="188"/>
  <c r="I63" i="188"/>
  <c r="H63" i="188"/>
  <c r="G63" i="188"/>
  <c r="F63" i="188"/>
  <c r="E63" i="188"/>
  <c r="E65" i="188" s="1"/>
  <c r="E66" i="188" s="1"/>
  <c r="E67" i="188" s="1"/>
  <c r="D63" i="188"/>
  <c r="C63" i="188"/>
  <c r="B63" i="188"/>
  <c r="V62" i="188"/>
  <c r="U62" i="188"/>
  <c r="T62" i="188"/>
  <c r="S62" i="188"/>
  <c r="R62" i="188"/>
  <c r="Q62" i="188"/>
  <c r="P62" i="188"/>
  <c r="O62" i="188"/>
  <c r="N62" i="188"/>
  <c r="M62" i="188"/>
  <c r="L62" i="188"/>
  <c r="K62" i="188"/>
  <c r="J62" i="188"/>
  <c r="I62" i="188"/>
  <c r="H62" i="188"/>
  <c r="G62" i="188"/>
  <c r="F62" i="188"/>
  <c r="E62" i="188"/>
  <c r="D62" i="188"/>
  <c r="C62" i="188"/>
  <c r="B62" i="188"/>
  <c r="W61" i="188"/>
  <c r="X60" i="188"/>
  <c r="V59" i="188"/>
  <c r="V64" i="188" s="1"/>
  <c r="V68" i="188" s="1"/>
  <c r="U59" i="188"/>
  <c r="U64" i="188" s="1"/>
  <c r="U68" i="188" s="1"/>
  <c r="T59" i="188"/>
  <c r="T64" i="188" s="1"/>
  <c r="T68" i="188" s="1"/>
  <c r="S59" i="188"/>
  <c r="S64" i="188" s="1"/>
  <c r="S68" i="188" s="1"/>
  <c r="R59" i="188"/>
  <c r="R64" i="188" s="1"/>
  <c r="R68" i="188" s="1"/>
  <c r="Q59" i="188"/>
  <c r="Q64" i="188" s="1"/>
  <c r="Q68" i="188" s="1"/>
  <c r="P59" i="188"/>
  <c r="P64" i="188" s="1"/>
  <c r="P68" i="188" s="1"/>
  <c r="O59" i="188"/>
  <c r="O64" i="188" s="1"/>
  <c r="O68" i="188" s="1"/>
  <c r="N59" i="188"/>
  <c r="N64" i="188" s="1"/>
  <c r="N68" i="188" s="1"/>
  <c r="M59" i="188"/>
  <c r="M64" i="188" s="1"/>
  <c r="M68" i="188" s="1"/>
  <c r="L59" i="188"/>
  <c r="L64" i="188" s="1"/>
  <c r="L68" i="188" s="1"/>
  <c r="K59" i="188"/>
  <c r="K64" i="188" s="1"/>
  <c r="K68" i="188" s="1"/>
  <c r="J59" i="188"/>
  <c r="J64" i="188" s="1"/>
  <c r="J68" i="188" s="1"/>
  <c r="I59" i="188"/>
  <c r="I64" i="188" s="1"/>
  <c r="I68" i="188" s="1"/>
  <c r="H59" i="188"/>
  <c r="H64" i="188" s="1"/>
  <c r="H68" i="188" s="1"/>
  <c r="G59" i="188"/>
  <c r="G64" i="188" s="1"/>
  <c r="G68" i="188" s="1"/>
  <c r="F59" i="188"/>
  <c r="F64" i="188" s="1"/>
  <c r="F68" i="188" s="1"/>
  <c r="E59" i="188"/>
  <c r="E64" i="188" s="1"/>
  <c r="E68" i="188" s="1"/>
  <c r="D59" i="188"/>
  <c r="D64" i="188" s="1"/>
  <c r="D68" i="188" s="1"/>
  <c r="C59" i="188"/>
  <c r="C64" i="188" s="1"/>
  <c r="C68" i="188" s="1"/>
  <c r="B59" i="188"/>
  <c r="B64" i="188" s="1"/>
  <c r="B68" i="188" s="1"/>
  <c r="W58" i="188"/>
  <c r="X58" i="188" s="1"/>
  <c r="W57" i="188"/>
  <c r="W56" i="188"/>
  <c r="W55" i="188"/>
  <c r="X55" i="188" s="1"/>
  <c r="W54" i="188"/>
  <c r="X54" i="188" s="1"/>
  <c r="W53" i="188"/>
  <c r="W52" i="188"/>
  <c r="W51" i="188"/>
  <c r="R42" i="188"/>
  <c r="R47" i="188" s="1"/>
  <c r="T41" i="188"/>
  <c r="S41" i="188"/>
  <c r="R41" i="188"/>
  <c r="Q41" i="188"/>
  <c r="P41" i="188"/>
  <c r="P43" i="188" s="1"/>
  <c r="P45" i="188" s="1"/>
  <c r="P46" i="188" s="1"/>
  <c r="O41" i="188"/>
  <c r="O43" i="188" s="1"/>
  <c r="O45" i="188" s="1"/>
  <c r="O46" i="188" s="1"/>
  <c r="G41" i="188"/>
  <c r="F41" i="188"/>
  <c r="E41" i="188"/>
  <c r="D41" i="188"/>
  <c r="C41" i="188"/>
  <c r="B41" i="188"/>
  <c r="T40" i="188"/>
  <c r="S40" i="188"/>
  <c r="R40" i="188"/>
  <c r="Q40" i="188"/>
  <c r="P40" i="188"/>
  <c r="O40" i="188"/>
  <c r="G40" i="188"/>
  <c r="F40" i="188"/>
  <c r="E40" i="188"/>
  <c r="D40" i="188"/>
  <c r="C40" i="188"/>
  <c r="B40" i="188"/>
  <c r="U39" i="188"/>
  <c r="H39" i="188"/>
  <c r="V38" i="188"/>
  <c r="I38" i="188"/>
  <c r="T37" i="188"/>
  <c r="T42" i="188" s="1"/>
  <c r="S37" i="188"/>
  <c r="S42" i="188" s="1"/>
  <c r="R37" i="188"/>
  <c r="Q37" i="188"/>
  <c r="Q42" i="188" s="1"/>
  <c r="P37" i="188"/>
  <c r="P42" i="188" s="1"/>
  <c r="O37" i="188"/>
  <c r="G37" i="188"/>
  <c r="G42" i="188" s="1"/>
  <c r="G44" i="188" s="1"/>
  <c r="F37" i="188"/>
  <c r="F42" i="188" s="1"/>
  <c r="F44" i="188" s="1"/>
  <c r="E37" i="188"/>
  <c r="E42" i="188" s="1"/>
  <c r="E44" i="188" s="1"/>
  <c r="D37" i="188"/>
  <c r="D42" i="188" s="1"/>
  <c r="D44" i="188" s="1"/>
  <c r="C37" i="188"/>
  <c r="C42" i="188" s="1"/>
  <c r="C44" i="188" s="1"/>
  <c r="B37" i="188"/>
  <c r="B42" i="188" s="1"/>
  <c r="B44" i="188" s="1"/>
  <c r="U36" i="188"/>
  <c r="H36" i="188"/>
  <c r="U35" i="188"/>
  <c r="V36" i="188" s="1"/>
  <c r="H35" i="188"/>
  <c r="I36" i="188" s="1"/>
  <c r="U34" i="188"/>
  <c r="V34" i="188" s="1"/>
  <c r="H34" i="188"/>
  <c r="U33" i="188"/>
  <c r="H33" i="188"/>
  <c r="I34" i="188" s="1"/>
  <c r="U32" i="188"/>
  <c r="V33" i="188" s="1"/>
  <c r="H32" i="188"/>
  <c r="V31" i="188"/>
  <c r="U31" i="188"/>
  <c r="H31" i="188"/>
  <c r="I32" i="188" s="1"/>
  <c r="V30" i="188"/>
  <c r="H30" i="188"/>
  <c r="I30" i="188" s="1"/>
  <c r="V19" i="188"/>
  <c r="U19" i="188"/>
  <c r="T19" i="188"/>
  <c r="S19" i="188"/>
  <c r="R19" i="188"/>
  <c r="Q19" i="188"/>
  <c r="P19" i="188"/>
  <c r="O19" i="188"/>
  <c r="N19" i="188"/>
  <c r="M19" i="188"/>
  <c r="L19" i="188"/>
  <c r="K19" i="188"/>
  <c r="J19" i="188"/>
  <c r="I19" i="188"/>
  <c r="H19" i="188"/>
  <c r="G19" i="188"/>
  <c r="F19" i="188"/>
  <c r="E19" i="188"/>
  <c r="D19" i="188"/>
  <c r="C19" i="188"/>
  <c r="B19" i="188"/>
  <c r="V18" i="188"/>
  <c r="U18" i="188"/>
  <c r="T18" i="188"/>
  <c r="S18" i="188"/>
  <c r="R18" i="188"/>
  <c r="Q18" i="188"/>
  <c r="P18" i="188"/>
  <c r="O18" i="188"/>
  <c r="N18" i="188"/>
  <c r="M18" i="188"/>
  <c r="L18" i="188"/>
  <c r="K18" i="188"/>
  <c r="J18" i="188"/>
  <c r="I18" i="188"/>
  <c r="H18" i="188"/>
  <c r="G18" i="188"/>
  <c r="F18" i="188"/>
  <c r="E18" i="188"/>
  <c r="D18" i="188"/>
  <c r="C18" i="188"/>
  <c r="B18" i="188"/>
  <c r="W17" i="188"/>
  <c r="X16" i="188"/>
  <c r="V15" i="188"/>
  <c r="V20" i="188" s="1"/>
  <c r="U15" i="188"/>
  <c r="U20" i="188" s="1"/>
  <c r="T15" i="188"/>
  <c r="T20" i="188" s="1"/>
  <c r="S15" i="188"/>
  <c r="S20" i="188" s="1"/>
  <c r="R15" i="188"/>
  <c r="R20" i="188" s="1"/>
  <c r="Q15" i="188"/>
  <c r="Q20" i="188" s="1"/>
  <c r="P15" i="188"/>
  <c r="P20" i="188" s="1"/>
  <c r="O15" i="188"/>
  <c r="O20" i="188" s="1"/>
  <c r="N15" i="188"/>
  <c r="N20" i="188" s="1"/>
  <c r="M15" i="188"/>
  <c r="M20" i="188" s="1"/>
  <c r="L15" i="188"/>
  <c r="L20" i="188" s="1"/>
  <c r="K15" i="188"/>
  <c r="K20" i="188" s="1"/>
  <c r="J15" i="188"/>
  <c r="J20" i="188" s="1"/>
  <c r="I15" i="188"/>
  <c r="I20" i="188" s="1"/>
  <c r="H15" i="188"/>
  <c r="H20" i="188" s="1"/>
  <c r="G15" i="188"/>
  <c r="G20" i="188" s="1"/>
  <c r="F15" i="188"/>
  <c r="F20" i="188" s="1"/>
  <c r="E15" i="188"/>
  <c r="E20" i="188" s="1"/>
  <c r="D15" i="188"/>
  <c r="D20" i="188" s="1"/>
  <c r="C15" i="188"/>
  <c r="C20" i="188" s="1"/>
  <c r="B15" i="188"/>
  <c r="B20" i="188" s="1"/>
  <c r="W14" i="188"/>
  <c r="W13" i="188"/>
  <c r="W12" i="188"/>
  <c r="X12" i="188" s="1"/>
  <c r="W11" i="188"/>
  <c r="W10" i="188"/>
  <c r="W9" i="188"/>
  <c r="W8" i="188"/>
  <c r="W7" i="188"/>
  <c r="V3" i="188"/>
  <c r="A2" i="188"/>
  <c r="X56" i="188" l="1"/>
  <c r="X57" i="188"/>
  <c r="W59" i="188"/>
  <c r="X68" i="188"/>
  <c r="F65" i="188"/>
  <c r="F66" i="188" s="1"/>
  <c r="F67" i="188" s="1"/>
  <c r="N65" i="188"/>
  <c r="N66" i="188" s="1"/>
  <c r="N67" i="188" s="1"/>
  <c r="V65" i="188"/>
  <c r="V66" i="188" s="1"/>
  <c r="V67" i="188" s="1"/>
  <c r="X53" i="188"/>
  <c r="C65" i="188"/>
  <c r="C66" i="188" s="1"/>
  <c r="C67" i="188" s="1"/>
  <c r="I65" i="188"/>
  <c r="I66" i="188" s="1"/>
  <c r="I67" i="188" s="1"/>
  <c r="Q65" i="188"/>
  <c r="Q66" i="188" s="1"/>
  <c r="Q67" i="188" s="1"/>
  <c r="G65" i="188"/>
  <c r="G66" i="188" s="1"/>
  <c r="G67" i="188" s="1"/>
  <c r="B65" i="188"/>
  <c r="B66" i="188" s="1"/>
  <c r="B67" i="188" s="1"/>
  <c r="J65" i="188"/>
  <c r="J66" i="188" s="1"/>
  <c r="J67" i="188" s="1"/>
  <c r="R65" i="188"/>
  <c r="R66" i="188" s="1"/>
  <c r="R67" i="188" s="1"/>
  <c r="K65" i="188"/>
  <c r="K66" i="188" s="1"/>
  <c r="K67" i="188" s="1"/>
  <c r="O65" i="188"/>
  <c r="O66" i="188" s="1"/>
  <c r="O67" i="188" s="1"/>
  <c r="D65" i="188"/>
  <c r="D66" i="188" s="1"/>
  <c r="D67" i="188" s="1"/>
  <c r="L65" i="188"/>
  <c r="L66" i="188" s="1"/>
  <c r="L67" i="188" s="1"/>
  <c r="T65" i="188"/>
  <c r="T66" i="188" s="1"/>
  <c r="T67" i="188" s="1"/>
  <c r="S65" i="188"/>
  <c r="S66" i="188" s="1"/>
  <c r="S67" i="188" s="1"/>
  <c r="C43" i="188"/>
  <c r="C45" i="188" s="1"/>
  <c r="C46" i="188" s="1"/>
  <c r="B43" i="188"/>
  <c r="B45" i="188" s="1"/>
  <c r="B46" i="188" s="1"/>
  <c r="V35" i="188"/>
  <c r="V32" i="188"/>
  <c r="Q43" i="188"/>
  <c r="Q45" i="188" s="1"/>
  <c r="Q46" i="188" s="1"/>
  <c r="R43" i="188"/>
  <c r="R45" i="188" s="1"/>
  <c r="R46" i="188" s="1"/>
  <c r="U37" i="188"/>
  <c r="S43" i="188"/>
  <c r="S45" i="188" s="1"/>
  <c r="S46" i="188" s="1"/>
  <c r="T43" i="188"/>
  <c r="T45" i="188" s="1"/>
  <c r="T46" i="188" s="1"/>
  <c r="D43" i="188"/>
  <c r="D45" i="188" s="1"/>
  <c r="D46" i="188" s="1"/>
  <c r="E43" i="188"/>
  <c r="E45" i="188" s="1"/>
  <c r="E46" i="188" s="1"/>
  <c r="F43" i="188"/>
  <c r="F45" i="188" s="1"/>
  <c r="F46" i="188" s="1"/>
  <c r="G43" i="188"/>
  <c r="G45" i="188" s="1"/>
  <c r="G46" i="188" s="1"/>
  <c r="X13" i="188"/>
  <c r="X14" i="188"/>
  <c r="X10" i="188"/>
  <c r="E21" i="188"/>
  <c r="E22" i="188" s="1"/>
  <c r="E23" i="188" s="1"/>
  <c r="G21" i="188"/>
  <c r="G22" i="188" s="1"/>
  <c r="G23" i="188" s="1"/>
  <c r="O21" i="188"/>
  <c r="O22" i="188" s="1"/>
  <c r="O23" i="188" s="1"/>
  <c r="H21" i="188"/>
  <c r="H22" i="188" s="1"/>
  <c r="H23" i="188" s="1"/>
  <c r="P21" i="188"/>
  <c r="P22" i="188" s="1"/>
  <c r="P23" i="188" s="1"/>
  <c r="X11" i="188"/>
  <c r="W15" i="188"/>
  <c r="X8" i="188"/>
  <c r="I21" i="188"/>
  <c r="I22" i="188" s="1"/>
  <c r="I23" i="188" s="1"/>
  <c r="M21" i="188"/>
  <c r="M22" i="188" s="1"/>
  <c r="M23" i="188" s="1"/>
  <c r="C21" i="188"/>
  <c r="C22" i="188" s="1"/>
  <c r="C23" i="188" s="1"/>
  <c r="K21" i="188"/>
  <c r="K22" i="188" s="1"/>
  <c r="K23" i="188" s="1"/>
  <c r="S21" i="188"/>
  <c r="S22" i="188" s="1"/>
  <c r="S23" i="188" s="1"/>
  <c r="U21" i="188"/>
  <c r="U22" i="188" s="1"/>
  <c r="U23" i="188" s="1"/>
  <c r="B21" i="188"/>
  <c r="B22" i="188" s="1"/>
  <c r="B23" i="188" s="1"/>
  <c r="J21" i="188"/>
  <c r="J22" i="188" s="1"/>
  <c r="J23" i="188" s="1"/>
  <c r="R21" i="188"/>
  <c r="R22" i="188" s="1"/>
  <c r="R23" i="188" s="1"/>
  <c r="Q21" i="188"/>
  <c r="Q22" i="188" s="1"/>
  <c r="Q23" i="188" s="1"/>
  <c r="D21" i="188"/>
  <c r="D22" i="188" s="1"/>
  <c r="D23" i="188" s="1"/>
  <c r="L21" i="188"/>
  <c r="L22" i="188" s="1"/>
  <c r="L23" i="188" s="1"/>
  <c r="T21" i="188"/>
  <c r="T22" i="188" s="1"/>
  <c r="T23" i="188" s="1"/>
  <c r="T44" i="188"/>
  <c r="T47" i="188"/>
  <c r="U40" i="188"/>
  <c r="U38" i="188"/>
  <c r="P44" i="188"/>
  <c r="P47" i="188"/>
  <c r="W18" i="188"/>
  <c r="W16" i="188"/>
  <c r="W62" i="188"/>
  <c r="W60" i="188"/>
  <c r="I44" i="188"/>
  <c r="Q47" i="188"/>
  <c r="Q44" i="188"/>
  <c r="S47" i="188"/>
  <c r="S44" i="188"/>
  <c r="X9" i="188"/>
  <c r="F21" i="188"/>
  <c r="F22" i="188" s="1"/>
  <c r="F23" i="188" s="1"/>
  <c r="N21" i="188"/>
  <c r="N22" i="188" s="1"/>
  <c r="N23" i="188" s="1"/>
  <c r="V21" i="188"/>
  <c r="V22" i="188" s="1"/>
  <c r="V23" i="188" s="1"/>
  <c r="R44" i="188"/>
  <c r="H65" i="188"/>
  <c r="H66" i="188" s="1"/>
  <c r="H67" i="188" s="1"/>
  <c r="P65" i="188"/>
  <c r="P66" i="188" s="1"/>
  <c r="P67" i="188" s="1"/>
  <c r="I31" i="188"/>
  <c r="I33" i="188"/>
  <c r="I35" i="188"/>
  <c r="O42" i="188"/>
  <c r="X52" i="188"/>
  <c r="H37" i="188"/>
  <c r="B15" i="187"/>
  <c r="O44" i="188" l="1"/>
  <c r="O47" i="188"/>
  <c r="V47" i="188" s="1"/>
  <c r="H38" i="188"/>
  <c r="H40" i="188"/>
  <c r="H30" i="187"/>
  <c r="H31" i="187"/>
  <c r="H34" i="187" l="1"/>
  <c r="H33" i="187"/>
  <c r="H32" i="187"/>
  <c r="H35" i="187" l="1"/>
  <c r="V63" i="187" l="1"/>
  <c r="U63" i="187"/>
  <c r="T63" i="187"/>
  <c r="S63" i="187"/>
  <c r="R63" i="187"/>
  <c r="Q63" i="187"/>
  <c r="P63" i="187"/>
  <c r="O63" i="187"/>
  <c r="N63" i="187"/>
  <c r="M63" i="187"/>
  <c r="L63" i="187"/>
  <c r="K63" i="187"/>
  <c r="J63" i="187"/>
  <c r="I63" i="187"/>
  <c r="H63" i="187"/>
  <c r="G63" i="187"/>
  <c r="F63" i="187"/>
  <c r="E63" i="187"/>
  <c r="D63" i="187"/>
  <c r="C63" i="187"/>
  <c r="B63" i="187"/>
  <c r="V62" i="187"/>
  <c r="U62" i="187"/>
  <c r="T62" i="187"/>
  <c r="S62" i="187"/>
  <c r="R62" i="187"/>
  <c r="Q62" i="187"/>
  <c r="P62" i="187"/>
  <c r="O62" i="187"/>
  <c r="N62" i="187"/>
  <c r="M62" i="187"/>
  <c r="L62" i="187"/>
  <c r="K62" i="187"/>
  <c r="J62" i="187"/>
  <c r="I62" i="187"/>
  <c r="H62" i="187"/>
  <c r="G62" i="187"/>
  <c r="F62" i="187"/>
  <c r="E62" i="187"/>
  <c r="D62" i="187"/>
  <c r="C62" i="187"/>
  <c r="B62" i="187"/>
  <c r="W61" i="187"/>
  <c r="X60" i="187"/>
  <c r="V59" i="187"/>
  <c r="V64" i="187" s="1"/>
  <c r="V68" i="187" s="1"/>
  <c r="U59" i="187"/>
  <c r="U64" i="187" s="1"/>
  <c r="U68" i="187" s="1"/>
  <c r="T59" i="187"/>
  <c r="T65" i="187" s="1"/>
  <c r="S59" i="187"/>
  <c r="S65" i="187" s="1"/>
  <c r="R59" i="187"/>
  <c r="R64" i="187" s="1"/>
  <c r="R68" i="187" s="1"/>
  <c r="Q59" i="187"/>
  <c r="Q64" i="187" s="1"/>
  <c r="Q68" i="187" s="1"/>
  <c r="P59" i="187"/>
  <c r="P64" i="187" s="1"/>
  <c r="P68" i="187" s="1"/>
  <c r="O59" i="187"/>
  <c r="O64" i="187" s="1"/>
  <c r="O68" i="187" s="1"/>
  <c r="N59" i="187"/>
  <c r="N64" i="187" s="1"/>
  <c r="N68" i="187" s="1"/>
  <c r="M59" i="187"/>
  <c r="M64" i="187" s="1"/>
  <c r="M68" i="187" s="1"/>
  <c r="L59" i="187"/>
  <c r="K59" i="187"/>
  <c r="J59" i="187"/>
  <c r="J64" i="187" s="1"/>
  <c r="J68" i="187" s="1"/>
  <c r="I59" i="187"/>
  <c r="I64" i="187" s="1"/>
  <c r="I68" i="187" s="1"/>
  <c r="H59" i="187"/>
  <c r="H64" i="187" s="1"/>
  <c r="H68" i="187" s="1"/>
  <c r="G59" i="187"/>
  <c r="G64" i="187" s="1"/>
  <c r="G68" i="187" s="1"/>
  <c r="F59" i="187"/>
  <c r="F64" i="187" s="1"/>
  <c r="F68" i="187" s="1"/>
  <c r="E59" i="187"/>
  <c r="E64" i="187" s="1"/>
  <c r="E68" i="187" s="1"/>
  <c r="D59" i="187"/>
  <c r="D65" i="187" s="1"/>
  <c r="C59" i="187"/>
  <c r="C64" i="187" s="1"/>
  <c r="C68" i="187" s="1"/>
  <c r="B59" i="187"/>
  <c r="B64" i="187" s="1"/>
  <c r="B68" i="187" s="1"/>
  <c r="W58" i="187"/>
  <c r="W57" i="187"/>
  <c r="W56" i="187"/>
  <c r="W55" i="187"/>
  <c r="W54" i="187"/>
  <c r="W53" i="187"/>
  <c r="W52" i="187"/>
  <c r="W51" i="187"/>
  <c r="T41" i="187"/>
  <c r="S41" i="187"/>
  <c r="R41" i="187"/>
  <c r="Q41" i="187"/>
  <c r="P41" i="187"/>
  <c r="O41" i="187"/>
  <c r="G41" i="187"/>
  <c r="F41" i="187"/>
  <c r="E41" i="187"/>
  <c r="D41" i="187"/>
  <c r="C41" i="187"/>
  <c r="B41" i="187"/>
  <c r="T40" i="187"/>
  <c r="S40" i="187"/>
  <c r="R40" i="187"/>
  <c r="Q40" i="187"/>
  <c r="P40" i="187"/>
  <c r="O40" i="187"/>
  <c r="G40" i="187"/>
  <c r="F40" i="187"/>
  <c r="E40" i="187"/>
  <c r="D40" i="187"/>
  <c r="C40" i="187"/>
  <c r="B40" i="187"/>
  <c r="U39" i="187"/>
  <c r="H39" i="187"/>
  <c r="V38" i="187"/>
  <c r="I38" i="187"/>
  <c r="T37" i="187"/>
  <c r="S37" i="187"/>
  <c r="S42" i="187" s="1"/>
  <c r="R37" i="187"/>
  <c r="R42" i="187" s="1"/>
  <c r="Q37" i="187"/>
  <c r="Q42" i="187" s="1"/>
  <c r="P37" i="187"/>
  <c r="P42" i="187" s="1"/>
  <c r="P44" i="187" s="1"/>
  <c r="O37" i="187"/>
  <c r="O42" i="187" s="1"/>
  <c r="O44" i="187" s="1"/>
  <c r="G37" i="187"/>
  <c r="G42" i="187" s="1"/>
  <c r="G44" i="187" s="1"/>
  <c r="F37" i="187"/>
  <c r="F42" i="187" s="1"/>
  <c r="F44" i="187" s="1"/>
  <c r="E37" i="187"/>
  <c r="D37" i="187"/>
  <c r="D42" i="187" s="1"/>
  <c r="D44" i="187" s="1"/>
  <c r="C37" i="187"/>
  <c r="C42" i="187" s="1"/>
  <c r="C44" i="187" s="1"/>
  <c r="B37" i="187"/>
  <c r="B42" i="187" s="1"/>
  <c r="B44" i="187" s="1"/>
  <c r="U36" i="187"/>
  <c r="H36" i="187"/>
  <c r="I36" i="187" s="1"/>
  <c r="U35" i="187"/>
  <c r="U34" i="187"/>
  <c r="I34" i="187"/>
  <c r="I35" i="187"/>
  <c r="U33" i="187"/>
  <c r="U32" i="187"/>
  <c r="I32" i="187"/>
  <c r="U31" i="187"/>
  <c r="U30" i="187"/>
  <c r="I30" i="187"/>
  <c r="U29" i="187"/>
  <c r="V19" i="187"/>
  <c r="U19" i="187"/>
  <c r="T19" i="187"/>
  <c r="S19" i="187"/>
  <c r="R19" i="187"/>
  <c r="Q19" i="187"/>
  <c r="P19" i="187"/>
  <c r="O19" i="187"/>
  <c r="N19" i="187"/>
  <c r="M19" i="187"/>
  <c r="L19" i="187"/>
  <c r="K19" i="187"/>
  <c r="J19" i="187"/>
  <c r="I19" i="187"/>
  <c r="H19" i="187"/>
  <c r="G19" i="187"/>
  <c r="F19" i="187"/>
  <c r="E19" i="187"/>
  <c r="D19" i="187"/>
  <c r="C19" i="187"/>
  <c r="B19" i="187"/>
  <c r="V18" i="187"/>
  <c r="U18" i="187"/>
  <c r="T18" i="187"/>
  <c r="S18" i="187"/>
  <c r="R18" i="187"/>
  <c r="Q18" i="187"/>
  <c r="P18" i="187"/>
  <c r="O18" i="187"/>
  <c r="N18" i="187"/>
  <c r="M18" i="187"/>
  <c r="L18" i="187"/>
  <c r="K18" i="187"/>
  <c r="J18" i="187"/>
  <c r="I18" i="187"/>
  <c r="H18" i="187"/>
  <c r="G18" i="187"/>
  <c r="F18" i="187"/>
  <c r="E18" i="187"/>
  <c r="D18" i="187"/>
  <c r="C18" i="187"/>
  <c r="B18" i="187"/>
  <c r="W17" i="187"/>
  <c r="X16" i="187"/>
  <c r="V15" i="187"/>
  <c r="V20" i="187" s="1"/>
  <c r="U15" i="187"/>
  <c r="U20" i="187" s="1"/>
  <c r="T15" i="187"/>
  <c r="T20" i="187" s="1"/>
  <c r="S15" i="187"/>
  <c r="R15" i="187"/>
  <c r="R21" i="187" s="1"/>
  <c r="Q15" i="187"/>
  <c r="Q20" i="187" s="1"/>
  <c r="P15" i="187"/>
  <c r="P20" i="187" s="1"/>
  <c r="O15" i="187"/>
  <c r="O20" i="187" s="1"/>
  <c r="N15" i="187"/>
  <c r="N20" i="187" s="1"/>
  <c r="M15" i="187"/>
  <c r="M20" i="187" s="1"/>
  <c r="L15" i="187"/>
  <c r="L20" i="187" s="1"/>
  <c r="K15" i="187"/>
  <c r="J15" i="187"/>
  <c r="J20" i="187" s="1"/>
  <c r="I15" i="187"/>
  <c r="I20" i="187" s="1"/>
  <c r="H15" i="187"/>
  <c r="H20" i="187" s="1"/>
  <c r="G15" i="187"/>
  <c r="G20" i="187" s="1"/>
  <c r="F15" i="187"/>
  <c r="F20" i="187" s="1"/>
  <c r="E15" i="187"/>
  <c r="E20" i="187" s="1"/>
  <c r="D15" i="187"/>
  <c r="D20" i="187" s="1"/>
  <c r="C15" i="187"/>
  <c r="B21" i="187"/>
  <c r="W14" i="187"/>
  <c r="W13" i="187"/>
  <c r="W12" i="187"/>
  <c r="W11" i="187"/>
  <c r="W10" i="187"/>
  <c r="W9" i="187"/>
  <c r="W8" i="187"/>
  <c r="W7" i="187"/>
  <c r="V3" i="187"/>
  <c r="A2" i="187"/>
  <c r="V31" i="187" l="1"/>
  <c r="K65" i="187"/>
  <c r="V30" i="187"/>
  <c r="L65" i="187"/>
  <c r="V36" i="187"/>
  <c r="R65" i="187"/>
  <c r="R66" i="187" s="1"/>
  <c r="R67" i="187" s="1"/>
  <c r="X56" i="187"/>
  <c r="X58" i="187"/>
  <c r="B65" i="187"/>
  <c r="J65" i="187"/>
  <c r="J66" i="187" s="1"/>
  <c r="J67" i="187" s="1"/>
  <c r="X54" i="187"/>
  <c r="X55" i="187"/>
  <c r="X57" i="187"/>
  <c r="W59" i="187"/>
  <c r="W60" i="187" s="1"/>
  <c r="K64" i="187"/>
  <c r="K68" i="187" s="1"/>
  <c r="E65" i="187"/>
  <c r="E66" i="187" s="1"/>
  <c r="E67" i="187" s="1"/>
  <c r="M65" i="187"/>
  <c r="M66" i="187" s="1"/>
  <c r="M67" i="187" s="1"/>
  <c r="U65" i="187"/>
  <c r="U66" i="187" s="1"/>
  <c r="U67" i="187" s="1"/>
  <c r="X52" i="187"/>
  <c r="F65" i="187"/>
  <c r="F66" i="187" s="1"/>
  <c r="F67" i="187" s="1"/>
  <c r="N65" i="187"/>
  <c r="V65" i="187"/>
  <c r="V66" i="187" s="1"/>
  <c r="V67" i="187" s="1"/>
  <c r="S64" i="187"/>
  <c r="S68" i="187" s="1"/>
  <c r="X53" i="187"/>
  <c r="G65" i="187"/>
  <c r="G66" i="187" s="1"/>
  <c r="G67" i="187" s="1"/>
  <c r="O65" i="187"/>
  <c r="O66" i="187" s="1"/>
  <c r="O67" i="187" s="1"/>
  <c r="C65" i="187"/>
  <c r="C66" i="187" s="1"/>
  <c r="C67" i="187" s="1"/>
  <c r="H65" i="187"/>
  <c r="H66" i="187" s="1"/>
  <c r="H67" i="187" s="1"/>
  <c r="P65" i="187"/>
  <c r="P66" i="187" s="1"/>
  <c r="P67" i="187" s="1"/>
  <c r="I65" i="187"/>
  <c r="I66" i="187" s="1"/>
  <c r="I67" i="187" s="1"/>
  <c r="Q65" i="187"/>
  <c r="V35" i="187"/>
  <c r="V33" i="187"/>
  <c r="V32" i="187"/>
  <c r="S43" i="187"/>
  <c r="S45" i="187" s="1"/>
  <c r="S46" i="187" s="1"/>
  <c r="V34" i="187"/>
  <c r="U37" i="187"/>
  <c r="P43" i="187"/>
  <c r="P45" i="187" s="1"/>
  <c r="P46" i="187" s="1"/>
  <c r="Q43" i="187"/>
  <c r="Q45" i="187" s="1"/>
  <c r="Q46" i="187" s="1"/>
  <c r="R43" i="187"/>
  <c r="R45" i="187" s="1"/>
  <c r="R46" i="187" s="1"/>
  <c r="Q44" i="187"/>
  <c r="Q47" i="187"/>
  <c r="R44" i="187"/>
  <c r="R47" i="187"/>
  <c r="T43" i="187"/>
  <c r="T45" i="187" s="1"/>
  <c r="T46" i="187" s="1"/>
  <c r="O43" i="187"/>
  <c r="O45" i="187" s="1"/>
  <c r="O46" i="187" s="1"/>
  <c r="E43" i="187"/>
  <c r="E45" i="187" s="1"/>
  <c r="E46" i="187" s="1"/>
  <c r="D43" i="187"/>
  <c r="D45" i="187" s="1"/>
  <c r="D46" i="187" s="1"/>
  <c r="F43" i="187"/>
  <c r="G43" i="187"/>
  <c r="G45" i="187" s="1"/>
  <c r="G46" i="187" s="1"/>
  <c r="H37" i="187"/>
  <c r="H38" i="187" s="1"/>
  <c r="B43" i="187"/>
  <c r="B45" i="187" s="1"/>
  <c r="B46" i="187" s="1"/>
  <c r="C43" i="187"/>
  <c r="C45" i="187" s="1"/>
  <c r="C46" i="187" s="1"/>
  <c r="C21" i="187"/>
  <c r="C22" i="187" s="1"/>
  <c r="C23" i="187" s="1"/>
  <c r="K21" i="187"/>
  <c r="K22" i="187" s="1"/>
  <c r="K23" i="187" s="1"/>
  <c r="S21" i="187"/>
  <c r="S22" i="187" s="1"/>
  <c r="S23" i="187" s="1"/>
  <c r="X11" i="187"/>
  <c r="B66" i="187"/>
  <c r="B67" i="187" s="1"/>
  <c r="N66" i="187"/>
  <c r="N67" i="187" s="1"/>
  <c r="Q66" i="187"/>
  <c r="Q67" i="187" s="1"/>
  <c r="B22" i="187"/>
  <c r="B23" i="187" s="1"/>
  <c r="R22" i="187"/>
  <c r="R23" i="187" s="1"/>
  <c r="S66" i="187"/>
  <c r="S67" i="187" s="1"/>
  <c r="F45" i="187"/>
  <c r="F46" i="187" s="1"/>
  <c r="D66" i="187"/>
  <c r="D67" i="187" s="1"/>
  <c r="L66" i="187"/>
  <c r="L67" i="187" s="1"/>
  <c r="T66" i="187"/>
  <c r="T67" i="187" s="1"/>
  <c r="K66" i="187"/>
  <c r="K67" i="187" s="1"/>
  <c r="X9" i="187"/>
  <c r="X13" i="187"/>
  <c r="D21" i="187"/>
  <c r="D22" i="187" s="1"/>
  <c r="D23" i="187" s="1"/>
  <c r="L21" i="187"/>
  <c r="L22" i="187" s="1"/>
  <c r="L23" i="187" s="1"/>
  <c r="T21" i="187"/>
  <c r="T22" i="187" s="1"/>
  <c r="T23" i="187" s="1"/>
  <c r="X12" i="187"/>
  <c r="X14" i="187"/>
  <c r="E21" i="187"/>
  <c r="E22" i="187" s="1"/>
  <c r="E23" i="187" s="1"/>
  <c r="M21" i="187"/>
  <c r="M22" i="187" s="1"/>
  <c r="M23" i="187" s="1"/>
  <c r="U21" i="187"/>
  <c r="U22" i="187" s="1"/>
  <c r="U23" i="187" s="1"/>
  <c r="X10" i="187"/>
  <c r="J21" i="187"/>
  <c r="J22" i="187" s="1"/>
  <c r="J23" i="187" s="1"/>
  <c r="X8" i="187"/>
  <c r="F21" i="187"/>
  <c r="F22" i="187" s="1"/>
  <c r="F23" i="187" s="1"/>
  <c r="N21" i="187"/>
  <c r="N22" i="187" s="1"/>
  <c r="N23" i="187" s="1"/>
  <c r="V21" i="187"/>
  <c r="V22" i="187" s="1"/>
  <c r="V23" i="187" s="1"/>
  <c r="G21" i="187"/>
  <c r="G22" i="187" s="1"/>
  <c r="G23" i="187" s="1"/>
  <c r="O21" i="187"/>
  <c r="O22" i="187" s="1"/>
  <c r="O23" i="187" s="1"/>
  <c r="B20" i="187"/>
  <c r="R20" i="187"/>
  <c r="H21" i="187"/>
  <c r="H22" i="187" s="1"/>
  <c r="H23" i="187" s="1"/>
  <c r="P21" i="187"/>
  <c r="P22" i="187" s="1"/>
  <c r="P23" i="187" s="1"/>
  <c r="Q21" i="187"/>
  <c r="Q22" i="187" s="1"/>
  <c r="Q23" i="187" s="1"/>
  <c r="I21" i="187"/>
  <c r="I22" i="187" s="1"/>
  <c r="I23" i="187" s="1"/>
  <c r="S44" i="187"/>
  <c r="S47" i="187"/>
  <c r="U40" i="187"/>
  <c r="U38" i="187"/>
  <c r="W15" i="187"/>
  <c r="C20" i="187"/>
  <c r="S20" i="187"/>
  <c r="L64" i="187"/>
  <c r="L68" i="187" s="1"/>
  <c r="I31" i="187"/>
  <c r="I33" i="187"/>
  <c r="E42" i="187"/>
  <c r="E44" i="187" s="1"/>
  <c r="I44" i="187" s="1"/>
  <c r="T42" i="187"/>
  <c r="K20" i="187"/>
  <c r="D64" i="187"/>
  <c r="D68" i="187" s="1"/>
  <c r="T64" i="187"/>
  <c r="T68" i="187" s="1"/>
  <c r="O47" i="187"/>
  <c r="P47" i="187"/>
  <c r="G37" i="186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W62" i="187" l="1"/>
  <c r="X68" i="187"/>
  <c r="H40" i="187"/>
  <c r="W18" i="187"/>
  <c r="W16" i="187"/>
  <c r="T44" i="187"/>
  <c r="T47" i="187"/>
  <c r="V47" i="187" s="1"/>
  <c r="X13" i="186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 s="1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T11" i="162"/>
  <c r="N18" i="162"/>
  <c r="H15" i="162"/>
  <c r="D31" i="162"/>
  <c r="M38" i="162"/>
  <c r="N27" i="162"/>
  <c r="G24" i="162"/>
  <c r="L15" i="162"/>
  <c r="H44" i="162"/>
  <c r="S28" i="162"/>
  <c r="C14" i="162"/>
  <c r="E12" i="162"/>
  <c r="T18" i="162"/>
  <c r="R26" i="162"/>
  <c r="O29" i="162"/>
  <c r="F43" i="162"/>
  <c r="E38" i="162"/>
  <c r="L37" i="162"/>
  <c r="U16" i="162"/>
  <c r="P14" i="162"/>
  <c r="V41" i="162"/>
  <c r="F44" i="162"/>
  <c r="U11" i="162"/>
  <c r="K16" i="162"/>
  <c r="U17" i="162"/>
  <c r="F38" i="162"/>
  <c r="N42" i="162"/>
  <c r="S45" i="162"/>
  <c r="X19" i="162"/>
  <c r="H42" i="162"/>
  <c r="H25" i="162"/>
  <c r="J17" i="162"/>
  <c r="K41" i="162"/>
  <c r="Q29" i="162"/>
  <c r="G45" i="162"/>
  <c r="T45" i="162"/>
  <c r="S26" i="162"/>
  <c r="F24" i="162"/>
  <c r="R31" i="162"/>
  <c r="H40" i="162"/>
  <c r="R41" i="162"/>
  <c r="P17" i="162"/>
  <c r="E37" i="162"/>
  <c r="X13" i="162"/>
  <c r="S44" i="162"/>
  <c r="D14" i="162"/>
  <c r="T29" i="162"/>
  <c r="K39" i="162"/>
  <c r="V45" i="162"/>
  <c r="N37" i="162"/>
  <c r="I41" i="162"/>
  <c r="R30" i="162"/>
  <c r="O25" i="162"/>
  <c r="M43" i="162"/>
  <c r="Q37" i="162"/>
  <c r="R12" i="162"/>
  <c r="E27" i="162"/>
  <c r="M11" i="162"/>
  <c r="H26" i="162"/>
  <c r="L19" i="162"/>
  <c r="G28" i="162"/>
  <c r="V44" i="162"/>
  <c r="C19" i="162"/>
  <c r="E14" i="162"/>
  <c r="N44" i="162"/>
  <c r="W14" i="162"/>
  <c r="O24" i="162"/>
  <c r="Q32" i="162"/>
  <c r="N28" i="162"/>
  <c r="W18" i="162"/>
  <c r="I12" i="162"/>
  <c r="S11" i="162"/>
  <c r="P15" i="162"/>
  <c r="T26" i="162"/>
  <c r="E43" i="162"/>
  <c r="E39" i="162"/>
  <c r="N24" i="162"/>
  <c r="O15" i="162"/>
  <c r="R17" i="162"/>
  <c r="V19" i="162"/>
  <c r="E44" i="162"/>
  <c r="R43" i="162"/>
  <c r="C12" i="162"/>
  <c r="D37" i="162"/>
  <c r="G39" i="162"/>
  <c r="I29" i="162"/>
  <c r="T40" i="162"/>
  <c r="V14" i="162"/>
  <c r="Q31" i="162"/>
  <c r="U15" i="162"/>
  <c r="C32" i="162"/>
  <c r="T44" i="162"/>
  <c r="G32" i="162"/>
  <c r="L41" i="162"/>
  <c r="Q25" i="162"/>
  <c r="D29" i="162"/>
  <c r="Q43" i="162"/>
  <c r="U14" i="162"/>
  <c r="U19" i="162"/>
  <c r="C40" i="162"/>
  <c r="E41" i="162"/>
  <c r="O32" i="162"/>
  <c r="I14" i="162"/>
  <c r="X15" i="162"/>
  <c r="I16" i="162"/>
  <c r="R14" i="162"/>
  <c r="U13" i="162"/>
  <c r="H17" i="162"/>
  <c r="P39" i="162"/>
  <c r="N38" i="162"/>
  <c r="U43" i="162"/>
  <c r="T27" i="162"/>
  <c r="I24" i="162"/>
  <c r="Q41" i="162"/>
  <c r="T38" i="162"/>
  <c r="H12" i="162"/>
  <c r="F41" i="162"/>
  <c r="S12" i="162"/>
  <c r="D39" i="162"/>
  <c r="K40" i="162"/>
  <c r="O43" i="162"/>
  <c r="E18" i="162"/>
  <c r="C15" i="162"/>
  <c r="P28" i="162"/>
  <c r="C44" i="162"/>
  <c r="N11" i="162"/>
  <c r="D16" i="162"/>
  <c r="G18" i="162"/>
  <c r="G26" i="162"/>
  <c r="I31" i="162"/>
  <c r="I44" i="162"/>
  <c r="O18" i="162"/>
  <c r="N15" i="162"/>
  <c r="D15" i="162"/>
  <c r="L17" i="162"/>
  <c r="W37" i="162"/>
  <c r="E16" i="162"/>
  <c r="E25" i="162"/>
  <c r="L38" i="162"/>
  <c r="E11" i="162"/>
  <c r="D27" i="162"/>
  <c r="J41" i="162"/>
  <c r="U40" i="162"/>
  <c r="K37" i="162"/>
  <c r="F18" i="162"/>
  <c r="D28" i="162"/>
  <c r="G31" i="162"/>
  <c r="O45" i="162"/>
  <c r="G40" i="162"/>
  <c r="X16" i="162"/>
  <c r="I30" i="162"/>
  <c r="J43" i="162"/>
  <c r="O16" i="162"/>
  <c r="T31" i="162"/>
  <c r="S39" i="162"/>
  <c r="W40" i="162"/>
  <c r="O30" i="162"/>
  <c r="O13" i="162"/>
  <c r="X12" i="162"/>
  <c r="T19" i="162"/>
  <c r="M42" i="162"/>
  <c r="L18" i="162"/>
  <c r="H29" i="162"/>
  <c r="P45" i="162"/>
  <c r="S41" i="162"/>
  <c r="R11" i="162"/>
  <c r="O17" i="162"/>
  <c r="M14" i="162"/>
  <c r="G37" i="162"/>
  <c r="R28" i="162"/>
  <c r="K42" i="162"/>
  <c r="G27" i="162"/>
  <c r="N31" i="162"/>
  <c r="L39" i="162"/>
  <c r="I17" i="162"/>
  <c r="D42" i="162"/>
  <c r="H45" i="162"/>
  <c r="K15" i="162"/>
  <c r="U12" i="162"/>
  <c r="U39" i="162"/>
  <c r="O44" i="162"/>
  <c r="S30" i="162"/>
  <c r="O14" i="162"/>
  <c r="Q30" i="162"/>
  <c r="I18" i="162"/>
  <c r="R13" i="162"/>
  <c r="E40" i="162"/>
  <c r="T16" i="162"/>
  <c r="X42" i="162"/>
  <c r="T28" i="162"/>
  <c r="Q16" i="162"/>
  <c r="K43" i="162"/>
  <c r="V13" i="162"/>
  <c r="F27" i="162"/>
  <c r="P29" i="162"/>
  <c r="W13" i="162"/>
  <c r="G19" i="162"/>
  <c r="G30" i="162"/>
  <c r="T25" i="162"/>
  <c r="H13" i="162"/>
  <c r="N32" i="162"/>
  <c r="F15" i="162"/>
  <c r="F39" i="162"/>
  <c r="K13" i="162"/>
  <c r="S17" i="162"/>
  <c r="P44" i="162"/>
  <c r="D45" i="162"/>
  <c r="E24" i="162"/>
  <c r="T42" i="162"/>
  <c r="S19" i="162"/>
  <c r="D32" i="162"/>
  <c r="G25" i="162"/>
  <c r="E13" i="162"/>
  <c r="P27" i="162"/>
  <c r="J12" i="162"/>
  <c r="N17" i="162"/>
  <c r="P25" i="162"/>
  <c r="Q42" i="162"/>
  <c r="N25" i="162"/>
  <c r="V11" i="162"/>
  <c r="S31" i="162"/>
  <c r="F12" i="162"/>
  <c r="N40" i="162"/>
  <c r="X41" i="162"/>
  <c r="Q12" i="162"/>
  <c r="O37" i="162"/>
  <c r="P26" i="162"/>
  <c r="K17" i="162"/>
  <c r="V42" i="162"/>
  <c r="P18" i="162"/>
  <c r="C11" i="162"/>
  <c r="H31" i="162"/>
  <c r="F40" i="162"/>
  <c r="C18" i="162"/>
  <c r="G38" i="162"/>
  <c r="D19" i="162"/>
  <c r="O11" i="162"/>
  <c r="L12" i="162"/>
  <c r="O19" i="162"/>
  <c r="V18" i="162"/>
  <c r="T24" i="162"/>
  <c r="T13" i="162"/>
  <c r="I43" i="162"/>
  <c r="J19" i="162"/>
  <c r="U18" i="162"/>
  <c r="D40" i="162"/>
  <c r="S16" i="162"/>
  <c r="Q11" i="162"/>
  <c r="G13" i="162"/>
  <c r="I32" i="162"/>
  <c r="O26" i="162"/>
  <c r="G17" i="162"/>
  <c r="I26" i="162"/>
  <c r="F11" i="162"/>
  <c r="H32" i="162"/>
  <c r="Q40" i="162"/>
  <c r="N41" i="162"/>
  <c r="V40" i="162"/>
  <c r="C26" i="162"/>
  <c r="P43" i="162"/>
  <c r="R24" i="162"/>
  <c r="W44" i="162"/>
  <c r="H16" i="162"/>
  <c r="X45" i="162"/>
  <c r="F25" i="162"/>
  <c r="O39" i="162"/>
  <c r="I42" i="162"/>
  <c r="F26" i="162"/>
  <c r="I13" i="162"/>
  <c r="S43" i="162"/>
  <c r="K38" i="162"/>
  <c r="X14" i="162"/>
  <c r="E29" i="162"/>
  <c r="O31" i="162"/>
  <c r="V12" i="162"/>
  <c r="L42" i="162"/>
  <c r="H18" i="162"/>
  <c r="W17" i="162"/>
  <c r="F30" i="162"/>
  <c r="O12" i="162"/>
  <c r="O40" i="162"/>
  <c r="H28" i="162"/>
  <c r="E28" i="162"/>
  <c r="W16" i="162"/>
  <c r="Q27" i="162"/>
  <c r="E45" i="162"/>
  <c r="Q28" i="162"/>
  <c r="M19" i="162"/>
  <c r="C29" i="162"/>
  <c r="U45" i="162"/>
  <c r="C27" i="162"/>
  <c r="H41" i="162"/>
  <c r="M17" i="162"/>
  <c r="O41" i="162"/>
  <c r="O28" i="162"/>
  <c r="F28" i="162"/>
  <c r="W39" i="162"/>
  <c r="R29" i="162"/>
  <c r="N13" i="162"/>
  <c r="H14" i="162"/>
  <c r="X39" i="162"/>
  <c r="I38" i="162"/>
  <c r="K19" i="162"/>
  <c r="R19" i="162"/>
  <c r="P11" i="162"/>
  <c r="E32" i="162"/>
  <c r="F42" i="162"/>
  <c r="R44" i="162"/>
  <c r="K11" i="162"/>
  <c r="E31" i="162"/>
  <c r="O42" i="162"/>
  <c r="N12" i="162"/>
  <c r="D24" i="162"/>
  <c r="N14" i="162"/>
  <c r="Q18" i="162"/>
  <c r="C39" i="162"/>
  <c r="P16" i="162"/>
  <c r="T14" i="162"/>
  <c r="F19" i="162"/>
  <c r="C41" i="162"/>
  <c r="C16" i="162"/>
  <c r="G29" i="162"/>
  <c r="U37" i="162"/>
  <c r="Q24" i="162"/>
  <c r="I39" i="162"/>
  <c r="C42" i="162"/>
  <c r="Q19" i="162"/>
  <c r="G43" i="162"/>
  <c r="Q15" i="162"/>
  <c r="C45" i="162"/>
  <c r="H27" i="162"/>
  <c r="S24" i="162"/>
  <c r="H39" i="162"/>
  <c r="C25" i="162"/>
  <c r="Q39" i="162"/>
  <c r="P37" i="162"/>
  <c r="N26" i="162"/>
  <c r="T32" i="162"/>
  <c r="E26" i="162"/>
  <c r="K44" i="162"/>
  <c r="T12" i="162"/>
  <c r="R18" i="162"/>
  <c r="C31" i="162"/>
  <c r="I37" i="162"/>
  <c r="X43" i="162"/>
  <c r="W38" i="162"/>
  <c r="N19" i="162"/>
  <c r="L14" i="162"/>
  <c r="F31" i="162"/>
  <c r="E15" i="162"/>
  <c r="L11" i="162"/>
  <c r="M39" i="162"/>
  <c r="H43" i="162"/>
  <c r="H19" i="162"/>
  <c r="N43" i="162"/>
  <c r="F29" i="162"/>
  <c r="J15" i="162"/>
  <c r="J16" i="162"/>
  <c r="T43" i="162"/>
  <c r="P19" i="162"/>
  <c r="Q26" i="162"/>
  <c r="S40" i="162"/>
  <c r="R32" i="162"/>
  <c r="J40" i="162"/>
  <c r="X11" i="162"/>
  <c r="O27" i="162"/>
  <c r="I19" i="162"/>
  <c r="D13" i="162"/>
  <c r="F17" i="162"/>
  <c r="I25" i="162"/>
  <c r="X17" i="162"/>
  <c r="J39" i="162"/>
  <c r="J44" i="162"/>
  <c r="W42" i="162"/>
  <c r="E30" i="162"/>
  <c r="F37" i="162"/>
  <c r="P31" i="162"/>
  <c r="P30" i="162"/>
  <c r="W19" i="162"/>
  <c r="H24" i="162"/>
  <c r="P38" i="162"/>
  <c r="L40" i="162"/>
  <c r="H38" i="162"/>
  <c r="L13" i="162"/>
  <c r="Q38" i="162"/>
  <c r="X44" i="162"/>
  <c r="W45" i="162"/>
  <c r="P12" i="162"/>
  <c r="V37" i="162"/>
  <c r="G14" i="162"/>
  <c r="S32" i="162"/>
  <c r="I11" i="162"/>
  <c r="E17" i="162"/>
  <c r="G42" i="162"/>
  <c r="Q44" i="162"/>
  <c r="J42" i="162"/>
  <c r="R42" i="162"/>
  <c r="G12" i="162"/>
  <c r="D38" i="162"/>
  <c r="W43" i="162"/>
  <c r="U41" i="162"/>
  <c r="M16" i="162"/>
  <c r="W11" i="162"/>
  <c r="C13" i="162"/>
  <c r="O38" i="162"/>
  <c r="M15" i="162"/>
  <c r="T39" i="162"/>
  <c r="E42" i="162"/>
  <c r="T17" i="162"/>
  <c r="I15" i="162"/>
  <c r="J37" i="162"/>
  <c r="D18" i="162"/>
  <c r="J38" i="162"/>
  <c r="I40" i="162"/>
  <c r="V17" i="162"/>
  <c r="J18" i="162"/>
  <c r="D44" i="162"/>
  <c r="R27" i="162"/>
  <c r="P42" i="162"/>
  <c r="F45" i="162"/>
  <c r="R15" i="162"/>
  <c r="M44" i="162"/>
  <c r="M41" i="162"/>
  <c r="S27" i="162"/>
  <c r="R39" i="162"/>
  <c r="D30" i="162"/>
  <c r="M18" i="162"/>
  <c r="N29" i="162"/>
  <c r="W41" i="162"/>
  <c r="C37" i="162"/>
  <c r="R38" i="162"/>
  <c r="S13" i="162"/>
  <c r="J45" i="162"/>
  <c r="Q17" i="162"/>
  <c r="H30" i="162"/>
  <c r="G44" i="162"/>
  <c r="K14" i="162"/>
  <c r="W12" i="162"/>
  <c r="N39" i="162"/>
  <c r="X38" i="162"/>
  <c r="R40" i="162"/>
  <c r="D12" i="162"/>
  <c r="G11" i="162"/>
  <c r="P41" i="162"/>
  <c r="M12" i="162"/>
  <c r="I28" i="162"/>
  <c r="S38" i="162"/>
  <c r="X18" i="162"/>
  <c r="U42" i="162"/>
  <c r="H11" i="162"/>
  <c r="D17" i="162"/>
  <c r="L44" i="162"/>
  <c r="T15" i="162"/>
  <c r="I27" i="162"/>
  <c r="K18" i="162"/>
  <c r="R45" i="162"/>
  <c r="K12" i="162"/>
  <c r="V39" i="162"/>
  <c r="D25" i="162"/>
  <c r="C38" i="162"/>
  <c r="I45" i="162"/>
  <c r="F16" i="162"/>
  <c r="C28" i="162"/>
  <c r="C17" i="162"/>
  <c r="G16" i="162"/>
  <c r="D41" i="162"/>
  <c r="Q13" i="162"/>
  <c r="T37" i="162"/>
  <c r="D26" i="162"/>
  <c r="E19" i="162"/>
  <c r="F32" i="162"/>
  <c r="N16" i="162"/>
  <c r="F13" i="162"/>
  <c r="N30" i="162"/>
  <c r="S25" i="162"/>
  <c r="D43" i="162"/>
  <c r="L45" i="162"/>
  <c r="P24" i="162"/>
  <c r="P13" i="162"/>
  <c r="M13" i="162"/>
  <c r="Q14" i="162"/>
  <c r="G41" i="162"/>
  <c r="S29" i="162"/>
  <c r="S15" i="162"/>
  <c r="M37" i="162"/>
  <c r="J13" i="162"/>
  <c r="V16" i="162"/>
  <c r="P32" i="162"/>
  <c r="G15" i="162"/>
  <c r="Q45" i="162"/>
  <c r="C24" i="162"/>
  <c r="S37" i="162"/>
  <c r="S18" i="162"/>
  <c r="M45" i="162"/>
  <c r="S42" i="162"/>
  <c r="R37" i="162"/>
  <c r="J14" i="162"/>
  <c r="H37" i="162"/>
  <c r="T41" i="162"/>
  <c r="L43" i="162"/>
  <c r="U38" i="162"/>
  <c r="K45" i="162"/>
  <c r="J11" i="162"/>
  <c r="T30" i="162"/>
  <c r="V15" i="162"/>
  <c r="S14" i="162"/>
  <c r="C30" i="162"/>
  <c r="D11" i="162"/>
  <c r="M40" i="162"/>
  <c r="N45" i="162"/>
  <c r="L16" i="162"/>
  <c r="W15" i="162"/>
  <c r="C43" i="162"/>
  <c r="V38" i="162"/>
  <c r="X40" i="162"/>
  <c r="F14" i="162"/>
  <c r="R16" i="162"/>
  <c r="P40" i="162"/>
  <c r="X37" i="162"/>
  <c r="U44" i="162"/>
  <c r="V43" i="162"/>
  <c r="R25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L17" i="179"/>
  <c r="T45" i="180"/>
  <c r="V45" i="180"/>
  <c r="E40" i="180"/>
  <c r="S45" i="180"/>
  <c r="I12" i="180"/>
  <c r="R30" i="179"/>
  <c r="W15" i="180"/>
  <c r="R12" i="180"/>
  <c r="N13" i="179"/>
  <c r="Q37" i="180"/>
  <c r="J41" i="179"/>
  <c r="D11" i="179"/>
  <c r="Q16" i="179"/>
  <c r="T19" i="180"/>
  <c r="U37" i="179"/>
  <c r="G38" i="180"/>
  <c r="G15" i="179"/>
  <c r="N25" i="179"/>
  <c r="E29" i="180"/>
  <c r="C25" i="180"/>
  <c r="S11" i="179"/>
  <c r="C43" i="179"/>
  <c r="F19" i="179"/>
  <c r="R32" i="179"/>
  <c r="O43" i="180"/>
  <c r="Q32" i="180"/>
  <c r="N45" i="180"/>
  <c r="G11" i="180"/>
  <c r="L19" i="179"/>
  <c r="M39" i="179"/>
  <c r="V16" i="180"/>
  <c r="V13" i="179"/>
  <c r="D39" i="179"/>
  <c r="I45" i="179"/>
  <c r="D28" i="179"/>
  <c r="J40" i="180"/>
  <c r="K14" i="179"/>
  <c r="F26" i="180"/>
  <c r="R11" i="180"/>
  <c r="G40" i="180"/>
  <c r="M13" i="179"/>
  <c r="G27" i="180"/>
  <c r="F15" i="179"/>
  <c r="J39" i="180"/>
  <c r="F16" i="179"/>
  <c r="S16" i="180"/>
  <c r="R26" i="179"/>
  <c r="I17" i="180"/>
  <c r="Q43" i="179"/>
  <c r="P16" i="180"/>
  <c r="H15" i="180"/>
  <c r="O43" i="179"/>
  <c r="R38" i="179"/>
  <c r="J14" i="180"/>
  <c r="P29" i="180"/>
  <c r="W42" i="179"/>
  <c r="F19" i="180"/>
  <c r="F13" i="179"/>
  <c r="G13" i="180"/>
  <c r="C12" i="179"/>
  <c r="M13" i="180"/>
  <c r="I15" i="179"/>
  <c r="U15" i="179"/>
  <c r="O14" i="179"/>
  <c r="D27" i="179"/>
  <c r="F24" i="179"/>
  <c r="C32" i="180"/>
  <c r="U12" i="180"/>
  <c r="F27" i="180"/>
  <c r="O19" i="179"/>
  <c r="I39" i="180"/>
  <c r="J38" i="179"/>
  <c r="E32" i="179"/>
  <c r="V41" i="179"/>
  <c r="P30" i="180"/>
  <c r="Q27" i="180"/>
  <c r="D30" i="179"/>
  <c r="H37" i="180"/>
  <c r="N41" i="179"/>
  <c r="F32" i="179"/>
  <c r="M39" i="180"/>
  <c r="V14" i="179"/>
  <c r="U40" i="180"/>
  <c r="M19" i="180"/>
  <c r="D14" i="179"/>
  <c r="T16" i="179"/>
  <c r="O28" i="180"/>
  <c r="I42" i="180"/>
  <c r="W13" i="179"/>
  <c r="G30" i="180"/>
  <c r="E42" i="180"/>
  <c r="R28" i="179"/>
  <c r="H38" i="179"/>
  <c r="G11" i="179"/>
  <c r="R41" i="180"/>
  <c r="F42" i="179"/>
  <c r="T42" i="180"/>
  <c r="H30" i="179"/>
  <c r="M41" i="179"/>
  <c r="D41" i="180"/>
  <c r="E15" i="179"/>
  <c r="S12" i="180"/>
  <c r="R27" i="179"/>
  <c r="L43" i="180"/>
  <c r="L42" i="179"/>
  <c r="C11" i="179"/>
  <c r="N42" i="179"/>
  <c r="F40" i="180"/>
  <c r="N28" i="180"/>
  <c r="M15" i="180"/>
  <c r="O39" i="179"/>
  <c r="M38" i="180"/>
  <c r="P38" i="179"/>
  <c r="E14" i="180"/>
  <c r="S19" i="179"/>
  <c r="H32" i="180"/>
  <c r="E15" i="180"/>
  <c r="Q26" i="180"/>
  <c r="N29" i="179"/>
  <c r="T12" i="179"/>
  <c r="P30" i="179"/>
  <c r="G37" i="179"/>
  <c r="D45" i="180"/>
  <c r="F12" i="180"/>
  <c r="Q17" i="180"/>
  <c r="R14" i="180"/>
  <c r="I39" i="179"/>
  <c r="E13" i="179"/>
  <c r="N11" i="180"/>
  <c r="R42" i="180"/>
  <c r="K43" i="180"/>
  <c r="I37" i="179"/>
  <c r="P19" i="180"/>
  <c r="Q38" i="180"/>
  <c r="O37" i="179"/>
  <c r="D24" i="180"/>
  <c r="J17" i="180"/>
  <c r="N17" i="180"/>
  <c r="T12" i="180"/>
  <c r="D17" i="179"/>
  <c r="P27" i="179"/>
  <c r="W43" i="180"/>
  <c r="H41" i="179"/>
  <c r="E25" i="180"/>
  <c r="J14" i="179"/>
  <c r="C40" i="179"/>
  <c r="E11" i="180"/>
  <c r="N25" i="180"/>
  <c r="E38" i="179"/>
  <c r="O38" i="179"/>
  <c r="W39" i="180"/>
  <c r="R38" i="180"/>
  <c r="T41" i="179"/>
  <c r="C16" i="180"/>
  <c r="S30" i="180"/>
  <c r="R45" i="180"/>
  <c r="H40" i="179"/>
  <c r="R19" i="179"/>
  <c r="F26" i="179"/>
  <c r="H14" i="180"/>
  <c r="M15" i="179"/>
  <c r="H17" i="180"/>
  <c r="H39" i="179"/>
  <c r="D24" i="179"/>
  <c r="U43" i="179"/>
  <c r="P32" i="179"/>
  <c r="J42" i="180"/>
  <c r="I16" i="180"/>
  <c r="D12" i="180"/>
  <c r="H43" i="180"/>
  <c r="U11" i="179"/>
  <c r="U38" i="180"/>
  <c r="V42" i="180"/>
  <c r="N28" i="179"/>
  <c r="M11" i="180"/>
  <c r="N38" i="179"/>
  <c r="L12" i="180"/>
  <c r="W40" i="180"/>
  <c r="Q15" i="179"/>
  <c r="D29" i="179"/>
  <c r="W17" i="179"/>
  <c r="R19" i="180"/>
  <c r="K38" i="180"/>
  <c r="H29" i="179"/>
  <c r="P41" i="180"/>
  <c r="H45" i="180"/>
  <c r="V12" i="180"/>
  <c r="G28" i="180"/>
  <c r="D19" i="180"/>
  <c r="N39" i="180"/>
  <c r="N16" i="180"/>
  <c r="N29" i="180"/>
  <c r="E17" i="179"/>
  <c r="M43" i="180"/>
  <c r="C32" i="179"/>
  <c r="H13" i="180"/>
  <c r="Q28" i="179"/>
  <c r="R41" i="179"/>
  <c r="D38" i="179"/>
  <c r="O17" i="179"/>
  <c r="F12" i="179"/>
  <c r="K45" i="180"/>
  <c r="U16" i="180"/>
  <c r="H39" i="180"/>
  <c r="D32" i="180"/>
  <c r="P43" i="180"/>
  <c r="T14" i="179"/>
  <c r="O17" i="180"/>
  <c r="R16" i="179"/>
  <c r="C17" i="180"/>
  <c r="E40" i="179"/>
  <c r="H27" i="180"/>
  <c r="M37" i="180"/>
  <c r="O39" i="180"/>
  <c r="P28" i="179"/>
  <c r="E19" i="179"/>
  <c r="S27" i="179"/>
  <c r="C17" i="179"/>
  <c r="M41" i="180"/>
  <c r="J43" i="180"/>
  <c r="R12" i="179"/>
  <c r="S14" i="179"/>
  <c r="I41" i="180"/>
  <c r="O29" i="179"/>
  <c r="F29" i="179"/>
  <c r="P40" i="180"/>
  <c r="W11" i="179"/>
  <c r="C41" i="180"/>
  <c r="V16" i="179"/>
  <c r="O16" i="179"/>
  <c r="G39" i="179"/>
  <c r="C12" i="180"/>
  <c r="C25" i="179"/>
  <c r="I16" i="179"/>
  <c r="E11" i="179"/>
  <c r="Q14" i="180"/>
  <c r="P32" i="180"/>
  <c r="S12" i="179"/>
  <c r="H41" i="180"/>
  <c r="C13" i="179"/>
  <c r="T43" i="179"/>
  <c r="G26" i="180"/>
  <c r="F24" i="180"/>
  <c r="L37" i="179"/>
  <c r="D45" i="179"/>
  <c r="K42" i="180"/>
  <c r="F38" i="180"/>
  <c r="G26" i="179"/>
  <c r="P25" i="179"/>
  <c r="O37" i="180"/>
  <c r="S42" i="180"/>
  <c r="D43" i="180"/>
  <c r="S37" i="179"/>
  <c r="M19" i="179"/>
  <c r="H43" i="179"/>
  <c r="P11" i="179"/>
  <c r="H26" i="179"/>
  <c r="H27" i="179"/>
  <c r="G37" i="180"/>
  <c r="F39" i="179"/>
  <c r="M17" i="179"/>
  <c r="M43" i="179"/>
  <c r="L13" i="180"/>
  <c r="S43" i="179"/>
  <c r="H26" i="180"/>
  <c r="D16" i="179"/>
  <c r="U39" i="179"/>
  <c r="F37" i="179"/>
  <c r="G42" i="180"/>
  <c r="E43" i="180"/>
  <c r="G17" i="179"/>
  <c r="R29" i="179"/>
  <c r="O24" i="179"/>
  <c r="L11" i="180"/>
  <c r="M45" i="179"/>
  <c r="K39" i="179"/>
  <c r="J41" i="180"/>
  <c r="E24" i="180"/>
  <c r="N26" i="180"/>
  <c r="F29" i="180"/>
  <c r="E30" i="179"/>
  <c r="U42" i="180"/>
  <c r="C30" i="180"/>
  <c r="Q15" i="180"/>
  <c r="F27" i="179"/>
  <c r="K39" i="180"/>
  <c r="D41" i="179"/>
  <c r="J40" i="179"/>
  <c r="P17" i="179"/>
  <c r="J12" i="180"/>
  <c r="S27" i="180"/>
  <c r="N11" i="179"/>
  <c r="E29" i="179"/>
  <c r="I11" i="180"/>
  <c r="O24" i="180"/>
  <c r="O40" i="179"/>
  <c r="G43" i="179"/>
  <c r="E45" i="180"/>
  <c r="E30" i="180"/>
  <c r="H24" i="180"/>
  <c r="I14" i="180"/>
  <c r="O26" i="180"/>
  <c r="F38" i="179"/>
  <c r="P45" i="180"/>
  <c r="W12" i="180"/>
  <c r="M14" i="179"/>
  <c r="E45" i="179"/>
  <c r="D17" i="180"/>
  <c r="G42" i="179"/>
  <c r="U13" i="179"/>
  <c r="L39" i="180"/>
  <c r="L40" i="179"/>
  <c r="I38" i="180"/>
  <c r="C39" i="179"/>
  <c r="P37" i="179"/>
  <c r="C42" i="179"/>
  <c r="V39" i="179"/>
  <c r="U45" i="179"/>
  <c r="U17" i="180"/>
  <c r="K41" i="180"/>
  <c r="E37" i="180"/>
  <c r="D26" i="180"/>
  <c r="S13" i="180"/>
  <c r="O26" i="179"/>
  <c r="R16" i="180"/>
  <c r="Q27" i="179"/>
  <c r="G17" i="180"/>
  <c r="V41" i="180"/>
  <c r="S42" i="179"/>
  <c r="O27" i="180"/>
  <c r="R39" i="180"/>
  <c r="R43" i="179"/>
  <c r="H19" i="179"/>
  <c r="R15" i="179"/>
  <c r="O25" i="179"/>
  <c r="E26" i="180"/>
  <c r="R37" i="179"/>
  <c r="S38" i="180"/>
  <c r="D11" i="180"/>
  <c r="T38" i="179"/>
  <c r="L16" i="180"/>
  <c r="S40" i="179"/>
  <c r="D26" i="179"/>
  <c r="R25" i="180"/>
  <c r="M42" i="179"/>
  <c r="V11" i="180"/>
  <c r="N19" i="179"/>
  <c r="I12" i="179"/>
  <c r="S32" i="180"/>
  <c r="P45" i="179"/>
  <c r="T11" i="179"/>
  <c r="J39" i="179"/>
  <c r="N32" i="180"/>
  <c r="V38" i="180"/>
  <c r="L45" i="179"/>
  <c r="K11" i="180"/>
  <c r="T39" i="180"/>
  <c r="S30" i="179"/>
  <c r="J15" i="179"/>
  <c r="W13" i="180"/>
  <c r="N16" i="179"/>
  <c r="L14" i="179"/>
  <c r="D13" i="180"/>
  <c r="I17" i="179"/>
  <c r="D13" i="179"/>
  <c r="T17" i="179"/>
  <c r="H42" i="180"/>
  <c r="R24" i="180"/>
  <c r="K19" i="179"/>
  <c r="T37" i="179"/>
  <c r="V15" i="179"/>
  <c r="P39" i="179"/>
  <c r="T42" i="179"/>
  <c r="R24" i="179"/>
  <c r="S40" i="180"/>
  <c r="N13" i="180"/>
  <c r="M11" i="179"/>
  <c r="U14" i="180"/>
  <c r="O41" i="180"/>
  <c r="K42" i="179"/>
  <c r="R17" i="180"/>
  <c r="L38" i="180"/>
  <c r="G19" i="179"/>
  <c r="D15" i="179"/>
  <c r="Q30" i="180"/>
  <c r="R14" i="179"/>
  <c r="J19" i="179"/>
  <c r="R37" i="180"/>
  <c r="I41" i="179"/>
  <c r="N37" i="179"/>
  <c r="Q40" i="180"/>
  <c r="W41" i="179"/>
  <c r="E16" i="180"/>
  <c r="I19" i="179"/>
  <c r="E17" i="180"/>
  <c r="O19" i="180"/>
  <c r="O40" i="180"/>
  <c r="V40" i="179"/>
  <c r="P42" i="179"/>
  <c r="F30" i="180"/>
  <c r="P14" i="180"/>
  <c r="H37" i="179"/>
  <c r="P38" i="180"/>
  <c r="K15" i="179"/>
  <c r="S13" i="179"/>
  <c r="G43" i="180"/>
  <c r="P40" i="179"/>
  <c r="I37" i="180"/>
  <c r="P13" i="180"/>
  <c r="C30" i="179"/>
  <c r="C14" i="180"/>
  <c r="J45" i="179"/>
  <c r="Q28" i="180"/>
  <c r="E37" i="179"/>
  <c r="Q25" i="180"/>
  <c r="O28" i="179"/>
  <c r="H12" i="179"/>
  <c r="T15" i="180"/>
  <c r="C27" i="179"/>
  <c r="L19" i="180"/>
  <c r="P24" i="180"/>
  <c r="L14" i="180"/>
  <c r="J19" i="180"/>
  <c r="J37" i="179"/>
  <c r="C28" i="180"/>
  <c r="W11" i="180"/>
  <c r="D25" i="179"/>
  <c r="D30" i="180"/>
  <c r="U41" i="179"/>
  <c r="W14" i="180"/>
  <c r="R28" i="180"/>
  <c r="C26" i="180"/>
  <c r="G39" i="180"/>
  <c r="O11" i="179"/>
  <c r="K37" i="179"/>
  <c r="K16" i="180"/>
  <c r="G12" i="180"/>
  <c r="I43" i="180"/>
  <c r="J16" i="180"/>
  <c r="U14" i="179"/>
  <c r="R45" i="179"/>
  <c r="D29" i="180"/>
  <c r="G32" i="180"/>
  <c r="N24" i="179"/>
  <c r="M37" i="179"/>
  <c r="D39" i="180"/>
  <c r="P27" i="180"/>
  <c r="J42" i="179"/>
  <c r="Q19" i="180"/>
  <c r="C15" i="180"/>
  <c r="Q38" i="179"/>
  <c r="H32" i="179"/>
  <c r="W39" i="179"/>
  <c r="S29" i="179"/>
  <c r="O15" i="179"/>
  <c r="G16" i="179"/>
  <c r="J13" i="180"/>
  <c r="H40" i="180"/>
  <c r="V37" i="180"/>
  <c r="Q17" i="179"/>
  <c r="N19" i="180"/>
  <c r="F37" i="180"/>
  <c r="Q11" i="180"/>
  <c r="D38" i="180"/>
  <c r="H14" i="179"/>
  <c r="G45" i="179"/>
  <c r="W41" i="180"/>
  <c r="C19" i="180"/>
  <c r="W37" i="179"/>
  <c r="Q24" i="180"/>
  <c r="N40" i="180"/>
  <c r="F32" i="180"/>
  <c r="Q41" i="180"/>
  <c r="I45" i="180"/>
  <c r="L13" i="179"/>
  <c r="P19" i="179"/>
  <c r="I40" i="179"/>
  <c r="T17" i="180"/>
  <c r="L37" i="180"/>
  <c r="S15" i="180"/>
  <c r="U11" i="180"/>
  <c r="G15" i="180"/>
  <c r="G41" i="179"/>
  <c r="S29" i="180"/>
  <c r="L12" i="179"/>
  <c r="O38" i="180"/>
  <c r="W38" i="180"/>
  <c r="O32" i="180"/>
  <c r="P37" i="180"/>
  <c r="U42" i="179"/>
  <c r="G25" i="179"/>
  <c r="R40" i="179"/>
  <c r="U19" i="180"/>
  <c r="K41" i="179"/>
  <c r="S25" i="179"/>
  <c r="U19" i="179"/>
  <c r="G27" i="179"/>
  <c r="K13" i="180"/>
  <c r="Q45" i="180"/>
  <c r="L11" i="179"/>
  <c r="Q29" i="179"/>
  <c r="S14" i="180"/>
  <c r="H16" i="179"/>
  <c r="P41" i="179"/>
  <c r="E43" i="179"/>
  <c r="T38" i="180"/>
  <c r="J17" i="179"/>
  <c r="N17" i="179"/>
  <c r="M14" i="180"/>
  <c r="W43" i="179"/>
  <c r="N41" i="180"/>
  <c r="N12" i="179"/>
  <c r="P12" i="180"/>
  <c r="L16" i="179"/>
  <c r="L43" i="179"/>
  <c r="J11" i="180"/>
  <c r="Q14" i="179"/>
  <c r="C11" i="180"/>
  <c r="N32" i="179"/>
  <c r="C41" i="179"/>
  <c r="C24" i="180"/>
  <c r="Q32" i="179"/>
  <c r="R32" i="180"/>
  <c r="S25" i="180"/>
  <c r="P11" i="180"/>
  <c r="F11" i="179"/>
  <c r="G24" i="180"/>
  <c r="P17" i="180"/>
  <c r="Q11" i="179"/>
  <c r="C27" i="180"/>
  <c r="J45" i="180"/>
  <c r="R43" i="180"/>
  <c r="W37" i="180"/>
  <c r="V39" i="180"/>
  <c r="K11" i="179"/>
  <c r="C16" i="179"/>
  <c r="C40" i="180"/>
  <c r="F41" i="180"/>
  <c r="V15" i="180"/>
  <c r="K40" i="180"/>
  <c r="O29" i="180"/>
  <c r="P24" i="179"/>
  <c r="L39" i="179"/>
  <c r="Q29" i="180"/>
  <c r="G16" i="180"/>
  <c r="H19" i="180"/>
  <c r="L15" i="180"/>
  <c r="P26" i="179"/>
  <c r="D15" i="180"/>
  <c r="O30" i="179"/>
  <c r="M40" i="179"/>
  <c r="H17" i="179"/>
  <c r="E14" i="179"/>
  <c r="N39" i="179"/>
  <c r="I13" i="179"/>
  <c r="W45" i="179"/>
  <c r="R39" i="179"/>
  <c r="W40" i="179"/>
  <c r="L41" i="179"/>
  <c r="M12" i="180"/>
  <c r="D40" i="180"/>
  <c r="S17" i="180"/>
  <c r="I42" i="179"/>
  <c r="D37" i="180"/>
  <c r="Q26" i="179"/>
  <c r="S28" i="179"/>
  <c r="C38" i="179"/>
  <c r="N12" i="180"/>
  <c r="K13" i="179"/>
  <c r="E25" i="179"/>
  <c r="C39" i="180"/>
  <c r="S39" i="179"/>
  <c r="F45" i="179"/>
  <c r="F43" i="180"/>
  <c r="F11" i="180"/>
  <c r="D12" i="179"/>
  <c r="M16" i="179"/>
  <c r="N43" i="179"/>
  <c r="L41" i="180"/>
  <c r="T11" i="180"/>
  <c r="G19" i="180"/>
  <c r="W19" i="180"/>
  <c r="F42" i="180"/>
  <c r="V14" i="180"/>
  <c r="U37" i="180"/>
  <c r="I19" i="180"/>
  <c r="G38" i="179"/>
  <c r="F40" i="179"/>
  <c r="H12" i="180"/>
  <c r="F25" i="180"/>
  <c r="E19" i="180"/>
  <c r="V43" i="180"/>
  <c r="N30" i="179"/>
  <c r="D42" i="180"/>
  <c r="Q19" i="179"/>
  <c r="N27" i="180"/>
  <c r="U43" i="180"/>
  <c r="P14" i="179"/>
  <c r="F13" i="180"/>
  <c r="V19" i="179"/>
  <c r="T19" i="179"/>
  <c r="J43" i="179"/>
  <c r="F28" i="180"/>
  <c r="L42" i="180"/>
  <c r="G41" i="180"/>
  <c r="E38" i="180"/>
  <c r="R11" i="179"/>
  <c r="P26" i="180"/>
  <c r="E28" i="179"/>
  <c r="P29" i="179"/>
  <c r="S19" i="180"/>
  <c r="V40" i="180"/>
  <c r="E41" i="179"/>
  <c r="M42" i="180"/>
  <c r="O30" i="180"/>
  <c r="G40" i="179"/>
  <c r="S26" i="180"/>
  <c r="J11" i="179"/>
  <c r="F14" i="179"/>
  <c r="G29" i="180"/>
  <c r="U13" i="180"/>
  <c r="U40" i="179"/>
  <c r="Q12" i="180"/>
  <c r="J16" i="179"/>
  <c r="K37" i="180"/>
  <c r="O45" i="180"/>
  <c r="Q24" i="179"/>
  <c r="H28" i="179"/>
  <c r="N40" i="179"/>
  <c r="W14" i="179"/>
  <c r="R29" i="180"/>
  <c r="J38" i="180"/>
  <c r="S17" i="179"/>
  <c r="J13" i="179"/>
  <c r="D14" i="180"/>
  <c r="F25" i="179"/>
  <c r="H38" i="180"/>
  <c r="K38" i="179"/>
  <c r="S39" i="180"/>
  <c r="G28" i="179"/>
  <c r="O11" i="180"/>
  <c r="E27" i="179"/>
  <c r="U45" i="180"/>
  <c r="R40" i="180"/>
  <c r="V17" i="179"/>
  <c r="V43" i="179"/>
  <c r="R13" i="179"/>
  <c r="D28" i="180"/>
  <c r="C45" i="180"/>
  <c r="C29" i="180"/>
  <c r="S28" i="180"/>
  <c r="K12" i="180"/>
  <c r="Q37" i="179"/>
  <c r="N37" i="180"/>
  <c r="M40" i="180"/>
  <c r="U39" i="180"/>
  <c r="L15" i="179"/>
  <c r="N24" i="180"/>
  <c r="M38" i="179"/>
  <c r="O14" i="180"/>
  <c r="C38" i="180"/>
  <c r="H25" i="180"/>
  <c r="M16" i="180"/>
  <c r="O32" i="179"/>
  <c r="S41" i="180"/>
  <c r="S15" i="179"/>
  <c r="S37" i="180"/>
  <c r="W12" i="179"/>
  <c r="C14" i="179"/>
  <c r="W19" i="179"/>
  <c r="N27" i="179"/>
  <c r="H25" i="179"/>
  <c r="J37" i="180"/>
  <c r="F14" i="180"/>
  <c r="Q25" i="179"/>
  <c r="W38" i="179"/>
  <c r="S43" i="180"/>
  <c r="F43" i="179"/>
  <c r="D37" i="179"/>
  <c r="C13" i="180"/>
  <c r="E41" i="180"/>
  <c r="H16" i="180"/>
  <c r="G29" i="179"/>
  <c r="P15" i="180"/>
  <c r="G13" i="179"/>
  <c r="P43" i="179"/>
  <c r="T41" i="180"/>
  <c r="R13" i="180"/>
  <c r="N43" i="180"/>
  <c r="S24" i="180"/>
  <c r="E39" i="180"/>
  <c r="I11" i="179"/>
  <c r="E27" i="180"/>
  <c r="P12" i="179"/>
  <c r="G32" i="179"/>
  <c r="E16" i="179"/>
  <c r="C37" i="179"/>
  <c r="D42" i="179"/>
  <c r="G24" i="179"/>
  <c r="O45" i="179"/>
  <c r="R15" i="180"/>
  <c r="I43" i="179"/>
  <c r="H24" i="179"/>
  <c r="D43" i="179"/>
  <c r="P42" i="180"/>
  <c r="I15" i="180"/>
  <c r="T16" i="180"/>
  <c r="R27" i="180"/>
  <c r="E42" i="179"/>
  <c r="Q16" i="180"/>
  <c r="D25" i="180"/>
  <c r="S16" i="179"/>
  <c r="S24" i="179"/>
  <c r="R42" i="179"/>
  <c r="Q41" i="179"/>
  <c r="O42" i="180"/>
  <c r="W16" i="180"/>
  <c r="G25" i="180"/>
  <c r="M17" i="180"/>
  <c r="H42" i="179"/>
  <c r="O12" i="179"/>
  <c r="G30" i="179"/>
  <c r="T39" i="179"/>
  <c r="C43" i="180"/>
  <c r="W17" i="180"/>
  <c r="T15" i="179"/>
  <c r="N14" i="180"/>
  <c r="J12" i="179"/>
  <c r="C45" i="179"/>
  <c r="C28" i="179"/>
  <c r="H11" i="179"/>
  <c r="V13" i="180"/>
  <c r="E12" i="180"/>
  <c r="U38" i="179"/>
  <c r="I14" i="179"/>
  <c r="T45" i="179"/>
  <c r="M12" i="179"/>
  <c r="O16" i="180"/>
  <c r="Q39" i="180"/>
  <c r="V19" i="180"/>
  <c r="Q42" i="179"/>
  <c r="C26" i="179"/>
  <c r="G45" i="180"/>
  <c r="K17" i="179"/>
  <c r="C15" i="179"/>
  <c r="H28" i="180"/>
  <c r="W16" i="179"/>
  <c r="Q40" i="179"/>
  <c r="G12" i="179"/>
  <c r="O12" i="180"/>
  <c r="U12" i="179"/>
  <c r="Q43" i="180"/>
  <c r="K19" i="180"/>
  <c r="G14" i="179"/>
  <c r="W42" i="180"/>
  <c r="N42" i="180"/>
  <c r="U15" i="180"/>
  <c r="K43" i="179"/>
  <c r="D32" i="179"/>
  <c r="W15" i="179"/>
  <c r="P13" i="179"/>
  <c r="T14" i="180"/>
  <c r="E24" i="179"/>
  <c r="C19" i="179"/>
  <c r="V42" i="179"/>
  <c r="Q13" i="179"/>
  <c r="I40" i="180"/>
  <c r="F28" i="179"/>
  <c r="V38" i="179"/>
  <c r="T43" i="180"/>
  <c r="F17" i="180"/>
  <c r="S26" i="179"/>
  <c r="W45" i="180"/>
  <c r="U17" i="179"/>
  <c r="P39" i="180"/>
  <c r="F45" i="180"/>
  <c r="Q39" i="179"/>
  <c r="Q45" i="179"/>
  <c r="M45" i="180"/>
  <c r="Q13" i="180"/>
  <c r="V37" i="179"/>
  <c r="E39" i="179"/>
  <c r="V12" i="179"/>
  <c r="R17" i="179"/>
  <c r="C37" i="180"/>
  <c r="L17" i="180"/>
  <c r="O42" i="179"/>
  <c r="V17" i="180"/>
  <c r="T13" i="179"/>
  <c r="F30" i="179"/>
  <c r="E12" i="179"/>
  <c r="R25" i="179"/>
  <c r="D40" i="179"/>
  <c r="F17" i="179"/>
  <c r="T13" i="180"/>
  <c r="S45" i="179"/>
  <c r="D27" i="180"/>
  <c r="D16" i="180"/>
  <c r="I13" i="180"/>
  <c r="N30" i="180"/>
  <c r="Q42" i="180"/>
  <c r="G14" i="180"/>
  <c r="L40" i="180"/>
  <c r="O13" i="179"/>
  <c r="P28" i="180"/>
  <c r="O41" i="179"/>
  <c r="P16" i="179"/>
  <c r="H13" i="179"/>
  <c r="R30" i="180"/>
  <c r="P15" i="179"/>
  <c r="V45" i="179"/>
  <c r="O15" i="180"/>
  <c r="N38" i="180"/>
  <c r="N14" i="179"/>
  <c r="R26" i="180"/>
  <c r="S41" i="179"/>
  <c r="T40" i="179"/>
  <c r="H15" i="179"/>
  <c r="K14" i="180"/>
  <c r="T37" i="180"/>
  <c r="C42" i="180"/>
  <c r="H11" i="180"/>
  <c r="E28" i="180"/>
  <c r="L38" i="179"/>
  <c r="K17" i="180"/>
  <c r="E26" i="179"/>
  <c r="Q30" i="179"/>
  <c r="H30" i="180"/>
  <c r="O27" i="179"/>
  <c r="N15" i="180"/>
  <c r="N45" i="179"/>
  <c r="O13" i="180"/>
  <c r="K40" i="179"/>
  <c r="F16" i="180"/>
  <c r="K16" i="179"/>
  <c r="H45" i="179"/>
  <c r="U41" i="180"/>
  <c r="J15" i="180"/>
  <c r="N15" i="179"/>
  <c r="E32" i="180"/>
  <c r="N26" i="179"/>
  <c r="F41" i="179"/>
  <c r="D19" i="179"/>
  <c r="K45" i="179"/>
  <c r="S32" i="179"/>
  <c r="T40" i="180"/>
  <c r="P25" i="180"/>
  <c r="O25" i="180"/>
  <c r="S38" i="179"/>
  <c r="Q12" i="179"/>
  <c r="K12" i="179"/>
  <c r="F15" i="180"/>
  <c r="S11" i="180"/>
  <c r="U16" i="179"/>
  <c r="L45" i="180"/>
  <c r="H29" i="180"/>
  <c r="V11" i="179"/>
  <c r="K15" i="180"/>
  <c r="C24" i="179"/>
  <c r="E13" i="180"/>
  <c r="F39" i="180"/>
  <c r="C29" i="179"/>
  <c r="I38" i="179"/>
  <c r="X17" i="179" l="1"/>
  <c r="X11" i="179"/>
  <c r="C18" i="179"/>
  <c r="D44" i="180"/>
  <c r="S44" i="180"/>
  <c r="J44" i="180"/>
  <c r="K44" i="179"/>
  <c r="M44" i="180"/>
  <c r="O18" i="179"/>
  <c r="T28" i="180"/>
  <c r="P31" i="179"/>
  <c r="I26" i="180"/>
  <c r="X17" i="180"/>
  <c r="E44" i="180"/>
  <c r="X38" i="180"/>
  <c r="X40" i="180"/>
  <c r="X16" i="179"/>
  <c r="W18" i="180"/>
  <c r="G18" i="179"/>
  <c r="K18" i="179"/>
  <c r="I28" i="180"/>
  <c r="X42" i="179"/>
  <c r="N31" i="180"/>
  <c r="T24" i="180"/>
  <c r="J44" i="179"/>
  <c r="P44" i="179"/>
  <c r="T27" i="179"/>
  <c r="W44" i="180"/>
  <c r="X39" i="179"/>
  <c r="V44" i="179"/>
  <c r="X19" i="179"/>
  <c r="P31" i="180"/>
  <c r="E31" i="179"/>
  <c r="N44" i="180"/>
  <c r="I27" i="180"/>
  <c r="Q44" i="179"/>
  <c r="Q18" i="179"/>
  <c r="I27" i="179"/>
  <c r="G31" i="180"/>
  <c r="I32" i="179"/>
  <c r="I29" i="180"/>
  <c r="F18" i="179"/>
  <c r="X45" i="180"/>
  <c r="P18" i="180"/>
  <c r="X14" i="179"/>
  <c r="E44" i="179"/>
  <c r="T29" i="180"/>
  <c r="I24" i="180"/>
  <c r="C31" i="180"/>
  <c r="X14" i="180"/>
  <c r="X41" i="179"/>
  <c r="I30" i="179"/>
  <c r="H44" i="180"/>
  <c r="I29" i="179"/>
  <c r="T32" i="179"/>
  <c r="H31" i="180"/>
  <c r="C18" i="180"/>
  <c r="X11" i="180"/>
  <c r="I44" i="180"/>
  <c r="O18" i="180"/>
  <c r="I24" i="179"/>
  <c r="C31" i="179"/>
  <c r="J18" i="180"/>
  <c r="V18" i="179"/>
  <c r="O31" i="180"/>
  <c r="I18" i="180"/>
  <c r="X15" i="179"/>
  <c r="H44" i="179"/>
  <c r="N18" i="179"/>
  <c r="S18" i="180"/>
  <c r="I26" i="179"/>
  <c r="I32" i="180"/>
  <c r="F31" i="179"/>
  <c r="M18" i="180"/>
  <c r="T28" i="179"/>
  <c r="Q31" i="179"/>
  <c r="U18" i="179"/>
  <c r="I30" i="180"/>
  <c r="X12" i="179"/>
  <c r="K44" i="180"/>
  <c r="L18" i="179"/>
  <c r="N44" i="179"/>
  <c r="T26" i="179"/>
  <c r="H18" i="179"/>
  <c r="R44" i="180"/>
  <c r="T26" i="180"/>
  <c r="I28" i="179"/>
  <c r="E31" i="180"/>
  <c r="X45" i="179"/>
  <c r="D31" i="179"/>
  <c r="J18" i="179"/>
  <c r="L18" i="180"/>
  <c r="O31" i="179"/>
  <c r="X43" i="180"/>
  <c r="P44" i="180"/>
  <c r="M18" i="179"/>
  <c r="F44" i="179"/>
  <c r="X16" i="180"/>
  <c r="R31" i="179"/>
  <c r="R18" i="179"/>
  <c r="U18" i="180"/>
  <c r="R18" i="180"/>
  <c r="S31" i="179"/>
  <c r="T44" i="179"/>
  <c r="T25" i="180"/>
  <c r="H18" i="180"/>
  <c r="L44" i="180"/>
  <c r="E18" i="180"/>
  <c r="X42" i="180"/>
  <c r="R31" i="180"/>
  <c r="G44" i="180"/>
  <c r="X40" i="179"/>
  <c r="T44" i="180"/>
  <c r="P18" i="179"/>
  <c r="T27" i="180"/>
  <c r="S44" i="179"/>
  <c r="H31" i="179"/>
  <c r="Q31" i="180"/>
  <c r="G18" i="180"/>
  <c r="T30" i="179"/>
  <c r="W44" i="179"/>
  <c r="O44" i="180"/>
  <c r="X19" i="180"/>
  <c r="D31" i="180"/>
  <c r="O44" i="179"/>
  <c r="G31" i="179"/>
  <c r="K18" i="180"/>
  <c r="X37" i="179"/>
  <c r="C44" i="179"/>
  <c r="I44" i="179"/>
  <c r="X43" i="179"/>
  <c r="Q18" i="180"/>
  <c r="T32" i="180"/>
  <c r="L44" i="179"/>
  <c r="S18" i="179"/>
  <c r="F44" i="180"/>
  <c r="F31" i="180"/>
  <c r="I25" i="180"/>
  <c r="U44" i="180"/>
  <c r="T18" i="179"/>
  <c r="N18" i="180"/>
  <c r="T25" i="179"/>
  <c r="I18" i="179"/>
  <c r="V44" i="180"/>
  <c r="X13" i="179"/>
  <c r="T30" i="180"/>
  <c r="S31" i="180"/>
  <c r="U44" i="179"/>
  <c r="T18" i="180"/>
  <c r="V18" i="180"/>
  <c r="E18" i="179"/>
  <c r="G44" i="179"/>
  <c r="D18" i="179"/>
  <c r="I25" i="179"/>
  <c r="Q44" i="180"/>
  <c r="F18" i="180"/>
  <c r="X12" i="180"/>
  <c r="T29" i="179"/>
  <c r="X15" i="180"/>
  <c r="D18" i="180"/>
  <c r="X13" i="180"/>
  <c r="X39" i="180"/>
  <c r="R44" i="179"/>
  <c r="X41" i="180"/>
  <c r="D44" i="179"/>
  <c r="W18" i="179"/>
  <c r="M44" i="179"/>
  <c r="N31" i="179"/>
  <c r="T24" i="179"/>
  <c r="X38" i="179"/>
  <c r="C44" i="180"/>
  <c r="X37" i="180"/>
  <c r="H49" i="153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I31" i="180" l="1"/>
  <c r="X44" i="180"/>
  <c r="T31" i="180"/>
  <c r="I31" i="179"/>
  <c r="X18" i="179"/>
  <c r="T31" i="179"/>
  <c r="X44" i="179"/>
  <c r="X18" i="180"/>
  <c r="L72" i="152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<sst xmlns="http://schemas.openxmlformats.org/spreadsheetml/2006/main" count="7396" uniqueCount="137">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</sst>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8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164" fontId="59" fillId="30" borderId="75" xfId="0" applyNumberFormat="1" applyFont="1" applyFill="1" applyBorder="1" applyAlignment="1">
      <alignment horizontal="center" vertical="center"/>
    </xf>
    <xf numFmtId="164" fontId="59" fillId="30" borderId="63" xfId="0" applyNumberFormat="1" applyFont="1" applyFill="1" applyBorder="1" applyAlignment="1">
      <alignment horizontal="center" vertical="center"/>
    </xf>
    <xf numFmtId="164" fontId="67" fillId="0" borderId="36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0" fontId="60" fillId="2" borderId="78" xfId="0" applyFont="1" applyFill="1" applyBorder="1" applyAlignment="1">
      <alignment horizontal="center" vertical="center"/>
    </xf>
    <xf numFmtId="165" fontId="59" fillId="0" borderId="17" xfId="0" applyNumberFormat="1" applyFont="1" applyBorder="1" applyAlignment="1">
      <alignment horizontal="center" vertical="center"/>
    </xf>
    <xf numFmtId="165" fontId="59" fillId="0" borderId="51" xfId="0" applyNumberFormat="1" applyFont="1" applyBorder="1" applyAlignment="1">
      <alignment horizontal="center" vertical="center"/>
    </xf>
    <xf numFmtId="2" fontId="59" fillId="0" borderId="32" xfId="0" applyNumberFormat="1" applyFont="1" applyBorder="1" applyAlignment="1">
      <alignment horizontal="center" vertical="center"/>
    </xf>
    <xf numFmtId="164" fontId="59" fillId="30" borderId="65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164" fontId="59" fillId="0" borderId="75" xfId="0" applyNumberFormat="1" applyFont="1" applyFill="1" applyBorder="1" applyAlignment="1">
      <alignment horizontal="center" vertical="center"/>
    </xf>
    <xf numFmtId="2" fontId="64" fillId="0" borderId="46" xfId="0" applyNumberFormat="1" applyFont="1" applyFill="1" applyBorder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64" fontId="60" fillId="0" borderId="36" xfId="0" applyNumberFormat="1" applyFont="1" applyFill="1" applyBorder="1" applyAlignment="1">
      <alignment horizontal="center" vertical="center"/>
    </xf>
    <xf numFmtId="164" fontId="60" fillId="0" borderId="35" xfId="0" applyNumberFormat="1" applyFont="1" applyFill="1" applyBorder="1" applyAlignment="1">
      <alignment horizontal="center" vertical="center"/>
    </xf>
    <xf numFmtId="164" fontId="67" fillId="0" borderId="36" xfId="0" applyNumberFormat="1" applyFont="1" applyFill="1" applyBorder="1" applyAlignment="1">
      <alignment horizontal="center" vertical="center"/>
    </xf>
    <xf numFmtId="164" fontId="60" fillId="0" borderId="37" xfId="0" applyNumberFormat="1" applyFont="1" applyFill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2" fontId="59" fillId="0" borderId="20" xfId="0" applyNumberFormat="1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164" fontId="60" fillId="0" borderId="59" xfId="0" applyNumberFormat="1" applyFont="1" applyFill="1" applyBorder="1" applyAlignment="1">
      <alignment horizontal="center" vertical="center"/>
    </xf>
    <xf numFmtId="164" fontId="60" fillId="0" borderId="54" xfId="0" applyNumberFormat="1" applyFont="1" applyFill="1" applyBorder="1" applyAlignment="1">
      <alignment horizontal="center" vertical="center"/>
    </xf>
    <xf numFmtId="164" fontId="60" fillId="0" borderId="60" xfId="0" applyNumberFormat="1" applyFont="1" applyFill="1" applyBorder="1" applyAlignment="1">
      <alignment horizontal="center" vertical="center"/>
    </xf>
    <xf numFmtId="2" fontId="60" fillId="0" borderId="48" xfId="0" applyNumberFormat="1" applyFont="1" applyFill="1" applyBorder="1" applyAlignment="1">
      <alignment horizontal="center" vertical="center"/>
    </xf>
    <xf numFmtId="164" fontId="59" fillId="0" borderId="45" xfId="0" applyNumberFormat="1" applyFont="1" applyFill="1" applyBorder="1" applyAlignment="1">
      <alignment horizontal="center" vertical="center"/>
    </xf>
    <xf numFmtId="164" fontId="59" fillId="0" borderId="18" xfId="0" applyNumberFormat="1" applyFont="1" applyFill="1" applyBorder="1" applyAlignment="1">
      <alignment horizontal="center" vertical="center"/>
    </xf>
    <xf numFmtId="164" fontId="59" fillId="0" borderId="19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65" t="s">
        <v>5</v>
      </c>
      <c r="N11" s="1065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68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 t="s">
        <v>8</v>
      </c>
      <c r="M15" s="1069"/>
      <c r="N15" s="1069"/>
      <c r="O15" s="1069"/>
      <c r="P15" s="1069"/>
      <c r="Q15" s="1069"/>
      <c r="R15" s="1069"/>
      <c r="S15" s="106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75"/>
      <c r="L36" s="44"/>
      <c r="M36" s="88" t="s">
        <v>18</v>
      </c>
      <c r="N36" s="1059" t="s">
        <v>17</v>
      </c>
      <c r="O36" s="1059"/>
      <c r="P36" s="1059"/>
      <c r="Q36" s="1059"/>
      <c r="R36" s="106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4" t="s">
        <v>27</v>
      </c>
      <c r="L37" s="106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61"/>
      <c r="M54" s="106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65" t="s">
        <v>52</v>
      </c>
      <c r="N11" s="1065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68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 t="s">
        <v>8</v>
      </c>
      <c r="M15" s="1069"/>
      <c r="N15" s="1069"/>
      <c r="O15" s="1069"/>
      <c r="P15" s="1069"/>
      <c r="Q15" s="1069"/>
      <c r="R15" s="1069"/>
      <c r="S15" s="106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75"/>
      <c r="L36" s="44"/>
      <c r="M36" s="88" t="s">
        <v>18</v>
      </c>
      <c r="N36" s="1059" t="s">
        <v>17</v>
      </c>
      <c r="O36" s="1059"/>
      <c r="P36" s="1059"/>
      <c r="Q36" s="1059"/>
      <c r="R36" s="106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4" t="s">
        <v>27</v>
      </c>
      <c r="L37" s="106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61"/>
      <c r="M54" s="106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65" t="s">
        <v>53</v>
      </c>
      <c r="N11" s="1065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68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 t="s">
        <v>8</v>
      </c>
      <c r="M15" s="1069"/>
      <c r="N15" s="1069"/>
      <c r="O15" s="1069"/>
      <c r="P15" s="1069"/>
      <c r="Q15" s="1069"/>
      <c r="R15" s="1069"/>
      <c r="S15" s="106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75"/>
      <c r="L36" s="44"/>
      <c r="M36" s="88" t="s">
        <v>18</v>
      </c>
      <c r="N36" s="1059" t="s">
        <v>17</v>
      </c>
      <c r="O36" s="1059"/>
      <c r="P36" s="1059"/>
      <c r="Q36" s="1059"/>
      <c r="R36" s="106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4" t="s">
        <v>27</v>
      </c>
      <c r="L37" s="106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61"/>
      <c r="M54" s="106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35</v>
      </c>
      <c r="U9" s="106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65" t="s">
        <v>56</v>
      </c>
      <c r="N11" s="1065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71" t="s">
        <v>8</v>
      </c>
      <c r="C15" s="1071"/>
      <c r="D15" s="1071"/>
      <c r="E15" s="1071"/>
      <c r="F15" s="1071"/>
      <c r="G15" s="1071"/>
      <c r="H15" s="1071"/>
      <c r="I15" s="1071"/>
      <c r="J15" s="1072"/>
      <c r="K15" s="1068" t="s">
        <v>29</v>
      </c>
      <c r="L15" s="1069"/>
      <c r="M15" s="1069"/>
      <c r="N15" s="1069"/>
      <c r="O15" s="1073"/>
      <c r="P15" s="1068" t="s">
        <v>31</v>
      </c>
      <c r="Q15" s="1069"/>
      <c r="R15" s="1069"/>
      <c r="S15" s="1069"/>
      <c r="T15" s="1069"/>
      <c r="U15" s="1073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75"/>
      <c r="L36" s="44"/>
      <c r="M36" s="88" t="s">
        <v>18</v>
      </c>
      <c r="N36" s="1059" t="s">
        <v>17</v>
      </c>
      <c r="O36" s="1059"/>
      <c r="P36" s="1059"/>
      <c r="Q36" s="1059"/>
      <c r="R36" s="106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70"/>
      <c r="L37" s="1070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61"/>
      <c r="M54" s="106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56</v>
      </c>
      <c r="Q11" s="1065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17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59" t="s">
        <v>17</v>
      </c>
      <c r="R36" s="1059"/>
      <c r="S36" s="1059"/>
      <c r="T36" s="1059"/>
      <c r="U36" s="1060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4" t="s">
        <v>27</v>
      </c>
      <c r="M37" s="1064"/>
      <c r="N37" s="1064"/>
      <c r="O37" s="106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57</v>
      </c>
      <c r="Q11" s="1065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17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59" t="s">
        <v>17</v>
      </c>
      <c r="R36" s="1059"/>
      <c r="S36" s="1059"/>
      <c r="T36" s="1059"/>
      <c r="U36" s="1060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4" t="s">
        <v>27</v>
      </c>
      <c r="M37" s="1064"/>
      <c r="N37" s="1064"/>
      <c r="O37" s="106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30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59</v>
      </c>
      <c r="Q11" s="1065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8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74" t="s">
        <v>8</v>
      </c>
      <c r="R36" s="1075"/>
      <c r="S36" s="1075"/>
      <c r="T36" s="1076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4" t="s">
        <v>27</v>
      </c>
      <c r="M37" s="1064"/>
      <c r="N37" s="1064"/>
      <c r="O37" s="106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17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58</v>
      </c>
      <c r="Q11" s="1065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8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74" t="s">
        <v>8</v>
      </c>
      <c r="R36" s="1075"/>
      <c r="S36" s="1075"/>
      <c r="T36" s="1076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77"/>
      <c r="M37" s="1077"/>
      <c r="N37" s="1077"/>
      <c r="O37" s="107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17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60</v>
      </c>
      <c r="Q11" s="1065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8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74" t="s">
        <v>8</v>
      </c>
      <c r="R36" s="1075"/>
      <c r="S36" s="1075"/>
      <c r="T36" s="1076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77"/>
      <c r="M37" s="1077"/>
      <c r="N37" s="1077"/>
      <c r="O37" s="107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17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60</v>
      </c>
      <c r="Q11" s="1065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9" t="s">
        <v>17</v>
      </c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74"/>
      <c r="N15" s="174"/>
      <c r="O15" s="1069" t="s">
        <v>8</v>
      </c>
      <c r="P15" s="1069"/>
      <c r="Q15" s="1069"/>
      <c r="R15" s="1069"/>
      <c r="S15" s="1069"/>
      <c r="T15" s="1069"/>
      <c r="U15" s="1069"/>
      <c r="V15" s="106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74" t="s">
        <v>8</v>
      </c>
      <c r="C36" s="1075"/>
      <c r="D36" s="1075"/>
      <c r="E36" s="1075"/>
      <c r="F36" s="1075"/>
      <c r="G36" s="1075"/>
      <c r="H36" s="1076"/>
      <c r="I36" s="177"/>
      <c r="O36" s="44"/>
      <c r="P36" s="88" t="s">
        <v>18</v>
      </c>
      <c r="Q36" s="1074" t="s">
        <v>8</v>
      </c>
      <c r="R36" s="1075"/>
      <c r="S36" s="1075"/>
      <c r="T36" s="1076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77"/>
      <c r="M37" s="1077"/>
      <c r="N37" s="1077"/>
      <c r="O37" s="107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9" t="s">
        <v>17</v>
      </c>
      <c r="C55" s="1059"/>
      <c r="D55" s="1059"/>
      <c r="E55" s="1059"/>
      <c r="F55" s="106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61</v>
      </c>
      <c r="Q11" s="1065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2"/>
      <c r="L15" s="1081" t="s">
        <v>63</v>
      </c>
      <c r="M15" s="1071"/>
      <c r="N15" s="1071"/>
      <c r="O15" s="1072"/>
      <c r="P15" s="1081" t="s">
        <v>8</v>
      </c>
      <c r="Q15" s="1071"/>
      <c r="R15" s="1071"/>
      <c r="S15" s="1071"/>
      <c r="T15" s="1071"/>
      <c r="U15" s="1071"/>
      <c r="V15" s="1071"/>
      <c r="W15" s="1071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5"/>
      <c r="U36" s="1076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8" t="s">
        <v>63</v>
      </c>
      <c r="C55" s="1079"/>
      <c r="D55" s="1079"/>
      <c r="E55" s="1079"/>
      <c r="F55" s="1079"/>
      <c r="G55" s="1079"/>
      <c r="H55" s="108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64</v>
      </c>
      <c r="Q11" s="1065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2"/>
      <c r="L15" s="1081" t="s">
        <v>63</v>
      </c>
      <c r="M15" s="1071"/>
      <c r="N15" s="1072"/>
      <c r="O15" s="1081" t="s">
        <v>8</v>
      </c>
      <c r="P15" s="1071"/>
      <c r="Q15" s="1071"/>
      <c r="R15" s="1071"/>
      <c r="S15" s="1071"/>
      <c r="T15" s="1071"/>
      <c r="U15" s="1071"/>
      <c r="V15" s="1071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5"/>
      <c r="U36" s="1076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8" t="s">
        <v>63</v>
      </c>
      <c r="C55" s="1079"/>
      <c r="D55" s="1079"/>
      <c r="E55" s="1079"/>
      <c r="F55" s="1079"/>
      <c r="G55" s="1079"/>
      <c r="H55" s="108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66</v>
      </c>
      <c r="Q11" s="1065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2"/>
      <c r="L15" s="1081" t="s">
        <v>63</v>
      </c>
      <c r="M15" s="1071"/>
      <c r="N15" s="1072"/>
      <c r="O15" s="1081" t="s">
        <v>8</v>
      </c>
      <c r="P15" s="1071"/>
      <c r="Q15" s="1071"/>
      <c r="R15" s="1071"/>
      <c r="S15" s="1071"/>
      <c r="T15" s="1071"/>
      <c r="U15" s="1071"/>
      <c r="V15" s="1071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5"/>
      <c r="U36" s="1076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8" t="s">
        <v>63</v>
      </c>
      <c r="C55" s="1079"/>
      <c r="D55" s="1079"/>
      <c r="E55" s="1079"/>
      <c r="F55" s="1079"/>
      <c r="G55" s="1079"/>
      <c r="H55" s="108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67</v>
      </c>
      <c r="Q11" s="1065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81" t="s">
        <v>63</v>
      </c>
      <c r="M15" s="1071"/>
      <c r="N15" s="1071"/>
      <c r="O15" s="1072"/>
      <c r="P15" s="1068" t="s">
        <v>8</v>
      </c>
      <c r="Q15" s="1069"/>
      <c r="R15" s="1069"/>
      <c r="S15" s="1069"/>
      <c r="T15" s="1069"/>
      <c r="U15" s="1069"/>
      <c r="V15" s="1069"/>
      <c r="W15" s="1069"/>
      <c r="X15" s="1073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6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61"/>
      <c r="P54" s="106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8" t="s">
        <v>63</v>
      </c>
      <c r="C55" s="1079"/>
      <c r="D55" s="1079"/>
      <c r="E55" s="1079"/>
      <c r="F55" s="1079"/>
      <c r="G55" s="1080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68</v>
      </c>
      <c r="Q11" s="106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81" t="s">
        <v>63</v>
      </c>
      <c r="M15" s="1071"/>
      <c r="N15" s="1071"/>
      <c r="O15" s="1072"/>
      <c r="P15" s="1081" t="s">
        <v>8</v>
      </c>
      <c r="Q15" s="1071"/>
      <c r="R15" s="1071"/>
      <c r="S15" s="1071"/>
      <c r="T15" s="1071"/>
      <c r="U15" s="1071"/>
      <c r="V15" s="1071"/>
      <c r="W15" s="1071"/>
      <c r="X15" s="1071"/>
      <c r="Y15" s="1072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5"/>
      <c r="U36" s="1076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61"/>
      <c r="P56" s="1061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78" t="s">
        <v>63</v>
      </c>
      <c r="C57" s="1079"/>
      <c r="D57" s="1079"/>
      <c r="E57" s="1079"/>
      <c r="F57" s="1079"/>
      <c r="G57" s="1080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68</v>
      </c>
      <c r="Q11" s="106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81" t="s">
        <v>63</v>
      </c>
      <c r="M15" s="1071"/>
      <c r="N15" s="1071"/>
      <c r="O15" s="1072"/>
      <c r="P15" s="1081" t="s">
        <v>8</v>
      </c>
      <c r="Q15" s="1071"/>
      <c r="R15" s="1071"/>
      <c r="S15" s="1071"/>
      <c r="T15" s="1071"/>
      <c r="U15" s="1071"/>
      <c r="V15" s="1071"/>
      <c r="W15" s="1071"/>
      <c r="X15" s="1071"/>
      <c r="Y15" s="1072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8" t="s">
        <v>63</v>
      </c>
      <c r="C56" s="1079"/>
      <c r="D56" s="1079"/>
      <c r="E56" s="1079"/>
      <c r="F56" s="1079"/>
      <c r="G56" s="108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68</v>
      </c>
      <c r="Q11" s="106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8" t="s">
        <v>63</v>
      </c>
      <c r="C56" s="1079"/>
      <c r="D56" s="1079"/>
      <c r="E56" s="1079"/>
      <c r="F56" s="1079"/>
      <c r="G56" s="108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68</v>
      </c>
      <c r="Q11" s="106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82" t="s">
        <v>73</v>
      </c>
      <c r="M14" s="1082"/>
      <c r="N14" s="1082"/>
      <c r="O14" s="1082"/>
      <c r="P14" s="1082"/>
      <c r="Q14" s="1083" t="s">
        <v>71</v>
      </c>
      <c r="R14" s="1083"/>
      <c r="S14" s="1083"/>
      <c r="T14" s="1083"/>
      <c r="U14" s="1083"/>
      <c r="V14" s="1083"/>
      <c r="W14" s="1083"/>
      <c r="X14" s="1083"/>
      <c r="Y14" s="108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5"/>
      <c r="H56" s="1076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74</v>
      </c>
      <c r="Q11" s="1065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5"/>
      <c r="H56" s="1076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75</v>
      </c>
      <c r="Q11" s="1065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5"/>
      <c r="H56" s="1076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76</v>
      </c>
      <c r="Q11" s="1065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5"/>
      <c r="H56" s="1076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77</v>
      </c>
      <c r="Q11" s="1065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78</v>
      </c>
      <c r="Q11" s="106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8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78</v>
      </c>
      <c r="Q11" s="106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78</v>
      </c>
      <c r="Q11" s="106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85" t="s">
        <v>87</v>
      </c>
      <c r="AC28" s="1086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78</v>
      </c>
      <c r="Q11" s="106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85" t="s">
        <v>87</v>
      </c>
      <c r="AC28" s="1086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88</v>
      </c>
      <c r="Q11" s="106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88</v>
      </c>
      <c r="Q11" s="106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88</v>
      </c>
      <c r="Q11" s="106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88</v>
      </c>
      <c r="Q11" s="106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 t="s">
        <v>88</v>
      </c>
      <c r="Q11" s="106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21</v>
      </c>
      <c r="Q11" s="1065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8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22</v>
      </c>
      <c r="Q11" s="1065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84"/>
      <c r="M14" s="1084"/>
      <c r="N14" s="1084"/>
      <c r="O14" s="1084"/>
      <c r="P14" s="1084"/>
      <c r="Q14" s="1084"/>
      <c r="R14" s="1084"/>
      <c r="S14" s="1084"/>
      <c r="T14" s="1084"/>
      <c r="U14" s="1084"/>
      <c r="V14" s="1084"/>
      <c r="W14" s="1084"/>
      <c r="X14" s="1084"/>
      <c r="Y14" s="1084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68" t="s">
        <v>63</v>
      </c>
      <c r="M15" s="1069"/>
      <c r="N15" s="1069"/>
      <c r="O15" s="1069"/>
      <c r="P15" s="1073"/>
      <c r="Q15" s="1069" t="s">
        <v>8</v>
      </c>
      <c r="R15" s="1069"/>
      <c r="S15" s="1069"/>
      <c r="T15" s="1069"/>
      <c r="U15" s="1069"/>
      <c r="V15" s="1069"/>
      <c r="W15" s="1069"/>
      <c r="X15" s="1069"/>
      <c r="Y15" s="1069"/>
      <c r="Z15" s="106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22</v>
      </c>
      <c r="Q11" s="1065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87" t="s">
        <v>17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9" t="s">
        <v>63</v>
      </c>
      <c r="M15" s="1090"/>
      <c r="N15" s="1090"/>
      <c r="O15" s="1090"/>
      <c r="P15" s="1091"/>
      <c r="Q15" s="1090" t="s">
        <v>8</v>
      </c>
      <c r="R15" s="1090"/>
      <c r="S15" s="1090"/>
      <c r="T15" s="1090"/>
      <c r="U15" s="1090"/>
      <c r="V15" s="1090"/>
      <c r="W15" s="1090"/>
      <c r="X15" s="1090"/>
      <c r="Y15" s="1090"/>
      <c r="Z15" s="1090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6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63" t="s">
        <v>55</v>
      </c>
      <c r="X9" s="106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22</v>
      </c>
      <c r="Q11" s="1065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81" t="s">
        <v>17</v>
      </c>
      <c r="C15" s="1071"/>
      <c r="D15" s="1071"/>
      <c r="E15" s="1071"/>
      <c r="F15" s="1071"/>
      <c r="G15" s="1071"/>
      <c r="H15" s="1071"/>
      <c r="I15" s="1071"/>
      <c r="J15" s="1071"/>
      <c r="K15" s="1071"/>
      <c r="L15" s="1081" t="s">
        <v>63</v>
      </c>
      <c r="M15" s="1071"/>
      <c r="N15" s="1071"/>
      <c r="O15" s="1071"/>
      <c r="P15" s="1072"/>
      <c r="Q15" s="1071" t="s">
        <v>8</v>
      </c>
      <c r="R15" s="1071"/>
      <c r="S15" s="1071"/>
      <c r="T15" s="1071"/>
      <c r="U15" s="1071"/>
      <c r="V15" s="1071"/>
      <c r="W15" s="1071"/>
      <c r="X15" s="1071"/>
      <c r="Y15" s="1071"/>
      <c r="Z15" s="1071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8" t="s">
        <v>8</v>
      </c>
      <c r="C35" s="1079"/>
      <c r="D35" s="1079"/>
      <c r="E35" s="1079"/>
      <c r="F35" s="1079"/>
      <c r="G35" s="1079"/>
      <c r="H35" s="1079"/>
      <c r="I35" s="1079"/>
      <c r="J35" s="1080"/>
      <c r="K35" s="244"/>
      <c r="L35" s="42"/>
      <c r="M35" s="42"/>
      <c r="N35" s="42"/>
      <c r="O35" s="44"/>
      <c r="P35" s="88" t="s">
        <v>18</v>
      </c>
      <c r="Q35" s="1074" t="s">
        <v>8</v>
      </c>
      <c r="R35" s="1075"/>
      <c r="S35" s="1075"/>
      <c r="T35" s="1075"/>
      <c r="U35" s="1076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61"/>
      <c r="P55" s="106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74" t="s">
        <v>63</v>
      </c>
      <c r="C56" s="1075"/>
      <c r="D56" s="1075"/>
      <c r="E56" s="1075"/>
      <c r="F56" s="1075"/>
      <c r="G56" s="1076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92" t="s">
        <v>112</v>
      </c>
      <c r="I59" s="1093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92"/>
      <c r="I60" s="1093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23</v>
      </c>
      <c r="Q11" s="106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6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23</v>
      </c>
      <c r="Q11" s="106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6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24</v>
      </c>
      <c r="Q11" s="1065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8" t="s">
        <v>8</v>
      </c>
      <c r="C36" s="1079"/>
      <c r="D36" s="1079"/>
      <c r="E36" s="1079"/>
      <c r="F36" s="1079"/>
      <c r="G36" s="1079"/>
      <c r="H36" s="1079"/>
      <c r="I36" s="1079"/>
      <c r="J36" s="1080"/>
      <c r="K36" s="244"/>
      <c r="L36" s="42"/>
      <c r="M36" s="42"/>
      <c r="N36" s="42"/>
      <c r="O36" s="44"/>
      <c r="P36" s="88" t="s">
        <v>18</v>
      </c>
      <c r="Q36" s="1074" t="s">
        <v>8</v>
      </c>
      <c r="R36" s="1075"/>
      <c r="S36" s="1075"/>
      <c r="T36" s="1076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25</v>
      </c>
      <c r="Q11" s="1065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26</v>
      </c>
      <c r="Q11" s="1065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27</v>
      </c>
      <c r="Q11" s="1065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28</v>
      </c>
      <c r="Q11" s="1065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93" t="s">
        <v>115</v>
      </c>
      <c r="C54" s="1093"/>
      <c r="D54" s="109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29</v>
      </c>
      <c r="Q11" s="1065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93" t="s">
        <v>115</v>
      </c>
      <c r="C54" s="1093"/>
      <c r="D54" s="109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30</v>
      </c>
      <c r="Q11" s="1065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93" t="s">
        <v>115</v>
      </c>
      <c r="C54" s="1093"/>
      <c r="D54" s="109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30</v>
      </c>
      <c r="Q11" s="1065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93" t="s">
        <v>115</v>
      </c>
      <c r="C54" s="1093"/>
      <c r="D54" s="109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61"/>
      <c r="P56" s="106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30</v>
      </c>
      <c r="Q11" s="1065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93" t="s">
        <v>115</v>
      </c>
      <c r="C54" s="1093"/>
      <c r="D54" s="109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31</v>
      </c>
      <c r="Q11" s="1065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32</v>
      </c>
      <c r="Q11" s="1065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33</v>
      </c>
      <c r="Q11" s="1065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34</v>
      </c>
      <c r="Q11" s="1065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35</v>
      </c>
      <c r="Q11" s="1065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36</v>
      </c>
      <c r="Q11" s="1065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37</v>
      </c>
      <c r="Q11" s="1065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37</v>
      </c>
      <c r="Q11" s="1065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37</v>
      </c>
      <c r="Q11" s="1065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37</v>
      </c>
      <c r="Q11" s="1065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41</v>
      </c>
      <c r="Q11" s="1065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42</v>
      </c>
      <c r="Q11" s="1065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42</v>
      </c>
      <c r="Q11" s="1065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44</v>
      </c>
      <c r="Q11" s="1065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46</v>
      </c>
      <c r="Q11" s="1065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46</v>
      </c>
      <c r="Q11" s="1065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47</v>
      </c>
      <c r="Q11" s="1065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48</v>
      </c>
      <c r="Q11" s="1065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48</v>
      </c>
      <c r="Q11" s="106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48</v>
      </c>
      <c r="Q11" s="106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50</v>
      </c>
      <c r="Q11" s="106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6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50</v>
      </c>
      <c r="Q11" s="1065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6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104"/>
      <c r="C54" s="1104"/>
      <c r="D54" s="110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5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50</v>
      </c>
      <c r="Q11" s="106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5"/>
      <c r="U36" s="1075"/>
      <c r="V36" s="1076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9"/>
      <c r="P57" s="1094" t="s">
        <v>8</v>
      </c>
      <c r="Q57" s="1095"/>
      <c r="R57" s="1095"/>
      <c r="S57" s="1095"/>
      <c r="T57" s="1095"/>
      <c r="U57" s="1095"/>
      <c r="V57" s="1095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50</v>
      </c>
      <c r="Q11" s="106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8" t="s">
        <v>8</v>
      </c>
      <c r="P36" s="1079"/>
      <c r="Q36" s="1079"/>
      <c r="R36" s="1079"/>
      <c r="S36" s="1079"/>
      <c r="T36" s="1079"/>
      <c r="U36" s="1079"/>
      <c r="V36" s="1076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620" t="s">
        <v>126</v>
      </c>
      <c r="Q57" s="1094" t="s">
        <v>8</v>
      </c>
      <c r="R57" s="1095"/>
      <c r="S57" s="1095"/>
      <c r="T57" s="1095"/>
      <c r="U57" s="1095"/>
      <c r="V57" s="1095"/>
      <c r="W57" s="1096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50</v>
      </c>
      <c r="Q11" s="106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8" t="s">
        <v>8</v>
      </c>
      <c r="P36" s="1079"/>
      <c r="Q36" s="1079"/>
      <c r="R36" s="1079"/>
      <c r="S36" s="1079"/>
      <c r="T36" s="1079"/>
      <c r="U36" s="1079"/>
      <c r="V36" s="1076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620" t="s">
        <v>126</v>
      </c>
      <c r="Q57" s="1094" t="s">
        <v>8</v>
      </c>
      <c r="R57" s="1095"/>
      <c r="S57" s="1095"/>
      <c r="T57" s="1095"/>
      <c r="U57" s="1095"/>
      <c r="V57" s="1095"/>
      <c r="W57" s="1096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52</v>
      </c>
      <c r="Q11" s="1065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8" t="s">
        <v>8</v>
      </c>
      <c r="P36" s="1079"/>
      <c r="Q36" s="1079"/>
      <c r="R36" s="1079"/>
      <c r="S36" s="1079"/>
      <c r="T36" s="1079"/>
      <c r="U36" s="1079"/>
      <c r="V36" s="1076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620" t="s">
        <v>126</v>
      </c>
      <c r="Q57" s="1094" t="s">
        <v>8</v>
      </c>
      <c r="R57" s="1095"/>
      <c r="S57" s="1095"/>
      <c r="T57" s="1095"/>
      <c r="U57" s="1095"/>
      <c r="V57" s="1095"/>
      <c r="W57" s="1096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53</v>
      </c>
      <c r="Q11" s="106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8" t="s">
        <v>8</v>
      </c>
      <c r="P36" s="1079"/>
      <c r="Q36" s="1079"/>
      <c r="R36" s="1079"/>
      <c r="S36" s="1079"/>
      <c r="T36" s="1079"/>
      <c r="U36" s="1079"/>
      <c r="V36" s="1076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620" t="s">
        <v>126</v>
      </c>
      <c r="Q57" s="1094" t="s">
        <v>8</v>
      </c>
      <c r="R57" s="1095"/>
      <c r="S57" s="1095"/>
      <c r="T57" s="1095"/>
      <c r="U57" s="1095"/>
      <c r="V57" s="1095"/>
      <c r="W57" s="1096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53</v>
      </c>
      <c r="Q11" s="106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8" t="s">
        <v>8</v>
      </c>
      <c r="P36" s="1079"/>
      <c r="Q36" s="1079"/>
      <c r="R36" s="1079"/>
      <c r="S36" s="1079"/>
      <c r="T36" s="1079"/>
      <c r="U36" s="1079"/>
      <c r="V36" s="1076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620" t="s">
        <v>126</v>
      </c>
      <c r="Q57" s="1094" t="s">
        <v>8</v>
      </c>
      <c r="R57" s="1095"/>
      <c r="S57" s="1095"/>
      <c r="T57" s="1095"/>
      <c r="U57" s="1095"/>
      <c r="V57" s="1095"/>
      <c r="W57" s="1096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>
        <v>53</v>
      </c>
      <c r="Q11" s="1065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5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/>
      <c r="Q11" s="106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5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/>
      <c r="Q11" s="106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5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/>
      <c r="Q11" s="106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74" t="s">
        <v>8</v>
      </c>
      <c r="C36" s="1075"/>
      <c r="D36" s="1075"/>
      <c r="E36" s="1075"/>
      <c r="F36" s="1075"/>
      <c r="G36" s="1075"/>
      <c r="H36" s="481"/>
      <c r="I36" s="244"/>
      <c r="J36" s="42"/>
      <c r="K36" s="42"/>
      <c r="L36" s="42"/>
      <c r="M36" s="44"/>
      <c r="N36" s="88" t="s">
        <v>18</v>
      </c>
      <c r="O36" s="1074" t="s">
        <v>8</v>
      </c>
      <c r="P36" s="1075"/>
      <c r="Q36" s="1075"/>
      <c r="R36" s="1075"/>
      <c r="S36" s="1075"/>
      <c r="T36" s="1075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102" t="s">
        <v>113</v>
      </c>
      <c r="C57" s="1103"/>
      <c r="D57" s="1103"/>
      <c r="E57" s="1103"/>
      <c r="F57" s="1103"/>
      <c r="G57" s="1103"/>
      <c r="H57" s="1103"/>
      <c r="I57" s="1097" t="s">
        <v>63</v>
      </c>
      <c r="J57" s="1098"/>
      <c r="K57" s="1098"/>
      <c r="L57" s="1098"/>
      <c r="M57" s="1098"/>
      <c r="N57" s="1098"/>
      <c r="O57" s="1098"/>
      <c r="P57" s="1094" t="s">
        <v>8</v>
      </c>
      <c r="Q57" s="1095"/>
      <c r="R57" s="1095"/>
      <c r="S57" s="1095"/>
      <c r="T57" s="1095"/>
      <c r="U57" s="1095"/>
      <c r="V57" s="1096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2" t="s">
        <v>0</v>
      </c>
      <c r="B3" s="1062"/>
      <c r="C3" s="106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63" t="s">
        <v>2</v>
      </c>
      <c r="F9" s="1063"/>
      <c r="G9" s="106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3" t="s">
        <v>55</v>
      </c>
      <c r="U9" s="106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65"/>
      <c r="Q11" s="106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100" t="s">
        <v>113</v>
      </c>
      <c r="C15" s="1101"/>
      <c r="D15" s="1101"/>
      <c r="E15" s="1101"/>
      <c r="F15" s="1101"/>
      <c r="G15" s="1101"/>
      <c r="H15" s="1101"/>
      <c r="I15" s="1097" t="s">
        <v>63</v>
      </c>
      <c r="J15" s="1098"/>
      <c r="K15" s="1098"/>
      <c r="L15" s="1098"/>
      <c r="M15" s="1098"/>
      <c r="N15" s="1098"/>
      <c r="O15" s="1099"/>
      <c r="P15" s="1094" t="s">
        <v>8</v>
      </c>
      <c r="Q15" s="1095"/>
      <c r="R15" s="1095"/>
      <c r="S15" s="1095"/>
      <c r="T15" s="1095"/>
      <c r="U15" s="1095"/>
      <c r="V15" s="1096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74" t="s">
        <v>8</v>
      </c>
      <c r="C38" s="1075"/>
      <c r="D38" s="1075"/>
      <c r="E38" s="1075"/>
      <c r="F38" s="1075"/>
      <c r="G38" s="1075"/>
      <c r="H38" s="481"/>
      <c r="I38" s="244"/>
      <c r="J38" s="42"/>
      <c r="K38" s="42"/>
      <c r="L38" s="42"/>
      <c r="M38" s="44"/>
      <c r="N38" s="88" t="s">
        <v>18</v>
      </c>
      <c r="O38" s="1074" t="s">
        <v>8</v>
      </c>
      <c r="P38" s="1075"/>
      <c r="Q38" s="1075"/>
      <c r="R38" s="1075"/>
      <c r="S38" s="1075"/>
      <c r="T38" s="1075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102" t="s">
        <v>113</v>
      </c>
      <c r="C59" s="1103"/>
      <c r="D59" s="1103"/>
      <c r="E59" s="1103"/>
      <c r="F59" s="1103"/>
      <c r="G59" s="1103"/>
      <c r="H59" s="1103"/>
      <c r="I59" s="1097" t="s">
        <v>63</v>
      </c>
      <c r="J59" s="1098"/>
      <c r="K59" s="1098"/>
      <c r="L59" s="1098"/>
      <c r="M59" s="1098"/>
      <c r="N59" s="1098"/>
      <c r="O59" s="1098"/>
      <c r="P59" s="1094" t="s">
        <v>8</v>
      </c>
      <c r="Q59" s="1095"/>
      <c r="R59" s="1095"/>
      <c r="S59" s="1095"/>
      <c r="T59" s="1095"/>
      <c r="U59" s="1095"/>
      <c r="V59" s="1096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25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24">
        <v>45777</v>
      </c>
      <c r="U3" s="1124"/>
      <c r="V3" s="1124">
        <f>T3+6</f>
        <v>45783</v>
      </c>
      <c r="W3" s="1124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131" t="s">
        <v>33</v>
      </c>
      <c r="N28" s="1132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133" t="s">
        <v>10</v>
      </c>
      <c r="N29" s="1134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135" t="s">
        <v>51</v>
      </c>
      <c r="N30" s="1136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135" t="s">
        <v>24</v>
      </c>
      <c r="N31" s="1136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135" t="s">
        <v>20</v>
      </c>
      <c r="N32" s="1136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135" t="s">
        <v>28</v>
      </c>
      <c r="N33" s="1136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135" t="s">
        <v>21</v>
      </c>
      <c r="N34" s="1136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135" t="s">
        <v>22</v>
      </c>
      <c r="N35" s="1136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135" t="s">
        <v>23</v>
      </c>
      <c r="N36" s="1136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133" t="s">
        <v>9</v>
      </c>
      <c r="N37" s="1134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105" t="s">
        <v>11</v>
      </c>
      <c r="N38" s="1106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16"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24">
        <v>45768</v>
      </c>
      <c r="U3" s="1124"/>
      <c r="V3" s="1124">
        <f>T3+6</f>
        <v>45774</v>
      </c>
      <c r="W3" s="112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6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8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8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69">
        <v>87.3</v>
      </c>
      <c r="J11" s="930">
        <v>88.7</v>
      </c>
      <c r="K11" s="897">
        <v>90.9</v>
      </c>
      <c r="L11" s="968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69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33" t="s">
        <v>10</v>
      </c>
      <c r="N28" s="113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133" t="s">
        <v>10</v>
      </c>
      <c r="N29" s="1134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135" t="s">
        <v>51</v>
      </c>
      <c r="N30" s="1136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7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135" t="s">
        <v>24</v>
      </c>
      <c r="N31" s="1136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0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135" t="s">
        <v>20</v>
      </c>
      <c r="N32" s="1136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0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135" t="s">
        <v>28</v>
      </c>
      <c r="N33" s="1136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0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135" t="s">
        <v>21</v>
      </c>
      <c r="N34" s="1136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0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135" t="s">
        <v>22</v>
      </c>
      <c r="N35" s="1136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0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135" t="s">
        <v>23</v>
      </c>
      <c r="N36" s="1136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4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133" t="s">
        <v>9</v>
      </c>
      <c r="N37" s="1134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105" t="s">
        <v>11</v>
      </c>
      <c r="N38" s="1106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1.4</v>
      </c>
      <c r="F51" s="963">
        <v>7</v>
      </c>
      <c r="G51" s="963">
        <v>7.1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7.2</v>
      </c>
      <c r="N51" s="963">
        <v>7.2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7.2</v>
      </c>
      <c r="V51" s="964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5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24">
        <v>45805</v>
      </c>
      <c r="U3" s="1124"/>
      <c r="V3" s="1124">
        <f>T3+6</f>
        <v>45811</v>
      </c>
      <c r="W3" s="112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1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5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6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8">
        <v>82.7</v>
      </c>
      <c r="E9" s="930">
        <v>12.5</v>
      </c>
      <c r="F9" s="897">
        <v>84.9</v>
      </c>
      <c r="G9" s="968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8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69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69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8">
        <v>82.3</v>
      </c>
      <c r="H13" s="898">
        <v>83.3</v>
      </c>
      <c r="I13" s="969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7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7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33" t="s">
        <v>10</v>
      </c>
      <c r="N28" s="113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2">
        <v>3.8</v>
      </c>
      <c r="E29" s="943">
        <v>80.400000000000006</v>
      </c>
      <c r="F29" s="943">
        <v>82</v>
      </c>
      <c r="G29" s="948">
        <v>83.5</v>
      </c>
      <c r="H29" s="973">
        <f t="shared" ref="H29:H37" si="9">SUM(B29:G29)</f>
        <v>400.20000000000005</v>
      </c>
      <c r="I29" s="836"/>
      <c r="J29" s="829"/>
      <c r="K29" s="829"/>
      <c r="L29" s="829"/>
      <c r="M29" s="1133" t="s">
        <v>10</v>
      </c>
      <c r="N29" s="1134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3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135" t="s">
        <v>51</v>
      </c>
      <c r="N30" s="1136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7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135" t="s">
        <v>24</v>
      </c>
      <c r="N31" s="1136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0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135" t="s">
        <v>20</v>
      </c>
      <c r="N32" s="1136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0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135" t="s">
        <v>28</v>
      </c>
      <c r="N33" s="1136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0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135" t="s">
        <v>21</v>
      </c>
      <c r="N34" s="1136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0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135" t="s">
        <v>22</v>
      </c>
      <c r="N35" s="1136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0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135" t="s">
        <v>23</v>
      </c>
      <c r="N36" s="1136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4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133" t="s">
        <v>9</v>
      </c>
      <c r="N37" s="1134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2">
        <f>AVERAGE(B38:G38)</f>
        <v>152.81999999999996</v>
      </c>
      <c r="J38" s="829"/>
      <c r="K38" s="829"/>
      <c r="L38" s="829"/>
      <c r="M38" s="1105" t="s">
        <v>11</v>
      </c>
      <c r="N38" s="1106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7">P38-P42</f>
        <v>-9.8455598455586824E-2</v>
      </c>
      <c r="Q47" s="981">
        <f t="shared" si="27"/>
        <v>-0.90476190476192642</v>
      </c>
      <c r="R47" s="981">
        <f t="shared" si="27"/>
        <v>-3.6585365853653684E-2</v>
      </c>
      <c r="S47" s="981">
        <f t="shared" si="27"/>
        <v>-4.0000000000000284</v>
      </c>
      <c r="T47" s="981">
        <f t="shared" si="27"/>
        <v>-7.3260073260030367E-2</v>
      </c>
      <c r="U47" s="829"/>
      <c r="V47" s="980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6.9</v>
      </c>
      <c r="G51" s="963">
        <v>6.9</v>
      </c>
      <c r="H51" s="964">
        <v>6.9</v>
      </c>
      <c r="I51" s="962">
        <v>7.1</v>
      </c>
      <c r="J51" s="963">
        <v>7.1</v>
      </c>
      <c r="K51" s="963">
        <v>7.3</v>
      </c>
      <c r="L51" s="963">
        <v>1.5</v>
      </c>
      <c r="M51" s="943">
        <v>6.9</v>
      </c>
      <c r="N51" s="963">
        <v>7.2</v>
      </c>
      <c r="O51" s="964">
        <v>6.9</v>
      </c>
      <c r="P51" s="962">
        <v>7.2</v>
      </c>
      <c r="Q51" s="963">
        <v>7.2</v>
      </c>
      <c r="R51" s="963">
        <v>7.1</v>
      </c>
      <c r="S51" s="963">
        <v>1.4</v>
      </c>
      <c r="T51" s="963">
        <v>7.1</v>
      </c>
      <c r="U51" s="963">
        <v>7.2</v>
      </c>
      <c r="V51" s="964">
        <v>6.7</v>
      </c>
      <c r="W51" s="973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5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-3.4599303135888704</v>
      </c>
      <c r="H68" s="978">
        <f t="shared" si="38"/>
        <v>-0.12956810631229132</v>
      </c>
      <c r="I68" s="978">
        <f t="shared" si="38"/>
        <v>1.2987012987025537E-2</v>
      </c>
      <c r="J68" s="978">
        <f t="shared" si="38"/>
        <v>1.2987012987025537E-2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4.7619047619065213E-2</v>
      </c>
      <c r="O68" s="978">
        <f t="shared" si="38"/>
        <v>-0.12956810631229132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-0.13492063492063266</v>
      </c>
      <c r="V68" s="979">
        <f t="shared" si="38"/>
        <v>-4.4217687074819878E-2</v>
      </c>
      <c r="X68" s="980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7" zoomScale="85" zoomScaleNormal="85" workbookViewId="0">
      <pane xSplit="1" topLeftCell="B1" activePane="topRight" state="frozen"/>
      <selection pane="topRight" activeCell="E36" sqref="E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24">
        <v>45811</v>
      </c>
      <c r="U3" s="1124"/>
      <c r="V3" s="1124">
        <f>T3+6</f>
        <v>45817</v>
      </c>
      <c r="W3" s="112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1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6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69">
        <v>86.5</v>
      </c>
      <c r="J9" s="897">
        <v>88.4</v>
      </c>
      <c r="K9" s="897">
        <v>90.8</v>
      </c>
      <c r="L9" s="977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69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8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6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8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923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930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923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153.98927783033739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10419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13.534103333333313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153.98927783033741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159.71107544141253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6">
        <f t="shared" ref="B21:V21" si="6">B19-B15</f>
        <v>-2.9220000000805157E-2</v>
      </c>
      <c r="C21" s="987">
        <f t="shared" si="6"/>
        <v>5.2999999992380253E-3</v>
      </c>
      <c r="D21" s="987">
        <f t="shared" si="6"/>
        <v>3.9819999999281208E-2</v>
      </c>
      <c r="E21" s="987">
        <f t="shared" si="6"/>
        <v>-2.6340000000104169E-2</v>
      </c>
      <c r="F21" s="987">
        <f t="shared" si="6"/>
        <v>1.3839999999277097E-2</v>
      </c>
      <c r="G21" s="987">
        <f t="shared" si="6"/>
        <v>1.7399999999156535E-2</v>
      </c>
      <c r="H21" s="987">
        <f t="shared" si="6"/>
        <v>4.835999999932028E-2</v>
      </c>
      <c r="I21" s="987">
        <f t="shared" si="6"/>
        <v>-3.2780000000798282E-2</v>
      </c>
      <c r="J21" s="987">
        <f t="shared" si="6"/>
        <v>-4.6660000000883883E-2</v>
      </c>
      <c r="K21" s="987">
        <f t="shared" si="6"/>
        <v>-2.7800000000866021E-2</v>
      </c>
      <c r="L21" s="987">
        <f t="shared" si="6"/>
        <v>-3.5953800000001195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-1.5700000000947512E-2</v>
      </c>
      <c r="P21" s="987">
        <f t="shared" si="6"/>
        <v>-2.6020000000812615E-2</v>
      </c>
      <c r="Q21" s="987">
        <f t="shared" si="6"/>
        <v>-1.8200000007482231E-3</v>
      </c>
      <c r="R21" s="987">
        <f t="shared" si="6"/>
        <v>-1.8200000008619099E-3</v>
      </c>
      <c r="S21" s="987">
        <f t="shared" si="6"/>
        <v>4.4119999999836068E-2</v>
      </c>
      <c r="T21" s="987">
        <f t="shared" si="6"/>
        <v>4.1239999999447718E-2</v>
      </c>
      <c r="U21" s="987">
        <f t="shared" si="6"/>
        <v>2.0599999999149077E-2</v>
      </c>
      <c r="V21" s="988">
        <f t="shared" si="6"/>
        <v>-4.8440000000823602E-2</v>
      </c>
      <c r="W21" s="829"/>
      <c r="X21" s="829"/>
    </row>
    <row r="22" spans="1:24" x14ac:dyDescent="0.25">
      <c r="A22" s="765"/>
      <c r="B22" s="991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-3.5953800000001195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2">
        <f t="shared" si="7"/>
        <v>-4.8440000000823602E-2</v>
      </c>
      <c r="W22" s="830"/>
    </row>
    <row r="23" spans="1:24" x14ac:dyDescent="0.25">
      <c r="A23" s="765"/>
      <c r="B23" s="991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10.10461999999988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2">
        <f t="shared" si="8"/>
        <v>89.751559999999174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33" t="s">
        <v>10</v>
      </c>
      <c r="N28" s="113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5">
        <v>74.099999999999994</v>
      </c>
      <c r="D29" s="972">
        <v>3.6</v>
      </c>
      <c r="E29" s="943">
        <v>81.599999999999994</v>
      </c>
      <c r="F29" s="943">
        <v>82.9</v>
      </c>
      <c r="G29" s="945">
        <v>83.4</v>
      </c>
      <c r="H29" s="973">
        <f t="shared" ref="H29:H37" si="9">SUM(B29:G29)</f>
        <v>401.9</v>
      </c>
      <c r="I29" s="836"/>
      <c r="J29" s="829"/>
      <c r="K29" s="829"/>
      <c r="L29" s="829"/>
      <c r="M29" s="1133" t="s">
        <v>10</v>
      </c>
      <c r="N29" s="1134"/>
      <c r="O29" s="1001">
        <v>5.9</v>
      </c>
      <c r="P29" s="1002">
        <v>5.8</v>
      </c>
      <c r="Q29" s="1002">
        <v>0.5</v>
      </c>
      <c r="R29" s="1002">
        <v>6.6</v>
      </c>
      <c r="S29" s="1002">
        <v>6.6</v>
      </c>
      <c r="T29" s="1003">
        <v>6.3</v>
      </c>
      <c r="U29" s="100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5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135" t="s">
        <v>51</v>
      </c>
      <c r="N30" s="1137"/>
      <c r="O30" s="1009">
        <v>5.9</v>
      </c>
      <c r="P30" s="1010">
        <v>5.8</v>
      </c>
      <c r="Q30" s="1010">
        <v>0.5</v>
      </c>
      <c r="R30" s="1010">
        <v>6.6</v>
      </c>
      <c r="S30" s="1010">
        <v>6.6</v>
      </c>
      <c r="T30" s="1011">
        <v>6.3</v>
      </c>
      <c r="U30" s="967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0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135" t="s">
        <v>24</v>
      </c>
      <c r="N31" s="1137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0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135" t="s">
        <v>20</v>
      </c>
      <c r="N32" s="1137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0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135" t="s">
        <v>28</v>
      </c>
      <c r="N33" s="1137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0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135" t="s">
        <v>21</v>
      </c>
      <c r="N34" s="1137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0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923">
        <f t="shared" si="9"/>
        <v>398.7</v>
      </c>
      <c r="I35" s="800">
        <f t="shared" si="11"/>
        <v>0</v>
      </c>
      <c r="J35" s="829"/>
      <c r="K35" s="829"/>
      <c r="L35" s="829"/>
      <c r="M35" s="1135" t="s">
        <v>22</v>
      </c>
      <c r="N35" s="1137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970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9">
        <v>80.8</v>
      </c>
      <c r="F36" s="795">
        <v>81.3</v>
      </c>
      <c r="G36" s="797">
        <v>82.4</v>
      </c>
      <c r="H36" s="933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135" t="s">
        <v>23</v>
      </c>
      <c r="N36" s="1137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74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133" t="s">
        <v>9</v>
      </c>
      <c r="N37" s="1134"/>
      <c r="O37" s="1005">
        <f t="shared" ref="O37:T37" si="14">SUM(O30:O36)</f>
        <v>40.5</v>
      </c>
      <c r="P37" s="1006">
        <f t="shared" si="14"/>
        <v>40.299999999999997</v>
      </c>
      <c r="Q37" s="1006">
        <f t="shared" si="14"/>
        <v>3.9000000000000004</v>
      </c>
      <c r="R37" s="1006">
        <f t="shared" si="14"/>
        <v>44.5</v>
      </c>
      <c r="S37" s="1006">
        <f t="shared" si="14"/>
        <v>44.4</v>
      </c>
      <c r="T37" s="1007">
        <f t="shared" si="14"/>
        <v>43.699999999999996</v>
      </c>
      <c r="U37" s="1008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153.03454715219419</v>
      </c>
      <c r="I38" s="982">
        <f>AVERAGE(B38:G38)</f>
        <v>152.81999999999996</v>
      </c>
      <c r="J38" s="829"/>
      <c r="K38" s="829"/>
      <c r="L38" s="829"/>
      <c r="M38" s="1105" t="s">
        <v>11</v>
      </c>
      <c r="N38" s="1106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527</v>
      </c>
      <c r="F39" s="819">
        <v>536</v>
      </c>
      <c r="G39" s="820">
        <v>542</v>
      </c>
      <c r="H39" s="854">
        <f>SUM(B39:G39)</f>
        <v>2601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80.358829999999998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153.03454715219419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563.75297999999998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153.10382217403088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6">
        <f t="shared" ref="B43:G43" si="21">B41-B37</f>
        <v>-3.9220000000113941E-2</v>
      </c>
      <c r="C43" s="987">
        <f t="shared" si="21"/>
        <v>-1.5580000000113614E-2</v>
      </c>
      <c r="D43" s="987">
        <f t="shared" si="21"/>
        <v>-2.78416</v>
      </c>
      <c r="E43" s="987">
        <f t="shared" si="21"/>
        <v>-1.047019999999975</v>
      </c>
      <c r="F43" s="987">
        <f t="shared" si="21"/>
        <v>-1.9360000000119726E-2</v>
      </c>
      <c r="G43" s="988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3.3499999999996533E-2</v>
      </c>
      <c r="P43" s="987">
        <f t="shared" si="22"/>
        <v>-2.5499999999993861E-2</v>
      </c>
      <c r="Q43" s="987">
        <f t="shared" si="22"/>
        <v>-0.51900000000000057</v>
      </c>
      <c r="R43" s="987">
        <f t="shared" si="22"/>
        <v>-0.11999999999999744</v>
      </c>
      <c r="S43" s="987">
        <f t="shared" si="22"/>
        <v>-1.9999999999996021E-2</v>
      </c>
      <c r="T43" s="988">
        <f t="shared" si="22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0.28382217403088816</v>
      </c>
      <c r="F44" s="828">
        <f t="shared" si="23"/>
        <v>5.1599147121521582E-3</v>
      </c>
      <c r="G44" s="990">
        <f t="shared" si="23"/>
        <v>2.424881391505096E-4</v>
      </c>
      <c r="H44" s="765"/>
      <c r="I44" s="829">
        <f>SUM(B44:G44)</f>
        <v>25.163677463977024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0">
        <f t="shared" si="22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-1.047019999999975</v>
      </c>
      <c r="F45" s="894">
        <f t="shared" si="24"/>
        <v>-1.9360000000119726E-2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79.752980000000022</v>
      </c>
      <c r="F46" s="894">
        <f t="shared" si="26"/>
        <v>81.280639999999877</v>
      </c>
      <c r="G46" s="992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8">P38-P42</f>
        <v>-9.8455598455586824E-2</v>
      </c>
      <c r="Q47" s="981">
        <f t="shared" si="28"/>
        <v>-24.714285714285722</v>
      </c>
      <c r="R47" s="981">
        <f t="shared" si="28"/>
        <v>-0.42857142857144481</v>
      </c>
      <c r="S47" s="981">
        <f t="shared" si="28"/>
        <v>-7.1428571428555188E-2</v>
      </c>
      <c r="T47" s="993">
        <f t="shared" si="28"/>
        <v>-7.3260073260030367E-2</v>
      </c>
      <c r="U47" s="829"/>
      <c r="V47" s="980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6.7</v>
      </c>
      <c r="H51" s="964">
        <v>7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7.3</v>
      </c>
      <c r="V51" s="964">
        <v>6.8</v>
      </c>
      <c r="W51" s="973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924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924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6">
        <f t="shared" ref="B65:V65" si="36">B63-B59</f>
        <v>1.2500000000002842E-2</v>
      </c>
      <c r="C65" s="987">
        <f t="shared" si="36"/>
        <v>0</v>
      </c>
      <c r="D65" s="987">
        <f t="shared" si="36"/>
        <v>2.8000000000005798E-2</v>
      </c>
      <c r="E65" s="987">
        <f t="shared" si="36"/>
        <v>-2.8000000000000469E-2</v>
      </c>
      <c r="F65" s="987">
        <f t="shared" si="36"/>
        <v>2.8000000000005798E-2</v>
      </c>
      <c r="G65" s="987">
        <f t="shared" si="36"/>
        <v>6.9999999999978968E-3</v>
      </c>
      <c r="H65" s="987">
        <f t="shared" si="36"/>
        <v>-3.9000000000001478E-2</v>
      </c>
      <c r="I65" s="987">
        <f t="shared" si="36"/>
        <v>3.9999999999977831E-3</v>
      </c>
      <c r="J65" s="987">
        <f t="shared" si="36"/>
        <v>3.9999999999977831E-3</v>
      </c>
      <c r="K65" s="987">
        <f t="shared" si="36"/>
        <v>-1.2499999999995737E-2</v>
      </c>
      <c r="L65" s="987">
        <f t="shared" si="36"/>
        <v>3.7500000000001421E-2</v>
      </c>
      <c r="M65" s="987">
        <f t="shared" si="36"/>
        <v>-3.7999999999996703E-2</v>
      </c>
      <c r="N65" s="987">
        <f t="shared" si="36"/>
        <v>1.5000000000007674E-2</v>
      </c>
      <c r="O65" s="987">
        <f t="shared" si="36"/>
        <v>-3.9000000000001478E-2</v>
      </c>
      <c r="P65" s="987">
        <f t="shared" si="36"/>
        <v>2.0000000000010232E-2</v>
      </c>
      <c r="Q65" s="987">
        <f t="shared" si="36"/>
        <v>2.0000000000010232E-2</v>
      </c>
      <c r="R65" s="987">
        <f t="shared" si="36"/>
        <v>-4.0000000000048885E-3</v>
      </c>
      <c r="S65" s="987">
        <f t="shared" si="36"/>
        <v>5.999999999998451E-3</v>
      </c>
      <c r="T65" s="987">
        <f t="shared" si="36"/>
        <v>-4.0000000000048885E-3</v>
      </c>
      <c r="U65" s="987">
        <f t="shared" si="36"/>
        <v>-4.2500000000003979E-2</v>
      </c>
      <c r="V65" s="988">
        <f t="shared" si="36"/>
        <v>-1.2999999999998124E-2</v>
      </c>
    </row>
    <row r="66" spans="1:24" x14ac:dyDescent="0.25">
      <c r="A66" s="765"/>
      <c r="B66" s="991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2">
        <f t="shared" si="37"/>
        <v>-1.2999999999998124E-2</v>
      </c>
    </row>
    <row r="67" spans="1:24" ht="15.75" thickBot="1" x14ac:dyDescent="0.3">
      <c r="B67" s="991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2">
        <f t="shared" si="38"/>
        <v>6.7870000000000017</v>
      </c>
    </row>
    <row r="68" spans="1:24" ht="15.75" thickBot="1" x14ac:dyDescent="0.3">
      <c r="A68" s="765"/>
      <c r="B68" s="981">
        <f t="shared" ref="B68:V68" si="39">B60-B64</f>
        <v>4.1528239202676787E-2</v>
      </c>
      <c r="C68" s="978">
        <f t="shared" si="39"/>
        <v>0</v>
      </c>
      <c r="D68" s="978">
        <f t="shared" si="39"/>
        <v>9.5238095238073583E-2</v>
      </c>
      <c r="E68" s="978">
        <f t="shared" si="39"/>
        <v>-0.5</v>
      </c>
      <c r="F68" s="978">
        <f t="shared" si="39"/>
        <v>9.5238095238073583E-2</v>
      </c>
      <c r="G68" s="978">
        <f t="shared" si="39"/>
        <v>2.4390243902445263E-2</v>
      </c>
      <c r="H68" s="978">
        <f t="shared" si="39"/>
        <v>-0.12956810631229132</v>
      </c>
      <c r="I68" s="978">
        <f t="shared" si="39"/>
        <v>1.2987012987025537E-2</v>
      </c>
      <c r="J68" s="978">
        <f t="shared" si="39"/>
        <v>1.2987012987025537E-2</v>
      </c>
      <c r="K68" s="978">
        <f t="shared" si="39"/>
        <v>-3.968253968253066E-2</v>
      </c>
      <c r="L68" s="978">
        <f t="shared" si="39"/>
        <v>0.59523809523807358</v>
      </c>
      <c r="M68" s="978">
        <f t="shared" si="39"/>
        <v>-0.12624584717607945</v>
      </c>
      <c r="N68" s="978">
        <f t="shared" si="39"/>
        <v>4.7619047619065213E-2</v>
      </c>
      <c r="O68" s="978">
        <f t="shared" si="39"/>
        <v>-0.12956810631229132</v>
      </c>
      <c r="P68" s="978">
        <f t="shared" si="39"/>
        <v>6.4935064935099263E-2</v>
      </c>
      <c r="Q68" s="978">
        <f t="shared" si="39"/>
        <v>6.4935064935099263E-2</v>
      </c>
      <c r="R68" s="978">
        <f t="shared" si="39"/>
        <v>-1.2987012987025537E-2</v>
      </c>
      <c r="S68" s="978">
        <f t="shared" si="39"/>
        <v>9.5238095238073583E-2</v>
      </c>
      <c r="T68" s="978">
        <f t="shared" si="39"/>
        <v>-1.2987012987025537E-2</v>
      </c>
      <c r="U68" s="978">
        <f t="shared" si="39"/>
        <v>-0.13492063492066109</v>
      </c>
      <c r="V68" s="979">
        <f t="shared" si="39"/>
        <v>-4.4217687074819878E-2</v>
      </c>
      <c r="X68" s="980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Y14" sqref="Y14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67"/>
      <c r="C1" s="1169" t="s">
        <v>36</v>
      </c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1169"/>
      <c r="W1" s="1170"/>
      <c r="X1" s="1171" t="s">
        <v>37</v>
      </c>
      <c r="Y1" s="1172"/>
    </row>
    <row r="2" spans="1:28" x14ac:dyDescent="0.55000000000000004">
      <c r="A2" s="577"/>
      <c r="B2" s="1168"/>
      <c r="C2" s="1173" t="s">
        <v>38</v>
      </c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4"/>
      <c r="X2" s="1176" t="s">
        <v>39</v>
      </c>
      <c r="Y2" s="1177"/>
    </row>
    <row r="3" spans="1:28" x14ac:dyDescent="0.55000000000000004">
      <c r="A3" s="577"/>
      <c r="B3" s="1168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75"/>
      <c r="X3" s="1176" t="s">
        <v>40</v>
      </c>
      <c r="Y3" s="117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66">
        <v>2</v>
      </c>
      <c r="D5" s="1166"/>
      <c r="E5" s="435"/>
      <c r="F5" s="435"/>
      <c r="G5" s="435" t="s">
        <v>42</v>
      </c>
      <c r="H5" s="1178" t="s">
        <v>54</v>
      </c>
      <c r="I5" s="117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64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81" t="s">
        <v>135</v>
      </c>
      <c r="Y6" s="1182"/>
      <c r="Z6" s="917"/>
    </row>
    <row r="7" spans="1:28" ht="39" customHeight="1" thickBot="1" x14ac:dyDescent="0.6">
      <c r="A7" s="577"/>
      <c r="B7" s="580" t="s">
        <v>44</v>
      </c>
      <c r="C7" s="1179" t="s">
        <v>2</v>
      </c>
      <c r="D7" s="1179"/>
      <c r="E7" s="436"/>
      <c r="F7" s="436"/>
      <c r="G7" s="435" t="s">
        <v>45</v>
      </c>
      <c r="H7" s="1180">
        <f ca="1">INDIRECT("'SEM " &amp; $R$5 &amp; "'!" &amp; ADDRESS(ROW(T3), COLUMN(T3)))</f>
        <v>45819</v>
      </c>
      <c r="I7" s="1180"/>
      <c r="J7" s="437"/>
      <c r="K7" s="437"/>
      <c r="L7" s="437"/>
      <c r="M7" s="437"/>
      <c r="N7" s="437"/>
      <c r="O7" s="437"/>
      <c r="P7" s="1165" t="s">
        <v>46</v>
      </c>
      <c r="Q7" s="1165"/>
      <c r="R7" s="1165"/>
      <c r="S7" s="1166" t="s">
        <v>116</v>
      </c>
      <c r="T7" s="1166"/>
      <c r="U7" s="1166"/>
      <c r="V7" s="1166"/>
      <c r="W7" s="438"/>
      <c r="X7" s="1183">
        <v>45825</v>
      </c>
      <c r="Y7" s="1184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8" t="s">
        <v>47</v>
      </c>
      <c r="B9" s="1159"/>
      <c r="C9" s="1160" t="s">
        <v>65</v>
      </c>
      <c r="D9" s="1161"/>
      <c r="E9" s="1161"/>
      <c r="F9" s="1161"/>
      <c r="G9" s="1161"/>
      <c r="H9" s="1161"/>
      <c r="I9" s="1162"/>
      <c r="J9" s="1160" t="s">
        <v>63</v>
      </c>
      <c r="K9" s="1161"/>
      <c r="L9" s="1161"/>
      <c r="M9" s="1161"/>
      <c r="N9" s="1161"/>
      <c r="O9" s="1161"/>
      <c r="P9" s="1162"/>
      <c r="Q9" s="1163" t="s">
        <v>8</v>
      </c>
      <c r="R9" s="1164"/>
      <c r="S9" s="1164"/>
      <c r="T9" s="1164"/>
      <c r="U9" s="1164"/>
      <c r="V9" s="1164"/>
      <c r="W9" s="1164"/>
      <c r="X9" s="1162"/>
    </row>
    <row r="10" spans="1:28" ht="48" customHeight="1" thickBot="1" x14ac:dyDescent="0.6">
      <c r="A10" s="1156" t="s">
        <v>48</v>
      </c>
      <c r="B10" s="115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45819</v>
      </c>
      <c r="C11" s="360">
        <f ca="1">INDIRECT("'SEM " &amp; $R$5 &amp; "'!" &amp; ADDRESS(ROW(B8), COLUMN(B8)))</f>
        <v>82.3</v>
      </c>
      <c r="D11" s="282">
        <f t="shared" ref="D11:X11" ca="1" si="0">INDIRECT("'SEM " &amp; $R$5 &amp; "'!" &amp; ADDRESS(ROW(C8), COLUMN(C8)))</f>
        <v>82.2</v>
      </c>
      <c r="E11" s="282">
        <f t="shared" ca="1" si="0"/>
        <v>80.599999999999994</v>
      </c>
      <c r="F11" s="282">
        <f t="shared" ca="1" si="0"/>
        <v>11</v>
      </c>
      <c r="G11" s="282">
        <f t="shared" ca="1" si="0"/>
        <v>83.4</v>
      </c>
      <c r="H11" s="282">
        <f t="shared" ca="1" si="0"/>
        <v>80.599999999999994</v>
      </c>
      <c r="I11" s="284">
        <f t="shared" ca="1" si="0"/>
        <v>83.3</v>
      </c>
      <c r="J11" s="285">
        <f t="shared" ca="1" si="0"/>
        <v>84.7</v>
      </c>
      <c r="K11" s="282">
        <f t="shared" ca="1" si="0"/>
        <v>87.5</v>
      </c>
      <c r="L11" s="282">
        <f t="shared" ca="1" si="0"/>
        <v>91</v>
      </c>
      <c r="M11" s="282">
        <f t="shared" ca="1" si="0"/>
        <v>13.6</v>
      </c>
      <c r="N11" s="282">
        <f t="shared" ca="1" si="0"/>
        <v>87.3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89.4</v>
      </c>
      <c r="R11" s="282">
        <f t="shared" ca="1" si="0"/>
        <v>88</v>
      </c>
      <c r="S11" s="282">
        <f t="shared" ca="1" si="0"/>
        <v>87.1</v>
      </c>
      <c r="T11" s="282">
        <f t="shared" ca="1" si="0"/>
        <v>16.600000000000001</v>
      </c>
      <c r="U11" s="282">
        <f t="shared" ca="1" si="0"/>
        <v>88.8</v>
      </c>
      <c r="V11" s="282">
        <f t="shared" ca="1" si="0"/>
        <v>86.7</v>
      </c>
      <c r="W11" s="284">
        <f t="shared" ca="1" si="0"/>
        <v>89.8</v>
      </c>
      <c r="X11" s="732">
        <f t="shared" ca="1" si="0"/>
        <v>1592.6999999999998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45820</v>
      </c>
      <c r="C12" s="281">
        <f t="shared" ref="C12:X12" ca="1" si="1">INDIRECT("'SEM " &amp; $R$5 &amp; "'!" &amp; ADDRESS(ROW(B9), COLUMN(B9)))</f>
        <v>82.3</v>
      </c>
      <c r="D12" s="282">
        <f t="shared" ca="1" si="1"/>
        <v>82.1</v>
      </c>
      <c r="E12" s="282">
        <f t="shared" ca="1" si="1"/>
        <v>80.599999999999994</v>
      </c>
      <c r="F12" s="282">
        <f t="shared" ca="1" si="1"/>
        <v>11</v>
      </c>
      <c r="G12" s="282">
        <f t="shared" ca="1" si="1"/>
        <v>83.3</v>
      </c>
      <c r="H12" s="282">
        <f t="shared" ca="1" si="1"/>
        <v>80.5</v>
      </c>
      <c r="I12" s="284">
        <f t="shared" ca="1" si="1"/>
        <v>83</v>
      </c>
      <c r="J12" s="285">
        <f t="shared" ca="1" si="1"/>
        <v>84.4</v>
      </c>
      <c r="K12" s="282">
        <f t="shared" ca="1" si="1"/>
        <v>87.5</v>
      </c>
      <c r="L12" s="282">
        <f t="shared" ca="1" si="1"/>
        <v>90.9</v>
      </c>
      <c r="M12" s="282">
        <f t="shared" ca="1" si="1"/>
        <v>13.6</v>
      </c>
      <c r="N12" s="282">
        <f t="shared" ca="1" si="1"/>
        <v>87.3</v>
      </c>
      <c r="O12" s="282">
        <f t="shared" ca="1" si="1"/>
        <v>88.6</v>
      </c>
      <c r="P12" s="282">
        <f t="shared" ca="1" si="1"/>
        <v>90.2</v>
      </c>
      <c r="Q12" s="281">
        <f t="shared" ca="1" si="1"/>
        <v>89.4</v>
      </c>
      <c r="R12" s="282">
        <f t="shared" ca="1" si="1"/>
        <v>88</v>
      </c>
      <c r="S12" s="282">
        <f t="shared" ca="1" si="1"/>
        <v>87.1</v>
      </c>
      <c r="T12" s="282">
        <f t="shared" ca="1" si="1"/>
        <v>16.600000000000001</v>
      </c>
      <c r="U12" s="282">
        <f t="shared" ca="1" si="1"/>
        <v>88.7</v>
      </c>
      <c r="V12" s="282">
        <f t="shared" ca="1" si="1"/>
        <v>86.6</v>
      </c>
      <c r="W12" s="284">
        <f t="shared" ca="1" si="1"/>
        <v>89.8</v>
      </c>
      <c r="X12" s="733">
        <f t="shared" ca="1" si="1"/>
        <v>1591.4999999999998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45821</v>
      </c>
      <c r="C13" s="281">
        <f t="shared" ref="C13:X13" ca="1" si="3">INDIRECT("'SEM " &amp; $R$5 &amp; "'!" &amp; ADDRESS(ROW(B10), COLUMN(B10)))</f>
        <v>83.6</v>
      </c>
      <c r="D13" s="282">
        <f t="shared" ca="1" si="3"/>
        <v>82.1</v>
      </c>
      <c r="E13" s="282">
        <f t="shared" ca="1" si="3"/>
        <v>81.8</v>
      </c>
      <c r="F13" s="282">
        <f t="shared" ca="1" si="3"/>
        <v>12.2</v>
      </c>
      <c r="G13" s="282">
        <f t="shared" ca="1" si="3"/>
        <v>84.5</v>
      </c>
      <c r="H13" s="282">
        <f t="shared" ca="1" si="3"/>
        <v>81.8</v>
      </c>
      <c r="I13" s="284">
        <f t="shared" ca="1" si="3"/>
        <v>83.1</v>
      </c>
      <c r="J13" s="285">
        <f t="shared" ca="1" si="3"/>
        <v>86.2</v>
      </c>
      <c r="K13" s="282">
        <f t="shared" ca="1" si="3"/>
        <v>88.4</v>
      </c>
      <c r="L13" s="282">
        <f t="shared" ca="1" si="3"/>
        <v>90.6</v>
      </c>
      <c r="M13" s="282">
        <f t="shared" ca="1" si="3"/>
        <v>13.7</v>
      </c>
      <c r="N13" s="282">
        <f t="shared" ca="1" si="3"/>
        <v>89.6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88.2</v>
      </c>
      <c r="T13" s="282">
        <f t="shared" ca="1" si="3"/>
        <v>17.899999999999999</v>
      </c>
      <c r="U13" s="282">
        <f t="shared" ca="1" si="3"/>
        <v>88.9</v>
      </c>
      <c r="V13" s="282">
        <f t="shared" ca="1" si="3"/>
        <v>88</v>
      </c>
      <c r="W13" s="284">
        <f t="shared" ca="1" si="3"/>
        <v>89.4</v>
      </c>
      <c r="X13" s="733">
        <f t="shared" ca="1" si="3"/>
        <v>1606.1000000000006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45822</v>
      </c>
      <c r="C14" s="281">
        <f t="shared" ref="C14:X14" ca="1" si="4">INDIRECT("'SEM " &amp; $R$5 &amp; "'!" &amp; ADDRESS(ROW(B11), COLUMN(B11)))</f>
        <v>83.6</v>
      </c>
      <c r="D14" s="282">
        <f t="shared" ca="1" si="4"/>
        <v>82.1</v>
      </c>
      <c r="E14" s="282">
        <f t="shared" ca="1" si="4"/>
        <v>81.3</v>
      </c>
      <c r="F14" s="282">
        <f t="shared" ca="1" si="4"/>
        <v>12.1</v>
      </c>
      <c r="G14" s="282">
        <f t="shared" ca="1" si="4"/>
        <v>84.5</v>
      </c>
      <c r="H14" s="282">
        <f t="shared" ca="1" si="4"/>
        <v>81.8</v>
      </c>
      <c r="I14" s="284">
        <f t="shared" ca="1" si="4"/>
        <v>83.1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90.6</v>
      </c>
      <c r="M14" s="282">
        <f t="shared" ca="1" si="4"/>
        <v>13.7</v>
      </c>
      <c r="N14" s="282">
        <f t="shared" ca="1" si="4"/>
        <v>89.6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89.5</v>
      </c>
      <c r="R14" s="282">
        <f t="shared" ca="1" si="4"/>
        <v>87.9</v>
      </c>
      <c r="S14" s="282">
        <f t="shared" ca="1" si="4"/>
        <v>88.2</v>
      </c>
      <c r="T14" s="282">
        <f t="shared" ca="1" si="4"/>
        <v>17.899999999999999</v>
      </c>
      <c r="U14" s="282">
        <f t="shared" ca="1" si="4"/>
        <v>88.9</v>
      </c>
      <c r="V14" s="282">
        <f t="shared" ca="1" si="4"/>
        <v>88</v>
      </c>
      <c r="W14" s="284">
        <f t="shared" ca="1" si="4"/>
        <v>89.3</v>
      </c>
      <c r="X14" s="733">
        <f t="shared" ca="1" si="4"/>
        <v>1605.3000000000004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45823</v>
      </c>
      <c r="C15" s="281">
        <f t="shared" ref="C15:X15" ca="1" si="5">INDIRECT("'SEM " &amp; $R$5 &amp; "'!" &amp; ADDRESS(ROW(B12), COLUMN(B12)))</f>
        <v>83.3</v>
      </c>
      <c r="D15" s="282">
        <f t="shared" ca="1" si="5"/>
        <v>82.1</v>
      </c>
      <c r="E15" s="282">
        <f t="shared" ca="1" si="5"/>
        <v>81</v>
      </c>
      <c r="F15" s="282">
        <f t="shared" ca="1" si="5"/>
        <v>12.1</v>
      </c>
      <c r="G15" s="282">
        <f t="shared" ca="1" si="5"/>
        <v>84.5</v>
      </c>
      <c r="H15" s="282">
        <f t="shared" ca="1" si="5"/>
        <v>81.3</v>
      </c>
      <c r="I15" s="284">
        <f t="shared" ca="1" si="5"/>
        <v>83</v>
      </c>
      <c r="J15" s="285">
        <f t="shared" ca="1" si="5"/>
        <v>86.2</v>
      </c>
      <c r="K15" s="282">
        <f t="shared" ca="1" si="5"/>
        <v>88.3</v>
      </c>
      <c r="L15" s="282">
        <f t="shared" ca="1" si="5"/>
        <v>90.6</v>
      </c>
      <c r="M15" s="282">
        <f t="shared" ca="1" si="5"/>
        <v>13.7</v>
      </c>
      <c r="N15" s="282">
        <f t="shared" ca="1" si="5"/>
        <v>89.6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89.5</v>
      </c>
      <c r="R15" s="282">
        <f t="shared" ca="1" si="5"/>
        <v>87.9</v>
      </c>
      <c r="S15" s="282">
        <f t="shared" ca="1" si="5"/>
        <v>88.2</v>
      </c>
      <c r="T15" s="282">
        <f t="shared" ca="1" si="5"/>
        <v>17.899999999999999</v>
      </c>
      <c r="U15" s="282">
        <f t="shared" ca="1" si="5"/>
        <v>88.9</v>
      </c>
      <c r="V15" s="282">
        <f t="shared" ca="1" si="5"/>
        <v>88</v>
      </c>
      <c r="W15" s="284">
        <f t="shared" ca="1" si="5"/>
        <v>89.3</v>
      </c>
      <c r="X15" s="733">
        <f t="shared" ca="1" si="5"/>
        <v>1604.1000000000004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45824</v>
      </c>
      <c r="C16" s="281">
        <f t="shared" ref="C16:X16" ca="1" si="6">INDIRECT("'SEM " &amp; $R$5 &amp; "'!" &amp; ADDRESS(ROW(B13), COLUMN(B13)))</f>
        <v>83.2</v>
      </c>
      <c r="D16" s="282">
        <f t="shared" ca="1" si="6"/>
        <v>82.1</v>
      </c>
      <c r="E16" s="282">
        <f t="shared" ca="1" si="6"/>
        <v>80.900000000000006</v>
      </c>
      <c r="F16" s="282">
        <f t="shared" ca="1" si="6"/>
        <v>12</v>
      </c>
      <c r="G16" s="282">
        <f t="shared" ca="1" si="6"/>
        <v>84.5</v>
      </c>
      <c r="H16" s="282">
        <f t="shared" ca="1" si="6"/>
        <v>81.3</v>
      </c>
      <c r="I16" s="284">
        <f t="shared" ca="1" si="6"/>
        <v>83</v>
      </c>
      <c r="J16" s="285">
        <f t="shared" ca="1" si="6"/>
        <v>86.2</v>
      </c>
      <c r="K16" s="282">
        <f t="shared" ca="1" si="6"/>
        <v>88.2</v>
      </c>
      <c r="L16" s="282">
        <f t="shared" ca="1" si="6"/>
        <v>90.6</v>
      </c>
      <c r="M16" s="282">
        <f t="shared" ca="1" si="6"/>
        <v>13.7</v>
      </c>
      <c r="N16" s="282">
        <f t="shared" ca="1" si="6"/>
        <v>89.6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89.5</v>
      </c>
      <c r="R16" s="282">
        <f t="shared" ca="1" si="6"/>
        <v>87.9</v>
      </c>
      <c r="S16" s="282">
        <f t="shared" ca="1" si="6"/>
        <v>88.2</v>
      </c>
      <c r="T16" s="282">
        <f t="shared" ca="1" si="6"/>
        <v>17.8</v>
      </c>
      <c r="U16" s="282">
        <f t="shared" ca="1" si="6"/>
        <v>88.9</v>
      </c>
      <c r="V16" s="282">
        <f t="shared" ca="1" si="6"/>
        <v>88</v>
      </c>
      <c r="W16" s="284">
        <f t="shared" ca="1" si="6"/>
        <v>89.3</v>
      </c>
      <c r="X16" s="733">
        <f t="shared" ca="1" si="6"/>
        <v>1603.6000000000004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45825</v>
      </c>
      <c r="C17" s="281">
        <f t="shared" ref="C17:X17" ca="1" si="7">INDIRECT("'SEM " &amp; $R$5 &amp; "'!" &amp; ADDRESS(ROW(B14), COLUMN(B14)))</f>
        <v>79.3</v>
      </c>
      <c r="D17" s="282">
        <f t="shared" ca="1" si="7"/>
        <v>81.7</v>
      </c>
      <c r="E17" s="282">
        <f t="shared" ca="1" si="7"/>
        <v>77.400000000000006</v>
      </c>
      <c r="F17" s="282">
        <f t="shared" ca="1" si="7"/>
        <v>9.3000000000000007</v>
      </c>
      <c r="G17" s="282">
        <f t="shared" ca="1" si="7"/>
        <v>84.7</v>
      </c>
      <c r="H17" s="282">
        <f t="shared" ca="1" si="7"/>
        <v>79.5</v>
      </c>
      <c r="I17" s="284">
        <f t="shared" ca="1" si="7"/>
        <v>82.3</v>
      </c>
      <c r="J17" s="285">
        <f t="shared" ca="1" si="7"/>
        <v>86.3</v>
      </c>
      <c r="K17" s="282">
        <f t="shared" ca="1" si="7"/>
        <v>84.9</v>
      </c>
      <c r="L17" s="282">
        <f t="shared" ca="1" si="7"/>
        <v>88.2</v>
      </c>
      <c r="M17" s="282">
        <f t="shared" ca="1" si="7"/>
        <v>11.7</v>
      </c>
      <c r="N17" s="282">
        <f t="shared" ca="1" si="7"/>
        <v>89.8</v>
      </c>
      <c r="O17" s="282">
        <f t="shared" ca="1" si="7"/>
        <v>87.6</v>
      </c>
      <c r="P17" s="282">
        <f t="shared" ca="1" si="7"/>
        <v>88.9</v>
      </c>
      <c r="Q17" s="281">
        <f t="shared" ca="1" si="7"/>
        <v>89.3</v>
      </c>
      <c r="R17" s="282">
        <f t="shared" ca="1" si="7"/>
        <v>87.7</v>
      </c>
      <c r="S17" s="282">
        <f t="shared" ca="1" si="7"/>
        <v>88.3</v>
      </c>
      <c r="T17" s="282">
        <f t="shared" ca="1" si="7"/>
        <v>17.100000000000001</v>
      </c>
      <c r="U17" s="282">
        <f t="shared" ca="1" si="7"/>
        <v>88.7</v>
      </c>
      <c r="V17" s="282">
        <f t="shared" ca="1" si="7"/>
        <v>87.8</v>
      </c>
      <c r="W17" s="284">
        <f t="shared" ca="1" si="7"/>
        <v>88.1</v>
      </c>
      <c r="X17" s="734">
        <f t="shared" ca="1" si="7"/>
        <v>1578.6</v>
      </c>
      <c r="Y17" s="573"/>
      <c r="AB17" s="441"/>
    </row>
    <row r="18" spans="1:28" ht="48" customHeight="1" thickBot="1" x14ac:dyDescent="0.6">
      <c r="A18" s="1138" t="s">
        <v>9</v>
      </c>
      <c r="B18" s="1139"/>
      <c r="C18" s="736">
        <f t="shared" ref="C18:X18" ca="1" si="8">INDIRECT("'SEM " &amp; $R$5 &amp; "'!" &amp; ADDRESS(ROW(B15), COLUMN(B15)))</f>
        <v>577.59999999999991</v>
      </c>
      <c r="D18" s="737">
        <f t="shared" ca="1" si="8"/>
        <v>574.40000000000009</v>
      </c>
      <c r="E18" s="737">
        <f t="shared" ca="1" si="8"/>
        <v>563.6</v>
      </c>
      <c r="F18" s="737">
        <f t="shared" ca="1" si="8"/>
        <v>79.7</v>
      </c>
      <c r="G18" s="737">
        <f t="shared" ca="1" si="8"/>
        <v>589.4</v>
      </c>
      <c r="H18" s="737">
        <f t="shared" ca="1" si="8"/>
        <v>566.79999999999995</v>
      </c>
      <c r="I18" s="738">
        <f t="shared" ca="1" si="8"/>
        <v>580.79999999999995</v>
      </c>
      <c r="J18" s="736">
        <f t="shared" ca="1" si="8"/>
        <v>600.19999999999993</v>
      </c>
      <c r="K18" s="737">
        <f t="shared" ca="1" si="8"/>
        <v>613.1</v>
      </c>
      <c r="L18" s="737">
        <f t="shared" ca="1" si="8"/>
        <v>632.50000000000011</v>
      </c>
      <c r="M18" s="737">
        <f t="shared" ca="1" si="8"/>
        <v>93.7</v>
      </c>
      <c r="N18" s="737">
        <f t="shared" ca="1" si="8"/>
        <v>622.79999999999995</v>
      </c>
      <c r="O18" s="737">
        <f t="shared" ca="1" si="8"/>
        <v>619.6</v>
      </c>
      <c r="P18" s="738">
        <f t="shared" ca="1" si="8"/>
        <v>629.29999999999995</v>
      </c>
      <c r="Q18" s="736">
        <f t="shared" ca="1" si="8"/>
        <v>626.09999999999991</v>
      </c>
      <c r="R18" s="737">
        <f t="shared" ca="1" si="8"/>
        <v>615.29999999999995</v>
      </c>
      <c r="S18" s="737">
        <f t="shared" ca="1" si="8"/>
        <v>615.29999999999995</v>
      </c>
      <c r="T18" s="737">
        <f t="shared" ca="1" si="8"/>
        <v>121.80000000000001</v>
      </c>
      <c r="U18" s="737">
        <f t="shared" ca="1" si="8"/>
        <v>621.79999999999995</v>
      </c>
      <c r="V18" s="737">
        <f t="shared" ca="1" si="8"/>
        <v>613.09999999999991</v>
      </c>
      <c r="W18" s="738">
        <f t="shared" ca="1" si="8"/>
        <v>625</v>
      </c>
      <c r="X18" s="735">
        <f t="shared" ca="1" si="8"/>
        <v>11181.900000000001</v>
      </c>
    </row>
    <row r="19" spans="1:28" ht="48" customHeight="1" thickBot="1" x14ac:dyDescent="0.6">
      <c r="A19" s="1140" t="s">
        <v>50</v>
      </c>
      <c r="B19" s="1141"/>
      <c r="C19" s="739">
        <f ca="1">INDIRECT("'SEM " &amp; $R$5 &amp; "'!" &amp; ADDRESS(ROW(B17), COLUMN(B17)))</f>
        <v>536</v>
      </c>
      <c r="D19" s="740">
        <f t="shared" ref="D19:X19" ca="1" si="9">INDIRECT("'SEM " &amp; $R$5 &amp; "'!" &amp; ADDRESS(ROW(C17), COLUMN(C17)))</f>
        <v>533</v>
      </c>
      <c r="E19" s="740">
        <f t="shared" ca="1" si="9"/>
        <v>523</v>
      </c>
      <c r="F19" s="740">
        <f t="shared" ca="1" si="9"/>
        <v>74</v>
      </c>
      <c r="G19" s="740">
        <f t="shared" ca="1" si="9"/>
        <v>547</v>
      </c>
      <c r="H19" s="740">
        <f t="shared" ca="1" si="9"/>
        <v>526</v>
      </c>
      <c r="I19" s="741">
        <f t="shared" ca="1" si="9"/>
        <v>539</v>
      </c>
      <c r="J19" s="739">
        <f t="shared" ca="1" si="9"/>
        <v>557</v>
      </c>
      <c r="K19" s="740">
        <f t="shared" ca="1" si="9"/>
        <v>569</v>
      </c>
      <c r="L19" s="740">
        <f t="shared" ca="1" si="9"/>
        <v>587</v>
      </c>
      <c r="M19" s="740">
        <f t="shared" ca="1" si="9"/>
        <v>87</v>
      </c>
      <c r="N19" s="740">
        <f t="shared" ca="1" si="9"/>
        <v>578</v>
      </c>
      <c r="O19" s="740">
        <f t="shared" ca="1" si="9"/>
        <v>575</v>
      </c>
      <c r="P19" s="741">
        <f t="shared" ca="1" si="9"/>
        <v>584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113</v>
      </c>
      <c r="U19" s="740">
        <f t="shared" ca="1" si="9"/>
        <v>577</v>
      </c>
      <c r="V19" s="740">
        <f t="shared" ca="1" si="9"/>
        <v>569</v>
      </c>
      <c r="W19" s="741">
        <f t="shared" ca="1" si="9"/>
        <v>580</v>
      </c>
      <c r="X19" s="730">
        <f t="shared" ca="1" si="9"/>
        <v>10377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42"/>
      <c r="N20" s="1142"/>
      <c r="O20" s="1142"/>
      <c r="P20" s="1142"/>
      <c r="Q20" s="1143"/>
      <c r="R20" s="1143"/>
      <c r="S20" s="1143"/>
      <c r="T20" s="1143"/>
      <c r="U20" s="1143"/>
      <c r="V20" s="1143"/>
      <c r="W20" s="1143"/>
      <c r="X20" s="114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9" t="s">
        <v>27</v>
      </c>
      <c r="B22" s="1150"/>
      <c r="C22" s="1151" t="s">
        <v>8</v>
      </c>
      <c r="D22" s="1152"/>
      <c r="E22" s="1152"/>
      <c r="F22" s="1152"/>
      <c r="G22" s="1152"/>
      <c r="H22" s="1152"/>
      <c r="I22" s="1153"/>
      <c r="J22" s="446"/>
      <c r="K22" s="445"/>
      <c r="L22" s="1154" t="s">
        <v>49</v>
      </c>
      <c r="M22" s="1155"/>
      <c r="N22" s="1151" t="s">
        <v>8</v>
      </c>
      <c r="O22" s="1152"/>
      <c r="P22" s="1152"/>
      <c r="Q22" s="1152"/>
      <c r="R22" s="1152"/>
      <c r="S22" s="1152"/>
      <c r="T22" s="1153"/>
      <c r="U22" s="548"/>
      <c r="V22" s="549"/>
      <c r="W22" s="549"/>
      <c r="X22" s="550"/>
      <c r="Y22" s="549"/>
    </row>
    <row r="23" spans="1:28" ht="48" customHeight="1" thickBot="1" x14ac:dyDescent="0.6">
      <c r="A23" s="1156" t="s">
        <v>48</v>
      </c>
      <c r="B23" s="115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6" t="s">
        <v>48</v>
      </c>
      <c r="M23" s="115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45819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73.099999999999994</v>
      </c>
      <c r="E24" s="338">
        <f t="shared" ca="1" si="10"/>
        <v>2.2999999999999998</v>
      </c>
      <c r="F24" s="338">
        <f t="shared" ca="1" si="10"/>
        <v>80.8</v>
      </c>
      <c r="G24" s="338">
        <f t="shared" ca="1" si="10"/>
        <v>81.3</v>
      </c>
      <c r="H24" s="355">
        <f t="shared" ca="1" si="10"/>
        <v>82.4</v>
      </c>
      <c r="I24" s="731">
        <f t="shared" ca="1" si="10"/>
        <v>396.1</v>
      </c>
      <c r="J24" s="573"/>
      <c r="K24" s="445"/>
      <c r="L24" s="574" t="s">
        <v>120</v>
      </c>
      <c r="M24" s="575">
        <f ca="1">B11</f>
        <v>45819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0.6</v>
      </c>
      <c r="Q24" s="282">
        <f t="shared" ca="1" si="11"/>
        <v>6.2</v>
      </c>
      <c r="R24" s="282">
        <f t="shared" ca="1" si="11"/>
        <v>6.3</v>
      </c>
      <c r="S24" s="282">
        <f t="shared" ca="1" si="11"/>
        <v>6.3</v>
      </c>
      <c r="T24" s="483">
        <f t="shared" ca="1" si="11"/>
        <v>31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45820</v>
      </c>
      <c r="C25" s="281">
        <f t="shared" ref="C25:I25" ca="1" si="12">INDIRECT("'SEM " &amp; $R$5 &amp; "'!" &amp; ADDRESS(ROW(B31), COLUMN(B31)))</f>
        <v>76.2</v>
      </c>
      <c r="D25" s="282">
        <f t="shared" ca="1" si="12"/>
        <v>73.099999999999994</v>
      </c>
      <c r="E25" s="282">
        <f t="shared" ca="1" si="12"/>
        <v>2.2999999999999998</v>
      </c>
      <c r="F25" s="282">
        <f t="shared" ca="1" si="12"/>
        <v>80.8</v>
      </c>
      <c r="G25" s="282">
        <f t="shared" ca="1" si="12"/>
        <v>81.3</v>
      </c>
      <c r="H25" s="284">
        <f t="shared" ca="1" si="12"/>
        <v>82.4</v>
      </c>
      <c r="I25" s="731">
        <f t="shared" ca="1" si="12"/>
        <v>396.1</v>
      </c>
      <c r="J25" s="573"/>
      <c r="K25" s="445"/>
      <c r="L25" s="574" t="s">
        <v>117</v>
      </c>
      <c r="M25" s="575">
        <f ca="1">M24+1</f>
        <v>45820</v>
      </c>
      <c r="N25" s="281">
        <f t="shared" ref="N25:T25" ca="1" si="13">INDIRECT("'SEM " &amp; $R$5 &amp; "'!" &amp; ADDRESS(ROW(O31), COLUMN(O31)))</f>
        <v>5.8</v>
      </c>
      <c r="O25" s="282">
        <f t="shared" ca="1" si="13"/>
        <v>5.8</v>
      </c>
      <c r="P25" s="282">
        <f t="shared" ca="1" si="13"/>
        <v>0.6</v>
      </c>
      <c r="Q25" s="282">
        <f t="shared" ca="1" si="13"/>
        <v>6.2</v>
      </c>
      <c r="R25" s="282">
        <f t="shared" ca="1" si="13"/>
        <v>6.3</v>
      </c>
      <c r="S25" s="282">
        <f t="shared" ca="1" si="13"/>
        <v>6.3</v>
      </c>
      <c r="T25" s="483">
        <f t="shared" ca="1" si="13"/>
        <v>31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45821</v>
      </c>
      <c r="C26" s="281">
        <f t="shared" ref="C26:I26" ca="1" si="15">INDIRECT("'SEM " &amp; $R$5 &amp; "'!" &amp; ADDRESS(ROW(B32), COLUMN(B32)))</f>
        <v>75.900000000000006</v>
      </c>
      <c r="D26" s="282">
        <f t="shared" ca="1" si="15"/>
        <v>74.099999999999994</v>
      </c>
      <c r="E26" s="282">
        <f t="shared" ca="1" si="15"/>
        <v>2.5</v>
      </c>
      <c r="F26" s="282">
        <f t="shared" ca="1" si="15"/>
        <v>80.8</v>
      </c>
      <c r="G26" s="282">
        <f t="shared" ca="1" si="15"/>
        <v>82.2</v>
      </c>
      <c r="H26" s="284">
        <f t="shared" ca="1" si="15"/>
        <v>83</v>
      </c>
      <c r="I26" s="731">
        <f t="shared" ca="1" si="15"/>
        <v>398.5</v>
      </c>
      <c r="J26" s="573"/>
      <c r="K26" s="445"/>
      <c r="L26" s="574" t="s">
        <v>121</v>
      </c>
      <c r="M26" s="575">
        <f t="shared" ref="M26:M30" ca="1" si="16">M25+1</f>
        <v>45821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6.4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30.8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45822</v>
      </c>
      <c r="C27" s="281">
        <f t="shared" ref="C27:I27" ca="1" si="18">INDIRECT("'SEM " &amp; $R$5 &amp; "'!" &amp; ADDRESS(ROW(B33), COLUMN(B33)))</f>
        <v>75.900000000000006</v>
      </c>
      <c r="D27" s="282">
        <f t="shared" ca="1" si="18"/>
        <v>74.099999999999994</v>
      </c>
      <c r="E27" s="282">
        <f t="shared" ca="1" si="18"/>
        <v>2.4</v>
      </c>
      <c r="F27" s="282">
        <f t="shared" ca="1" si="18"/>
        <v>80.7</v>
      </c>
      <c r="G27" s="282">
        <f t="shared" ca="1" si="18"/>
        <v>82.1</v>
      </c>
      <c r="H27" s="284">
        <f t="shared" ca="1" si="18"/>
        <v>83</v>
      </c>
      <c r="I27" s="731">
        <f t="shared" ca="1" si="18"/>
        <v>398.20000000000005</v>
      </c>
      <c r="J27" s="573"/>
      <c r="K27" s="445"/>
      <c r="L27" s="574" t="s">
        <v>122</v>
      </c>
      <c r="M27" s="575">
        <f t="shared" ca="1" si="16"/>
        <v>45822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0.5</v>
      </c>
      <c r="Q27" s="282">
        <f t="shared" ca="1" si="19"/>
        <v>6.3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45823</v>
      </c>
      <c r="C28" s="281">
        <f t="shared" ref="C28:I28" ca="1" si="20">INDIRECT("'SEM " &amp; $R$5 &amp; "'!" &amp; ADDRESS(ROW(B34), COLUMN(B34)))</f>
        <v>75.900000000000006</v>
      </c>
      <c r="D28" s="282">
        <f t="shared" ca="1" si="20"/>
        <v>74.099999999999994</v>
      </c>
      <c r="E28" s="282">
        <f t="shared" ca="1" si="20"/>
        <v>2.2999999999999998</v>
      </c>
      <c r="F28" s="282">
        <f t="shared" ca="1" si="20"/>
        <v>80.7</v>
      </c>
      <c r="G28" s="282">
        <f t="shared" ca="1" si="20"/>
        <v>82.1</v>
      </c>
      <c r="H28" s="284">
        <f t="shared" ca="1" si="20"/>
        <v>83</v>
      </c>
      <c r="I28" s="731">
        <f t="shared" ca="1" si="20"/>
        <v>398.1</v>
      </c>
      <c r="J28" s="573"/>
      <c r="K28" s="445"/>
      <c r="L28" s="574" t="s">
        <v>123</v>
      </c>
      <c r="M28" s="575">
        <f t="shared" ca="1" si="16"/>
        <v>45823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5.7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6.4</v>
      </c>
      <c r="S28" s="282">
        <f t="shared" ca="1" si="21"/>
        <v>6.2</v>
      </c>
      <c r="T28" s="483">
        <f t="shared" ca="1" si="21"/>
        <v>30.999999999999996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45824</v>
      </c>
      <c r="C29" s="281">
        <f t="shared" ref="C29:I29" ca="1" si="22">INDIRECT("'SEM " &amp; $R$5 &amp; "'!" &amp; ADDRESS(ROW(B35), COLUMN(B35)))</f>
        <v>75.900000000000006</v>
      </c>
      <c r="D29" s="282">
        <f t="shared" ca="1" si="22"/>
        <v>74.099999999999994</v>
      </c>
      <c r="E29" s="282">
        <f t="shared" ca="1" si="22"/>
        <v>2.2999999999999998</v>
      </c>
      <c r="F29" s="282">
        <f t="shared" ca="1" si="22"/>
        <v>80.7</v>
      </c>
      <c r="G29" s="282">
        <f t="shared" ca="1" si="22"/>
        <v>82.1</v>
      </c>
      <c r="H29" s="284">
        <f t="shared" ca="1" si="22"/>
        <v>83</v>
      </c>
      <c r="I29" s="731">
        <f t="shared" ca="1" si="22"/>
        <v>398.1</v>
      </c>
      <c r="J29" s="573"/>
      <c r="K29" s="445"/>
      <c r="L29" s="574" t="s">
        <v>118</v>
      </c>
      <c r="M29" s="575">
        <f t="shared" ca="1" si="16"/>
        <v>45824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6.4</v>
      </c>
      <c r="S29" s="282">
        <f t="shared" ca="1" si="23"/>
        <v>6.2</v>
      </c>
      <c r="T29" s="483">
        <f t="shared" ca="1" si="23"/>
        <v>31.099999999999998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45825</v>
      </c>
      <c r="C30" s="37">
        <f t="shared" ref="C30:I30" ca="1" si="24">INDIRECT("'SEM " &amp; $R$5 &amp; "'!" &amp; ADDRESS(ROW(B36), COLUMN(B36)))</f>
        <v>75.7</v>
      </c>
      <c r="D30" s="38">
        <f t="shared" ca="1" si="24"/>
        <v>73</v>
      </c>
      <c r="E30" s="38">
        <f t="shared" ca="1" si="24"/>
        <v>2</v>
      </c>
      <c r="F30" s="38">
        <f t="shared" ca="1" si="24"/>
        <v>78.2</v>
      </c>
      <c r="G30" s="38">
        <f t="shared" ca="1" si="24"/>
        <v>80.099999999999994</v>
      </c>
      <c r="H30" s="39">
        <f t="shared" ca="1" si="24"/>
        <v>83</v>
      </c>
      <c r="I30" s="731">
        <f t="shared" ca="1" si="24"/>
        <v>392</v>
      </c>
      <c r="J30" s="573"/>
      <c r="K30" s="443"/>
      <c r="L30" s="574" t="s">
        <v>119</v>
      </c>
      <c r="M30" s="575">
        <f t="shared" ca="1" si="16"/>
        <v>45825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5.6</v>
      </c>
      <c r="R30" s="282">
        <f t="shared" ca="1" si="25"/>
        <v>6.4</v>
      </c>
      <c r="S30" s="282">
        <f t="shared" ca="1" si="25"/>
        <v>6.3</v>
      </c>
      <c r="T30" s="483">
        <f t="shared" ca="1" si="25"/>
        <v>30.499999999999996</v>
      </c>
      <c r="U30" s="573"/>
      <c r="V30" s="553"/>
      <c r="W30" s="551"/>
      <c r="X30" s="552"/>
      <c r="Y30" s="549"/>
    </row>
    <row r="31" spans="1:28" ht="48" customHeight="1" thickBot="1" x14ac:dyDescent="0.6">
      <c r="A31" s="1138" t="s">
        <v>9</v>
      </c>
      <c r="B31" s="1139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515.6</v>
      </c>
      <c r="E31" s="728">
        <f t="shared" ca="1" si="26"/>
        <v>16.100000000000001</v>
      </c>
      <c r="F31" s="728">
        <f t="shared" ca="1" si="26"/>
        <v>562.69999999999993</v>
      </c>
      <c r="G31" s="728">
        <f t="shared" ca="1" si="26"/>
        <v>571.20000000000005</v>
      </c>
      <c r="H31" s="728">
        <f t="shared" ca="1" si="26"/>
        <v>579.79999999999995</v>
      </c>
      <c r="I31" s="726">
        <f t="shared" ca="1" si="26"/>
        <v>2777.1000000000004</v>
      </c>
      <c r="J31" s="450"/>
      <c r="K31" s="450"/>
      <c r="L31" s="1138" t="s">
        <v>9</v>
      </c>
      <c r="M31" s="1139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4</v>
      </c>
      <c r="Q31" s="737">
        <f t="shared" ca="1" si="27"/>
        <v>43.300000000000004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216.2</v>
      </c>
      <c r="U31" s="554"/>
      <c r="V31" s="554"/>
      <c r="W31" s="554"/>
      <c r="X31" s="554"/>
      <c r="Y31" s="554"/>
    </row>
    <row r="32" spans="1:28" ht="48" customHeight="1" thickBot="1" x14ac:dyDescent="0.6">
      <c r="A32" s="1140" t="s">
        <v>50</v>
      </c>
      <c r="B32" s="1141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482</v>
      </c>
      <c r="E32" s="740">
        <f t="shared" ca="1" si="28"/>
        <v>14</v>
      </c>
      <c r="F32" s="740">
        <f t="shared" ca="1" si="28"/>
        <v>526</v>
      </c>
      <c r="G32" s="740">
        <f t="shared" ca="1" si="28"/>
        <v>534</v>
      </c>
      <c r="H32" s="741">
        <f t="shared" ca="1" si="28"/>
        <v>542</v>
      </c>
      <c r="I32" s="729">
        <f t="shared" ca="1" si="28"/>
        <v>2595</v>
      </c>
      <c r="J32" s="450"/>
      <c r="K32" s="450"/>
      <c r="L32" s="1140" t="s">
        <v>50</v>
      </c>
      <c r="M32" s="1141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39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195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44" t="s">
        <v>19</v>
      </c>
      <c r="B35" s="1145"/>
      <c r="C35" s="1146" t="s">
        <v>113</v>
      </c>
      <c r="D35" s="1147"/>
      <c r="E35" s="1147"/>
      <c r="F35" s="1147"/>
      <c r="G35" s="1147"/>
      <c r="H35" s="1147"/>
      <c r="I35" s="1148"/>
      <c r="J35" s="1146" t="s">
        <v>63</v>
      </c>
      <c r="K35" s="1147"/>
      <c r="L35" s="1147"/>
      <c r="M35" s="1147"/>
      <c r="N35" s="1147"/>
      <c r="O35" s="1147"/>
      <c r="P35" s="1148"/>
      <c r="Q35" s="1146" t="s">
        <v>8</v>
      </c>
      <c r="R35" s="1147"/>
      <c r="S35" s="1147"/>
      <c r="T35" s="1147"/>
      <c r="U35" s="1147"/>
      <c r="V35" s="1147"/>
      <c r="W35" s="1147"/>
      <c r="X35" s="1148"/>
      <c r="Y35" s="434"/>
    </row>
    <row r="36" spans="1:25" ht="48" customHeight="1" thickBot="1" x14ac:dyDescent="0.6">
      <c r="A36" s="1156" t="s">
        <v>48</v>
      </c>
      <c r="B36" s="115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45819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6.6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1.5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131.1</v>
      </c>
      <c r="Y37" s="573"/>
    </row>
    <row r="38" spans="1:25" ht="48" customHeight="1" x14ac:dyDescent="0.55000000000000004">
      <c r="A38" s="574" t="s">
        <v>117</v>
      </c>
      <c r="B38" s="575">
        <f ca="1">B37+1</f>
        <v>45820</v>
      </c>
      <c r="C38" s="281">
        <f t="shared" ref="C38:X38" ca="1" si="31">INDIRECT("'SEM " &amp; $R$5 &amp; "'!" &amp; ADDRESS(ROW(B53), COLUMN(B53)))</f>
        <v>7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6.6</v>
      </c>
      <c r="I38" s="283">
        <f t="shared" ca="1" si="31"/>
        <v>7</v>
      </c>
      <c r="J38" s="281">
        <f t="shared" ca="1" si="31"/>
        <v>7.2</v>
      </c>
      <c r="K38" s="561">
        <f t="shared" ca="1" si="31"/>
        <v>7.2</v>
      </c>
      <c r="L38" s="282">
        <f t="shared" ca="1" si="31"/>
        <v>7.3</v>
      </c>
      <c r="M38" s="561">
        <f t="shared" ca="1" si="31"/>
        <v>1.5</v>
      </c>
      <c r="N38" s="561">
        <f t="shared" ca="1" si="31"/>
        <v>7</v>
      </c>
      <c r="O38" s="282">
        <f t="shared" ca="1" si="31"/>
        <v>7.3</v>
      </c>
      <c r="P38" s="474">
        <f t="shared" ca="1" si="31"/>
        <v>7</v>
      </c>
      <c r="Q38" s="281">
        <f t="shared" ca="1" si="31"/>
        <v>7.3</v>
      </c>
      <c r="R38" s="282">
        <f t="shared" ca="1" si="31"/>
        <v>7.3</v>
      </c>
      <c r="S38" s="282">
        <f t="shared" ca="1" si="31"/>
        <v>7.2</v>
      </c>
      <c r="T38" s="282">
        <f t="shared" ca="1" si="31"/>
        <v>1.5</v>
      </c>
      <c r="U38" s="282">
        <f t="shared" ca="1" si="31"/>
        <v>7.2</v>
      </c>
      <c r="V38" s="282">
        <f t="shared" ca="1" si="31"/>
        <v>7.3</v>
      </c>
      <c r="W38" s="283">
        <f t="shared" ca="1" si="31"/>
        <v>6.8</v>
      </c>
      <c r="X38" s="484">
        <f t="shared" ca="1" si="31"/>
        <v>131.1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45821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7.1</v>
      </c>
      <c r="W39" s="283">
        <f t="shared" ca="1" si="33"/>
        <v>6.7</v>
      </c>
      <c r="X39" s="484">
        <f t="shared" ca="1" si="33"/>
        <v>129.6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45822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7.1</v>
      </c>
      <c r="K40" s="561">
        <f t="shared" ca="1" si="34"/>
        <v>7.1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6.9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7.1</v>
      </c>
      <c r="W40" s="283">
        <f t="shared" ca="1" si="34"/>
        <v>6.7</v>
      </c>
      <c r="X40" s="484">
        <f t="shared" ca="1" si="34"/>
        <v>129.6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45823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1.4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7.2</v>
      </c>
      <c r="R41" s="282">
        <f t="shared" ca="1" si="35"/>
        <v>7.2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7.1</v>
      </c>
      <c r="W41" s="283">
        <f t="shared" ca="1" si="35"/>
        <v>6.7</v>
      </c>
      <c r="X41" s="484">
        <f t="shared" ca="1" si="35"/>
        <v>129.9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45824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7.2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7.1</v>
      </c>
      <c r="W42" s="283">
        <f t="shared" ca="1" si="36"/>
        <v>6.7</v>
      </c>
      <c r="X42" s="484">
        <f t="shared" ca="1" si="36"/>
        <v>130.29999999999998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45825</v>
      </c>
      <c r="C43" s="281">
        <f t="shared" ref="C43:X43" ca="1" si="37">INDIRECT("'SEM " &amp; $R$5 &amp; "'!" &amp; ADDRESS(ROW(B58), COLUMN(B58)))</f>
        <v>6.9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6.9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6.9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7.1</v>
      </c>
      <c r="T43" s="38">
        <f t="shared" ca="1" si="37"/>
        <v>1.5</v>
      </c>
      <c r="U43" s="38">
        <f t="shared" ca="1" si="37"/>
        <v>7.1</v>
      </c>
      <c r="V43" s="38">
        <f t="shared" ca="1" si="37"/>
        <v>6.4</v>
      </c>
      <c r="W43" s="158">
        <f t="shared" ca="1" si="37"/>
        <v>6.8</v>
      </c>
      <c r="X43" s="565">
        <f t="shared" ca="1" si="37"/>
        <v>129.79999999999998</v>
      </c>
      <c r="Y43" s="573"/>
    </row>
    <row r="44" spans="1:25" ht="48" customHeight="1" thickBot="1" x14ac:dyDescent="0.6">
      <c r="A44" s="1138" t="s">
        <v>9</v>
      </c>
      <c r="B44" s="1139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48.499999999999993</v>
      </c>
      <c r="J44" s="749">
        <f t="shared" ca="1" si="38"/>
        <v>50.20000000000001</v>
      </c>
      <c r="K44" s="750">
        <f t="shared" ca="1" si="38"/>
        <v>50.20000000000001</v>
      </c>
      <c r="L44" s="750">
        <f t="shared" ca="1" si="38"/>
        <v>51.199999999999996</v>
      </c>
      <c r="M44" s="750">
        <f t="shared" ca="1" si="38"/>
        <v>10.200000000000001</v>
      </c>
      <c r="N44" s="750">
        <f t="shared" ca="1" si="38"/>
        <v>48.8</v>
      </c>
      <c r="O44" s="750">
        <f t="shared" ca="1" si="38"/>
        <v>50.7</v>
      </c>
      <c r="P44" s="751">
        <f t="shared" ca="1" si="38"/>
        <v>48.499999999999993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49.4</v>
      </c>
      <c r="W44" s="751">
        <f t="shared" ca="1" si="38"/>
        <v>47.2</v>
      </c>
      <c r="X44" s="566">
        <f t="shared" ca="1" si="38"/>
        <v>911.39999999999986</v>
      </c>
      <c r="Y44" s="434"/>
    </row>
    <row r="45" spans="1:25" ht="48" customHeight="1" thickBot="1" x14ac:dyDescent="0.6">
      <c r="A45" s="1140" t="s">
        <v>50</v>
      </c>
      <c r="B45" s="1141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44</v>
      </c>
      <c r="W45" s="744">
        <f t="shared" ca="1" si="39"/>
        <v>42</v>
      </c>
      <c r="X45" s="567">
        <f t="shared" ca="1" si="39"/>
        <v>803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28" zoomScale="85" zoomScaleNormal="85" workbookViewId="0">
      <pane xSplit="1" topLeftCell="B1" activePane="topRight" state="frozen"/>
      <selection pane="topRight" activeCell="U30" sqref="U30:U35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24">
        <v>45819</v>
      </c>
      <c r="U3" s="1124"/>
      <c r="V3" s="1124">
        <f>T3+6</f>
        <v>45825</v>
      </c>
      <c r="W3" s="112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82.3</v>
      </c>
      <c r="C7" s="943">
        <v>82.2</v>
      </c>
      <c r="D7" s="943">
        <v>80.599999999999994</v>
      </c>
      <c r="E7" s="943">
        <v>11</v>
      </c>
      <c r="F7" s="943">
        <v>83.4</v>
      </c>
      <c r="G7" s="943">
        <v>80.599999999999994</v>
      </c>
      <c r="H7" s="948">
        <v>83.3</v>
      </c>
      <c r="I7" s="946">
        <v>84.7</v>
      </c>
      <c r="J7" s="943">
        <v>87.5</v>
      </c>
      <c r="K7" s="943">
        <v>91</v>
      </c>
      <c r="L7" s="944">
        <v>13.7</v>
      </c>
      <c r="M7" s="943">
        <v>87.3</v>
      </c>
      <c r="N7" s="943">
        <v>88.6</v>
      </c>
      <c r="O7" s="943">
        <v>90.2</v>
      </c>
      <c r="P7" s="942">
        <v>89.4</v>
      </c>
      <c r="Q7" s="943">
        <v>88</v>
      </c>
      <c r="R7" s="943">
        <v>87.1</v>
      </c>
      <c r="S7" s="943">
        <v>16.600000000000001</v>
      </c>
      <c r="T7" s="943">
        <v>88.8</v>
      </c>
      <c r="U7" s="943">
        <v>86.7</v>
      </c>
      <c r="V7" s="948">
        <v>89.8</v>
      </c>
      <c r="W7" s="971">
        <f t="shared" ref="W7:W14" si="0">SUM(B7:V7)</f>
        <v>1592.8</v>
      </c>
      <c r="Y7" s="792">
        <v>1</v>
      </c>
    </row>
    <row r="8" spans="1:25" x14ac:dyDescent="0.25">
      <c r="A8" s="936" t="s">
        <v>51</v>
      </c>
      <c r="B8" s="937">
        <v>82.3</v>
      </c>
      <c r="C8" s="939">
        <v>82.2</v>
      </c>
      <c r="D8" s="938">
        <v>80.599999999999994</v>
      </c>
      <c r="E8" s="938">
        <v>11</v>
      </c>
      <c r="F8" s="939">
        <v>83.4</v>
      </c>
      <c r="G8" s="939">
        <v>80.599999999999994</v>
      </c>
      <c r="H8" s="1013">
        <v>83.3</v>
      </c>
      <c r="I8" s="1012">
        <v>84.7</v>
      </c>
      <c r="J8" s="938">
        <v>87.5</v>
      </c>
      <c r="K8" s="939">
        <v>91</v>
      </c>
      <c r="L8" s="938">
        <v>13.6</v>
      </c>
      <c r="M8" s="938">
        <v>87.3</v>
      </c>
      <c r="N8" s="938">
        <v>88.6</v>
      </c>
      <c r="O8" s="938">
        <v>90.2</v>
      </c>
      <c r="P8" s="937">
        <v>89.4</v>
      </c>
      <c r="Q8" s="938">
        <v>88</v>
      </c>
      <c r="R8" s="938">
        <v>87.1</v>
      </c>
      <c r="S8" s="938">
        <v>16.600000000000001</v>
      </c>
      <c r="T8" s="939">
        <v>88.8</v>
      </c>
      <c r="U8" s="939">
        <v>86.7</v>
      </c>
      <c r="V8" s="941">
        <v>89.8</v>
      </c>
      <c r="W8" s="966">
        <f t="shared" si="0"/>
        <v>1592.6999999999998</v>
      </c>
      <c r="X8" s="800">
        <f>W8-W7</f>
        <v>-0.10000000000013642</v>
      </c>
      <c r="Y8" s="801">
        <v>2</v>
      </c>
    </row>
    <row r="9" spans="1:25" x14ac:dyDescent="0.25">
      <c r="A9" s="793" t="s">
        <v>24</v>
      </c>
      <c r="B9" s="932">
        <v>82.3</v>
      </c>
      <c r="C9" s="930">
        <v>82.1</v>
      </c>
      <c r="D9" s="897">
        <v>80.599999999999994</v>
      </c>
      <c r="E9" s="897">
        <v>11</v>
      </c>
      <c r="F9" s="897">
        <v>83.3</v>
      </c>
      <c r="G9" s="897">
        <v>80.5</v>
      </c>
      <c r="H9" s="898">
        <v>83</v>
      </c>
      <c r="I9" s="899">
        <v>84.4</v>
      </c>
      <c r="J9" s="930">
        <v>87.5</v>
      </c>
      <c r="K9" s="897">
        <v>90.9</v>
      </c>
      <c r="L9" s="897">
        <v>13.6</v>
      </c>
      <c r="M9" s="897">
        <v>87.3</v>
      </c>
      <c r="N9" s="897">
        <v>88.6</v>
      </c>
      <c r="O9" s="897">
        <v>90.2</v>
      </c>
      <c r="P9" s="896">
        <v>89.4</v>
      </c>
      <c r="Q9" s="897">
        <v>88</v>
      </c>
      <c r="R9" s="897">
        <v>87.1</v>
      </c>
      <c r="S9" s="897">
        <v>16.600000000000001</v>
      </c>
      <c r="T9" s="897">
        <v>88.7</v>
      </c>
      <c r="U9" s="897">
        <v>86.6</v>
      </c>
      <c r="V9" s="931">
        <v>89.8</v>
      </c>
      <c r="W9" s="923">
        <f t="shared" si="0"/>
        <v>1591.4999999999998</v>
      </c>
      <c r="X9" s="800">
        <f>W9-W8</f>
        <v>-1.2000000000000455</v>
      </c>
      <c r="Y9" s="803">
        <v>3</v>
      </c>
    </row>
    <row r="10" spans="1:25" x14ac:dyDescent="0.25">
      <c r="A10" s="793" t="s">
        <v>20</v>
      </c>
      <c r="B10" s="896">
        <v>83.6</v>
      </c>
      <c r="C10" s="897">
        <v>82.1</v>
      </c>
      <c r="D10" s="977">
        <v>81.8</v>
      </c>
      <c r="E10" s="930">
        <v>12.2</v>
      </c>
      <c r="F10" s="897">
        <v>84.5</v>
      </c>
      <c r="G10" s="897">
        <v>81.8</v>
      </c>
      <c r="H10" s="898">
        <v>83.1</v>
      </c>
      <c r="I10" s="899">
        <v>86.2</v>
      </c>
      <c r="J10" s="930">
        <v>88.4</v>
      </c>
      <c r="K10" s="897">
        <v>90.6</v>
      </c>
      <c r="L10" s="897">
        <v>13.7</v>
      </c>
      <c r="M10" s="897">
        <v>89.6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88.2</v>
      </c>
      <c r="S10" s="897">
        <v>17.899999999999999</v>
      </c>
      <c r="T10" s="897">
        <v>88.9</v>
      </c>
      <c r="U10" s="897">
        <v>88</v>
      </c>
      <c r="V10" s="931">
        <v>89.4</v>
      </c>
      <c r="W10" s="923">
        <f t="shared" si="0"/>
        <v>1606.1000000000006</v>
      </c>
      <c r="X10" s="800">
        <f t="shared" ref="X10:X14" si="1">W10-W9</f>
        <v>14.600000000000819</v>
      </c>
      <c r="Y10" s="804">
        <v>4</v>
      </c>
    </row>
    <row r="11" spans="1:25" x14ac:dyDescent="0.25">
      <c r="A11" s="785" t="s">
        <v>28</v>
      </c>
      <c r="B11" s="1020">
        <v>83.6</v>
      </c>
      <c r="C11" s="897">
        <v>82.1</v>
      </c>
      <c r="D11" s="968">
        <v>81.3</v>
      </c>
      <c r="E11" s="897">
        <v>12.1</v>
      </c>
      <c r="F11" s="897">
        <v>84.5</v>
      </c>
      <c r="G11" s="977">
        <v>81.8</v>
      </c>
      <c r="H11" s="931">
        <v>83.1</v>
      </c>
      <c r="I11" s="899">
        <v>86.2</v>
      </c>
      <c r="J11" s="897">
        <v>88.3</v>
      </c>
      <c r="K11" s="897">
        <v>90.6</v>
      </c>
      <c r="L11" s="897">
        <v>13.7</v>
      </c>
      <c r="M11" s="897">
        <v>89.6</v>
      </c>
      <c r="N11" s="897">
        <v>88.7</v>
      </c>
      <c r="O11" s="897">
        <v>90</v>
      </c>
      <c r="P11" s="896">
        <v>89.5</v>
      </c>
      <c r="Q11" s="897">
        <v>87.9</v>
      </c>
      <c r="R11" s="897">
        <v>88.2</v>
      </c>
      <c r="S11" s="897">
        <v>17.899999999999999</v>
      </c>
      <c r="T11" s="897">
        <v>88.9</v>
      </c>
      <c r="U11" s="897">
        <v>88</v>
      </c>
      <c r="V11" s="898">
        <v>89.3</v>
      </c>
      <c r="W11" s="923">
        <f t="shared" si="0"/>
        <v>1605.3000000000004</v>
      </c>
      <c r="X11" s="800">
        <f t="shared" si="1"/>
        <v>-0.8000000000001819</v>
      </c>
      <c r="Y11" s="805">
        <v>5</v>
      </c>
    </row>
    <row r="12" spans="1:25" x14ac:dyDescent="0.25">
      <c r="A12" s="793" t="s">
        <v>21</v>
      </c>
      <c r="B12" s="932">
        <v>83.3</v>
      </c>
      <c r="C12" s="897">
        <v>82.1</v>
      </c>
      <c r="D12" s="930">
        <v>81</v>
      </c>
      <c r="E12" s="930">
        <v>12.1</v>
      </c>
      <c r="F12" s="897">
        <v>84.5</v>
      </c>
      <c r="G12" s="897">
        <v>81.3</v>
      </c>
      <c r="H12" s="898">
        <v>83</v>
      </c>
      <c r="I12" s="899">
        <v>86.2</v>
      </c>
      <c r="J12" s="930">
        <v>88.3</v>
      </c>
      <c r="K12" s="897">
        <v>90.6</v>
      </c>
      <c r="L12" s="897">
        <v>13.7</v>
      </c>
      <c r="M12" s="897">
        <v>89.6</v>
      </c>
      <c r="N12" s="897">
        <v>88.7</v>
      </c>
      <c r="O12" s="897">
        <v>90</v>
      </c>
      <c r="P12" s="896">
        <v>89.5</v>
      </c>
      <c r="Q12" s="897">
        <v>87.9</v>
      </c>
      <c r="R12" s="897">
        <v>88.2</v>
      </c>
      <c r="S12" s="930">
        <v>17.899999999999999</v>
      </c>
      <c r="T12" s="897">
        <v>88.9</v>
      </c>
      <c r="U12" s="897">
        <v>88</v>
      </c>
      <c r="V12" s="898">
        <v>89.3</v>
      </c>
      <c r="W12" s="923">
        <f t="shared" si="0"/>
        <v>1604.1000000000004</v>
      </c>
      <c r="X12" s="800">
        <f t="shared" si="1"/>
        <v>-1.2000000000000455</v>
      </c>
      <c r="Y12" s="806">
        <v>6</v>
      </c>
    </row>
    <row r="13" spans="1:25" x14ac:dyDescent="0.25">
      <c r="A13" s="793" t="s">
        <v>22</v>
      </c>
      <c r="B13" s="932">
        <v>83.2</v>
      </c>
      <c r="C13" s="897">
        <v>82.1</v>
      </c>
      <c r="D13" s="897">
        <v>80.900000000000006</v>
      </c>
      <c r="E13" s="930">
        <v>12</v>
      </c>
      <c r="F13" s="897">
        <v>84.5</v>
      </c>
      <c r="G13" s="897">
        <v>81.3</v>
      </c>
      <c r="H13" s="898">
        <v>83</v>
      </c>
      <c r="I13" s="1026">
        <v>86.2</v>
      </c>
      <c r="J13" s="930">
        <v>88.2</v>
      </c>
      <c r="K13" s="968">
        <v>90.6</v>
      </c>
      <c r="L13" s="968">
        <v>13.7</v>
      </c>
      <c r="M13" s="897">
        <v>89.6</v>
      </c>
      <c r="N13" s="930">
        <v>88.7</v>
      </c>
      <c r="O13" s="930">
        <v>90</v>
      </c>
      <c r="P13" s="896">
        <v>89.5</v>
      </c>
      <c r="Q13" s="897">
        <v>87.9</v>
      </c>
      <c r="R13" s="897">
        <v>88.2</v>
      </c>
      <c r="S13" s="897">
        <v>17.8</v>
      </c>
      <c r="T13" s="897">
        <v>88.9</v>
      </c>
      <c r="U13" s="897">
        <v>88</v>
      </c>
      <c r="V13" s="898">
        <v>89.3</v>
      </c>
      <c r="W13" s="923">
        <f t="shared" si="0"/>
        <v>1603.6000000000004</v>
      </c>
      <c r="X13" s="800">
        <f t="shared" si="1"/>
        <v>-0.5</v>
      </c>
      <c r="Y13" s="807">
        <v>7</v>
      </c>
    </row>
    <row r="14" spans="1:25" ht="15.75" thickBot="1" x14ac:dyDescent="0.3">
      <c r="A14" s="793" t="s">
        <v>23</v>
      </c>
      <c r="B14" s="896">
        <v>79.3</v>
      </c>
      <c r="C14" s="897">
        <v>81.7</v>
      </c>
      <c r="D14" s="897">
        <v>77.400000000000006</v>
      </c>
      <c r="E14" s="897">
        <v>9.3000000000000007</v>
      </c>
      <c r="F14" s="897">
        <v>84.7</v>
      </c>
      <c r="G14" s="897">
        <v>79.5</v>
      </c>
      <c r="H14" s="898">
        <v>82.3</v>
      </c>
      <c r="I14" s="899">
        <v>86.3</v>
      </c>
      <c r="J14" s="897">
        <v>84.9</v>
      </c>
      <c r="K14" s="897">
        <v>88.2</v>
      </c>
      <c r="L14" s="897">
        <v>11.7</v>
      </c>
      <c r="M14" s="897">
        <v>89.8</v>
      </c>
      <c r="N14" s="897">
        <v>87.6</v>
      </c>
      <c r="O14" s="897">
        <v>88.9</v>
      </c>
      <c r="P14" s="896">
        <v>89.3</v>
      </c>
      <c r="Q14" s="897">
        <v>87.7</v>
      </c>
      <c r="R14" s="897">
        <v>88.3</v>
      </c>
      <c r="S14" s="897">
        <v>17.100000000000001</v>
      </c>
      <c r="T14" s="897">
        <v>88.7</v>
      </c>
      <c r="U14" s="897">
        <v>87.8</v>
      </c>
      <c r="V14" s="898">
        <v>88.1</v>
      </c>
      <c r="W14" s="802">
        <f t="shared" si="0"/>
        <v>1578.6</v>
      </c>
      <c r="X14" s="800">
        <f t="shared" si="1"/>
        <v>-25.000000000000455</v>
      </c>
    </row>
    <row r="15" spans="1:25" ht="15.75" thickBot="1" x14ac:dyDescent="0.3">
      <c r="A15" s="785" t="s">
        <v>9</v>
      </c>
      <c r="B15" s="808">
        <f>SUM(B8:B14)</f>
        <v>577.59999999999991</v>
      </c>
      <c r="C15" s="809">
        <f>SUM(C8:C14)</f>
        <v>574.40000000000009</v>
      </c>
      <c r="D15" s="809">
        <f t="shared" ref="D15:V15" si="2">SUM(D8:D14)</f>
        <v>563.6</v>
      </c>
      <c r="E15" s="809">
        <f>SUM(E8:E14)</f>
        <v>79.7</v>
      </c>
      <c r="F15" s="809">
        <f t="shared" si="2"/>
        <v>589.4</v>
      </c>
      <c r="G15" s="809">
        <f t="shared" si="2"/>
        <v>566.79999999999995</v>
      </c>
      <c r="H15" s="810">
        <f t="shared" si="2"/>
        <v>580.79999999999995</v>
      </c>
      <c r="I15" s="808">
        <f t="shared" si="2"/>
        <v>600.19999999999993</v>
      </c>
      <c r="J15" s="809">
        <f t="shared" si="2"/>
        <v>613.1</v>
      </c>
      <c r="K15" s="809">
        <f t="shared" si="2"/>
        <v>632.50000000000011</v>
      </c>
      <c r="L15" s="809">
        <f t="shared" si="2"/>
        <v>93.7</v>
      </c>
      <c r="M15" s="809">
        <f t="shared" si="2"/>
        <v>622.79999999999995</v>
      </c>
      <c r="N15" s="809">
        <f t="shared" si="2"/>
        <v>619.6</v>
      </c>
      <c r="O15" s="810">
        <f t="shared" si="2"/>
        <v>629.29999999999995</v>
      </c>
      <c r="P15" s="808">
        <f t="shared" si="2"/>
        <v>626.09999999999991</v>
      </c>
      <c r="Q15" s="809">
        <f t="shared" si="2"/>
        <v>615.29999999999995</v>
      </c>
      <c r="R15" s="809">
        <f t="shared" si="2"/>
        <v>615.29999999999995</v>
      </c>
      <c r="S15" s="809">
        <f>SUM(S8:S14)</f>
        <v>121.80000000000001</v>
      </c>
      <c r="T15" s="809">
        <f t="shared" si="2"/>
        <v>621.79999999999995</v>
      </c>
      <c r="U15" s="809">
        <f t="shared" si="2"/>
        <v>613.09999999999991</v>
      </c>
      <c r="V15" s="810">
        <f t="shared" si="2"/>
        <v>625</v>
      </c>
      <c r="W15" s="811">
        <f>SUM(W8:W14)</f>
        <v>11181.900000000001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153.93796720769836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536</v>
      </c>
      <c r="C17" s="819">
        <v>533</v>
      </c>
      <c r="D17" s="819">
        <v>523</v>
      </c>
      <c r="E17" s="819">
        <v>74</v>
      </c>
      <c r="F17" s="819">
        <v>547</v>
      </c>
      <c r="G17" s="819">
        <v>526</v>
      </c>
      <c r="H17" s="820">
        <v>539</v>
      </c>
      <c r="I17" s="818">
        <v>557</v>
      </c>
      <c r="J17" s="819">
        <v>569</v>
      </c>
      <c r="K17" s="819">
        <v>587</v>
      </c>
      <c r="L17" s="819">
        <v>87</v>
      </c>
      <c r="M17" s="819">
        <v>578</v>
      </c>
      <c r="N17" s="819">
        <v>575</v>
      </c>
      <c r="O17" s="820">
        <v>584</v>
      </c>
      <c r="P17" s="818">
        <v>581</v>
      </c>
      <c r="Q17" s="819">
        <v>571</v>
      </c>
      <c r="R17" s="819">
        <v>571</v>
      </c>
      <c r="S17" s="819">
        <v>113</v>
      </c>
      <c r="T17" s="819">
        <v>577</v>
      </c>
      <c r="U17" s="819">
        <v>569</v>
      </c>
      <c r="V17" s="820">
        <v>580</v>
      </c>
      <c r="W17" s="821">
        <f>SUM(B17:V17)</f>
        <v>10377</v>
      </c>
    </row>
    <row r="18" spans="1:24" s="765" customFormat="1" ht="14.25" x14ac:dyDescent="0.25">
      <c r="A18" s="822" t="s">
        <v>13</v>
      </c>
      <c r="B18" s="794">
        <f>((((B16*7)*B17)/1000-B8)/6)</f>
        <v>82.547146666666521</v>
      </c>
      <c r="C18" s="795">
        <f t="shared" ref="C18:V18" si="3">((((C16*7)*C17)/1000-C8)/6)</f>
        <v>82.025023333333209</v>
      </c>
      <c r="D18" s="795">
        <f t="shared" si="3"/>
        <v>80.495723333333217</v>
      </c>
      <c r="E18" s="795">
        <f t="shared" si="3"/>
        <v>11.456819999999984</v>
      </c>
      <c r="F18" s="795">
        <f t="shared" si="3"/>
        <v>84.339376666666524</v>
      </c>
      <c r="G18" s="795">
        <f t="shared" si="3"/>
        <v>81.034513333333209</v>
      </c>
      <c r="H18" s="797">
        <f t="shared" si="3"/>
        <v>82.919269999999855</v>
      </c>
      <c r="I18" s="794">
        <f t="shared" si="3"/>
        <v>85.918676666666542</v>
      </c>
      <c r="J18" s="795">
        <f t="shared" si="3"/>
        <v>87.607169999999869</v>
      </c>
      <c r="K18" s="795">
        <f t="shared" si="3"/>
        <v>90.256576666666533</v>
      </c>
      <c r="L18" s="795">
        <f t="shared" si="3"/>
        <v>13.358243333333313</v>
      </c>
      <c r="M18" s="795">
        <f t="shared" si="3"/>
        <v>89.256873333333203</v>
      </c>
      <c r="N18" s="795">
        <f t="shared" si="3"/>
        <v>88.501416666666515</v>
      </c>
      <c r="O18" s="797">
        <f t="shared" si="3"/>
        <v>89.851119999999852</v>
      </c>
      <c r="P18" s="794">
        <f t="shared" si="3"/>
        <v>89.445663333333201</v>
      </c>
      <c r="Q18" s="795">
        <f t="shared" si="3"/>
        <v>87.883029999999863</v>
      </c>
      <c r="R18" s="795">
        <f t="shared" si="3"/>
        <v>88.033029999999869</v>
      </c>
      <c r="S18" s="795">
        <f t="shared" si="3"/>
        <v>17.527756666666637</v>
      </c>
      <c r="T18" s="795">
        <f t="shared" si="3"/>
        <v>88.827276666666535</v>
      </c>
      <c r="U18" s="795">
        <f t="shared" si="3"/>
        <v>87.740503333333194</v>
      </c>
      <c r="V18" s="797">
        <f t="shared" si="3"/>
        <v>89.199399999999869</v>
      </c>
      <c r="W18" s="802">
        <f>((W15*1000)/7)/W17</f>
        <v>153.93796720769836</v>
      </c>
    </row>
    <row r="19" spans="1:24" x14ac:dyDescent="0.25">
      <c r="A19" s="823" t="s">
        <v>14</v>
      </c>
      <c r="B19" s="794">
        <f>((B17*B16)*7)/1000</f>
        <v>577.58287999999925</v>
      </c>
      <c r="C19" s="795">
        <f>((C17*C16)*7)/1000</f>
        <v>574.35013999999921</v>
      </c>
      <c r="D19" s="795">
        <f t="shared" ref="D19:V19" si="4">((D17*D16)*7)/1000</f>
        <v>563.57433999999932</v>
      </c>
      <c r="E19" s="795">
        <f t="shared" si="4"/>
        <v>79.740919999999903</v>
      </c>
      <c r="F19" s="795">
        <f t="shared" si="4"/>
        <v>589.43625999999915</v>
      </c>
      <c r="G19" s="795">
        <f t="shared" si="4"/>
        <v>566.80707999999925</v>
      </c>
      <c r="H19" s="797">
        <f t="shared" si="4"/>
        <v>580.81561999999917</v>
      </c>
      <c r="I19" s="794">
        <f t="shared" si="4"/>
        <v>600.21205999999927</v>
      </c>
      <c r="J19" s="795">
        <f t="shared" si="4"/>
        <v>613.14301999999918</v>
      </c>
      <c r="K19" s="795">
        <f t="shared" si="4"/>
        <v>632.53945999999917</v>
      </c>
      <c r="L19" s="795">
        <f t="shared" si="4"/>
        <v>93.749459999999871</v>
      </c>
      <c r="M19" s="795">
        <f t="shared" si="4"/>
        <v>622.84123999999929</v>
      </c>
      <c r="N19" s="795">
        <f t="shared" si="4"/>
        <v>619.60849999999914</v>
      </c>
      <c r="O19" s="797">
        <f t="shared" si="4"/>
        <v>629.30671999999913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121.76653999999984</v>
      </c>
      <c r="T19" s="795">
        <f t="shared" si="4"/>
        <v>621.76365999999916</v>
      </c>
      <c r="U19" s="795">
        <f t="shared" si="4"/>
        <v>613.14301999999918</v>
      </c>
      <c r="V19" s="797">
        <f t="shared" si="4"/>
        <v>624.9963999999992</v>
      </c>
      <c r="W19" s="36"/>
    </row>
    <row r="20" spans="1:24" ht="15.75" thickBot="1" x14ac:dyDescent="0.3">
      <c r="A20" s="824" t="s">
        <v>15</v>
      </c>
      <c r="B20" s="825">
        <f>+(B15/B17)/7*1000</f>
        <v>153.94456289978677</v>
      </c>
      <c r="C20" s="826">
        <f t="shared" ref="C20:V20" si="5">+(C15/C17)/7*1000</f>
        <v>153.95336370946129</v>
      </c>
      <c r="D20" s="826">
        <f t="shared" si="5"/>
        <v>153.94700901393063</v>
      </c>
      <c r="E20" s="826">
        <f t="shared" si="5"/>
        <v>153.86100386100384</v>
      </c>
      <c r="F20" s="826">
        <f t="shared" si="5"/>
        <v>153.93053016453382</v>
      </c>
      <c r="G20" s="826">
        <f t="shared" si="5"/>
        <v>153.93807713199345</v>
      </c>
      <c r="H20" s="827">
        <f t="shared" si="5"/>
        <v>153.935860058309</v>
      </c>
      <c r="I20" s="825">
        <f t="shared" si="5"/>
        <v>153.93690689920493</v>
      </c>
      <c r="J20" s="826">
        <f t="shared" si="5"/>
        <v>153.92919909615867</v>
      </c>
      <c r="K20" s="826">
        <f t="shared" si="5"/>
        <v>153.93039669019228</v>
      </c>
      <c r="L20" s="826">
        <f t="shared" si="5"/>
        <v>153.85878489326768</v>
      </c>
      <c r="M20" s="826">
        <f t="shared" si="5"/>
        <v>153.92980721700442</v>
      </c>
      <c r="N20" s="826">
        <f t="shared" si="5"/>
        <v>153.93788819875778</v>
      </c>
      <c r="O20" s="827">
        <f t="shared" si="5"/>
        <v>153.93835616438352</v>
      </c>
      <c r="P20" s="825">
        <f t="shared" si="5"/>
        <v>153.94639783624291</v>
      </c>
      <c r="Q20" s="826">
        <f t="shared" si="5"/>
        <v>153.94045534150609</v>
      </c>
      <c r="R20" s="826">
        <f t="shared" si="5"/>
        <v>153.94045534150609</v>
      </c>
      <c r="S20" s="826">
        <f t="shared" si="5"/>
        <v>153.98230088495578</v>
      </c>
      <c r="T20" s="826">
        <f t="shared" si="5"/>
        <v>153.9489972765536</v>
      </c>
      <c r="U20" s="826">
        <f t="shared" si="5"/>
        <v>153.92919909615864</v>
      </c>
      <c r="V20" s="827">
        <f t="shared" si="5"/>
        <v>153.94088669950739</v>
      </c>
      <c r="W20" s="40"/>
    </row>
    <row r="21" spans="1:24" x14ac:dyDescent="0.25">
      <c r="A21" s="765"/>
      <c r="B21" s="986">
        <f t="shared" ref="B21:V21" si="6">B19-B15</f>
        <v>-1.7120000000659275E-2</v>
      </c>
      <c r="C21" s="987">
        <f t="shared" si="6"/>
        <v>-4.9860000000876425E-2</v>
      </c>
      <c r="D21" s="987">
        <f t="shared" si="6"/>
        <v>-2.5660000000698346E-2</v>
      </c>
      <c r="E21" s="987">
        <f t="shared" si="6"/>
        <v>4.0919999999900369E-2</v>
      </c>
      <c r="F21" s="987">
        <f t="shared" si="6"/>
        <v>3.6259999999174397E-2</v>
      </c>
      <c r="G21" s="987">
        <f t="shared" si="6"/>
        <v>7.0799999992914309E-3</v>
      </c>
      <c r="H21" s="987">
        <f t="shared" si="6"/>
        <v>1.5619999999216816E-2</v>
      </c>
      <c r="I21" s="987">
        <f t="shared" si="6"/>
        <v>1.2059999999337379E-2</v>
      </c>
      <c r="J21" s="987">
        <f t="shared" si="6"/>
        <v>4.3019999999160063E-2</v>
      </c>
      <c r="K21" s="987">
        <f t="shared" si="6"/>
        <v>3.9459999999053252E-2</v>
      </c>
      <c r="L21" s="987">
        <f t="shared" si="6"/>
        <v>4.9459999999868387E-2</v>
      </c>
      <c r="M21" s="987">
        <f t="shared" si="6"/>
        <v>4.1239999999334032E-2</v>
      </c>
      <c r="N21" s="987">
        <f t="shared" si="6"/>
        <v>8.4999999991168806E-3</v>
      </c>
      <c r="O21" s="987">
        <f t="shared" si="6"/>
        <v>6.719999999177162E-3</v>
      </c>
      <c r="P21" s="987">
        <f t="shared" si="6"/>
        <v>-2.6020000000698928E-2</v>
      </c>
      <c r="Q21" s="987">
        <f t="shared" si="6"/>
        <v>-1.8200000007482231E-3</v>
      </c>
      <c r="R21" s="987">
        <f t="shared" si="6"/>
        <v>-1.8200000007482231E-3</v>
      </c>
      <c r="S21" s="987">
        <f t="shared" si="6"/>
        <v>-3.3460000000175683E-2</v>
      </c>
      <c r="T21" s="987">
        <f t="shared" si="6"/>
        <v>-3.6340000000791406E-2</v>
      </c>
      <c r="U21" s="987">
        <f t="shared" si="6"/>
        <v>4.301999999927375E-2</v>
      </c>
      <c r="V21" s="988">
        <f t="shared" si="6"/>
        <v>-3.6000000008016286E-3</v>
      </c>
      <c r="W21" s="829"/>
      <c r="X21" s="829"/>
    </row>
    <row r="22" spans="1:24" x14ac:dyDescent="0.25">
      <c r="A22" s="765"/>
      <c r="B22" s="991">
        <f>(B21+B25)/$A$2</f>
        <v>-1.7120000000659275E-2</v>
      </c>
      <c r="C22" s="894">
        <f t="shared" ref="C22:V22" si="7">(C21+C25)/$A$2</f>
        <v>-4.9860000000876425E-2</v>
      </c>
      <c r="D22" s="894">
        <f t="shared" si="7"/>
        <v>-2.5660000000698346E-2</v>
      </c>
      <c r="E22" s="894">
        <f t="shared" si="7"/>
        <v>4.0919999999900369E-2</v>
      </c>
      <c r="F22" s="894">
        <f t="shared" si="7"/>
        <v>3.6259999999174397E-2</v>
      </c>
      <c r="G22" s="894">
        <f t="shared" si="7"/>
        <v>7.0799999992914309E-3</v>
      </c>
      <c r="H22" s="894">
        <f t="shared" si="7"/>
        <v>1.5619999999216816E-2</v>
      </c>
      <c r="I22" s="894">
        <f t="shared" si="7"/>
        <v>1.2059999999337379E-2</v>
      </c>
      <c r="J22" s="894">
        <f t="shared" si="7"/>
        <v>4.3019999999160063E-2</v>
      </c>
      <c r="K22" s="894">
        <f t="shared" si="7"/>
        <v>3.9459999999053252E-2</v>
      </c>
      <c r="L22" s="894">
        <f t="shared" si="7"/>
        <v>4.9459999999868387E-2</v>
      </c>
      <c r="M22" s="894">
        <f t="shared" si="7"/>
        <v>4.1239999999334032E-2</v>
      </c>
      <c r="N22" s="894">
        <f t="shared" si="7"/>
        <v>8.4999999991168806E-3</v>
      </c>
      <c r="O22" s="894">
        <f t="shared" si="7"/>
        <v>6.719999999177162E-3</v>
      </c>
      <c r="P22" s="894">
        <f t="shared" si="7"/>
        <v>-2.6020000000698928E-2</v>
      </c>
      <c r="Q22" s="894">
        <f t="shared" si="7"/>
        <v>-1.8200000007482231E-3</v>
      </c>
      <c r="R22" s="894">
        <f t="shared" si="7"/>
        <v>-1.8200000007482231E-3</v>
      </c>
      <c r="S22" s="894">
        <f t="shared" si="7"/>
        <v>-3.3460000000175683E-2</v>
      </c>
      <c r="T22" s="894">
        <f t="shared" si="7"/>
        <v>-3.6340000000791406E-2</v>
      </c>
      <c r="U22" s="894">
        <f t="shared" si="7"/>
        <v>4.301999999927375E-2</v>
      </c>
      <c r="V22" s="992">
        <f t="shared" si="7"/>
        <v>-3.6000000008016286E-3</v>
      </c>
      <c r="W22" s="830"/>
    </row>
    <row r="23" spans="1:24" x14ac:dyDescent="0.25">
      <c r="A23" s="765"/>
      <c r="B23" s="991">
        <f>B22 + SUMIF($A$8:$A$14, $A$3,B8:B14)</f>
        <v>79.282879999999338</v>
      </c>
      <c r="C23" s="894">
        <f t="shared" ref="C23:V23" si="8">C22 + SUMIF($A$8:$A$14, $A$3,C8:C14)</f>
        <v>81.650139999999126</v>
      </c>
      <c r="D23" s="894">
        <f t="shared" si="8"/>
        <v>77.374339999999307</v>
      </c>
      <c r="E23" s="894">
        <f t="shared" si="8"/>
        <v>9.3409199999999011</v>
      </c>
      <c r="F23" s="894">
        <f t="shared" si="8"/>
        <v>84.736259999999177</v>
      </c>
      <c r="G23" s="894">
        <f t="shared" si="8"/>
        <v>79.507079999999291</v>
      </c>
      <c r="H23" s="894">
        <f t="shared" si="8"/>
        <v>82.315619999999214</v>
      </c>
      <c r="I23" s="894">
        <f t="shared" si="8"/>
        <v>86.312059999999335</v>
      </c>
      <c r="J23" s="894">
        <f t="shared" si="8"/>
        <v>84.943019999999166</v>
      </c>
      <c r="K23" s="894">
        <f t="shared" si="8"/>
        <v>88.239459999999056</v>
      </c>
      <c r="L23" s="894">
        <f t="shared" si="8"/>
        <v>11.749459999999868</v>
      </c>
      <c r="M23" s="894">
        <f t="shared" si="8"/>
        <v>89.841239999999331</v>
      </c>
      <c r="N23" s="894">
        <f t="shared" si="8"/>
        <v>87.608499999999111</v>
      </c>
      <c r="O23" s="894">
        <f t="shared" si="8"/>
        <v>88.906719999999183</v>
      </c>
      <c r="P23" s="894">
        <f t="shared" si="8"/>
        <v>89.273979999999298</v>
      </c>
      <c r="Q23" s="894">
        <f t="shared" si="8"/>
        <v>87.698179999999255</v>
      </c>
      <c r="R23" s="894">
        <f t="shared" si="8"/>
        <v>88.298179999999249</v>
      </c>
      <c r="S23" s="894">
        <f t="shared" si="8"/>
        <v>17.066539999999826</v>
      </c>
      <c r="T23" s="894">
        <f t="shared" si="8"/>
        <v>88.663659999999211</v>
      </c>
      <c r="U23" s="894">
        <f t="shared" si="8"/>
        <v>87.843019999999271</v>
      </c>
      <c r="V23" s="992">
        <f t="shared" si="8"/>
        <v>88.096399999999193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33" t="s">
        <v>10</v>
      </c>
      <c r="N28" s="113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76.2</v>
      </c>
      <c r="C29" s="943">
        <v>73.099999999999994</v>
      </c>
      <c r="D29" s="1014">
        <v>2.4</v>
      </c>
      <c r="E29" s="944">
        <v>80.8</v>
      </c>
      <c r="F29" s="943">
        <v>81.3</v>
      </c>
      <c r="G29" s="948">
        <v>82.4</v>
      </c>
      <c r="H29" s="973">
        <v>396.20000000000005</v>
      </c>
      <c r="I29" s="836"/>
      <c r="J29" s="829"/>
      <c r="K29" s="829"/>
      <c r="L29" s="829"/>
      <c r="M29" s="1133" t="s">
        <v>10</v>
      </c>
      <c r="N29" s="1134"/>
      <c r="O29" s="1001">
        <v>5.8</v>
      </c>
      <c r="P29" s="1002">
        <v>5.8</v>
      </c>
      <c r="Q29" s="1002">
        <v>0.6</v>
      </c>
      <c r="R29" s="1002">
        <v>6.2</v>
      </c>
      <c r="S29" s="1002">
        <v>6.3</v>
      </c>
      <c r="T29" s="1003">
        <v>6.3</v>
      </c>
      <c r="U29" s="1004">
        <f t="shared" ref="U29:U37" si="9">SUM(O29:T29)</f>
        <v>31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73.099999999999994</v>
      </c>
      <c r="D30" s="954">
        <v>2.2999999999999998</v>
      </c>
      <c r="E30" s="953">
        <v>80.8</v>
      </c>
      <c r="F30" s="953">
        <v>81.3</v>
      </c>
      <c r="G30" s="955">
        <v>82.4</v>
      </c>
      <c r="H30" s="967">
        <f t="shared" ref="H30" si="10">SUM(B30:G30)</f>
        <v>396.1</v>
      </c>
      <c r="I30" s="800">
        <f>H30-H29</f>
        <v>-0.10000000000002274</v>
      </c>
      <c r="J30" s="829"/>
      <c r="K30" s="829"/>
      <c r="L30" s="829"/>
      <c r="M30" s="1135" t="s">
        <v>51</v>
      </c>
      <c r="N30" s="1137"/>
      <c r="O30" s="1009">
        <v>5.8</v>
      </c>
      <c r="P30" s="1010">
        <v>5.8</v>
      </c>
      <c r="Q30" s="1010">
        <v>0.6</v>
      </c>
      <c r="R30" s="1010">
        <v>6.2</v>
      </c>
      <c r="S30" s="1010">
        <v>6.3</v>
      </c>
      <c r="T30" s="1011">
        <v>6.3</v>
      </c>
      <c r="U30" s="967">
        <f t="shared" si="9"/>
        <v>31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76.2</v>
      </c>
      <c r="C31" s="795">
        <v>73.099999999999994</v>
      </c>
      <c r="D31" s="846">
        <v>2.2999999999999998</v>
      </c>
      <c r="E31" s="795">
        <v>80.8</v>
      </c>
      <c r="F31" s="795">
        <v>81.3</v>
      </c>
      <c r="G31" s="955">
        <v>82.4</v>
      </c>
      <c r="H31" s="923">
        <f t="shared" ref="H31:H37" si="11">SUM(B31:G31)</f>
        <v>396.1</v>
      </c>
      <c r="I31" s="800">
        <f>H31-H30</f>
        <v>0</v>
      </c>
      <c r="J31" s="829"/>
      <c r="K31" s="829"/>
      <c r="L31" s="829"/>
      <c r="M31" s="1135" t="s">
        <v>24</v>
      </c>
      <c r="N31" s="1137"/>
      <c r="O31" s="794">
        <v>5.8</v>
      </c>
      <c r="P31" s="795">
        <v>5.8</v>
      </c>
      <c r="Q31" s="795">
        <v>0.6</v>
      </c>
      <c r="R31" s="795">
        <v>6.2</v>
      </c>
      <c r="S31" s="795">
        <v>6.3</v>
      </c>
      <c r="T31" s="797">
        <v>6.3</v>
      </c>
      <c r="U31" s="970">
        <f t="shared" si="9"/>
        <v>31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75.900000000000006</v>
      </c>
      <c r="C32" s="795">
        <v>74.099999999999994</v>
      </c>
      <c r="D32" s="928">
        <v>2.5</v>
      </c>
      <c r="E32" s="799">
        <v>80.8</v>
      </c>
      <c r="F32" s="799">
        <v>82.2</v>
      </c>
      <c r="G32" s="797">
        <v>83</v>
      </c>
      <c r="H32" s="923">
        <f t="shared" si="11"/>
        <v>398.5</v>
      </c>
      <c r="I32" s="800">
        <f t="shared" ref="I32:I36" si="12">H32-H31</f>
        <v>2.3999999999999773</v>
      </c>
      <c r="J32" s="847"/>
      <c r="K32" s="847"/>
      <c r="L32" s="847"/>
      <c r="M32" s="1135" t="s">
        <v>20</v>
      </c>
      <c r="N32" s="1137"/>
      <c r="O32" s="794">
        <v>5.7</v>
      </c>
      <c r="P32" s="795">
        <v>5.7</v>
      </c>
      <c r="Q32" s="795">
        <v>0.5</v>
      </c>
      <c r="R32" s="799">
        <v>6.4</v>
      </c>
      <c r="S32" s="795">
        <v>6.3</v>
      </c>
      <c r="T32" s="797">
        <v>6.2</v>
      </c>
      <c r="U32" s="970">
        <f t="shared" si="9"/>
        <v>30.8</v>
      </c>
      <c r="V32" s="800">
        <f t="shared" ref="V32:V36" si="13">U32-U31</f>
        <v>-0.19999999999999929</v>
      </c>
      <c r="W32" s="844"/>
    </row>
    <row r="33" spans="1:26" x14ac:dyDescent="0.25">
      <c r="A33" s="785" t="s">
        <v>28</v>
      </c>
      <c r="B33" s="794">
        <v>75.900000000000006</v>
      </c>
      <c r="C33" s="795">
        <v>74.099999999999994</v>
      </c>
      <c r="D33" s="928">
        <v>2.4</v>
      </c>
      <c r="E33" s="795">
        <v>80.7</v>
      </c>
      <c r="F33" s="795">
        <v>82.1</v>
      </c>
      <c r="G33" s="797">
        <v>83</v>
      </c>
      <c r="H33" s="923">
        <f t="shared" si="11"/>
        <v>398.20000000000005</v>
      </c>
      <c r="I33" s="800">
        <f t="shared" si="12"/>
        <v>-0.29999999999995453</v>
      </c>
      <c r="J33" s="765"/>
      <c r="K33" s="765"/>
      <c r="L33" s="765"/>
      <c r="M33" s="1135" t="s">
        <v>28</v>
      </c>
      <c r="N33" s="1137"/>
      <c r="O33" s="794">
        <v>5.8</v>
      </c>
      <c r="P33" s="795">
        <v>5.7</v>
      </c>
      <c r="Q33" s="795">
        <v>0.5</v>
      </c>
      <c r="R33" s="795">
        <v>6.3</v>
      </c>
      <c r="S33" s="795">
        <v>6.3</v>
      </c>
      <c r="T33" s="797">
        <v>6.2</v>
      </c>
      <c r="U33" s="970">
        <f t="shared" si="9"/>
        <v>30.8</v>
      </c>
      <c r="V33" s="800">
        <f t="shared" si="13"/>
        <v>0</v>
      </c>
      <c r="W33" s="844"/>
    </row>
    <row r="34" spans="1:26" x14ac:dyDescent="0.25">
      <c r="A34" s="793" t="s">
        <v>21</v>
      </c>
      <c r="B34" s="794">
        <v>75.900000000000006</v>
      </c>
      <c r="C34" s="795">
        <v>74.099999999999994</v>
      </c>
      <c r="D34" s="846">
        <v>2.2999999999999998</v>
      </c>
      <c r="E34" s="795">
        <v>80.7</v>
      </c>
      <c r="F34" s="795">
        <v>82.1</v>
      </c>
      <c r="G34" s="797">
        <v>83</v>
      </c>
      <c r="H34" s="923">
        <f t="shared" si="11"/>
        <v>398.1</v>
      </c>
      <c r="I34" s="800">
        <f t="shared" si="12"/>
        <v>-0.10000000000002274</v>
      </c>
      <c r="J34" s="839"/>
      <c r="K34" s="839"/>
      <c r="L34" s="839"/>
      <c r="M34" s="1135" t="s">
        <v>21</v>
      </c>
      <c r="N34" s="1137"/>
      <c r="O34" s="794">
        <v>5.8</v>
      </c>
      <c r="P34" s="795">
        <v>5.7</v>
      </c>
      <c r="Q34" s="795">
        <v>0.6</v>
      </c>
      <c r="R34" s="795">
        <v>6.3</v>
      </c>
      <c r="S34" s="795">
        <v>6.4</v>
      </c>
      <c r="T34" s="797">
        <v>6.2</v>
      </c>
      <c r="U34" s="970">
        <f t="shared" si="9"/>
        <v>30.999999999999996</v>
      </c>
      <c r="V34" s="800">
        <f t="shared" si="13"/>
        <v>0.19999999999999574</v>
      </c>
      <c r="W34" s="844"/>
    </row>
    <row r="35" spans="1:26" x14ac:dyDescent="0.25">
      <c r="A35" s="793" t="s">
        <v>22</v>
      </c>
      <c r="B35" s="794">
        <v>75.900000000000006</v>
      </c>
      <c r="C35" s="799">
        <v>74.099999999999994</v>
      </c>
      <c r="D35" s="846">
        <v>2.2999999999999998</v>
      </c>
      <c r="E35" s="795">
        <v>80.7</v>
      </c>
      <c r="F35" s="799">
        <v>82.1</v>
      </c>
      <c r="G35" s="797">
        <v>83</v>
      </c>
      <c r="H35" s="923">
        <f t="shared" si="11"/>
        <v>398.1</v>
      </c>
      <c r="I35" s="800">
        <f t="shared" si="12"/>
        <v>0</v>
      </c>
      <c r="J35" s="829"/>
      <c r="K35" s="829"/>
      <c r="L35" s="829"/>
      <c r="M35" s="1135" t="s">
        <v>22</v>
      </c>
      <c r="N35" s="1137"/>
      <c r="O35" s="794">
        <v>5.8</v>
      </c>
      <c r="P35" s="795">
        <v>5.8</v>
      </c>
      <c r="Q35" s="795">
        <v>0.6</v>
      </c>
      <c r="R35" s="795">
        <v>6.3</v>
      </c>
      <c r="S35" s="795">
        <v>6.4</v>
      </c>
      <c r="T35" s="797">
        <v>6.2</v>
      </c>
      <c r="U35" s="970">
        <f t="shared" si="9"/>
        <v>31.099999999999998</v>
      </c>
      <c r="V35" s="800">
        <f t="shared" si="13"/>
        <v>0.10000000000000142</v>
      </c>
      <c r="W35" s="844"/>
    </row>
    <row r="36" spans="1:26" ht="15.75" thickBot="1" x14ac:dyDescent="0.3">
      <c r="A36" s="793" t="s">
        <v>23</v>
      </c>
      <c r="B36" s="794">
        <v>75.7</v>
      </c>
      <c r="C36" s="795">
        <v>73</v>
      </c>
      <c r="D36" s="846">
        <v>2</v>
      </c>
      <c r="E36" s="795">
        <v>78.2</v>
      </c>
      <c r="F36" s="795">
        <v>80.099999999999994</v>
      </c>
      <c r="G36" s="797">
        <v>83</v>
      </c>
      <c r="H36" s="900">
        <f t="shared" si="11"/>
        <v>392</v>
      </c>
      <c r="I36" s="800">
        <f t="shared" si="12"/>
        <v>-6.1000000000000227</v>
      </c>
      <c r="J36" s="765"/>
      <c r="K36" s="765"/>
      <c r="L36" s="765"/>
      <c r="M36" s="1135" t="s">
        <v>23</v>
      </c>
      <c r="N36" s="1137"/>
      <c r="O36" s="825">
        <v>5.8</v>
      </c>
      <c r="P36" s="826">
        <v>5.8</v>
      </c>
      <c r="Q36" s="826">
        <v>0.6</v>
      </c>
      <c r="R36" s="795">
        <v>5.6</v>
      </c>
      <c r="S36" s="826">
        <v>6.4</v>
      </c>
      <c r="T36" s="827">
        <v>6.3</v>
      </c>
      <c r="U36" s="1015">
        <f t="shared" si="9"/>
        <v>30.499999999999996</v>
      </c>
      <c r="V36" s="800">
        <f t="shared" si="13"/>
        <v>-0.60000000000000142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4">SUM(B30:B36)</f>
        <v>531.70000000000005</v>
      </c>
      <c r="C37" s="906">
        <f t="shared" si="14"/>
        <v>515.6</v>
      </c>
      <c r="D37" s="906">
        <f>SUM(D30:D36)</f>
        <v>16.100000000000001</v>
      </c>
      <c r="E37" s="906">
        <f t="shared" si="14"/>
        <v>562.69999999999993</v>
      </c>
      <c r="F37" s="906">
        <f t="shared" si="14"/>
        <v>571.20000000000005</v>
      </c>
      <c r="G37" s="911">
        <f t="shared" si="14"/>
        <v>579.79999999999995</v>
      </c>
      <c r="H37" s="912">
        <f t="shared" si="11"/>
        <v>2777.1000000000004</v>
      </c>
      <c r="I37" s="848"/>
      <c r="J37" s="829"/>
      <c r="K37" s="829"/>
      <c r="L37" s="829"/>
      <c r="M37" s="1133" t="s">
        <v>9</v>
      </c>
      <c r="N37" s="1134"/>
      <c r="O37" s="1005">
        <f t="shared" ref="O37:T37" si="15">SUM(O30:O36)</f>
        <v>40.5</v>
      </c>
      <c r="P37" s="1006">
        <f t="shared" si="15"/>
        <v>40.299999999999997</v>
      </c>
      <c r="Q37" s="1006">
        <f t="shared" si="15"/>
        <v>4</v>
      </c>
      <c r="R37" s="1006">
        <f t="shared" si="15"/>
        <v>43.300000000000004</v>
      </c>
      <c r="S37" s="1006">
        <f t="shared" si="15"/>
        <v>44.4</v>
      </c>
      <c r="T37" s="1007">
        <f t="shared" si="15"/>
        <v>43.699999999999996</v>
      </c>
      <c r="U37" s="1008">
        <f t="shared" si="9"/>
        <v>216.2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152.88191577208917</v>
      </c>
      <c r="I38" s="982">
        <f>AVERAGE(B38:G38)</f>
        <v>152.81999999999996</v>
      </c>
      <c r="J38" s="829"/>
      <c r="K38" s="829"/>
      <c r="L38" s="829"/>
      <c r="M38" s="1105" t="s">
        <v>11</v>
      </c>
      <c r="N38" s="1106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158.38827838827837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482</v>
      </c>
      <c r="D39" s="819">
        <v>14</v>
      </c>
      <c r="E39" s="819">
        <v>526</v>
      </c>
      <c r="F39" s="819">
        <v>534</v>
      </c>
      <c r="G39" s="820">
        <v>542</v>
      </c>
      <c r="H39" s="854">
        <f>SUM(B39:G39)</f>
        <v>2595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3</v>
      </c>
      <c r="R39" s="855">
        <v>39</v>
      </c>
      <c r="S39" s="855">
        <v>40</v>
      </c>
      <c r="T39" s="904">
        <v>39</v>
      </c>
      <c r="U39" s="856">
        <f>SUM(O39:T39)</f>
        <v>195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6">((((C38*7)*C39)/1000-C30)/6)</f>
        <v>73.752446666666671</v>
      </c>
      <c r="D40" s="795">
        <f t="shared" si="16"/>
        <v>2.1127266666666671</v>
      </c>
      <c r="E40" s="795">
        <f t="shared" si="16"/>
        <v>80.313873333333319</v>
      </c>
      <c r="F40" s="795">
        <f t="shared" si="16"/>
        <v>81.656860000000009</v>
      </c>
      <c r="G40" s="797">
        <f t="shared" si="16"/>
        <v>82.899846666666676</v>
      </c>
      <c r="H40" s="858">
        <f>((H37*1000)/H39)/7</f>
        <v>152.88191577208923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5.7904999999999998</v>
      </c>
      <c r="P40" s="795">
        <f t="shared" ref="P40:T40" si="17">((((P38*7)*P39)/1000-P30-P31)/5)</f>
        <v>5.7349000000000014</v>
      </c>
      <c r="Q40" s="795">
        <f t="shared" si="17"/>
        <v>0.43619999999999992</v>
      </c>
      <c r="R40" s="795">
        <f t="shared" si="17"/>
        <v>6.1740999999999993</v>
      </c>
      <c r="S40" s="795">
        <f t="shared" si="17"/>
        <v>6.3560000000000008</v>
      </c>
      <c r="T40" s="797">
        <f t="shared" si="17"/>
        <v>6.2160000000000002</v>
      </c>
      <c r="U40" s="860">
        <f>((U37*1000)/U39)/7</f>
        <v>158.38827838827839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8">((C39*C38)*7)/1000</f>
        <v>515.61467999999991</v>
      </c>
      <c r="D41" s="795">
        <f t="shared" si="18"/>
        <v>14.976360000000001</v>
      </c>
      <c r="E41" s="795">
        <f t="shared" si="18"/>
        <v>562.68323999999996</v>
      </c>
      <c r="F41" s="795">
        <f t="shared" si="18"/>
        <v>571.24115999999992</v>
      </c>
      <c r="G41" s="797">
        <f t="shared" si="18"/>
        <v>579.79908000000012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19">((O39*O38)*7)/1000</f>
        <v>40.533499999999997</v>
      </c>
      <c r="P41" s="795">
        <f t="shared" si="19"/>
        <v>40.274500000000003</v>
      </c>
      <c r="Q41" s="795">
        <f t="shared" si="19"/>
        <v>3.3809999999999998</v>
      </c>
      <c r="R41" s="795">
        <f t="shared" si="19"/>
        <v>43.270499999999998</v>
      </c>
      <c r="S41" s="795">
        <f t="shared" si="19"/>
        <v>44.38</v>
      </c>
      <c r="T41" s="797">
        <f t="shared" si="19"/>
        <v>43.68</v>
      </c>
      <c r="U41" s="36"/>
    </row>
    <row r="42" spans="1:26" ht="15.75" thickBot="1" x14ac:dyDescent="0.3">
      <c r="A42" s="863" t="s">
        <v>15</v>
      </c>
      <c r="B42" s="825">
        <f t="shared" ref="B42:G42" si="20">+(B37/B39)/7*1000</f>
        <v>152.83127335441219</v>
      </c>
      <c r="C42" s="826">
        <f t="shared" si="20"/>
        <v>152.81564908120924</v>
      </c>
      <c r="D42" s="826">
        <f t="shared" si="20"/>
        <v>164.28571428571431</v>
      </c>
      <c r="E42" s="826">
        <f t="shared" si="20"/>
        <v>152.82455187398151</v>
      </c>
      <c r="F42" s="826">
        <f t="shared" si="20"/>
        <v>152.80898876404495</v>
      </c>
      <c r="G42" s="827">
        <f t="shared" si="20"/>
        <v>152.82024248813914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1">+(O37/O39)/7*1000</f>
        <v>156.37065637065638</v>
      </c>
      <c r="P42" s="826">
        <f t="shared" si="21"/>
        <v>155.59845559845559</v>
      </c>
      <c r="Q42" s="826">
        <f t="shared" si="21"/>
        <v>190.47619047619045</v>
      </c>
      <c r="R42" s="826">
        <f t="shared" si="21"/>
        <v>158.60805860805863</v>
      </c>
      <c r="S42" s="826">
        <f t="shared" si="21"/>
        <v>158.57142857142856</v>
      </c>
      <c r="T42" s="827">
        <f t="shared" si="21"/>
        <v>160.07326007326003</v>
      </c>
      <c r="U42" s="865"/>
      <c r="V42" s="829"/>
    </row>
    <row r="43" spans="1:26" x14ac:dyDescent="0.25">
      <c r="A43" s="765"/>
      <c r="B43" s="986">
        <f t="shared" ref="B43:G44" si="22">B41-B37</f>
        <v>-3.9220000000113941E-2</v>
      </c>
      <c r="C43" s="987">
        <f t="shared" si="22"/>
        <v>1.4679999999884785E-2</v>
      </c>
      <c r="D43" s="987">
        <f t="shared" si="22"/>
        <v>-1.12364</v>
      </c>
      <c r="E43" s="987">
        <f t="shared" si="22"/>
        <v>-1.6759999999976571E-2</v>
      </c>
      <c r="F43" s="987">
        <f t="shared" si="22"/>
        <v>4.1159999999877073E-2</v>
      </c>
      <c r="G43" s="988">
        <f t="shared" si="22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3">O41-O37</f>
        <v>3.3499999999996533E-2</v>
      </c>
      <c r="P43" s="987">
        <f t="shared" si="23"/>
        <v>-2.5499999999993861E-2</v>
      </c>
      <c r="Q43" s="987">
        <f t="shared" si="23"/>
        <v>-0.61900000000000022</v>
      </c>
      <c r="R43" s="987">
        <f t="shared" si="23"/>
        <v>-2.9500000000005855E-2</v>
      </c>
      <c r="S43" s="987">
        <f t="shared" si="23"/>
        <v>-1.9999999999996021E-2</v>
      </c>
      <c r="T43" s="988">
        <f t="shared" si="23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si="22"/>
        <v>-4.3509187907488922E-3</v>
      </c>
      <c r="D44" s="828">
        <f t="shared" si="22"/>
        <v>11.465714285714313</v>
      </c>
      <c r="E44" s="828">
        <f t="shared" si="22"/>
        <v>4.5518739815122444E-3</v>
      </c>
      <c r="F44" s="828">
        <f t="shared" si="22"/>
        <v>-1.1011235955038501E-2</v>
      </c>
      <c r="G44" s="990">
        <f t="shared" si="22"/>
        <v>2.424881391505096E-4</v>
      </c>
      <c r="H44" s="765"/>
      <c r="I44" s="829">
        <f>SUM(B44:G44)</f>
        <v>11.466419847501385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3"/>
        <v>9.8455598455586824E-2</v>
      </c>
      <c r="Q44" s="828">
        <f>Q42-Q38</f>
        <v>29.476190476190453</v>
      </c>
      <c r="R44" s="828">
        <f t="shared" si="23"/>
        <v>0.10805860805862721</v>
      </c>
      <c r="S44" s="828">
        <f t="shared" si="23"/>
        <v>7.1428571428555188E-2</v>
      </c>
      <c r="T44" s="990">
        <f t="shared" si="23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1.4679999999884785E-2</v>
      </c>
      <c r="D45" s="894">
        <f>(D43+D47)/$A$2</f>
        <v>-1.12364</v>
      </c>
      <c r="E45" s="894">
        <f t="shared" si="24"/>
        <v>-1.6759999999976571E-2</v>
      </c>
      <c r="F45" s="894">
        <f t="shared" si="24"/>
        <v>4.1159999999877073E-2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-0.61900000000000022</v>
      </c>
      <c r="R45" s="894">
        <f t="shared" si="25"/>
        <v>-2.9500000000005855E-2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75.660779999999889</v>
      </c>
      <c r="C46" s="894">
        <f t="shared" ref="C46:F46" si="26">C45 + SUMIF($A$30:$A$36, $A$3,C30:C36)</f>
        <v>73.014679999999885</v>
      </c>
      <c r="D46" s="894">
        <f t="shared" si="26"/>
        <v>0.87636000000000003</v>
      </c>
      <c r="E46" s="894">
        <f t="shared" si="26"/>
        <v>78.183240000000026</v>
      </c>
      <c r="F46" s="894">
        <f t="shared" si="26"/>
        <v>80.141159999999871</v>
      </c>
      <c r="G46" s="992">
        <f>G45 + SUMIF($A$30:$A$36, $A$3,G30:G36)</f>
        <v>82.999080000000163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-1.9000000000000239E-2</v>
      </c>
      <c r="R46" s="894">
        <f t="shared" ca="1" si="27"/>
        <v>5.5704999999999938</v>
      </c>
      <c r="S46" s="894">
        <f t="shared" ca="1" si="27"/>
        <v>6.3800000000000043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78">
        <f t="shared" ref="P47:T47" si="28">P38-P42</f>
        <v>-9.8455598455586824E-2</v>
      </c>
      <c r="Q47" s="978">
        <f t="shared" si="28"/>
        <v>-29.476190476190453</v>
      </c>
      <c r="R47" s="978">
        <f t="shared" si="28"/>
        <v>-0.10805860805862721</v>
      </c>
      <c r="S47" s="978">
        <f t="shared" si="28"/>
        <v>-7.1428571428555188E-2</v>
      </c>
      <c r="T47" s="979">
        <f t="shared" si="28"/>
        <v>-7.3260073260030367E-2</v>
      </c>
      <c r="U47" s="829"/>
      <c r="V47" s="980">
        <f>SUM(O47:T47)</f>
        <v>-29.69804969804963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6.6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1.5</v>
      </c>
      <c r="T51" s="963">
        <v>7.2</v>
      </c>
      <c r="U51" s="963">
        <v>7.3</v>
      </c>
      <c r="V51" s="964">
        <v>6.8</v>
      </c>
      <c r="W51" s="973">
        <f t="shared" ref="W51:W58" si="29">SUM(B51:V51)</f>
        <v>131.1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6.6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1.5</v>
      </c>
      <c r="T52" s="870">
        <v>7.2</v>
      </c>
      <c r="U52" s="870">
        <v>7.3</v>
      </c>
      <c r="V52" s="871">
        <v>6.8</v>
      </c>
      <c r="W52" s="924">
        <f t="shared" si="29"/>
        <v>131.1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7</v>
      </c>
      <c r="C53" s="870">
        <v>6.5</v>
      </c>
      <c r="D53" s="870">
        <v>6.8</v>
      </c>
      <c r="E53" s="870">
        <v>1.3</v>
      </c>
      <c r="F53" s="870">
        <v>6.8</v>
      </c>
      <c r="G53" s="870">
        <v>6.6</v>
      </c>
      <c r="H53" s="871">
        <v>7</v>
      </c>
      <c r="I53" s="869">
        <v>7.2</v>
      </c>
      <c r="J53" s="870">
        <v>7.2</v>
      </c>
      <c r="K53" s="870">
        <v>7.3</v>
      </c>
      <c r="L53" s="870">
        <v>1.5</v>
      </c>
      <c r="M53" s="953">
        <v>7</v>
      </c>
      <c r="N53" s="870">
        <v>7.3</v>
      </c>
      <c r="O53" s="871">
        <v>7</v>
      </c>
      <c r="P53" s="869">
        <v>7.3</v>
      </c>
      <c r="Q53" s="870">
        <v>7.3</v>
      </c>
      <c r="R53" s="870">
        <v>7.2</v>
      </c>
      <c r="S53" s="870">
        <v>1.5</v>
      </c>
      <c r="T53" s="870">
        <v>7.2</v>
      </c>
      <c r="U53" s="965">
        <v>7.3</v>
      </c>
      <c r="V53" s="871">
        <v>6.8</v>
      </c>
      <c r="W53" s="924">
        <f t="shared" si="29"/>
        <v>131.1</v>
      </c>
      <c r="X53" s="800">
        <f>W53-W52</f>
        <v>0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7.1</v>
      </c>
      <c r="V54" s="871">
        <v>6.7</v>
      </c>
      <c r="W54" s="924">
        <f t="shared" si="29"/>
        <v>129.6</v>
      </c>
      <c r="X54" s="800">
        <f t="shared" ref="X54:X58" si="30">W54-W53</f>
        <v>-1.5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7.1</v>
      </c>
      <c r="J55" s="870">
        <v>7.1</v>
      </c>
      <c r="K55" s="870">
        <v>7.3</v>
      </c>
      <c r="L55" s="870">
        <v>1.4</v>
      </c>
      <c r="M55" s="953">
        <v>6.9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7.1</v>
      </c>
      <c r="V55" s="871">
        <v>6.7</v>
      </c>
      <c r="W55" s="924">
        <f t="shared" si="29"/>
        <v>129.6</v>
      </c>
      <c r="X55" s="800">
        <f t="shared" si="30"/>
        <v>0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1.4</v>
      </c>
      <c r="M56" s="953">
        <v>7</v>
      </c>
      <c r="N56" s="870">
        <v>7.2</v>
      </c>
      <c r="O56" s="871">
        <v>6.9</v>
      </c>
      <c r="P56" s="869">
        <v>7.2</v>
      </c>
      <c r="Q56" s="870">
        <v>7.2</v>
      </c>
      <c r="R56" s="870">
        <v>7.1</v>
      </c>
      <c r="S56" s="870">
        <v>1.4</v>
      </c>
      <c r="T56" s="870">
        <v>7.1</v>
      </c>
      <c r="U56" s="870">
        <v>7.1</v>
      </c>
      <c r="V56" s="871">
        <v>6.7</v>
      </c>
      <c r="W56" s="924">
        <f t="shared" si="29"/>
        <v>129.9</v>
      </c>
      <c r="X56" s="800">
        <f t="shared" si="30"/>
        <v>0.30000000000001137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7.2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7.1</v>
      </c>
      <c r="V57" s="871">
        <v>6.7</v>
      </c>
      <c r="W57" s="924">
        <f t="shared" si="29"/>
        <v>130.29999999999998</v>
      </c>
      <c r="X57" s="800">
        <f t="shared" si="30"/>
        <v>0.39999999999997726</v>
      </c>
      <c r="Y57" s="800"/>
    </row>
    <row r="58" spans="1:25" ht="15.75" thickBot="1" x14ac:dyDescent="0.3">
      <c r="A58" s="1016" t="s">
        <v>23</v>
      </c>
      <c r="B58" s="869">
        <v>6.9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6.9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6.9</v>
      </c>
      <c r="P58" s="869">
        <v>7.3</v>
      </c>
      <c r="Q58" s="870">
        <v>7.3</v>
      </c>
      <c r="R58" s="870">
        <v>7.1</v>
      </c>
      <c r="S58" s="870">
        <v>1.5</v>
      </c>
      <c r="T58" s="870">
        <v>7.1</v>
      </c>
      <c r="U58" s="870">
        <v>6.4</v>
      </c>
      <c r="V58" s="871">
        <v>6.8</v>
      </c>
      <c r="W58" s="1019">
        <f t="shared" si="29"/>
        <v>129.79999999999998</v>
      </c>
      <c r="X58" s="800">
        <f t="shared" si="30"/>
        <v>-0.5</v>
      </c>
      <c r="Y58" s="800"/>
    </row>
    <row r="59" spans="1:25" ht="15.75" thickBot="1" x14ac:dyDescent="0.3">
      <c r="A59" s="773" t="s">
        <v>9</v>
      </c>
      <c r="B59" s="808">
        <f>SUM(B52:B58)</f>
        <v>48.9</v>
      </c>
      <c r="C59" s="809">
        <f>SUM(C52:C58)</f>
        <v>45.5</v>
      </c>
      <c r="D59" s="809">
        <f t="shared" ref="D59:V59" si="31">SUM(D52:D58)</f>
        <v>47.599999999999994</v>
      </c>
      <c r="E59" s="809">
        <f t="shared" si="31"/>
        <v>9.1</v>
      </c>
      <c r="F59" s="809">
        <f t="shared" si="31"/>
        <v>47.599999999999994</v>
      </c>
      <c r="G59" s="809">
        <f t="shared" si="31"/>
        <v>46.2</v>
      </c>
      <c r="H59" s="810">
        <f t="shared" si="31"/>
        <v>48.499999999999993</v>
      </c>
      <c r="I59" s="1017">
        <f t="shared" si="31"/>
        <v>50.20000000000001</v>
      </c>
      <c r="J59" s="809">
        <f t="shared" si="31"/>
        <v>50.20000000000001</v>
      </c>
      <c r="K59" s="809">
        <f t="shared" si="31"/>
        <v>51.199999999999996</v>
      </c>
      <c r="L59" s="809">
        <f t="shared" si="31"/>
        <v>10.200000000000001</v>
      </c>
      <c r="M59" s="809">
        <f t="shared" si="31"/>
        <v>48.8</v>
      </c>
      <c r="N59" s="809">
        <f t="shared" si="31"/>
        <v>50.7</v>
      </c>
      <c r="O59" s="1018">
        <f t="shared" si="31"/>
        <v>48.499999999999993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10.200000000000001</v>
      </c>
      <c r="T59" s="809">
        <f t="shared" si="31"/>
        <v>49.900000000000006</v>
      </c>
      <c r="U59" s="809">
        <f t="shared" si="31"/>
        <v>49.4</v>
      </c>
      <c r="V59" s="810">
        <f t="shared" si="31"/>
        <v>47.2</v>
      </c>
      <c r="W59" s="879">
        <f>SUM(W52:W58)</f>
        <v>911.39999999999986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162.14196762141967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44</v>
      </c>
      <c r="V61" s="820">
        <v>42</v>
      </c>
      <c r="W61" s="885">
        <f>SUM(B61:V61)</f>
        <v>803</v>
      </c>
    </row>
    <row r="62" spans="1:25" x14ac:dyDescent="0.25">
      <c r="A62" s="822" t="s">
        <v>13</v>
      </c>
      <c r="B62" s="794">
        <f t="shared" ref="B62:V62" si="32">((((B60*7)*B61)/1000-B52-B53)/5)</f>
        <v>6.9824999999999999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6.805600000000001</v>
      </c>
      <c r="G62" s="794">
        <f t="shared" si="32"/>
        <v>6.6013999999999999</v>
      </c>
      <c r="H62" s="794">
        <f t="shared" si="32"/>
        <v>6.8921999999999999</v>
      </c>
      <c r="I62" s="794">
        <f t="shared" si="32"/>
        <v>7.1607999999999992</v>
      </c>
      <c r="J62" s="794">
        <f t="shared" si="32"/>
        <v>7.1607999999999992</v>
      </c>
      <c r="K62" s="794">
        <f t="shared" si="32"/>
        <v>7.3175000000000008</v>
      </c>
      <c r="L62" s="794">
        <f t="shared" si="32"/>
        <v>1.4475000000000002</v>
      </c>
      <c r="M62" s="794">
        <f t="shared" si="32"/>
        <v>6.9523999999999999</v>
      </c>
      <c r="N62" s="794">
        <f t="shared" si="32"/>
        <v>7.2230000000000016</v>
      </c>
      <c r="O62" s="886">
        <f t="shared" si="32"/>
        <v>6.8921999999999999</v>
      </c>
      <c r="P62" s="794">
        <f t="shared" si="32"/>
        <v>7.2440000000000015</v>
      </c>
      <c r="Q62" s="794">
        <f t="shared" si="32"/>
        <v>7.2440000000000015</v>
      </c>
      <c r="R62" s="794">
        <f t="shared" si="32"/>
        <v>7.0991999999999988</v>
      </c>
      <c r="S62" s="794">
        <f t="shared" si="32"/>
        <v>1.4411999999999998</v>
      </c>
      <c r="T62" s="794">
        <f t="shared" si="32"/>
        <v>7.0991999999999988</v>
      </c>
      <c r="U62" s="794">
        <f t="shared" si="32"/>
        <v>6.966800000000001</v>
      </c>
      <c r="V62" s="887">
        <f t="shared" si="32"/>
        <v>6.7174000000000005</v>
      </c>
      <c r="W62" s="888">
        <f>((W59*1000)/7)/W61</f>
        <v>162.14196762141967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49.433999999999997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160.97560975609755</v>
      </c>
      <c r="H64" s="827">
        <f t="shared" si="34"/>
        <v>161.12956810631226</v>
      </c>
      <c r="I64" s="890">
        <f t="shared" si="34"/>
        <v>162.987012987013</v>
      </c>
      <c r="J64" s="826">
        <f t="shared" si="34"/>
        <v>162.987012987013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160.95238095238096</v>
      </c>
      <c r="O64" s="891">
        <f t="shared" si="34"/>
        <v>161.12956810631226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160.3896103896104</v>
      </c>
      <c r="V64" s="827">
        <f t="shared" si="34"/>
        <v>160.54421768707482</v>
      </c>
      <c r="W64" s="237"/>
    </row>
    <row r="65" spans="1:24" x14ac:dyDescent="0.25">
      <c r="A65" s="765"/>
      <c r="B65" s="986">
        <f t="shared" ref="B65:V65" si="35">B63-B59</f>
        <v>1.2500000000002842E-2</v>
      </c>
      <c r="C65" s="987">
        <f t="shared" si="35"/>
        <v>0</v>
      </c>
      <c r="D65" s="987">
        <f t="shared" si="35"/>
        <v>2.8000000000005798E-2</v>
      </c>
      <c r="E65" s="987">
        <f t="shared" si="35"/>
        <v>-2.8000000000000469E-2</v>
      </c>
      <c r="F65" s="987">
        <f t="shared" si="35"/>
        <v>2.8000000000005798E-2</v>
      </c>
      <c r="G65" s="987">
        <f t="shared" si="35"/>
        <v>6.9999999999978968E-3</v>
      </c>
      <c r="H65" s="987">
        <f t="shared" si="35"/>
        <v>-3.8999999999994373E-2</v>
      </c>
      <c r="I65" s="987">
        <f t="shared" si="35"/>
        <v>3.9999999999906777E-3</v>
      </c>
      <c r="J65" s="987">
        <f t="shared" si="35"/>
        <v>3.9999999999906777E-3</v>
      </c>
      <c r="K65" s="987">
        <f t="shared" si="35"/>
        <v>-1.2499999999995737E-2</v>
      </c>
      <c r="L65" s="987">
        <f t="shared" si="35"/>
        <v>3.7499999999999645E-2</v>
      </c>
      <c r="M65" s="987">
        <f t="shared" si="35"/>
        <v>-3.7999999999996703E-2</v>
      </c>
      <c r="N65" s="987">
        <f t="shared" si="35"/>
        <v>1.5000000000000568E-2</v>
      </c>
      <c r="O65" s="987">
        <f t="shared" si="35"/>
        <v>-3.8999999999994373E-2</v>
      </c>
      <c r="P65" s="987">
        <f t="shared" si="35"/>
        <v>2.0000000000003126E-2</v>
      </c>
      <c r="Q65" s="987">
        <f t="shared" si="35"/>
        <v>2.0000000000003126E-2</v>
      </c>
      <c r="R65" s="987">
        <f t="shared" si="35"/>
        <v>-4.0000000000048885E-3</v>
      </c>
      <c r="S65" s="987">
        <f t="shared" si="35"/>
        <v>5.999999999998451E-3</v>
      </c>
      <c r="T65" s="987">
        <f t="shared" si="35"/>
        <v>-4.0000000000048885E-3</v>
      </c>
      <c r="U65" s="987">
        <f t="shared" si="35"/>
        <v>3.399999999999892E-2</v>
      </c>
      <c r="V65" s="988">
        <f t="shared" si="35"/>
        <v>-1.300000000000523E-2</v>
      </c>
    </row>
    <row r="66" spans="1:24" x14ac:dyDescent="0.25">
      <c r="A66" s="765"/>
      <c r="B66" s="991">
        <f>(B65)/$A$2</f>
        <v>1.2500000000002842E-2</v>
      </c>
      <c r="C66" s="894">
        <f t="shared" ref="C66:V66" si="36">(C65)/$A$2</f>
        <v>0</v>
      </c>
      <c r="D66" s="894">
        <f t="shared" si="36"/>
        <v>2.8000000000005798E-2</v>
      </c>
      <c r="E66" s="894">
        <f t="shared" si="36"/>
        <v>-2.8000000000000469E-2</v>
      </c>
      <c r="F66" s="894">
        <f t="shared" si="36"/>
        <v>2.8000000000005798E-2</v>
      </c>
      <c r="G66" s="894">
        <f t="shared" si="36"/>
        <v>6.9999999999978968E-3</v>
      </c>
      <c r="H66" s="894">
        <f t="shared" si="36"/>
        <v>-3.8999999999994373E-2</v>
      </c>
      <c r="I66" s="894">
        <f t="shared" si="36"/>
        <v>3.9999999999906777E-3</v>
      </c>
      <c r="J66" s="894">
        <f t="shared" si="36"/>
        <v>3.9999999999906777E-3</v>
      </c>
      <c r="K66" s="894">
        <f t="shared" si="36"/>
        <v>-1.2499999999995737E-2</v>
      </c>
      <c r="L66" s="894">
        <f t="shared" si="36"/>
        <v>3.7499999999999645E-2</v>
      </c>
      <c r="M66" s="894">
        <f t="shared" si="36"/>
        <v>-3.7999999999996703E-2</v>
      </c>
      <c r="N66" s="894">
        <f t="shared" si="36"/>
        <v>1.5000000000000568E-2</v>
      </c>
      <c r="O66" s="894">
        <f t="shared" si="36"/>
        <v>-3.8999999999994373E-2</v>
      </c>
      <c r="P66" s="894">
        <f t="shared" si="36"/>
        <v>2.0000000000003126E-2</v>
      </c>
      <c r="Q66" s="894">
        <f t="shared" si="36"/>
        <v>2.0000000000003126E-2</v>
      </c>
      <c r="R66" s="894">
        <f t="shared" si="36"/>
        <v>-4.0000000000048885E-3</v>
      </c>
      <c r="S66" s="894">
        <f t="shared" si="36"/>
        <v>5.999999999998451E-3</v>
      </c>
      <c r="T66" s="894">
        <f t="shared" si="36"/>
        <v>-4.0000000000048885E-3</v>
      </c>
      <c r="U66" s="894">
        <f t="shared" si="36"/>
        <v>3.399999999999892E-2</v>
      </c>
      <c r="V66" s="992">
        <f t="shared" si="36"/>
        <v>-1.300000000000523E-2</v>
      </c>
    </row>
    <row r="67" spans="1:24" ht="15.75" thickBot="1" x14ac:dyDescent="0.3">
      <c r="B67" s="991">
        <f>B66 + SUMIF($A$52:$A$58, $A$3,B52:B58)</f>
        <v>6.9125000000000032</v>
      </c>
      <c r="C67" s="894">
        <f t="shared" ref="C67:V67" si="37">C66 + SUMIF($A$52:$A$58, $A$3,C52:C58)</f>
        <v>6.5</v>
      </c>
      <c r="D67" s="894">
        <f t="shared" si="37"/>
        <v>6.8280000000000056</v>
      </c>
      <c r="E67" s="894">
        <f t="shared" si="37"/>
        <v>1.2719999999999996</v>
      </c>
      <c r="F67" s="894">
        <f t="shared" si="37"/>
        <v>6.8280000000000056</v>
      </c>
      <c r="G67" s="894">
        <f t="shared" si="37"/>
        <v>6.6069999999999975</v>
      </c>
      <c r="H67" s="894">
        <f t="shared" si="37"/>
        <v>6.861000000000006</v>
      </c>
      <c r="I67" s="894">
        <f t="shared" si="37"/>
        <v>7.2039999999999909</v>
      </c>
      <c r="J67" s="894">
        <f t="shared" si="37"/>
        <v>7.2039999999999909</v>
      </c>
      <c r="K67" s="894">
        <f t="shared" si="37"/>
        <v>7.3875000000000046</v>
      </c>
      <c r="L67" s="894">
        <f t="shared" si="37"/>
        <v>1.5374999999999996</v>
      </c>
      <c r="M67" s="894">
        <f t="shared" si="37"/>
        <v>6.9620000000000033</v>
      </c>
      <c r="N67" s="894">
        <f t="shared" si="37"/>
        <v>7.3150000000000004</v>
      </c>
      <c r="O67" s="894">
        <f t="shared" si="37"/>
        <v>6.861000000000006</v>
      </c>
      <c r="P67" s="894">
        <f t="shared" si="37"/>
        <v>7.3200000000000029</v>
      </c>
      <c r="Q67" s="894">
        <f t="shared" si="37"/>
        <v>7.3200000000000029</v>
      </c>
      <c r="R67" s="894">
        <f t="shared" si="37"/>
        <v>7.0959999999999948</v>
      </c>
      <c r="S67" s="894">
        <f t="shared" si="37"/>
        <v>1.5059999999999985</v>
      </c>
      <c r="T67" s="894">
        <f t="shared" si="37"/>
        <v>7.0959999999999948</v>
      </c>
      <c r="U67" s="894">
        <f t="shared" si="37"/>
        <v>6.4339999999999993</v>
      </c>
      <c r="V67" s="992">
        <f t="shared" si="37"/>
        <v>6.7869999999999946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2.4390243902445263E-2</v>
      </c>
      <c r="H68" s="978">
        <f t="shared" si="38"/>
        <v>-0.1295681063122629</v>
      </c>
      <c r="I68" s="978">
        <f t="shared" si="38"/>
        <v>1.2987012986997115E-2</v>
      </c>
      <c r="J68" s="978">
        <f t="shared" si="38"/>
        <v>1.2987012986997115E-2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4.7619047619036792E-2</v>
      </c>
      <c r="O68" s="978">
        <f t="shared" si="38"/>
        <v>-0.1295681063122629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0.11038961038960338</v>
      </c>
      <c r="V68" s="979">
        <f t="shared" si="38"/>
        <v>-4.4217687074819878E-2</v>
      </c>
      <c r="X68" s="980">
        <f>SUM(B68:V68)</f>
        <v>0.2654673653781856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85" zoomScaleNormal="85" workbookViewId="0">
      <pane xSplit="1" topLeftCell="B1" activePane="topRight" state="frozen"/>
      <selection pane="topRight" activeCell="L28" sqref="L2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5" t="s">
        <v>2</v>
      </c>
      <c r="Q2" s="1115"/>
      <c r="R2" s="1115"/>
      <c r="S2" s="767"/>
      <c r="T2" s="767" t="s">
        <v>3</v>
      </c>
      <c r="U2" s="1115" t="s">
        <v>55</v>
      </c>
      <c r="V2" s="1115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1024">
        <v>2</v>
      </c>
      <c r="Q3" s="767"/>
      <c r="R3" s="767"/>
      <c r="S3" s="767" t="s">
        <v>6</v>
      </c>
      <c r="T3" s="1124">
        <v>45819</v>
      </c>
      <c r="U3" s="1124"/>
      <c r="V3" s="1124">
        <f>T3+6</f>
        <v>45825</v>
      </c>
      <c r="W3" s="112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1025"/>
      <c r="U4" s="1025"/>
      <c r="V4" s="1025"/>
      <c r="W4" s="1025"/>
      <c r="X4" s="769"/>
      <c r="Y4" s="767"/>
    </row>
    <row r="5" spans="1:25" s="765" customFormat="1" ht="15.75" thickBot="1" x14ac:dyDescent="0.3">
      <c r="A5" s="770" t="s">
        <v>7</v>
      </c>
      <c r="B5" s="1116" t="s">
        <v>113</v>
      </c>
      <c r="C5" s="1117"/>
      <c r="D5" s="1117"/>
      <c r="E5" s="1117"/>
      <c r="F5" s="1117"/>
      <c r="G5" s="1117"/>
      <c r="H5" s="1117"/>
      <c r="I5" s="1118" t="s">
        <v>63</v>
      </c>
      <c r="J5" s="1119"/>
      <c r="K5" s="1119"/>
      <c r="L5" s="1119"/>
      <c r="M5" s="1119"/>
      <c r="N5" s="1119"/>
      <c r="O5" s="1120"/>
      <c r="P5" s="1121" t="s">
        <v>8</v>
      </c>
      <c r="Q5" s="1122"/>
      <c r="R5" s="1122"/>
      <c r="S5" s="1122"/>
      <c r="T5" s="1122"/>
      <c r="U5" s="1122"/>
      <c r="V5" s="1123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79.3</v>
      </c>
      <c r="C7" s="943">
        <v>81.7</v>
      </c>
      <c r="D7" s="943">
        <v>77.400000000000006</v>
      </c>
      <c r="E7" s="943">
        <v>9.3000000000000007</v>
      </c>
      <c r="F7" s="943">
        <v>84.7</v>
      </c>
      <c r="G7" s="943">
        <v>79.5</v>
      </c>
      <c r="H7" s="948">
        <v>82.3</v>
      </c>
      <c r="I7" s="946">
        <v>86.3</v>
      </c>
      <c r="J7" s="943">
        <v>84.9</v>
      </c>
      <c r="K7" s="943">
        <v>88.2</v>
      </c>
      <c r="L7" s="1036">
        <v>11.7</v>
      </c>
      <c r="M7" s="943">
        <v>89.8</v>
      </c>
      <c r="N7" s="943">
        <v>87.6</v>
      </c>
      <c r="O7" s="943">
        <v>88.9</v>
      </c>
      <c r="P7" s="942">
        <v>89.3</v>
      </c>
      <c r="Q7" s="943">
        <v>87.7</v>
      </c>
      <c r="R7" s="943">
        <v>88.3</v>
      </c>
      <c r="S7" s="943">
        <v>17.100000000000001</v>
      </c>
      <c r="T7" s="943">
        <v>88.7</v>
      </c>
      <c r="U7" s="943">
        <v>87.8</v>
      </c>
      <c r="V7" s="948">
        <v>88.1</v>
      </c>
      <c r="W7" s="971">
        <f t="shared" ref="W7:W14" si="0">SUM(B7:V7)</f>
        <v>1578.6</v>
      </c>
      <c r="Y7" s="792">
        <v>1</v>
      </c>
    </row>
    <row r="8" spans="1:25" x14ac:dyDescent="0.25">
      <c r="A8" s="936" t="s">
        <v>51</v>
      </c>
      <c r="B8" s="1027">
        <v>79.3</v>
      </c>
      <c r="C8" s="1028">
        <v>81.7</v>
      </c>
      <c r="D8" s="1028">
        <v>77.400000000000006</v>
      </c>
      <c r="E8" s="1028">
        <v>9.3000000000000007</v>
      </c>
      <c r="F8" s="1028">
        <v>84.7</v>
      </c>
      <c r="G8" s="1028">
        <v>79.5</v>
      </c>
      <c r="H8" s="1029">
        <v>82.3</v>
      </c>
      <c r="I8" s="1030">
        <v>86.3</v>
      </c>
      <c r="J8" s="1028">
        <v>84.9</v>
      </c>
      <c r="K8" s="1028">
        <v>88.2</v>
      </c>
      <c r="L8" s="1028">
        <v>11.7</v>
      </c>
      <c r="M8" s="1028">
        <v>89.8</v>
      </c>
      <c r="N8" s="1028">
        <v>87.6</v>
      </c>
      <c r="O8" s="1028">
        <v>88.9</v>
      </c>
      <c r="P8" s="1027">
        <v>89.3</v>
      </c>
      <c r="Q8" s="1028">
        <v>87.7</v>
      </c>
      <c r="R8" s="1028">
        <v>88.3</v>
      </c>
      <c r="S8" s="1028">
        <v>17.100000000000001</v>
      </c>
      <c r="T8" s="1028">
        <v>88.7</v>
      </c>
      <c r="U8" s="1028">
        <v>87.8</v>
      </c>
      <c r="V8" s="1029">
        <v>88.1</v>
      </c>
      <c r="W8" s="1031">
        <f t="shared" si="0"/>
        <v>1578.6</v>
      </c>
      <c r="X8" s="800">
        <f>W8-W7</f>
        <v>0</v>
      </c>
      <c r="Y8" s="801">
        <v>2</v>
      </c>
    </row>
    <row r="9" spans="1:25" x14ac:dyDescent="0.25">
      <c r="A9" s="793" t="s">
        <v>24</v>
      </c>
      <c r="B9" s="1032"/>
      <c r="C9" s="1033"/>
      <c r="D9" s="1033"/>
      <c r="E9" s="1033"/>
      <c r="F9" s="1033"/>
      <c r="G9" s="1033"/>
      <c r="H9" s="1034"/>
      <c r="I9" s="1026"/>
      <c r="J9" s="1033"/>
      <c r="K9" s="1033"/>
      <c r="L9" s="1033"/>
      <c r="M9" s="1033"/>
      <c r="N9" s="1033"/>
      <c r="O9" s="1033"/>
      <c r="P9" s="1032"/>
      <c r="Q9" s="1033"/>
      <c r="R9" s="1033"/>
      <c r="S9" s="1033"/>
      <c r="T9" s="1033"/>
      <c r="U9" s="1033"/>
      <c r="V9" s="1034"/>
      <c r="W9" s="1035">
        <f t="shared" si="0"/>
        <v>0</v>
      </c>
      <c r="X9" s="800">
        <f>W9-W8</f>
        <v>-1578.6</v>
      </c>
      <c r="Y9" s="803">
        <v>3</v>
      </c>
    </row>
    <row r="10" spans="1:25" x14ac:dyDescent="0.25">
      <c r="A10" s="793" t="s">
        <v>20</v>
      </c>
      <c r="B10" s="1032"/>
      <c r="C10" s="1033"/>
      <c r="D10" s="1033"/>
      <c r="E10" s="1033"/>
      <c r="F10" s="1033"/>
      <c r="G10" s="1033"/>
      <c r="H10" s="1034"/>
      <c r="I10" s="1026"/>
      <c r="J10" s="1033"/>
      <c r="K10" s="1033"/>
      <c r="L10" s="1033"/>
      <c r="M10" s="1033"/>
      <c r="N10" s="1033"/>
      <c r="O10" s="1033"/>
      <c r="P10" s="1032"/>
      <c r="Q10" s="1033"/>
      <c r="R10" s="1033"/>
      <c r="S10" s="1033"/>
      <c r="T10" s="1033"/>
      <c r="U10" s="1033"/>
      <c r="V10" s="1034"/>
      <c r="W10" s="1035">
        <f t="shared" si="0"/>
        <v>0</v>
      </c>
      <c r="X10" s="800">
        <f t="shared" ref="X10:X14" si="1">W10-W9</f>
        <v>0</v>
      </c>
      <c r="Y10" s="804">
        <v>4</v>
      </c>
    </row>
    <row r="11" spans="1:25" x14ac:dyDescent="0.25">
      <c r="A11" s="785" t="s">
        <v>28</v>
      </c>
      <c r="B11" s="1032"/>
      <c r="C11" s="1033"/>
      <c r="D11" s="1033"/>
      <c r="E11" s="1033"/>
      <c r="F11" s="1033"/>
      <c r="G11" s="1033"/>
      <c r="H11" s="1034"/>
      <c r="I11" s="1026"/>
      <c r="J11" s="1033"/>
      <c r="K11" s="1033"/>
      <c r="L11" s="1033"/>
      <c r="M11" s="1033"/>
      <c r="N11" s="1033"/>
      <c r="O11" s="1033"/>
      <c r="P11" s="1032"/>
      <c r="Q11" s="1033"/>
      <c r="R11" s="1033"/>
      <c r="S11" s="1033"/>
      <c r="T11" s="1033"/>
      <c r="U11" s="1033"/>
      <c r="V11" s="1034"/>
      <c r="W11" s="1035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1032"/>
      <c r="C12" s="1033"/>
      <c r="D12" s="1033"/>
      <c r="E12" s="1033"/>
      <c r="F12" s="1033"/>
      <c r="G12" s="1033"/>
      <c r="H12" s="1034"/>
      <c r="I12" s="1026"/>
      <c r="J12" s="1033"/>
      <c r="K12" s="1033"/>
      <c r="L12" s="1033"/>
      <c r="M12" s="1033"/>
      <c r="N12" s="1033"/>
      <c r="O12" s="1033"/>
      <c r="P12" s="1032"/>
      <c r="Q12" s="1033"/>
      <c r="R12" s="1033"/>
      <c r="S12" s="1033"/>
      <c r="T12" s="1033"/>
      <c r="U12" s="1033"/>
      <c r="V12" s="1034"/>
      <c r="W12" s="1035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1032"/>
      <c r="C13" s="1033"/>
      <c r="D13" s="1033"/>
      <c r="E13" s="1033"/>
      <c r="F13" s="1033"/>
      <c r="G13" s="1033"/>
      <c r="H13" s="1034"/>
      <c r="I13" s="1026"/>
      <c r="J13" s="1033"/>
      <c r="K13" s="1033"/>
      <c r="L13" s="1033"/>
      <c r="M13" s="1033"/>
      <c r="N13" s="1033"/>
      <c r="O13" s="1033"/>
      <c r="P13" s="1032"/>
      <c r="Q13" s="1033"/>
      <c r="R13" s="1033"/>
      <c r="S13" s="1033"/>
      <c r="T13" s="1033"/>
      <c r="U13" s="1033"/>
      <c r="V13" s="1034"/>
      <c r="W13" s="1035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1032"/>
      <c r="C14" s="1033"/>
      <c r="D14" s="1033"/>
      <c r="E14" s="1033"/>
      <c r="F14" s="1033"/>
      <c r="G14" s="1033"/>
      <c r="H14" s="1034"/>
      <c r="I14" s="1026"/>
      <c r="J14" s="1033"/>
      <c r="K14" s="1033"/>
      <c r="L14" s="1033"/>
      <c r="M14" s="1033"/>
      <c r="N14" s="1033"/>
      <c r="O14" s="1033"/>
      <c r="P14" s="1032"/>
      <c r="Q14" s="1033"/>
      <c r="R14" s="1033"/>
      <c r="S14" s="1033"/>
      <c r="T14" s="1033"/>
      <c r="U14" s="1033"/>
      <c r="V14" s="1034"/>
      <c r="W14" s="1035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79.3</v>
      </c>
      <c r="C15" s="809">
        <f>SUM(C8:C14)</f>
        <v>81.7</v>
      </c>
      <c r="D15" s="809">
        <f t="shared" ref="D15:V15" si="2">SUM(D8:D14)</f>
        <v>77.400000000000006</v>
      </c>
      <c r="E15" s="809">
        <f>SUM(E8:E14)</f>
        <v>9.3000000000000007</v>
      </c>
      <c r="F15" s="809">
        <f t="shared" si="2"/>
        <v>84.7</v>
      </c>
      <c r="G15" s="809">
        <f t="shared" si="2"/>
        <v>79.5</v>
      </c>
      <c r="H15" s="810">
        <f t="shared" si="2"/>
        <v>82.3</v>
      </c>
      <c r="I15" s="808">
        <f t="shared" si="2"/>
        <v>86.3</v>
      </c>
      <c r="J15" s="809">
        <f t="shared" si="2"/>
        <v>84.9</v>
      </c>
      <c r="K15" s="809">
        <f t="shared" si="2"/>
        <v>88.2</v>
      </c>
      <c r="L15" s="809">
        <f t="shared" si="2"/>
        <v>11.7</v>
      </c>
      <c r="M15" s="809">
        <f t="shared" si="2"/>
        <v>89.8</v>
      </c>
      <c r="N15" s="809">
        <f t="shared" si="2"/>
        <v>87.6</v>
      </c>
      <c r="O15" s="810">
        <f t="shared" si="2"/>
        <v>88.9</v>
      </c>
      <c r="P15" s="808">
        <f t="shared" si="2"/>
        <v>89.3</v>
      </c>
      <c r="Q15" s="809">
        <f t="shared" si="2"/>
        <v>87.7</v>
      </c>
      <c r="R15" s="809">
        <f t="shared" si="2"/>
        <v>88.3</v>
      </c>
      <c r="S15" s="809">
        <f>SUM(S8:S14)</f>
        <v>17.100000000000001</v>
      </c>
      <c r="T15" s="809">
        <f t="shared" si="2"/>
        <v>88.7</v>
      </c>
      <c r="U15" s="809">
        <f t="shared" si="2"/>
        <v>87.8</v>
      </c>
      <c r="V15" s="810">
        <f t="shared" si="2"/>
        <v>88.1</v>
      </c>
      <c r="W15" s="811">
        <f>SUM(W8:W14)</f>
        <v>1578.6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21.732127369594846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536</v>
      </c>
      <c r="C17" s="819">
        <v>533</v>
      </c>
      <c r="D17" s="819">
        <v>523</v>
      </c>
      <c r="E17" s="819">
        <v>74</v>
      </c>
      <c r="F17" s="819">
        <v>547</v>
      </c>
      <c r="G17" s="819">
        <v>526</v>
      </c>
      <c r="H17" s="820">
        <v>539</v>
      </c>
      <c r="I17" s="818">
        <v>557</v>
      </c>
      <c r="J17" s="819">
        <v>569</v>
      </c>
      <c r="K17" s="819">
        <v>587</v>
      </c>
      <c r="L17" s="819">
        <v>87</v>
      </c>
      <c r="M17" s="819">
        <v>578</v>
      </c>
      <c r="N17" s="819">
        <v>575</v>
      </c>
      <c r="O17" s="820">
        <v>584</v>
      </c>
      <c r="P17" s="818">
        <v>581</v>
      </c>
      <c r="Q17" s="819">
        <v>571</v>
      </c>
      <c r="R17" s="819">
        <v>571</v>
      </c>
      <c r="S17" s="819">
        <v>113</v>
      </c>
      <c r="T17" s="819">
        <v>577</v>
      </c>
      <c r="U17" s="819">
        <v>569</v>
      </c>
      <c r="V17" s="820">
        <v>580</v>
      </c>
      <c r="W17" s="821">
        <f>SUM(B17:V17)</f>
        <v>10377</v>
      </c>
    </row>
    <row r="18" spans="1:24" s="765" customFormat="1" ht="14.25" x14ac:dyDescent="0.25">
      <c r="A18" s="822" t="s">
        <v>13</v>
      </c>
      <c r="B18" s="794">
        <f>((((B16*7)*B17)/1000-B8)/6)</f>
        <v>83.047146666666521</v>
      </c>
      <c r="C18" s="795">
        <f t="shared" ref="C18:V18" si="3">((((C16*7)*C17)/1000-C8)/6)</f>
        <v>82.108356666666538</v>
      </c>
      <c r="D18" s="795">
        <f t="shared" si="3"/>
        <v>81.029056666666563</v>
      </c>
      <c r="E18" s="795">
        <f t="shared" si="3"/>
        <v>11.740153333333318</v>
      </c>
      <c r="F18" s="795">
        <f t="shared" si="3"/>
        <v>84.122709999999856</v>
      </c>
      <c r="G18" s="795">
        <f t="shared" si="3"/>
        <v>81.217846666666546</v>
      </c>
      <c r="H18" s="797">
        <f t="shared" si="3"/>
        <v>83.085936666666527</v>
      </c>
      <c r="I18" s="794">
        <f t="shared" si="3"/>
        <v>85.652009999999891</v>
      </c>
      <c r="J18" s="795">
        <f t="shared" si="3"/>
        <v>88.040503333333206</v>
      </c>
      <c r="K18" s="795">
        <f t="shared" si="3"/>
        <v>90.723243333333187</v>
      </c>
      <c r="L18" s="795">
        <f t="shared" si="3"/>
        <v>13.674909999999977</v>
      </c>
      <c r="M18" s="795">
        <f t="shared" si="3"/>
        <v>88.840206666666532</v>
      </c>
      <c r="N18" s="795">
        <f t="shared" si="3"/>
        <v>88.668083333333186</v>
      </c>
      <c r="O18" s="797">
        <f t="shared" si="3"/>
        <v>90.067786666666521</v>
      </c>
      <c r="P18" s="794">
        <f t="shared" si="3"/>
        <v>89.462329999999881</v>
      </c>
      <c r="Q18" s="795">
        <f t="shared" si="3"/>
        <v>87.93302999999986</v>
      </c>
      <c r="R18" s="795">
        <f t="shared" si="3"/>
        <v>87.83302999999988</v>
      </c>
      <c r="S18" s="795">
        <f t="shared" si="3"/>
        <v>17.444423333333305</v>
      </c>
      <c r="T18" s="795">
        <f t="shared" si="3"/>
        <v>88.843943333333186</v>
      </c>
      <c r="U18" s="795">
        <f t="shared" si="3"/>
        <v>87.557169999999871</v>
      </c>
      <c r="V18" s="797">
        <f t="shared" si="3"/>
        <v>89.482733333333201</v>
      </c>
      <c r="W18" s="802">
        <f>((W15*1000)/7)/W17</f>
        <v>21.732127369594846</v>
      </c>
    </row>
    <row r="19" spans="1:24" x14ac:dyDescent="0.25">
      <c r="A19" s="823" t="s">
        <v>14</v>
      </c>
      <c r="B19" s="794">
        <f>((B17*B16)*7)/1000</f>
        <v>577.58287999999925</v>
      </c>
      <c r="C19" s="795">
        <f>((C17*C16)*7)/1000</f>
        <v>574.35013999999921</v>
      </c>
      <c r="D19" s="795">
        <f t="shared" ref="D19:V19" si="4">((D17*D16)*7)/1000</f>
        <v>563.57433999999932</v>
      </c>
      <c r="E19" s="795">
        <f t="shared" si="4"/>
        <v>79.740919999999903</v>
      </c>
      <c r="F19" s="795">
        <f t="shared" si="4"/>
        <v>589.43625999999915</v>
      </c>
      <c r="G19" s="795">
        <f t="shared" si="4"/>
        <v>566.80707999999925</v>
      </c>
      <c r="H19" s="797">
        <f t="shared" si="4"/>
        <v>580.81561999999917</v>
      </c>
      <c r="I19" s="794">
        <f t="shared" si="4"/>
        <v>600.21205999999927</v>
      </c>
      <c r="J19" s="795">
        <f t="shared" si="4"/>
        <v>613.14301999999918</v>
      </c>
      <c r="K19" s="795">
        <f t="shared" si="4"/>
        <v>632.53945999999917</v>
      </c>
      <c r="L19" s="795">
        <f t="shared" si="4"/>
        <v>93.749459999999871</v>
      </c>
      <c r="M19" s="795">
        <f t="shared" si="4"/>
        <v>622.84123999999929</v>
      </c>
      <c r="N19" s="795">
        <f t="shared" si="4"/>
        <v>619.60849999999914</v>
      </c>
      <c r="O19" s="797">
        <f t="shared" si="4"/>
        <v>629.30671999999913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121.76653999999984</v>
      </c>
      <c r="T19" s="795">
        <f t="shared" si="4"/>
        <v>621.76365999999916</v>
      </c>
      <c r="U19" s="795">
        <f t="shared" si="4"/>
        <v>613.14301999999918</v>
      </c>
      <c r="V19" s="797">
        <f t="shared" si="4"/>
        <v>624.9963999999992</v>
      </c>
      <c r="W19" s="36"/>
    </row>
    <row r="20" spans="1:24" ht="15.75" thickBot="1" x14ac:dyDescent="0.3">
      <c r="A20" s="824" t="s">
        <v>15</v>
      </c>
      <c r="B20" s="825">
        <f>+(B15/B17)/7*1000</f>
        <v>21.13539445628998</v>
      </c>
      <c r="C20" s="826">
        <f t="shared" ref="C20:V20" si="5">+(C15/C17)/7*1000</f>
        <v>21.897614580541408</v>
      </c>
      <c r="D20" s="826">
        <f t="shared" si="5"/>
        <v>21.141764545206229</v>
      </c>
      <c r="E20" s="826">
        <f t="shared" si="5"/>
        <v>17.953667953667956</v>
      </c>
      <c r="F20" s="826">
        <f t="shared" si="5"/>
        <v>22.120658135283364</v>
      </c>
      <c r="G20" s="826">
        <f t="shared" si="5"/>
        <v>21.591526344378053</v>
      </c>
      <c r="H20" s="827">
        <f t="shared" si="5"/>
        <v>21.812880996554465</v>
      </c>
      <c r="I20" s="825">
        <f t="shared" si="5"/>
        <v>22.133880482174916</v>
      </c>
      <c r="J20" s="826">
        <f t="shared" si="5"/>
        <v>21.315591262867187</v>
      </c>
      <c r="K20" s="826">
        <f t="shared" si="5"/>
        <v>21.465076660988075</v>
      </c>
      <c r="L20" s="826">
        <f t="shared" si="5"/>
        <v>19.21182266009852</v>
      </c>
      <c r="M20" s="826">
        <f t="shared" si="5"/>
        <v>22.194760257043995</v>
      </c>
      <c r="N20" s="826">
        <f t="shared" si="5"/>
        <v>21.763975155279503</v>
      </c>
      <c r="O20" s="827">
        <f t="shared" si="5"/>
        <v>21.746575342465757</v>
      </c>
      <c r="P20" s="825">
        <f t="shared" si="5"/>
        <v>21.957216621588394</v>
      </c>
      <c r="Q20" s="826">
        <f t="shared" si="5"/>
        <v>21.941456092069053</v>
      </c>
      <c r="R20" s="826">
        <f t="shared" si="5"/>
        <v>22.091568676507379</v>
      </c>
      <c r="S20" s="826">
        <f t="shared" si="5"/>
        <v>21.618204804045515</v>
      </c>
      <c r="T20" s="826">
        <f t="shared" si="5"/>
        <v>21.960881406288685</v>
      </c>
      <c r="U20" s="826">
        <f t="shared" si="5"/>
        <v>22.043685664072306</v>
      </c>
      <c r="V20" s="827">
        <f t="shared" si="5"/>
        <v>21.699507389162562</v>
      </c>
      <c r="W20" s="40"/>
    </row>
    <row r="21" spans="1:24" x14ac:dyDescent="0.25">
      <c r="A21" s="765"/>
      <c r="B21" s="986">
        <f t="shared" ref="B21:V21" si="6">B19-B15</f>
        <v>498.28287999999924</v>
      </c>
      <c r="C21" s="987">
        <f t="shared" si="6"/>
        <v>492.65013999999923</v>
      </c>
      <c r="D21" s="987">
        <f t="shared" si="6"/>
        <v>486.17433999999935</v>
      </c>
      <c r="E21" s="987">
        <f t="shared" si="6"/>
        <v>70.440919999999906</v>
      </c>
      <c r="F21" s="987">
        <f t="shared" si="6"/>
        <v>504.73625999999916</v>
      </c>
      <c r="G21" s="987">
        <f t="shared" si="6"/>
        <v>487.30707999999925</v>
      </c>
      <c r="H21" s="987">
        <f t="shared" si="6"/>
        <v>498.51561999999916</v>
      </c>
      <c r="I21" s="987">
        <f t="shared" si="6"/>
        <v>513.91205999999931</v>
      </c>
      <c r="J21" s="987">
        <f t="shared" si="6"/>
        <v>528.24301999999921</v>
      </c>
      <c r="K21" s="987">
        <f t="shared" si="6"/>
        <v>544.33945999999912</v>
      </c>
      <c r="L21" s="987">
        <f t="shared" si="6"/>
        <v>82.049459999999868</v>
      </c>
      <c r="M21" s="987">
        <f t="shared" si="6"/>
        <v>533.04123999999933</v>
      </c>
      <c r="N21" s="987">
        <f t="shared" si="6"/>
        <v>532.00849999999912</v>
      </c>
      <c r="O21" s="987">
        <f t="shared" si="6"/>
        <v>540.40671999999915</v>
      </c>
      <c r="P21" s="987">
        <f t="shared" si="6"/>
        <v>536.77397999999926</v>
      </c>
      <c r="Q21" s="987">
        <f t="shared" si="6"/>
        <v>527.59817999999916</v>
      </c>
      <c r="R21" s="987">
        <f t="shared" si="6"/>
        <v>526.99817999999925</v>
      </c>
      <c r="S21" s="987">
        <f t="shared" si="6"/>
        <v>104.66653999999983</v>
      </c>
      <c r="T21" s="987">
        <f t="shared" si="6"/>
        <v>533.06365999999912</v>
      </c>
      <c r="U21" s="987">
        <f t="shared" si="6"/>
        <v>525.34301999999923</v>
      </c>
      <c r="V21" s="988">
        <f t="shared" si="6"/>
        <v>536.89639999999918</v>
      </c>
      <c r="W21" s="829"/>
      <c r="X21" s="829"/>
    </row>
    <row r="22" spans="1:24" x14ac:dyDescent="0.25">
      <c r="A22" s="765"/>
      <c r="B22" s="991">
        <f>(B21+B25)/$A$2</f>
        <v>498.28287999999924</v>
      </c>
      <c r="C22" s="894">
        <f t="shared" ref="C22:V22" si="7">(C21+C25)/$A$2</f>
        <v>492.65013999999923</v>
      </c>
      <c r="D22" s="894">
        <f t="shared" si="7"/>
        <v>486.17433999999935</v>
      </c>
      <c r="E22" s="894">
        <f t="shared" si="7"/>
        <v>70.440919999999906</v>
      </c>
      <c r="F22" s="894">
        <f t="shared" si="7"/>
        <v>504.73625999999916</v>
      </c>
      <c r="G22" s="894">
        <f t="shared" si="7"/>
        <v>487.30707999999925</v>
      </c>
      <c r="H22" s="894">
        <f t="shared" si="7"/>
        <v>498.51561999999916</v>
      </c>
      <c r="I22" s="894">
        <f t="shared" si="7"/>
        <v>513.91205999999931</v>
      </c>
      <c r="J22" s="894">
        <f t="shared" si="7"/>
        <v>528.24301999999921</v>
      </c>
      <c r="K22" s="894">
        <f t="shared" si="7"/>
        <v>544.33945999999912</v>
      </c>
      <c r="L22" s="894">
        <f t="shared" si="7"/>
        <v>82.049459999999868</v>
      </c>
      <c r="M22" s="894">
        <f t="shared" si="7"/>
        <v>533.04123999999933</v>
      </c>
      <c r="N22" s="894">
        <f t="shared" si="7"/>
        <v>532.00849999999912</v>
      </c>
      <c r="O22" s="894">
        <f t="shared" si="7"/>
        <v>540.40671999999915</v>
      </c>
      <c r="P22" s="894">
        <f t="shared" si="7"/>
        <v>536.77397999999926</v>
      </c>
      <c r="Q22" s="894">
        <f t="shared" si="7"/>
        <v>527.59817999999916</v>
      </c>
      <c r="R22" s="894">
        <f t="shared" si="7"/>
        <v>526.99817999999925</v>
      </c>
      <c r="S22" s="894">
        <f t="shared" si="7"/>
        <v>104.66653999999983</v>
      </c>
      <c r="T22" s="894">
        <f t="shared" si="7"/>
        <v>533.06365999999912</v>
      </c>
      <c r="U22" s="894">
        <f t="shared" si="7"/>
        <v>525.34301999999923</v>
      </c>
      <c r="V22" s="992">
        <f t="shared" si="7"/>
        <v>536.89639999999918</v>
      </c>
      <c r="W22" s="830"/>
    </row>
    <row r="23" spans="1:24" x14ac:dyDescent="0.25">
      <c r="A23" s="765"/>
      <c r="B23" s="991">
        <f>B22 + SUMIF($A$8:$A$14, $A$3,B8:B14)</f>
        <v>498.28287999999924</v>
      </c>
      <c r="C23" s="894">
        <f t="shared" ref="C23:V23" si="8">C22 + SUMIF($A$8:$A$14, $A$3,C8:C14)</f>
        <v>492.65013999999923</v>
      </c>
      <c r="D23" s="894">
        <f t="shared" si="8"/>
        <v>486.17433999999935</v>
      </c>
      <c r="E23" s="894">
        <f t="shared" si="8"/>
        <v>70.440919999999906</v>
      </c>
      <c r="F23" s="894">
        <f t="shared" si="8"/>
        <v>504.73625999999916</v>
      </c>
      <c r="G23" s="894">
        <f t="shared" si="8"/>
        <v>487.30707999999925</v>
      </c>
      <c r="H23" s="894">
        <f t="shared" si="8"/>
        <v>498.51561999999916</v>
      </c>
      <c r="I23" s="894">
        <f t="shared" si="8"/>
        <v>513.91205999999931</v>
      </c>
      <c r="J23" s="894">
        <f t="shared" si="8"/>
        <v>528.24301999999921</v>
      </c>
      <c r="K23" s="894">
        <f t="shared" si="8"/>
        <v>544.33945999999912</v>
      </c>
      <c r="L23" s="894">
        <f t="shared" si="8"/>
        <v>82.049459999999868</v>
      </c>
      <c r="M23" s="894">
        <f t="shared" si="8"/>
        <v>533.04123999999933</v>
      </c>
      <c r="N23" s="894">
        <f t="shared" si="8"/>
        <v>532.00849999999912</v>
      </c>
      <c r="O23" s="894">
        <f t="shared" si="8"/>
        <v>540.40671999999915</v>
      </c>
      <c r="P23" s="894">
        <f t="shared" si="8"/>
        <v>536.77397999999926</v>
      </c>
      <c r="Q23" s="894">
        <f t="shared" si="8"/>
        <v>527.59817999999916</v>
      </c>
      <c r="R23" s="894">
        <f t="shared" si="8"/>
        <v>526.99817999999925</v>
      </c>
      <c r="S23" s="894">
        <f t="shared" si="8"/>
        <v>104.66653999999983</v>
      </c>
      <c r="T23" s="894">
        <f t="shared" si="8"/>
        <v>533.06365999999912</v>
      </c>
      <c r="U23" s="894">
        <f t="shared" si="8"/>
        <v>525.34301999999923</v>
      </c>
      <c r="V23" s="992">
        <f t="shared" si="8"/>
        <v>536.89639999999918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25" t="s">
        <v>8</v>
      </c>
      <c r="C27" s="1126"/>
      <c r="D27" s="1126"/>
      <c r="E27" s="1126"/>
      <c r="F27" s="1126"/>
      <c r="G27" s="1126"/>
      <c r="H27" s="832"/>
      <c r="J27" s="829"/>
      <c r="K27" s="829"/>
      <c r="L27" s="829"/>
      <c r="M27" s="1129" t="s">
        <v>18</v>
      </c>
      <c r="N27" s="1130"/>
      <c r="O27" s="1126" t="s">
        <v>8</v>
      </c>
      <c r="P27" s="1126"/>
      <c r="Q27" s="1126"/>
      <c r="R27" s="1126"/>
      <c r="S27" s="1126"/>
      <c r="T27" s="1126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33" t="s">
        <v>10</v>
      </c>
      <c r="N28" s="113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1037">
        <v>75.7</v>
      </c>
      <c r="C29" s="1036">
        <v>73</v>
      </c>
      <c r="D29" s="1038">
        <v>2</v>
      </c>
      <c r="E29" s="1036">
        <v>78.2</v>
      </c>
      <c r="F29" s="1036">
        <v>80.099999999999994</v>
      </c>
      <c r="G29" s="1039">
        <v>83</v>
      </c>
      <c r="H29" s="973">
        <v>396.20000000000005</v>
      </c>
      <c r="I29" s="836"/>
      <c r="J29" s="829"/>
      <c r="K29" s="829"/>
      <c r="L29" s="829"/>
      <c r="M29" s="1133" t="s">
        <v>10</v>
      </c>
      <c r="N29" s="1134"/>
      <c r="O29" s="1050">
        <v>5.8</v>
      </c>
      <c r="P29" s="1051">
        <v>5.8</v>
      </c>
      <c r="Q29" s="1051">
        <v>0.6</v>
      </c>
      <c r="R29" s="1051">
        <v>5.6</v>
      </c>
      <c r="S29" s="1051">
        <v>6.4</v>
      </c>
      <c r="T29" s="1052">
        <v>6.3</v>
      </c>
      <c r="U29" s="1053">
        <v>30.499999999999996</v>
      </c>
      <c r="V29" s="836"/>
      <c r="W29" s="844"/>
    </row>
    <row r="30" spans="1:24" x14ac:dyDescent="0.25">
      <c r="A30" s="793" t="s">
        <v>51</v>
      </c>
      <c r="B30" s="1040">
        <v>75.7</v>
      </c>
      <c r="C30" s="1041">
        <v>73</v>
      </c>
      <c r="D30" s="1042">
        <v>2</v>
      </c>
      <c r="E30" s="1041">
        <v>78.2</v>
      </c>
      <c r="F30" s="1041">
        <v>80.099999999999994</v>
      </c>
      <c r="G30" s="1043">
        <v>83</v>
      </c>
      <c r="H30" s="1044">
        <f t="shared" ref="H30:H37" si="9">SUM(B30:G30)</f>
        <v>392</v>
      </c>
      <c r="I30" s="800">
        <f>H30-H29</f>
        <v>-4.2000000000000455</v>
      </c>
      <c r="J30" s="829"/>
      <c r="K30" s="829"/>
      <c r="L30" s="829"/>
      <c r="M30" s="1135" t="s">
        <v>51</v>
      </c>
      <c r="N30" s="1137"/>
      <c r="O30" s="1054">
        <v>5.8</v>
      </c>
      <c r="P30" s="1055">
        <v>5.8</v>
      </c>
      <c r="Q30" s="1055">
        <v>0.6</v>
      </c>
      <c r="R30" s="1055">
        <v>5.6</v>
      </c>
      <c r="S30" s="1055">
        <v>6.4</v>
      </c>
      <c r="T30" s="1056">
        <v>6.3</v>
      </c>
      <c r="U30" s="1044">
        <v>30.499999999999996</v>
      </c>
      <c r="V30" s="800">
        <f>U30-U29</f>
        <v>0</v>
      </c>
      <c r="W30" s="844"/>
    </row>
    <row r="31" spans="1:24" x14ac:dyDescent="0.25">
      <c r="A31" s="793" t="s">
        <v>24</v>
      </c>
      <c r="B31" s="1045"/>
      <c r="C31" s="1046"/>
      <c r="D31" s="1047"/>
      <c r="E31" s="1046"/>
      <c r="F31" s="1046"/>
      <c r="G31" s="1043"/>
      <c r="H31" s="1035">
        <f t="shared" si="9"/>
        <v>0</v>
      </c>
      <c r="I31" s="800">
        <f>H31-H30</f>
        <v>-392</v>
      </c>
      <c r="J31" s="829"/>
      <c r="K31" s="829"/>
      <c r="L31" s="829"/>
      <c r="M31" s="1135" t="s">
        <v>24</v>
      </c>
      <c r="N31" s="1137"/>
      <c r="O31" s="1045"/>
      <c r="P31" s="1046"/>
      <c r="Q31" s="1046"/>
      <c r="R31" s="1046"/>
      <c r="S31" s="1046"/>
      <c r="T31" s="1048"/>
      <c r="U31" s="1057">
        <f t="shared" ref="U31:U37" si="10">SUM(O31:T31)</f>
        <v>0</v>
      </c>
      <c r="V31" s="800">
        <f>U31-U30</f>
        <v>-30.499999999999996</v>
      </c>
      <c r="W31" s="844"/>
    </row>
    <row r="32" spans="1:24" x14ac:dyDescent="0.25">
      <c r="A32" s="793" t="s">
        <v>20</v>
      </c>
      <c r="B32" s="1045"/>
      <c r="C32" s="1046"/>
      <c r="D32" s="1047"/>
      <c r="E32" s="1046"/>
      <c r="F32" s="1046"/>
      <c r="G32" s="1048"/>
      <c r="H32" s="1035">
        <f t="shared" si="9"/>
        <v>0</v>
      </c>
      <c r="I32" s="800">
        <f t="shared" ref="I32:I36" si="11">H32-H31</f>
        <v>0</v>
      </c>
      <c r="J32" s="847"/>
      <c r="K32" s="847"/>
      <c r="L32" s="847"/>
      <c r="M32" s="1135" t="s">
        <v>20</v>
      </c>
      <c r="N32" s="1137"/>
      <c r="O32" s="1045"/>
      <c r="P32" s="1046"/>
      <c r="Q32" s="1046"/>
      <c r="R32" s="1046"/>
      <c r="S32" s="1046"/>
      <c r="T32" s="1048"/>
      <c r="U32" s="1057">
        <f t="shared" si="10"/>
        <v>0</v>
      </c>
      <c r="V32" s="800">
        <f t="shared" ref="V32:V36" si="12">U32-U31</f>
        <v>0</v>
      </c>
      <c r="W32" s="844"/>
    </row>
    <row r="33" spans="1:26" x14ac:dyDescent="0.25">
      <c r="A33" s="785" t="s">
        <v>28</v>
      </c>
      <c r="B33" s="1045"/>
      <c r="C33" s="1046"/>
      <c r="D33" s="1047"/>
      <c r="E33" s="1046"/>
      <c r="F33" s="1046"/>
      <c r="G33" s="1048"/>
      <c r="H33" s="1035">
        <f t="shared" si="9"/>
        <v>0</v>
      </c>
      <c r="I33" s="800">
        <f t="shared" si="11"/>
        <v>0</v>
      </c>
      <c r="J33" s="765"/>
      <c r="K33" s="765"/>
      <c r="L33" s="765"/>
      <c r="M33" s="1135" t="s">
        <v>28</v>
      </c>
      <c r="N33" s="1137"/>
      <c r="O33" s="1045"/>
      <c r="P33" s="1046"/>
      <c r="Q33" s="1046"/>
      <c r="R33" s="1046"/>
      <c r="S33" s="1046"/>
      <c r="T33" s="1048"/>
      <c r="U33" s="1057">
        <f t="shared" si="10"/>
        <v>0</v>
      </c>
      <c r="V33" s="800">
        <f t="shared" si="12"/>
        <v>0</v>
      </c>
      <c r="W33" s="844"/>
    </row>
    <row r="34" spans="1:26" x14ac:dyDescent="0.25">
      <c r="A34" s="793" t="s">
        <v>21</v>
      </c>
      <c r="B34" s="1045"/>
      <c r="C34" s="1046"/>
      <c r="D34" s="1047"/>
      <c r="E34" s="1046"/>
      <c r="F34" s="1046"/>
      <c r="G34" s="1048"/>
      <c r="H34" s="1035">
        <f t="shared" si="9"/>
        <v>0</v>
      </c>
      <c r="I34" s="800">
        <f t="shared" si="11"/>
        <v>0</v>
      </c>
      <c r="J34" s="839"/>
      <c r="K34" s="839"/>
      <c r="L34" s="839"/>
      <c r="M34" s="1135" t="s">
        <v>21</v>
      </c>
      <c r="N34" s="1137"/>
      <c r="O34" s="1045"/>
      <c r="P34" s="1046"/>
      <c r="Q34" s="1046"/>
      <c r="R34" s="1046"/>
      <c r="S34" s="1046"/>
      <c r="T34" s="1048"/>
      <c r="U34" s="1057">
        <f t="shared" si="10"/>
        <v>0</v>
      </c>
      <c r="V34" s="800">
        <f t="shared" si="12"/>
        <v>0</v>
      </c>
      <c r="W34" s="844"/>
    </row>
    <row r="35" spans="1:26" x14ac:dyDescent="0.25">
      <c r="A35" s="793" t="s">
        <v>22</v>
      </c>
      <c r="B35" s="1045"/>
      <c r="C35" s="1046"/>
      <c r="D35" s="1047"/>
      <c r="E35" s="1046"/>
      <c r="F35" s="1046"/>
      <c r="G35" s="1048"/>
      <c r="H35" s="1035">
        <f t="shared" si="9"/>
        <v>0</v>
      </c>
      <c r="I35" s="800">
        <f t="shared" si="11"/>
        <v>0</v>
      </c>
      <c r="J35" s="829"/>
      <c r="K35" s="829"/>
      <c r="L35" s="829"/>
      <c r="M35" s="1135" t="s">
        <v>22</v>
      </c>
      <c r="N35" s="1137"/>
      <c r="O35" s="794"/>
      <c r="P35" s="795"/>
      <c r="Q35" s="795"/>
      <c r="R35" s="795"/>
      <c r="S35" s="795"/>
      <c r="T35" s="797"/>
      <c r="U35" s="888">
        <f t="shared" si="10"/>
        <v>0</v>
      </c>
      <c r="V35" s="800">
        <f t="shared" si="12"/>
        <v>0</v>
      </c>
      <c r="W35" s="844"/>
    </row>
    <row r="36" spans="1:26" ht="15.75" thickBot="1" x14ac:dyDescent="0.3">
      <c r="A36" s="793" t="s">
        <v>23</v>
      </c>
      <c r="B36" s="1045"/>
      <c r="C36" s="1046"/>
      <c r="D36" s="1047"/>
      <c r="E36" s="1046"/>
      <c r="F36" s="1046"/>
      <c r="G36" s="1048"/>
      <c r="H36" s="1049">
        <f t="shared" si="9"/>
        <v>0</v>
      </c>
      <c r="I36" s="800">
        <f t="shared" si="11"/>
        <v>0</v>
      </c>
      <c r="J36" s="765"/>
      <c r="K36" s="765"/>
      <c r="L36" s="765"/>
      <c r="M36" s="1135" t="s">
        <v>23</v>
      </c>
      <c r="N36" s="1137"/>
      <c r="O36" s="825"/>
      <c r="P36" s="826"/>
      <c r="Q36" s="826"/>
      <c r="R36" s="795"/>
      <c r="S36" s="826"/>
      <c r="T36" s="827"/>
      <c r="U36" s="1015">
        <f t="shared" si="10"/>
        <v>0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75.7</v>
      </c>
      <c r="C37" s="906">
        <f t="shared" si="13"/>
        <v>73</v>
      </c>
      <c r="D37" s="906">
        <f>SUM(D30:D36)</f>
        <v>2</v>
      </c>
      <c r="E37" s="906">
        <f t="shared" si="13"/>
        <v>78.2</v>
      </c>
      <c r="F37" s="906">
        <f t="shared" si="13"/>
        <v>80.099999999999994</v>
      </c>
      <c r="G37" s="911">
        <f t="shared" si="13"/>
        <v>83</v>
      </c>
      <c r="H37" s="912">
        <f t="shared" si="9"/>
        <v>392</v>
      </c>
      <c r="I37" s="848"/>
      <c r="J37" s="829"/>
      <c r="K37" s="829"/>
      <c r="L37" s="829"/>
      <c r="M37" s="1133" t="s">
        <v>9</v>
      </c>
      <c r="N37" s="1134"/>
      <c r="O37" s="1005">
        <f t="shared" ref="O37:T37" si="14">SUM(O30:O36)</f>
        <v>5.8</v>
      </c>
      <c r="P37" s="1006">
        <f t="shared" si="14"/>
        <v>5.8</v>
      </c>
      <c r="Q37" s="1006">
        <f t="shared" si="14"/>
        <v>0.6</v>
      </c>
      <c r="R37" s="1006">
        <f t="shared" si="14"/>
        <v>5.6</v>
      </c>
      <c r="S37" s="1006">
        <f t="shared" si="14"/>
        <v>6.4</v>
      </c>
      <c r="T37" s="1007">
        <f t="shared" si="14"/>
        <v>6.3</v>
      </c>
      <c r="U37" s="1008">
        <f t="shared" si="10"/>
        <v>30.499999999999996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21.579961464354529</v>
      </c>
      <c r="I38" s="982">
        <f>AVERAGE(B38:G38)</f>
        <v>152.81999999999996</v>
      </c>
      <c r="J38" s="829"/>
      <c r="K38" s="829"/>
      <c r="L38" s="829"/>
      <c r="M38" s="1105" t="s">
        <v>11</v>
      </c>
      <c r="N38" s="1106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22.34432234432234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482</v>
      </c>
      <c r="D39" s="819">
        <v>14</v>
      </c>
      <c r="E39" s="819">
        <v>526</v>
      </c>
      <c r="F39" s="819">
        <v>534</v>
      </c>
      <c r="G39" s="820">
        <v>542</v>
      </c>
      <c r="H39" s="854">
        <f>SUM(B39:G39)</f>
        <v>2595</v>
      </c>
      <c r="I39" s="848"/>
      <c r="J39" s="765"/>
      <c r="K39" s="765"/>
      <c r="L39" s="829"/>
      <c r="M39" s="1107" t="s">
        <v>12</v>
      </c>
      <c r="N39" s="1108"/>
      <c r="O39" s="916">
        <v>37</v>
      </c>
      <c r="P39" s="855">
        <v>37</v>
      </c>
      <c r="Q39" s="855">
        <v>3</v>
      </c>
      <c r="R39" s="855">
        <v>39</v>
      </c>
      <c r="S39" s="855">
        <v>40</v>
      </c>
      <c r="T39" s="1023">
        <v>39</v>
      </c>
      <c r="U39" s="856">
        <f>SUM(O39:T39)</f>
        <v>195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75.993463333333338</v>
      </c>
      <c r="C40" s="795">
        <f t="shared" ref="C40:G40" si="15">((((C38*7)*C39)/1000-C30)/6)</f>
        <v>73.769113333333337</v>
      </c>
      <c r="D40" s="795">
        <f t="shared" si="15"/>
        <v>2.1627266666666669</v>
      </c>
      <c r="E40" s="795">
        <f t="shared" si="15"/>
        <v>80.747206666666656</v>
      </c>
      <c r="F40" s="795">
        <f t="shared" si="15"/>
        <v>81.856859999999998</v>
      </c>
      <c r="G40" s="797">
        <f t="shared" si="15"/>
        <v>82.799846666666667</v>
      </c>
      <c r="H40" s="858">
        <f>((H37*1000)/H39)/7</f>
        <v>21.579961464354529</v>
      </c>
      <c r="I40" s="859"/>
      <c r="J40" s="859"/>
      <c r="K40" s="765"/>
      <c r="L40" s="829"/>
      <c r="M40" s="1109" t="s">
        <v>13</v>
      </c>
      <c r="N40" s="1110"/>
      <c r="O40" s="798">
        <f>((((O38*7)*O39)/1000/7))</f>
        <v>5.7904999999999998</v>
      </c>
      <c r="P40" s="795">
        <f t="shared" ref="P40:T40" si="16">((((P38*7)*P39)/1000-P30-P31)/5)</f>
        <v>6.8949000000000016</v>
      </c>
      <c r="Q40" s="795">
        <f t="shared" si="16"/>
        <v>0.55619999999999992</v>
      </c>
      <c r="R40" s="795">
        <f t="shared" si="16"/>
        <v>7.5340999999999996</v>
      </c>
      <c r="S40" s="795">
        <f t="shared" si="16"/>
        <v>7.596000000000001</v>
      </c>
      <c r="T40" s="797">
        <f t="shared" si="16"/>
        <v>7.4760000000000009</v>
      </c>
      <c r="U40" s="860">
        <f>((U37*1000)/U39)/7</f>
        <v>22.34432234432234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515.61467999999991</v>
      </c>
      <c r="D41" s="795">
        <f t="shared" si="17"/>
        <v>14.976360000000001</v>
      </c>
      <c r="E41" s="795">
        <f t="shared" si="17"/>
        <v>562.68323999999996</v>
      </c>
      <c r="F41" s="795">
        <f t="shared" si="17"/>
        <v>571.24115999999992</v>
      </c>
      <c r="G41" s="797">
        <f t="shared" si="17"/>
        <v>579.79908000000012</v>
      </c>
      <c r="H41" s="862"/>
      <c r="I41" s="766"/>
      <c r="J41" s="766"/>
      <c r="K41" s="765"/>
      <c r="L41" s="829"/>
      <c r="M41" s="1111" t="s">
        <v>14</v>
      </c>
      <c r="N41" s="1112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43.270499999999998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21.759126185685542</v>
      </c>
      <c r="C42" s="826">
        <f t="shared" si="19"/>
        <v>21.636040308239476</v>
      </c>
      <c r="D42" s="826">
        <f t="shared" si="19"/>
        <v>20.408163265306122</v>
      </c>
      <c r="E42" s="826">
        <f t="shared" si="19"/>
        <v>21.238457360130365</v>
      </c>
      <c r="F42" s="826">
        <f t="shared" si="19"/>
        <v>21.428571428571427</v>
      </c>
      <c r="G42" s="827">
        <f t="shared" si="19"/>
        <v>21.876647337901954</v>
      </c>
      <c r="H42" s="864"/>
      <c r="I42" s="765"/>
      <c r="J42" s="765"/>
      <c r="K42" s="859" t="s">
        <v>133</v>
      </c>
      <c r="L42" s="829"/>
      <c r="M42" s="1113" t="s">
        <v>15</v>
      </c>
      <c r="N42" s="1114"/>
      <c r="O42" s="890">
        <f t="shared" ref="O42:T42" si="20">+(O37/O39)/7*1000</f>
        <v>22.393822393822397</v>
      </c>
      <c r="P42" s="826">
        <f t="shared" si="20"/>
        <v>22.393822393822397</v>
      </c>
      <c r="Q42" s="826">
        <f t="shared" si="20"/>
        <v>28.571428571428569</v>
      </c>
      <c r="R42" s="826">
        <f t="shared" si="20"/>
        <v>20.512820512820515</v>
      </c>
      <c r="S42" s="826">
        <f t="shared" si="20"/>
        <v>22.857142857142858</v>
      </c>
      <c r="T42" s="827">
        <f t="shared" si="20"/>
        <v>23.076923076923077</v>
      </c>
      <c r="U42" s="865"/>
      <c r="V42" s="829"/>
    </row>
    <row r="43" spans="1:26" x14ac:dyDescent="0.25">
      <c r="A43" s="765"/>
      <c r="B43" s="986">
        <f t="shared" ref="B43:G44" si="21">B41-B37</f>
        <v>455.96077999999994</v>
      </c>
      <c r="C43" s="987">
        <f t="shared" si="21"/>
        <v>442.61467999999991</v>
      </c>
      <c r="D43" s="987">
        <f t="shared" si="21"/>
        <v>12.976360000000001</v>
      </c>
      <c r="E43" s="987">
        <f t="shared" si="21"/>
        <v>484.48323999999997</v>
      </c>
      <c r="F43" s="987">
        <f t="shared" si="21"/>
        <v>491.1411599999999</v>
      </c>
      <c r="G43" s="988">
        <f t="shared" si="21"/>
        <v>496.79908000000012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34.733499999999999</v>
      </c>
      <c r="P43" s="987">
        <f t="shared" si="22"/>
        <v>34.474500000000006</v>
      </c>
      <c r="Q43" s="987">
        <f t="shared" si="22"/>
        <v>2.7809999999999997</v>
      </c>
      <c r="R43" s="987">
        <f t="shared" si="22"/>
        <v>37.670499999999997</v>
      </c>
      <c r="S43" s="987">
        <f t="shared" si="22"/>
        <v>37.980000000000004</v>
      </c>
      <c r="T43" s="988">
        <f t="shared" si="22"/>
        <v>37.380000000000003</v>
      </c>
    </row>
    <row r="44" spans="1:26" x14ac:dyDescent="0.25">
      <c r="A44" s="765"/>
      <c r="B44" s="989">
        <f>B42-B38</f>
        <v>-131.06087381431445</v>
      </c>
      <c r="C44" s="828">
        <f t="shared" si="21"/>
        <v>-131.18395969176052</v>
      </c>
      <c r="D44" s="828">
        <f t="shared" si="21"/>
        <v>-132.41183673469388</v>
      </c>
      <c r="E44" s="828">
        <f t="shared" si="21"/>
        <v>-131.58154263986964</v>
      </c>
      <c r="F44" s="828">
        <f t="shared" si="21"/>
        <v>-131.39142857142858</v>
      </c>
      <c r="G44" s="990">
        <f t="shared" si="21"/>
        <v>-130.94335266209805</v>
      </c>
      <c r="H44" s="765"/>
      <c r="I44" s="829">
        <f>SUM(B44:G44)</f>
        <v>-788.57299411416523</v>
      </c>
      <c r="J44" s="765"/>
      <c r="K44" s="766"/>
      <c r="L44" s="765"/>
      <c r="M44" s="765"/>
      <c r="N44" s="829"/>
      <c r="O44" s="989">
        <f>O42-O38</f>
        <v>-134.1061776061776</v>
      </c>
      <c r="P44" s="828">
        <f t="shared" si="22"/>
        <v>-133.1061776061776</v>
      </c>
      <c r="Q44" s="828">
        <f>Q42-Q38</f>
        <v>-132.42857142857144</v>
      </c>
      <c r="R44" s="828">
        <f t="shared" si="22"/>
        <v>-137.98717948717947</v>
      </c>
      <c r="S44" s="828">
        <f t="shared" si="22"/>
        <v>-135.64285714285714</v>
      </c>
      <c r="T44" s="990">
        <f t="shared" si="22"/>
        <v>-136.92307692307693</v>
      </c>
    </row>
    <row r="45" spans="1:26" x14ac:dyDescent="0.25">
      <c r="A45" s="765"/>
      <c r="B45" s="991">
        <f>(B43+B47)/$A$2</f>
        <v>455.96077999999994</v>
      </c>
      <c r="C45" s="894">
        <f t="shared" ref="C45:G45" si="23">(C43+C47)/$A$2</f>
        <v>442.61467999999991</v>
      </c>
      <c r="D45" s="894">
        <f>(D43+D47)/$A$2</f>
        <v>12.976360000000001</v>
      </c>
      <c r="E45" s="894">
        <f t="shared" si="23"/>
        <v>484.48323999999997</v>
      </c>
      <c r="F45" s="894">
        <f t="shared" si="23"/>
        <v>491.1411599999999</v>
      </c>
      <c r="G45" s="992">
        <f t="shared" si="23"/>
        <v>496.79908000000012</v>
      </c>
      <c r="I45" s="765"/>
      <c r="J45" s="765"/>
      <c r="K45" s="765"/>
      <c r="L45" s="765"/>
      <c r="M45" s="829"/>
      <c r="N45" s="829"/>
      <c r="O45" s="991">
        <f>(O43)/$A$2</f>
        <v>34.733499999999999</v>
      </c>
      <c r="P45" s="894">
        <f t="shared" ref="P45:T45" si="24">(P43)/$A$2</f>
        <v>34.474500000000006</v>
      </c>
      <c r="Q45" s="894">
        <f t="shared" si="24"/>
        <v>2.7809999999999997</v>
      </c>
      <c r="R45" s="894">
        <f t="shared" si="24"/>
        <v>37.670499999999997</v>
      </c>
      <c r="S45" s="894">
        <f t="shared" si="24"/>
        <v>37.980000000000004</v>
      </c>
      <c r="T45" s="992">
        <f t="shared" si="24"/>
        <v>37.380000000000003</v>
      </c>
      <c r="V45" s="765"/>
    </row>
    <row r="46" spans="1:26" ht="15.75" thickBot="1" x14ac:dyDescent="0.3">
      <c r="A46" s="765"/>
      <c r="B46" s="991">
        <f>B45 + SUMIF($A$30:$A$36, $A$3,B30:B36)</f>
        <v>455.96077999999994</v>
      </c>
      <c r="C46" s="894">
        <f t="shared" ref="C46:F46" si="25">C45 + SUMIF($A$30:$A$36, $A$3,C30:C36)</f>
        <v>442.61467999999991</v>
      </c>
      <c r="D46" s="894">
        <f t="shared" si="25"/>
        <v>12.976360000000001</v>
      </c>
      <c r="E46" s="894">
        <f t="shared" si="25"/>
        <v>484.48323999999997</v>
      </c>
      <c r="F46" s="894">
        <f t="shared" si="25"/>
        <v>491.1411599999999</v>
      </c>
      <c r="G46" s="992">
        <f>G45 + SUMIF($A$30:$A$36, $A$3,G30:G36)</f>
        <v>496.79908000000012</v>
      </c>
      <c r="H46" s="765"/>
      <c r="I46" s="829"/>
      <c r="K46" s="765"/>
      <c r="L46" s="765"/>
      <c r="M46" s="765"/>
      <c r="N46" s="765"/>
      <c r="O46" s="991">
        <f ca="1">O45 + SUMIF($M$30:$N$36, $A$3,O30:O36)</f>
        <v>34.733499999999999</v>
      </c>
      <c r="P46" s="894">
        <f t="shared" ref="P46:T46" ca="1" si="26">P45 + SUMIF($M$30:$N$36, $A$3,P30:P36)</f>
        <v>34.474500000000006</v>
      </c>
      <c r="Q46" s="894">
        <f t="shared" ca="1" si="26"/>
        <v>2.7809999999999997</v>
      </c>
      <c r="R46" s="894">
        <f t="shared" ca="1" si="26"/>
        <v>37.670499999999997</v>
      </c>
      <c r="S46" s="894">
        <f t="shared" ca="1" si="26"/>
        <v>37.980000000000004</v>
      </c>
      <c r="T46" s="992">
        <f t="shared" ca="1" si="26"/>
        <v>37.380000000000003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134.1061776061776</v>
      </c>
      <c r="P47" s="978">
        <f t="shared" ref="P47:T47" si="27">P38-P42</f>
        <v>133.1061776061776</v>
      </c>
      <c r="Q47" s="978">
        <f t="shared" si="27"/>
        <v>132.42857142857144</v>
      </c>
      <c r="R47" s="978">
        <f t="shared" si="27"/>
        <v>137.98717948717947</v>
      </c>
      <c r="S47" s="978">
        <f t="shared" si="27"/>
        <v>135.64285714285714</v>
      </c>
      <c r="T47" s="979">
        <f t="shared" si="27"/>
        <v>136.92307692307693</v>
      </c>
      <c r="U47" s="829"/>
      <c r="V47" s="980">
        <f>SUM(O47:T47)</f>
        <v>810.1940401940401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27" t="s">
        <v>113</v>
      </c>
      <c r="C49" s="1128"/>
      <c r="D49" s="1128"/>
      <c r="E49" s="1128"/>
      <c r="F49" s="1128"/>
      <c r="G49" s="1128"/>
      <c r="H49" s="1128"/>
      <c r="I49" s="1118" t="s">
        <v>63</v>
      </c>
      <c r="J49" s="1119"/>
      <c r="K49" s="1119"/>
      <c r="L49" s="1119"/>
      <c r="M49" s="1119"/>
      <c r="N49" s="1119"/>
      <c r="O49" s="1119"/>
      <c r="P49" s="1121" t="s">
        <v>8</v>
      </c>
      <c r="Q49" s="1122"/>
      <c r="R49" s="1122"/>
      <c r="S49" s="1122"/>
      <c r="T49" s="1122"/>
      <c r="U49" s="1122"/>
      <c r="V49" s="1123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6.9</v>
      </c>
      <c r="C51" s="963">
        <v>6.5</v>
      </c>
      <c r="D51" s="963">
        <v>6.8</v>
      </c>
      <c r="E51" s="963">
        <v>1.3</v>
      </c>
      <c r="F51" s="963">
        <v>6.8</v>
      </c>
      <c r="G51" s="963">
        <v>6.6</v>
      </c>
      <c r="H51" s="964">
        <v>6.9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6.9</v>
      </c>
      <c r="P51" s="962">
        <v>7.3</v>
      </c>
      <c r="Q51" s="963">
        <v>7.3</v>
      </c>
      <c r="R51" s="963">
        <v>7.1</v>
      </c>
      <c r="S51" s="963">
        <v>1.5</v>
      </c>
      <c r="T51" s="963">
        <v>7.1</v>
      </c>
      <c r="U51" s="963">
        <v>6.4</v>
      </c>
      <c r="V51" s="964">
        <v>6.8</v>
      </c>
      <c r="W51" s="973">
        <f t="shared" ref="W51:W58" si="28">SUM(B51:V51)</f>
        <v>129.79999999999998</v>
      </c>
    </row>
    <row r="52" spans="1:25" x14ac:dyDescent="0.25">
      <c r="A52" s="793" t="s">
        <v>51</v>
      </c>
      <c r="B52" s="869">
        <v>6.9</v>
      </c>
      <c r="C52" s="870">
        <v>6.5</v>
      </c>
      <c r="D52" s="870">
        <v>6.8</v>
      </c>
      <c r="E52" s="870">
        <v>1.3</v>
      </c>
      <c r="F52" s="870">
        <v>6.8</v>
      </c>
      <c r="G52" s="870">
        <v>6.6</v>
      </c>
      <c r="H52" s="871">
        <v>6.9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6.9</v>
      </c>
      <c r="P52" s="869">
        <v>7.3</v>
      </c>
      <c r="Q52" s="870">
        <v>7.3</v>
      </c>
      <c r="R52" s="870">
        <v>7.1</v>
      </c>
      <c r="S52" s="870">
        <v>1.5</v>
      </c>
      <c r="T52" s="870">
        <v>7.1</v>
      </c>
      <c r="U52" s="1041">
        <v>6.4</v>
      </c>
      <c r="V52" s="1043">
        <v>6.8</v>
      </c>
      <c r="W52" s="1058">
        <f t="shared" si="28"/>
        <v>129.79999999999998</v>
      </c>
      <c r="X52" s="800">
        <f>W52-W51</f>
        <v>0</v>
      </c>
      <c r="Y52" s="800"/>
    </row>
    <row r="53" spans="1:25" x14ac:dyDescent="0.25">
      <c r="A53" s="793" t="s">
        <v>24</v>
      </c>
      <c r="B53" s="869"/>
      <c r="C53" s="870"/>
      <c r="D53" s="870"/>
      <c r="E53" s="870"/>
      <c r="F53" s="870"/>
      <c r="G53" s="870"/>
      <c r="H53" s="871"/>
      <c r="I53" s="869"/>
      <c r="J53" s="870"/>
      <c r="K53" s="870"/>
      <c r="L53" s="870"/>
      <c r="M53" s="953"/>
      <c r="N53" s="870"/>
      <c r="O53" s="871"/>
      <c r="P53" s="869"/>
      <c r="Q53" s="870"/>
      <c r="R53" s="870"/>
      <c r="S53" s="870"/>
      <c r="T53" s="870"/>
      <c r="U53" s="1041"/>
      <c r="V53" s="1043"/>
      <c r="W53" s="1058">
        <f t="shared" si="28"/>
        <v>0</v>
      </c>
      <c r="X53" s="800">
        <f>W53-W52</f>
        <v>-129.79999999999998</v>
      </c>
      <c r="Y53" s="800"/>
    </row>
    <row r="54" spans="1:25" x14ac:dyDescent="0.25">
      <c r="A54" s="793" t="s">
        <v>20</v>
      </c>
      <c r="B54" s="869"/>
      <c r="C54" s="870"/>
      <c r="D54" s="870"/>
      <c r="E54" s="870"/>
      <c r="F54" s="870"/>
      <c r="G54" s="870"/>
      <c r="H54" s="871"/>
      <c r="I54" s="869"/>
      <c r="J54" s="870"/>
      <c r="K54" s="870"/>
      <c r="L54" s="870"/>
      <c r="M54" s="953"/>
      <c r="N54" s="870"/>
      <c r="O54" s="871"/>
      <c r="P54" s="869"/>
      <c r="Q54" s="870"/>
      <c r="R54" s="870"/>
      <c r="S54" s="870"/>
      <c r="T54" s="870"/>
      <c r="U54" s="1041"/>
      <c r="V54" s="1043"/>
      <c r="W54" s="1058">
        <f t="shared" si="28"/>
        <v>0</v>
      </c>
      <c r="X54" s="800">
        <f t="shared" ref="X54:X58" si="29">W54-W53</f>
        <v>0</v>
      </c>
      <c r="Y54" s="800"/>
    </row>
    <row r="55" spans="1:25" x14ac:dyDescent="0.25">
      <c r="A55" s="793" t="s">
        <v>28</v>
      </c>
      <c r="B55" s="869"/>
      <c r="C55" s="870"/>
      <c r="D55" s="870"/>
      <c r="E55" s="870"/>
      <c r="F55" s="870"/>
      <c r="G55" s="870"/>
      <c r="H55" s="871"/>
      <c r="I55" s="869"/>
      <c r="J55" s="870"/>
      <c r="K55" s="870"/>
      <c r="L55" s="870"/>
      <c r="M55" s="953"/>
      <c r="N55" s="870"/>
      <c r="O55" s="871"/>
      <c r="P55" s="869"/>
      <c r="Q55" s="870"/>
      <c r="R55" s="870"/>
      <c r="S55" s="870"/>
      <c r="T55" s="870"/>
      <c r="U55" s="1041"/>
      <c r="V55" s="1043"/>
      <c r="W55" s="1058">
        <f t="shared" si="28"/>
        <v>0</v>
      </c>
      <c r="X55" s="800">
        <f t="shared" si="29"/>
        <v>0</v>
      </c>
      <c r="Y55" s="800"/>
    </row>
    <row r="56" spans="1:25" x14ac:dyDescent="0.25">
      <c r="A56" s="793" t="s">
        <v>21</v>
      </c>
      <c r="B56" s="869"/>
      <c r="C56" s="870"/>
      <c r="D56" s="870"/>
      <c r="E56" s="870"/>
      <c r="F56" s="870"/>
      <c r="G56" s="870"/>
      <c r="H56" s="871"/>
      <c r="I56" s="869"/>
      <c r="J56" s="870"/>
      <c r="K56" s="870"/>
      <c r="L56" s="870"/>
      <c r="M56" s="953"/>
      <c r="N56" s="870"/>
      <c r="O56" s="871"/>
      <c r="P56" s="869"/>
      <c r="Q56" s="870"/>
      <c r="R56" s="870"/>
      <c r="S56" s="870"/>
      <c r="T56" s="870"/>
      <c r="U56" s="1041"/>
      <c r="V56" s="1043"/>
      <c r="W56" s="1058">
        <f t="shared" si="28"/>
        <v>0</v>
      </c>
      <c r="X56" s="800">
        <f t="shared" si="29"/>
        <v>0</v>
      </c>
      <c r="Y56" s="800"/>
    </row>
    <row r="57" spans="1:25" x14ac:dyDescent="0.25">
      <c r="A57" s="793" t="s">
        <v>22</v>
      </c>
      <c r="B57" s="869"/>
      <c r="C57" s="870"/>
      <c r="D57" s="870"/>
      <c r="E57" s="870"/>
      <c r="F57" s="870"/>
      <c r="G57" s="870"/>
      <c r="H57" s="871"/>
      <c r="I57" s="869"/>
      <c r="J57" s="870"/>
      <c r="K57" s="870"/>
      <c r="L57" s="870"/>
      <c r="M57" s="953"/>
      <c r="N57" s="870"/>
      <c r="O57" s="871"/>
      <c r="P57" s="869"/>
      <c r="Q57" s="870"/>
      <c r="R57" s="870"/>
      <c r="S57" s="870"/>
      <c r="T57" s="870"/>
      <c r="U57" s="870"/>
      <c r="V57" s="871"/>
      <c r="W57" s="872">
        <f t="shared" si="28"/>
        <v>0</v>
      </c>
      <c r="X57" s="800">
        <f t="shared" si="29"/>
        <v>0</v>
      </c>
      <c r="Y57" s="800"/>
    </row>
    <row r="58" spans="1:25" ht="15.75" thickBot="1" x14ac:dyDescent="0.3">
      <c r="A58" s="1016" t="s">
        <v>23</v>
      </c>
      <c r="B58" s="869"/>
      <c r="C58" s="870"/>
      <c r="D58" s="870"/>
      <c r="E58" s="870"/>
      <c r="F58" s="870"/>
      <c r="G58" s="870"/>
      <c r="H58" s="871"/>
      <c r="I58" s="869"/>
      <c r="J58" s="870"/>
      <c r="K58" s="870"/>
      <c r="L58" s="870"/>
      <c r="M58" s="953"/>
      <c r="N58" s="870"/>
      <c r="O58" s="871"/>
      <c r="P58" s="869"/>
      <c r="Q58" s="870"/>
      <c r="R58" s="870"/>
      <c r="S58" s="870"/>
      <c r="T58" s="870"/>
      <c r="U58" s="870"/>
      <c r="V58" s="871"/>
      <c r="W58" s="1019">
        <f t="shared" si="28"/>
        <v>0</v>
      </c>
      <c r="X58" s="800">
        <f t="shared" si="29"/>
        <v>0</v>
      </c>
      <c r="Y58" s="800"/>
    </row>
    <row r="59" spans="1:25" ht="15.75" thickBot="1" x14ac:dyDescent="0.3">
      <c r="A59" s="773" t="s">
        <v>9</v>
      </c>
      <c r="B59" s="808">
        <f>SUM(B52:B58)</f>
        <v>6.9</v>
      </c>
      <c r="C59" s="809">
        <f>SUM(C52:C58)</f>
        <v>6.5</v>
      </c>
      <c r="D59" s="809">
        <f t="shared" ref="D59:V59" si="30">SUM(D52:D58)</f>
        <v>6.8</v>
      </c>
      <c r="E59" s="809">
        <f t="shared" si="30"/>
        <v>1.3</v>
      </c>
      <c r="F59" s="809">
        <f t="shared" si="30"/>
        <v>6.8</v>
      </c>
      <c r="G59" s="809">
        <f t="shared" si="30"/>
        <v>6.6</v>
      </c>
      <c r="H59" s="810">
        <f t="shared" si="30"/>
        <v>6.9</v>
      </c>
      <c r="I59" s="1017">
        <f t="shared" si="30"/>
        <v>7.2</v>
      </c>
      <c r="J59" s="809">
        <f t="shared" si="30"/>
        <v>7.2</v>
      </c>
      <c r="K59" s="809">
        <f t="shared" si="30"/>
        <v>7.4</v>
      </c>
      <c r="L59" s="809">
        <f t="shared" si="30"/>
        <v>1.5</v>
      </c>
      <c r="M59" s="809">
        <f t="shared" si="30"/>
        <v>7</v>
      </c>
      <c r="N59" s="809">
        <f t="shared" si="30"/>
        <v>7.3</v>
      </c>
      <c r="O59" s="1018">
        <f t="shared" si="30"/>
        <v>6.9</v>
      </c>
      <c r="P59" s="808">
        <f t="shared" si="30"/>
        <v>7.3</v>
      </c>
      <c r="Q59" s="809">
        <f t="shared" si="30"/>
        <v>7.3</v>
      </c>
      <c r="R59" s="809">
        <f t="shared" si="30"/>
        <v>7.1</v>
      </c>
      <c r="S59" s="809">
        <f t="shared" si="30"/>
        <v>1.5</v>
      </c>
      <c r="T59" s="809">
        <f t="shared" si="30"/>
        <v>7.1</v>
      </c>
      <c r="U59" s="809">
        <f t="shared" si="30"/>
        <v>6.4</v>
      </c>
      <c r="V59" s="810">
        <f t="shared" si="30"/>
        <v>6.8</v>
      </c>
      <c r="W59" s="879">
        <f>SUM(W52:W58)</f>
        <v>129.79999999999998</v>
      </c>
    </row>
    <row r="60" spans="1:25" ht="15.75" thickBot="1" x14ac:dyDescent="0.3">
      <c r="A60" s="812" t="s">
        <v>11</v>
      </c>
      <c r="B60" s="102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1022">
        <v>161</v>
      </c>
      <c r="I60" s="102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102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1022">
        <v>160.5</v>
      </c>
      <c r="W60" s="882">
        <f>((W59/W61)/7)*1000</f>
        <v>23.091976516634048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44</v>
      </c>
      <c r="V61" s="820">
        <v>42</v>
      </c>
      <c r="W61" s="885">
        <f>SUM(B61:V61)</f>
        <v>803</v>
      </c>
    </row>
    <row r="62" spans="1:25" x14ac:dyDescent="0.25">
      <c r="A62" s="822" t="s">
        <v>13</v>
      </c>
      <c r="B62" s="794">
        <f t="shared" ref="B62:V62" si="31">((((B60*7)*B61)/1000-B52-B53)/5)</f>
        <v>8.4024999999999999</v>
      </c>
      <c r="C62" s="794">
        <f t="shared" si="31"/>
        <v>7.8</v>
      </c>
      <c r="D62" s="794">
        <f t="shared" si="31"/>
        <v>8.1656000000000013</v>
      </c>
      <c r="E62" s="794">
        <f t="shared" si="31"/>
        <v>1.5543999999999998</v>
      </c>
      <c r="F62" s="794">
        <f t="shared" si="31"/>
        <v>8.1656000000000013</v>
      </c>
      <c r="G62" s="794">
        <f t="shared" si="31"/>
        <v>7.9214000000000002</v>
      </c>
      <c r="H62" s="794">
        <f t="shared" si="31"/>
        <v>8.3122000000000007</v>
      </c>
      <c r="I62" s="794">
        <f t="shared" si="31"/>
        <v>8.6007999999999996</v>
      </c>
      <c r="J62" s="794">
        <f t="shared" si="31"/>
        <v>8.6007999999999996</v>
      </c>
      <c r="K62" s="794">
        <f t="shared" si="31"/>
        <v>8.7575000000000003</v>
      </c>
      <c r="L62" s="794">
        <f t="shared" si="31"/>
        <v>1.7475000000000001</v>
      </c>
      <c r="M62" s="794">
        <f t="shared" si="31"/>
        <v>8.3523999999999994</v>
      </c>
      <c r="N62" s="794">
        <f t="shared" si="31"/>
        <v>8.6830000000000016</v>
      </c>
      <c r="O62" s="886">
        <f t="shared" si="31"/>
        <v>8.3122000000000007</v>
      </c>
      <c r="P62" s="794">
        <f t="shared" si="31"/>
        <v>8.7040000000000006</v>
      </c>
      <c r="Q62" s="794">
        <f t="shared" si="31"/>
        <v>8.7040000000000006</v>
      </c>
      <c r="R62" s="794">
        <f t="shared" si="31"/>
        <v>8.5592000000000006</v>
      </c>
      <c r="S62" s="794">
        <f t="shared" si="31"/>
        <v>1.7411999999999999</v>
      </c>
      <c r="T62" s="794">
        <f t="shared" si="31"/>
        <v>8.5592000000000006</v>
      </c>
      <c r="U62" s="794">
        <f t="shared" si="31"/>
        <v>8.6067999999999998</v>
      </c>
      <c r="V62" s="887">
        <f t="shared" si="31"/>
        <v>8.0774000000000008</v>
      </c>
      <c r="W62" s="888">
        <f>((W59*1000)/7)/W61</f>
        <v>23.091976516634048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2">((D61*D60)*7)/1000</f>
        <v>47.628</v>
      </c>
      <c r="E63" s="795">
        <f t="shared" si="32"/>
        <v>9.0719999999999992</v>
      </c>
      <c r="F63" s="795">
        <f t="shared" si="32"/>
        <v>47.628</v>
      </c>
      <c r="G63" s="795">
        <f t="shared" si="32"/>
        <v>46.207000000000001</v>
      </c>
      <c r="H63" s="797">
        <f t="shared" si="32"/>
        <v>48.460999999999999</v>
      </c>
      <c r="I63" s="798">
        <f t="shared" si="32"/>
        <v>50.204000000000001</v>
      </c>
      <c r="J63" s="795">
        <f t="shared" si="32"/>
        <v>50.204000000000001</v>
      </c>
      <c r="K63" s="795">
        <f t="shared" si="32"/>
        <v>51.1875</v>
      </c>
      <c r="L63" s="795">
        <f t="shared" si="32"/>
        <v>10.237500000000001</v>
      </c>
      <c r="M63" s="795">
        <f t="shared" si="32"/>
        <v>48.762</v>
      </c>
      <c r="N63" s="795">
        <f t="shared" si="32"/>
        <v>50.715000000000003</v>
      </c>
      <c r="O63" s="889">
        <f t="shared" si="32"/>
        <v>48.460999999999999</v>
      </c>
      <c r="P63" s="794">
        <f t="shared" si="32"/>
        <v>50.82</v>
      </c>
      <c r="Q63" s="795">
        <f t="shared" si="32"/>
        <v>50.82</v>
      </c>
      <c r="R63" s="795">
        <f t="shared" si="32"/>
        <v>49.896000000000001</v>
      </c>
      <c r="S63" s="795">
        <f t="shared" si="32"/>
        <v>10.206</v>
      </c>
      <c r="T63" s="795">
        <f t="shared" si="32"/>
        <v>49.896000000000001</v>
      </c>
      <c r="U63" s="795">
        <f t="shared" si="32"/>
        <v>49.433999999999997</v>
      </c>
      <c r="V63" s="797">
        <f t="shared" si="32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22.923588039867113</v>
      </c>
      <c r="C64" s="826">
        <f t="shared" ref="C64:V64" si="33">+(C59/C61)/7*1000</f>
        <v>23.214285714285715</v>
      </c>
      <c r="D64" s="826">
        <f t="shared" si="33"/>
        <v>23.129251700680275</v>
      </c>
      <c r="E64" s="826">
        <f>+(E59/E61)/7*1000</f>
        <v>23.214285714285715</v>
      </c>
      <c r="F64" s="826">
        <f t="shared" si="33"/>
        <v>23.129251700680275</v>
      </c>
      <c r="G64" s="826">
        <f t="shared" si="33"/>
        <v>22.996515679442506</v>
      </c>
      <c r="H64" s="827">
        <f t="shared" si="33"/>
        <v>22.923588039867113</v>
      </c>
      <c r="I64" s="890">
        <f t="shared" si="33"/>
        <v>23.376623376623378</v>
      </c>
      <c r="J64" s="826">
        <f t="shared" si="33"/>
        <v>23.376623376623378</v>
      </c>
      <c r="K64" s="826">
        <f t="shared" si="33"/>
        <v>23.49206349206349</v>
      </c>
      <c r="L64" s="826">
        <f t="shared" si="33"/>
        <v>23.809523809523807</v>
      </c>
      <c r="M64" s="826">
        <f t="shared" si="33"/>
        <v>23.255813953488374</v>
      </c>
      <c r="N64" s="826">
        <f t="shared" si="33"/>
        <v>23.174603174603174</v>
      </c>
      <c r="O64" s="891">
        <f t="shared" si="33"/>
        <v>22.923588039867113</v>
      </c>
      <c r="P64" s="825">
        <f t="shared" si="33"/>
        <v>23.7012987012987</v>
      </c>
      <c r="Q64" s="826">
        <f t="shared" si="33"/>
        <v>23.7012987012987</v>
      </c>
      <c r="R64" s="826">
        <f t="shared" si="33"/>
        <v>23.051948051948049</v>
      </c>
      <c r="S64" s="826">
        <f t="shared" si="33"/>
        <v>23.809523809523807</v>
      </c>
      <c r="T64" s="826">
        <f t="shared" si="33"/>
        <v>23.051948051948049</v>
      </c>
      <c r="U64" s="826">
        <f t="shared" si="33"/>
        <v>20.779220779220783</v>
      </c>
      <c r="V64" s="827">
        <f t="shared" si="33"/>
        <v>23.129251700680275</v>
      </c>
      <c r="W64" s="237"/>
    </row>
    <row r="65" spans="1:24" x14ac:dyDescent="0.25">
      <c r="A65" s="765"/>
      <c r="B65" s="986">
        <f t="shared" ref="B65:V65" si="34">B63-B59</f>
        <v>42.012500000000003</v>
      </c>
      <c r="C65" s="987">
        <f t="shared" si="34"/>
        <v>39</v>
      </c>
      <c r="D65" s="987">
        <f t="shared" si="34"/>
        <v>40.828000000000003</v>
      </c>
      <c r="E65" s="987">
        <f t="shared" si="34"/>
        <v>7.7719999999999994</v>
      </c>
      <c r="F65" s="987">
        <f t="shared" si="34"/>
        <v>40.828000000000003</v>
      </c>
      <c r="G65" s="987">
        <f t="shared" si="34"/>
        <v>39.606999999999999</v>
      </c>
      <c r="H65" s="987">
        <f t="shared" si="34"/>
        <v>41.561</v>
      </c>
      <c r="I65" s="987">
        <f t="shared" si="34"/>
        <v>43.003999999999998</v>
      </c>
      <c r="J65" s="987">
        <f t="shared" si="34"/>
        <v>43.003999999999998</v>
      </c>
      <c r="K65" s="987">
        <f t="shared" si="34"/>
        <v>43.787500000000001</v>
      </c>
      <c r="L65" s="987">
        <f t="shared" si="34"/>
        <v>8.7375000000000007</v>
      </c>
      <c r="M65" s="987">
        <f t="shared" si="34"/>
        <v>41.762</v>
      </c>
      <c r="N65" s="987">
        <f t="shared" si="34"/>
        <v>43.415000000000006</v>
      </c>
      <c r="O65" s="987">
        <f t="shared" si="34"/>
        <v>41.561</v>
      </c>
      <c r="P65" s="987">
        <f t="shared" si="34"/>
        <v>43.52</v>
      </c>
      <c r="Q65" s="987">
        <f t="shared" si="34"/>
        <v>43.52</v>
      </c>
      <c r="R65" s="987">
        <f t="shared" si="34"/>
        <v>42.795999999999999</v>
      </c>
      <c r="S65" s="987">
        <f t="shared" si="34"/>
        <v>8.7059999999999995</v>
      </c>
      <c r="T65" s="987">
        <f t="shared" si="34"/>
        <v>42.795999999999999</v>
      </c>
      <c r="U65" s="987">
        <f t="shared" si="34"/>
        <v>43.033999999999999</v>
      </c>
      <c r="V65" s="988">
        <f t="shared" si="34"/>
        <v>40.387</v>
      </c>
    </row>
    <row r="66" spans="1:24" x14ac:dyDescent="0.25">
      <c r="A66" s="765"/>
      <c r="B66" s="991">
        <f>(B65)/$A$2</f>
        <v>42.012500000000003</v>
      </c>
      <c r="C66" s="894">
        <f t="shared" ref="C66:V66" si="35">(C65)/$A$2</f>
        <v>39</v>
      </c>
      <c r="D66" s="894">
        <f t="shared" si="35"/>
        <v>40.828000000000003</v>
      </c>
      <c r="E66" s="894">
        <f t="shared" si="35"/>
        <v>7.7719999999999994</v>
      </c>
      <c r="F66" s="894">
        <f t="shared" si="35"/>
        <v>40.828000000000003</v>
      </c>
      <c r="G66" s="894">
        <f t="shared" si="35"/>
        <v>39.606999999999999</v>
      </c>
      <c r="H66" s="894">
        <f t="shared" si="35"/>
        <v>41.561</v>
      </c>
      <c r="I66" s="894">
        <f t="shared" si="35"/>
        <v>43.003999999999998</v>
      </c>
      <c r="J66" s="894">
        <f t="shared" si="35"/>
        <v>43.003999999999998</v>
      </c>
      <c r="K66" s="894">
        <f t="shared" si="35"/>
        <v>43.787500000000001</v>
      </c>
      <c r="L66" s="894">
        <f t="shared" si="35"/>
        <v>8.7375000000000007</v>
      </c>
      <c r="M66" s="894">
        <f t="shared" si="35"/>
        <v>41.762</v>
      </c>
      <c r="N66" s="894">
        <f t="shared" si="35"/>
        <v>43.415000000000006</v>
      </c>
      <c r="O66" s="894">
        <f t="shared" si="35"/>
        <v>41.561</v>
      </c>
      <c r="P66" s="894">
        <f t="shared" si="35"/>
        <v>43.52</v>
      </c>
      <c r="Q66" s="894">
        <f t="shared" si="35"/>
        <v>43.52</v>
      </c>
      <c r="R66" s="894">
        <f t="shared" si="35"/>
        <v>42.795999999999999</v>
      </c>
      <c r="S66" s="894">
        <f t="shared" si="35"/>
        <v>8.7059999999999995</v>
      </c>
      <c r="T66" s="894">
        <f t="shared" si="35"/>
        <v>42.795999999999999</v>
      </c>
      <c r="U66" s="894">
        <f t="shared" si="35"/>
        <v>43.033999999999999</v>
      </c>
      <c r="V66" s="992">
        <f t="shared" si="35"/>
        <v>40.387</v>
      </c>
    </row>
    <row r="67" spans="1:24" ht="15.75" thickBot="1" x14ac:dyDescent="0.3">
      <c r="B67" s="991">
        <f>B66 + SUMIF($A$52:$A$58, $A$3,B52:B58)</f>
        <v>42.012500000000003</v>
      </c>
      <c r="C67" s="894">
        <f t="shared" ref="C67:V67" si="36">C66 + SUMIF($A$52:$A$58, $A$3,C52:C58)</f>
        <v>39</v>
      </c>
      <c r="D67" s="894">
        <f t="shared" si="36"/>
        <v>40.828000000000003</v>
      </c>
      <c r="E67" s="894">
        <f t="shared" si="36"/>
        <v>7.7719999999999994</v>
      </c>
      <c r="F67" s="894">
        <f t="shared" si="36"/>
        <v>40.828000000000003</v>
      </c>
      <c r="G67" s="894">
        <f t="shared" si="36"/>
        <v>39.606999999999999</v>
      </c>
      <c r="H67" s="894">
        <f t="shared" si="36"/>
        <v>41.561</v>
      </c>
      <c r="I67" s="894">
        <f t="shared" si="36"/>
        <v>43.003999999999998</v>
      </c>
      <c r="J67" s="894">
        <f t="shared" si="36"/>
        <v>43.003999999999998</v>
      </c>
      <c r="K67" s="894">
        <f t="shared" si="36"/>
        <v>43.787500000000001</v>
      </c>
      <c r="L67" s="894">
        <f t="shared" si="36"/>
        <v>8.7375000000000007</v>
      </c>
      <c r="M67" s="894">
        <f t="shared" si="36"/>
        <v>41.762</v>
      </c>
      <c r="N67" s="894">
        <f t="shared" si="36"/>
        <v>43.415000000000006</v>
      </c>
      <c r="O67" s="894">
        <f t="shared" si="36"/>
        <v>41.561</v>
      </c>
      <c r="P67" s="894">
        <f t="shared" si="36"/>
        <v>43.52</v>
      </c>
      <c r="Q67" s="894">
        <f t="shared" si="36"/>
        <v>43.52</v>
      </c>
      <c r="R67" s="894">
        <f t="shared" si="36"/>
        <v>42.795999999999999</v>
      </c>
      <c r="S67" s="894">
        <f t="shared" si="36"/>
        <v>8.7059999999999995</v>
      </c>
      <c r="T67" s="894">
        <f t="shared" si="36"/>
        <v>42.795999999999999</v>
      </c>
      <c r="U67" s="894">
        <f t="shared" si="36"/>
        <v>43.033999999999999</v>
      </c>
      <c r="V67" s="992">
        <f t="shared" si="36"/>
        <v>40.387</v>
      </c>
    </row>
    <row r="68" spans="1:24" ht="15.75" thickBot="1" x14ac:dyDescent="0.3">
      <c r="A68" s="765"/>
      <c r="B68" s="981">
        <f t="shared" ref="B68:V68" si="37">B60-B64</f>
        <v>139.57641196013287</v>
      </c>
      <c r="C68" s="978">
        <f t="shared" si="37"/>
        <v>139.28571428571428</v>
      </c>
      <c r="D68" s="978">
        <f t="shared" si="37"/>
        <v>138.87074829931973</v>
      </c>
      <c r="E68" s="978">
        <f t="shared" si="37"/>
        <v>138.78571428571428</v>
      </c>
      <c r="F68" s="978">
        <f t="shared" si="37"/>
        <v>138.87074829931973</v>
      </c>
      <c r="G68" s="978">
        <f t="shared" si="37"/>
        <v>138.0034843205575</v>
      </c>
      <c r="H68" s="978">
        <f t="shared" si="37"/>
        <v>138.07641196013287</v>
      </c>
      <c r="I68" s="978">
        <f t="shared" si="37"/>
        <v>139.62337662337663</v>
      </c>
      <c r="J68" s="978">
        <f t="shared" si="37"/>
        <v>139.62337662337663</v>
      </c>
      <c r="K68" s="978">
        <f t="shared" si="37"/>
        <v>139.00793650793651</v>
      </c>
      <c r="L68" s="978">
        <f t="shared" si="37"/>
        <v>138.6904761904762</v>
      </c>
      <c r="M68" s="978">
        <f t="shared" si="37"/>
        <v>138.74418604651163</v>
      </c>
      <c r="N68" s="978">
        <f t="shared" si="37"/>
        <v>137.82539682539684</v>
      </c>
      <c r="O68" s="978">
        <f t="shared" si="37"/>
        <v>138.07641196013287</v>
      </c>
      <c r="P68" s="978">
        <f t="shared" si="37"/>
        <v>141.2987012987013</v>
      </c>
      <c r="Q68" s="978">
        <f t="shared" si="37"/>
        <v>141.2987012987013</v>
      </c>
      <c r="R68" s="978">
        <f t="shared" si="37"/>
        <v>138.94805194805195</v>
      </c>
      <c r="S68" s="978">
        <f t="shared" si="37"/>
        <v>138.1904761904762</v>
      </c>
      <c r="T68" s="978">
        <f t="shared" si="37"/>
        <v>138.94805194805195</v>
      </c>
      <c r="U68" s="978">
        <f t="shared" si="37"/>
        <v>139.72077922077921</v>
      </c>
      <c r="V68" s="979">
        <f t="shared" si="37"/>
        <v>137.37074829931973</v>
      </c>
      <c r="X68" s="980">
        <f>SUM(B68:V68)</f>
        <v>2918.8359043921801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67"/>
      <c r="C1" s="1169" t="s">
        <v>36</v>
      </c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1169"/>
      <c r="W1" s="1170"/>
      <c r="X1" s="1171" t="s">
        <v>37</v>
      </c>
      <c r="Y1" s="1172"/>
    </row>
    <row r="2" spans="1:28" x14ac:dyDescent="0.55000000000000004">
      <c r="A2" s="577"/>
      <c r="B2" s="1168"/>
      <c r="C2" s="1173" t="s">
        <v>38</v>
      </c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4"/>
      <c r="X2" s="1176" t="s">
        <v>39</v>
      </c>
      <c r="Y2" s="1177"/>
    </row>
    <row r="3" spans="1:28" x14ac:dyDescent="0.55000000000000004">
      <c r="A3" s="577"/>
      <c r="B3" s="1168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75"/>
      <c r="X3" s="1176" t="s">
        <v>40</v>
      </c>
      <c r="Y3" s="117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66">
        <v>2</v>
      </c>
      <c r="D5" s="1166"/>
      <c r="E5" s="435"/>
      <c r="F5" s="435"/>
      <c r="G5" s="435" t="s">
        <v>42</v>
      </c>
      <c r="H5" s="1178" t="s">
        <v>54</v>
      </c>
      <c r="I5" s="117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79" t="s">
        <v>2</v>
      </c>
      <c r="D7" s="1179"/>
      <c r="E7" s="436"/>
      <c r="F7" s="436"/>
      <c r="G7" s="435" t="s">
        <v>45</v>
      </c>
      <c r="H7" s="1185">
        <v>45773</v>
      </c>
      <c r="I7" s="1185"/>
      <c r="J7" s="437"/>
      <c r="K7" s="437"/>
      <c r="L7" s="437"/>
      <c r="M7" s="437"/>
      <c r="N7" s="437"/>
      <c r="O7" s="437"/>
      <c r="P7" s="1165" t="s">
        <v>46</v>
      </c>
      <c r="Q7" s="1165"/>
      <c r="R7" s="1165"/>
      <c r="S7" s="1166" t="s">
        <v>116</v>
      </c>
      <c r="T7" s="1166"/>
      <c r="U7" s="1166"/>
      <c r="V7" s="1166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8" t="s">
        <v>47</v>
      </c>
      <c r="B9" s="1159"/>
      <c r="C9" s="1160" t="s">
        <v>65</v>
      </c>
      <c r="D9" s="1161"/>
      <c r="E9" s="1161"/>
      <c r="F9" s="1161"/>
      <c r="G9" s="1161"/>
      <c r="H9" s="1161"/>
      <c r="I9" s="1162"/>
      <c r="J9" s="1160" t="s">
        <v>63</v>
      </c>
      <c r="K9" s="1161"/>
      <c r="L9" s="1161"/>
      <c r="M9" s="1161"/>
      <c r="N9" s="1161"/>
      <c r="O9" s="1161"/>
      <c r="P9" s="1162"/>
      <c r="Q9" s="1163" t="s">
        <v>8</v>
      </c>
      <c r="R9" s="1164"/>
      <c r="S9" s="1164"/>
      <c r="T9" s="1164"/>
      <c r="U9" s="1164"/>
      <c r="V9" s="1164"/>
      <c r="W9" s="1164"/>
      <c r="X9" s="1162"/>
    </row>
    <row r="10" spans="1:28" ht="48" customHeight="1" thickBot="1" x14ac:dyDescent="0.6">
      <c r="A10" s="1156" t="s">
        <v>48</v>
      </c>
      <c r="B10" s="115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38" t="s">
        <v>9</v>
      </c>
      <c r="B18" s="1139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40" t="s">
        <v>50</v>
      </c>
      <c r="B19" s="1141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42"/>
      <c r="N20" s="1142"/>
      <c r="O20" s="1142"/>
      <c r="P20" s="1142"/>
      <c r="Q20" s="1143"/>
      <c r="R20" s="1143"/>
      <c r="S20" s="1143"/>
      <c r="T20" s="1143"/>
      <c r="U20" s="1143"/>
      <c r="V20" s="1143"/>
      <c r="W20" s="1143"/>
      <c r="X20" s="114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9" t="s">
        <v>27</v>
      </c>
      <c r="B22" s="1150"/>
      <c r="C22" s="1151" t="s">
        <v>8</v>
      </c>
      <c r="D22" s="1152"/>
      <c r="E22" s="1152"/>
      <c r="F22" s="1152"/>
      <c r="G22" s="1152"/>
      <c r="H22" s="1152"/>
      <c r="I22" s="1153"/>
      <c r="J22" s="446"/>
      <c r="K22" s="445"/>
      <c r="L22" s="1154" t="s">
        <v>49</v>
      </c>
      <c r="M22" s="1155"/>
      <c r="N22" s="1151" t="s">
        <v>8</v>
      </c>
      <c r="O22" s="1152"/>
      <c r="P22" s="1152"/>
      <c r="Q22" s="1152"/>
      <c r="R22" s="1152"/>
      <c r="S22" s="1152"/>
      <c r="T22" s="1153"/>
      <c r="U22" s="548"/>
      <c r="V22" s="549"/>
      <c r="W22" s="549"/>
      <c r="X22" s="550"/>
      <c r="Y22" s="549"/>
    </row>
    <row r="23" spans="1:28" ht="48" customHeight="1" thickBot="1" x14ac:dyDescent="0.6">
      <c r="A23" s="1156" t="s">
        <v>48</v>
      </c>
      <c r="B23" s="115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6" t="s">
        <v>48</v>
      </c>
      <c r="M23" s="115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38" t="s">
        <v>9</v>
      </c>
      <c r="B31" s="1139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38" t="s">
        <v>9</v>
      </c>
      <c r="M31" s="1139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40" t="s">
        <v>50</v>
      </c>
      <c r="B32" s="1141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40" t="s">
        <v>50</v>
      </c>
      <c r="M32" s="1141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44" t="s">
        <v>19</v>
      </c>
      <c r="B35" s="1145"/>
      <c r="C35" s="1146" t="s">
        <v>113</v>
      </c>
      <c r="D35" s="1147"/>
      <c r="E35" s="1147"/>
      <c r="F35" s="1147"/>
      <c r="G35" s="1147"/>
      <c r="H35" s="1147"/>
      <c r="I35" s="1148"/>
      <c r="J35" s="1146" t="s">
        <v>63</v>
      </c>
      <c r="K35" s="1147"/>
      <c r="L35" s="1147"/>
      <c r="M35" s="1147"/>
      <c r="N35" s="1147"/>
      <c r="O35" s="1147"/>
      <c r="P35" s="1148"/>
      <c r="Q35" s="1146" t="s">
        <v>8</v>
      </c>
      <c r="R35" s="1147"/>
      <c r="S35" s="1147"/>
      <c r="T35" s="1147"/>
      <c r="U35" s="1147"/>
      <c r="V35" s="1147"/>
      <c r="W35" s="1147"/>
      <c r="X35" s="1148"/>
      <c r="Y35" s="434"/>
    </row>
    <row r="36" spans="1:25" ht="48" customHeight="1" thickBot="1" x14ac:dyDescent="0.6">
      <c r="A36" s="1156" t="s">
        <v>48</v>
      </c>
      <c r="B36" s="115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38" t="s">
        <v>9</v>
      </c>
      <c r="B44" s="1139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40" t="s">
        <v>50</v>
      </c>
      <c r="B45" s="1141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67"/>
      <c r="C1" s="1169" t="s">
        <v>36</v>
      </c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1169"/>
      <c r="W1" s="1170"/>
      <c r="X1" s="1171" t="s">
        <v>37</v>
      </c>
      <c r="Y1" s="1172"/>
    </row>
    <row r="2" spans="1:28" x14ac:dyDescent="0.55000000000000004">
      <c r="A2" s="577"/>
      <c r="B2" s="1168"/>
      <c r="C2" s="1173" t="s">
        <v>38</v>
      </c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4"/>
      <c r="X2" s="1176" t="s">
        <v>39</v>
      </c>
      <c r="Y2" s="1177"/>
    </row>
    <row r="3" spans="1:28" x14ac:dyDescent="0.55000000000000004">
      <c r="A3" s="577"/>
      <c r="B3" s="1168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75"/>
      <c r="X3" s="1176" t="s">
        <v>40</v>
      </c>
      <c r="Y3" s="117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66">
        <v>2</v>
      </c>
      <c r="D5" s="1166"/>
      <c r="E5" s="435"/>
      <c r="F5" s="435"/>
      <c r="G5" s="435" t="s">
        <v>42</v>
      </c>
      <c r="H5" s="1178" t="s">
        <v>54</v>
      </c>
      <c r="I5" s="117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79" t="s">
        <v>2</v>
      </c>
      <c r="D7" s="1179"/>
      <c r="E7" s="436"/>
      <c r="F7" s="436"/>
      <c r="G7" s="435" t="s">
        <v>45</v>
      </c>
      <c r="H7" s="1185">
        <v>45773</v>
      </c>
      <c r="I7" s="1185"/>
      <c r="J7" s="437"/>
      <c r="K7" s="437"/>
      <c r="L7" s="437"/>
      <c r="M7" s="437"/>
      <c r="N7" s="437"/>
      <c r="O7" s="437"/>
      <c r="P7" s="1165" t="s">
        <v>46</v>
      </c>
      <c r="Q7" s="1165"/>
      <c r="R7" s="1165"/>
      <c r="S7" s="1166" t="s">
        <v>116</v>
      </c>
      <c r="T7" s="1166"/>
      <c r="U7" s="1166"/>
      <c r="V7" s="1166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8" t="s">
        <v>47</v>
      </c>
      <c r="B9" s="1159"/>
      <c r="C9" s="1160" t="s">
        <v>65</v>
      </c>
      <c r="D9" s="1161"/>
      <c r="E9" s="1161"/>
      <c r="F9" s="1161"/>
      <c r="G9" s="1161"/>
      <c r="H9" s="1161"/>
      <c r="I9" s="1162"/>
      <c r="J9" s="1160" t="s">
        <v>63</v>
      </c>
      <c r="K9" s="1161"/>
      <c r="L9" s="1161"/>
      <c r="M9" s="1161"/>
      <c r="N9" s="1161"/>
      <c r="O9" s="1161"/>
      <c r="P9" s="1162"/>
      <c r="Q9" s="1163" t="s">
        <v>8</v>
      </c>
      <c r="R9" s="1164"/>
      <c r="S9" s="1164"/>
      <c r="T9" s="1164"/>
      <c r="U9" s="1164"/>
      <c r="V9" s="1164"/>
      <c r="W9" s="1164"/>
      <c r="X9" s="1162"/>
    </row>
    <row r="10" spans="1:28" ht="48" customHeight="1" thickBot="1" x14ac:dyDescent="0.6">
      <c r="A10" s="1156" t="s">
        <v>48</v>
      </c>
      <c r="B10" s="115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38" t="s">
        <v>9</v>
      </c>
      <c r="B18" s="1139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40" t="s">
        <v>50</v>
      </c>
      <c r="B19" s="1141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42"/>
      <c r="N20" s="1142"/>
      <c r="O20" s="1142"/>
      <c r="P20" s="1142"/>
      <c r="Q20" s="1143"/>
      <c r="R20" s="1143"/>
      <c r="S20" s="1143"/>
      <c r="T20" s="1143"/>
      <c r="U20" s="1143"/>
      <c r="V20" s="1143"/>
      <c r="W20" s="1143"/>
      <c r="X20" s="114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9" t="s">
        <v>27</v>
      </c>
      <c r="B22" s="1150"/>
      <c r="C22" s="1151" t="s">
        <v>8</v>
      </c>
      <c r="D22" s="1152"/>
      <c r="E22" s="1152"/>
      <c r="F22" s="1152"/>
      <c r="G22" s="1152"/>
      <c r="H22" s="1152"/>
      <c r="I22" s="1153"/>
      <c r="J22" s="446"/>
      <c r="K22" s="445"/>
      <c r="L22" s="1154" t="s">
        <v>49</v>
      </c>
      <c r="M22" s="1155"/>
      <c r="N22" s="1151" t="s">
        <v>8</v>
      </c>
      <c r="O22" s="1152"/>
      <c r="P22" s="1152"/>
      <c r="Q22" s="1152"/>
      <c r="R22" s="1152"/>
      <c r="S22" s="1152"/>
      <c r="T22" s="1153"/>
      <c r="U22" s="548"/>
      <c r="V22" s="549"/>
      <c r="W22" s="549"/>
      <c r="X22" s="550"/>
      <c r="Y22" s="549"/>
    </row>
    <row r="23" spans="1:28" ht="48" customHeight="1" thickBot="1" x14ac:dyDescent="0.6">
      <c r="A23" s="1156" t="s">
        <v>48</v>
      </c>
      <c r="B23" s="115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6" t="s">
        <v>48</v>
      </c>
      <c r="M23" s="115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38" t="s">
        <v>9</v>
      </c>
      <c r="B31" s="1139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38" t="s">
        <v>9</v>
      </c>
      <c r="M31" s="1139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40" t="s">
        <v>50</v>
      </c>
      <c r="B32" s="1141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40" t="s">
        <v>50</v>
      </c>
      <c r="M32" s="1141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44" t="s">
        <v>19</v>
      </c>
      <c r="B35" s="1145"/>
      <c r="C35" s="1146" t="s">
        <v>113</v>
      </c>
      <c r="D35" s="1147"/>
      <c r="E35" s="1147"/>
      <c r="F35" s="1147"/>
      <c r="G35" s="1147"/>
      <c r="H35" s="1147"/>
      <c r="I35" s="1148"/>
      <c r="J35" s="1146" t="s">
        <v>63</v>
      </c>
      <c r="K35" s="1147"/>
      <c r="L35" s="1147"/>
      <c r="M35" s="1147"/>
      <c r="N35" s="1147"/>
      <c r="O35" s="1147"/>
      <c r="P35" s="1148"/>
      <c r="Q35" s="1146" t="s">
        <v>8</v>
      </c>
      <c r="R35" s="1147"/>
      <c r="S35" s="1147"/>
      <c r="T35" s="1147"/>
      <c r="U35" s="1147"/>
      <c r="V35" s="1147"/>
      <c r="W35" s="1147"/>
      <c r="X35" s="1148"/>
      <c r="Y35" s="434"/>
    </row>
    <row r="36" spans="1:25" ht="48" customHeight="1" thickBot="1" x14ac:dyDescent="0.6">
      <c r="A36" s="1156" t="s">
        <v>48</v>
      </c>
      <c r="B36" s="115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38" t="s">
        <v>9</v>
      </c>
      <c r="B44" s="1139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40" t="s">
        <v>50</v>
      </c>
      <c r="B45" s="1141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3</vt:i4>
      </vt:variant>
    </vt:vector>
  </HeadingPairs>
  <TitlesOfParts>
    <vt:vector size="91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IMPRIMIR</vt:lpstr>
      <vt:lpstr>SEM 64</vt:lpstr>
      <vt:lpstr>SEM 65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2025-06-16T22:15:04Z</cp:lastPrinted>
  <dcterms:created xsi:type="dcterms:W3CDTF">2021-03-04T08:17:33Z</dcterms:created>
  <dcterms:modified xsi:type="dcterms:W3CDTF">2025-06-17T16:59:45Z</dcterms:modified>
</cp:coreProperties>
</file>