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0" yWindow="0" windowWidth="20490" windowHeight="7365" tabRatio="733" firstSheet="4" activeTab="4"/>
  </bookViews>
  <sheets>
    <sheet name="Semana 1" sheetId="233" state="hidden" r:id="rId1"/>
    <sheet name="Semana 2" sheetId="234" state="hidden" r:id="rId2"/>
    <sheet name="Semana 3" sheetId="235" state="hidden" r:id="rId3"/>
    <sheet name="Semana 4" sheetId="236" state="hidden" r:id="rId4"/>
    <sheet name="Hembras" sheetId="242" r:id="rId5"/>
    <sheet name="Machos" sheetId="244" r:id="rId6"/>
    <sheet name="Resumen 8" sheetId="237" state="hidden" r:id="rId7"/>
    <sheet name="Resumen 7" sheetId="238" state="hidden" r:id="rId8"/>
    <sheet name="Resumen 4" sheetId="239" state="hidden" r:id="rId9"/>
    <sheet name="Resumen 1" sheetId="240" state="hidden" r:id="rId10"/>
    <sheet name="Machos 2" sheetId="246" state="hidden" r:id="rId11"/>
    <sheet name="Hoja1" sheetId="247" state="hidden" r:id="rId12"/>
  </sheets>
  <calcPr calcId="145621"/>
</workbook>
</file>

<file path=xl/calcChain.xml><?xml version="1.0" encoding="utf-8"?>
<calcChain xmlns="http://schemas.openxmlformats.org/spreadsheetml/2006/main">
  <c r="P354" i="242" l="1"/>
  <c r="F350" i="242"/>
  <c r="AE332" i="242" l="1"/>
  <c r="N332" i="242"/>
  <c r="K332" i="242"/>
  <c r="C332" i="242"/>
  <c r="D332" i="242"/>
  <c r="E332" i="242"/>
  <c r="F332" i="242"/>
  <c r="G332" i="242"/>
  <c r="H332" i="242"/>
  <c r="I332" i="242"/>
  <c r="J332" i="242"/>
  <c r="L332" i="242"/>
  <c r="M332" i="242"/>
  <c r="U332" i="242"/>
  <c r="V332" i="242"/>
  <c r="W332" i="242"/>
  <c r="X332" i="242"/>
  <c r="Y332" i="242"/>
  <c r="Z332" i="242"/>
  <c r="AA332" i="242"/>
  <c r="AB332" i="242"/>
  <c r="AC332" i="242"/>
  <c r="AF332" i="242"/>
  <c r="AG332" i="242"/>
  <c r="AH332" i="242"/>
  <c r="AI332" i="242"/>
  <c r="AJ332" i="242"/>
  <c r="AK332" i="242"/>
  <c r="AL332" i="242"/>
  <c r="AM332" i="242"/>
  <c r="AN332" i="242"/>
  <c r="B332" i="242"/>
  <c r="K329" i="242"/>
  <c r="L329" i="242"/>
  <c r="M329" i="242"/>
  <c r="N329" i="242"/>
  <c r="U329" i="242"/>
  <c r="V329" i="242"/>
  <c r="W329" i="242"/>
  <c r="X329" i="242"/>
  <c r="Y329" i="242"/>
  <c r="Z329" i="242"/>
  <c r="AA329" i="242"/>
  <c r="AB329" i="242"/>
  <c r="AC329" i="242"/>
  <c r="AE329" i="242"/>
  <c r="AF329" i="242"/>
  <c r="AG329" i="242"/>
  <c r="AH329" i="242"/>
  <c r="AI329" i="242"/>
  <c r="AJ329" i="242"/>
  <c r="AK329" i="242"/>
  <c r="AL329" i="242"/>
  <c r="AM329" i="242"/>
  <c r="AN329" i="242"/>
  <c r="AO329" i="242"/>
  <c r="C329" i="242"/>
  <c r="D329" i="242"/>
  <c r="E329" i="242"/>
  <c r="F329" i="242"/>
  <c r="G329" i="242"/>
  <c r="H329" i="242"/>
  <c r="I329" i="242"/>
  <c r="J329" i="242"/>
  <c r="B329" i="242"/>
  <c r="F314" i="244" l="1"/>
  <c r="E314" i="244"/>
  <c r="D314" i="244"/>
  <c r="C314" i="244"/>
  <c r="B314" i="244"/>
  <c r="H312" i="244"/>
  <c r="H311" i="244"/>
  <c r="F311" i="244"/>
  <c r="E311" i="244"/>
  <c r="D311" i="244"/>
  <c r="C311" i="244"/>
  <c r="B311" i="244"/>
  <c r="AO330" i="242"/>
  <c r="C297" i="244" l="1"/>
  <c r="D297" i="244"/>
  <c r="E297" i="244"/>
  <c r="F297" i="244"/>
  <c r="B297" i="244"/>
  <c r="C300" i="244"/>
  <c r="D300" i="244"/>
  <c r="E300" i="244"/>
  <c r="F300" i="244"/>
  <c r="B300" i="244"/>
  <c r="H318" i="242"/>
  <c r="C318" i="242"/>
  <c r="D318" i="242"/>
  <c r="E318" i="242"/>
  <c r="F318" i="242"/>
  <c r="G318" i="242"/>
  <c r="I318" i="242"/>
  <c r="J318" i="242"/>
  <c r="H297" i="244" l="1"/>
  <c r="H298" i="244"/>
  <c r="AH315" i="242"/>
  <c r="AG315" i="242"/>
  <c r="AE315" i="242"/>
  <c r="Y315" i="242"/>
  <c r="W315" i="242"/>
  <c r="Q315" i="242"/>
  <c r="O315" i="242"/>
  <c r="I315" i="242"/>
  <c r="G315" i="242"/>
  <c r="E315" i="242"/>
  <c r="M315" i="242"/>
  <c r="U315" i="242"/>
  <c r="AC315" i="242"/>
  <c r="AG318" i="242"/>
  <c r="AF318" i="242"/>
  <c r="AE318" i="242"/>
  <c r="AD318" i="242"/>
  <c r="AC318" i="242"/>
  <c r="AB318" i="242"/>
  <c r="AA318" i="242"/>
  <c r="Z318" i="242"/>
  <c r="Y318" i="242"/>
  <c r="X318" i="242"/>
  <c r="W318" i="242"/>
  <c r="V318" i="242"/>
  <c r="U318" i="242"/>
  <c r="T318" i="242"/>
  <c r="S318" i="242"/>
  <c r="R318" i="242"/>
  <c r="Q318" i="242"/>
  <c r="P318" i="242"/>
  <c r="O318" i="242"/>
  <c r="N318" i="242"/>
  <c r="M318" i="242"/>
  <c r="L318" i="242"/>
  <c r="K318" i="242"/>
  <c r="B318" i="242"/>
  <c r="AH316" i="242"/>
  <c r="AF315" i="242"/>
  <c r="AD315" i="242"/>
  <c r="AB315" i="242"/>
  <c r="AA315" i="242"/>
  <c r="Z315" i="242"/>
  <c r="X315" i="242"/>
  <c r="V315" i="242"/>
  <c r="T315" i="242"/>
  <c r="S315" i="242"/>
  <c r="R315" i="242"/>
  <c r="P315" i="242"/>
  <c r="N315" i="242"/>
  <c r="L315" i="242"/>
  <c r="K315" i="242"/>
  <c r="J315" i="242"/>
  <c r="H315" i="242"/>
  <c r="F315" i="242"/>
  <c r="D315" i="242"/>
  <c r="C315" i="242"/>
  <c r="B315" i="242"/>
  <c r="C286" i="244" l="1"/>
  <c r="D286" i="244"/>
  <c r="E286" i="244"/>
  <c r="F286" i="244"/>
  <c r="B286" i="244"/>
  <c r="AG305" i="242"/>
  <c r="C305" i="242"/>
  <c r="D305" i="242"/>
  <c r="E305" i="242"/>
  <c r="F305" i="242"/>
  <c r="G305" i="242"/>
  <c r="H305" i="242"/>
  <c r="I305" i="242"/>
  <c r="J305" i="242"/>
  <c r="K305" i="242"/>
  <c r="L305" i="242"/>
  <c r="M305" i="242"/>
  <c r="N305" i="242"/>
  <c r="O305" i="242"/>
  <c r="P305" i="242"/>
  <c r="Q305" i="242"/>
  <c r="R305" i="242"/>
  <c r="S305" i="242"/>
  <c r="T305" i="242"/>
  <c r="U305" i="242"/>
  <c r="V305" i="242"/>
  <c r="W305" i="242"/>
  <c r="X305" i="242"/>
  <c r="Y305" i="242"/>
  <c r="Z305" i="242"/>
  <c r="AA305" i="242"/>
  <c r="AB305" i="242"/>
  <c r="AC305" i="242"/>
  <c r="AD305" i="242"/>
  <c r="AE305" i="242"/>
  <c r="AF305" i="242"/>
  <c r="B305" i="242"/>
  <c r="H283" i="244" l="1"/>
  <c r="C283" i="244"/>
  <c r="D283" i="244"/>
  <c r="E283" i="244"/>
  <c r="F283" i="244"/>
  <c r="B283" i="244"/>
  <c r="H284" i="244"/>
  <c r="J295" i="244" s="1"/>
  <c r="C302" i="242" l="1"/>
  <c r="D302" i="242"/>
  <c r="E302" i="242"/>
  <c r="F302" i="242"/>
  <c r="G302" i="242"/>
  <c r="H302" i="242"/>
  <c r="I302" i="242"/>
  <c r="J302" i="242"/>
  <c r="K302" i="242"/>
  <c r="L302" i="242"/>
  <c r="M302" i="242"/>
  <c r="N302" i="242"/>
  <c r="O302" i="242"/>
  <c r="P302" i="242"/>
  <c r="Q302" i="242"/>
  <c r="R302" i="242"/>
  <c r="S302" i="242"/>
  <c r="T302" i="242"/>
  <c r="U302" i="242"/>
  <c r="V302" i="242"/>
  <c r="W302" i="242"/>
  <c r="X302" i="242"/>
  <c r="Y302" i="242"/>
  <c r="Z302" i="242"/>
  <c r="AA302" i="242"/>
  <c r="AB302" i="242"/>
  <c r="AC302" i="242"/>
  <c r="AD302" i="242"/>
  <c r="AE302" i="242"/>
  <c r="AF302" i="242"/>
  <c r="AG302" i="242"/>
  <c r="AH302" i="242"/>
  <c r="B302" i="242"/>
  <c r="AH303" i="242"/>
  <c r="D292" i="242" l="1"/>
  <c r="E292" i="242"/>
  <c r="F292" i="242"/>
  <c r="G292" i="242"/>
  <c r="H292" i="242"/>
  <c r="I292" i="242"/>
  <c r="J292" i="242"/>
  <c r="K292" i="242"/>
  <c r="L292" i="242"/>
  <c r="M292" i="242"/>
  <c r="N292" i="242"/>
  <c r="O292" i="242"/>
  <c r="P292" i="242"/>
  <c r="Q292" i="242"/>
  <c r="R292" i="242"/>
  <c r="S292" i="242"/>
  <c r="T292" i="242"/>
  <c r="U292" i="242"/>
  <c r="V292" i="242"/>
  <c r="W292" i="242"/>
  <c r="X292" i="242"/>
  <c r="Y292" i="242"/>
  <c r="Z292" i="242"/>
  <c r="AA292" i="242"/>
  <c r="AB292" i="242"/>
  <c r="AC292" i="242"/>
  <c r="AD292" i="242"/>
  <c r="AE292" i="242"/>
  <c r="AF292" i="242"/>
  <c r="AG292" i="242"/>
  <c r="C292" i="242"/>
  <c r="B292" i="242"/>
  <c r="F273" i="244" l="1"/>
  <c r="E273" i="244"/>
  <c r="D273" i="244"/>
  <c r="C273" i="244"/>
  <c r="B273" i="244"/>
  <c r="H271" i="244"/>
  <c r="H270" i="244"/>
  <c r="F270" i="244"/>
  <c r="E270" i="244"/>
  <c r="D270" i="244"/>
  <c r="C270" i="244"/>
  <c r="B270" i="244"/>
  <c r="AH290" i="242" l="1"/>
  <c r="AH289" i="242"/>
  <c r="AG289" i="242"/>
  <c r="AF289" i="242"/>
  <c r="AE289" i="242"/>
  <c r="AD289" i="242"/>
  <c r="AC289" i="242"/>
  <c r="AB289" i="242"/>
  <c r="AA289" i="242"/>
  <c r="Z289" i="242"/>
  <c r="Y289" i="242"/>
  <c r="X289" i="242"/>
  <c r="W289" i="242"/>
  <c r="V289" i="242"/>
  <c r="U289" i="242"/>
  <c r="T289" i="242"/>
  <c r="S289" i="242"/>
  <c r="R289" i="242"/>
  <c r="Q289" i="242"/>
  <c r="P289" i="242"/>
  <c r="O289" i="242"/>
  <c r="N289" i="242"/>
  <c r="M289" i="242"/>
  <c r="L289" i="242"/>
  <c r="K289" i="242"/>
  <c r="J289" i="242"/>
  <c r="I289" i="242"/>
  <c r="H289" i="242"/>
  <c r="G289" i="242"/>
  <c r="F289" i="242"/>
  <c r="E289" i="242"/>
  <c r="D289" i="242"/>
  <c r="C289" i="242"/>
  <c r="B289" i="242"/>
  <c r="C259" i="244" l="1"/>
  <c r="D259" i="244"/>
  <c r="E259" i="244"/>
  <c r="F259" i="244"/>
  <c r="B259" i="244"/>
  <c r="D256" i="244" l="1"/>
  <c r="E256" i="244"/>
  <c r="F256" i="244"/>
  <c r="H256" i="244"/>
  <c r="C256" i="244"/>
  <c r="B256" i="244"/>
  <c r="H257" i="244"/>
  <c r="B278" i="242"/>
  <c r="AH275" i="242"/>
  <c r="B275" i="242"/>
  <c r="AG278" i="242"/>
  <c r="AF278" i="242"/>
  <c r="AE278" i="242"/>
  <c r="AD278" i="242"/>
  <c r="AC278" i="242"/>
  <c r="AB278" i="242"/>
  <c r="AA278" i="242"/>
  <c r="Z278" i="242"/>
  <c r="Y278" i="242"/>
  <c r="X278" i="242"/>
  <c r="W278" i="242"/>
  <c r="V278" i="242"/>
  <c r="U278" i="242"/>
  <c r="T278" i="242"/>
  <c r="S278" i="242"/>
  <c r="R278" i="242"/>
  <c r="Q278" i="242"/>
  <c r="P278" i="242"/>
  <c r="O278" i="242"/>
  <c r="N278" i="242"/>
  <c r="M278" i="242"/>
  <c r="L278" i="242"/>
  <c r="K278" i="242"/>
  <c r="J278" i="242"/>
  <c r="I278" i="242"/>
  <c r="H278" i="242"/>
  <c r="G278" i="242"/>
  <c r="F278" i="242"/>
  <c r="E278" i="242"/>
  <c r="D278" i="242"/>
  <c r="C278" i="242"/>
  <c r="AH276" i="242"/>
  <c r="AG275" i="242"/>
  <c r="AF275" i="242"/>
  <c r="AE275" i="242"/>
  <c r="AD275" i="242"/>
  <c r="AC275" i="242"/>
  <c r="AB275" i="242"/>
  <c r="AA275" i="242"/>
  <c r="Z275" i="242"/>
  <c r="Y275" i="242"/>
  <c r="X275" i="242"/>
  <c r="W275" i="242"/>
  <c r="V275" i="242"/>
  <c r="U275" i="242"/>
  <c r="T275" i="242"/>
  <c r="S275" i="242"/>
  <c r="R275" i="242"/>
  <c r="Q275" i="242"/>
  <c r="P275" i="242"/>
  <c r="O275" i="242"/>
  <c r="N275" i="242"/>
  <c r="M275" i="242"/>
  <c r="L275" i="242"/>
  <c r="K275" i="242"/>
  <c r="J275" i="242"/>
  <c r="I275" i="242"/>
  <c r="H275" i="242"/>
  <c r="G275" i="242"/>
  <c r="F275" i="242"/>
  <c r="E275" i="242"/>
  <c r="D275" i="242"/>
  <c r="C275" i="242"/>
  <c r="H242" i="244" l="1"/>
  <c r="C245" i="244"/>
  <c r="D245" i="244"/>
  <c r="E245" i="244"/>
  <c r="F245" i="244"/>
  <c r="B245" i="244"/>
  <c r="B264" i="242"/>
  <c r="C264" i="242"/>
  <c r="D264" i="242"/>
  <c r="E264" i="242"/>
  <c r="F264" i="242"/>
  <c r="G264" i="242"/>
  <c r="H264" i="242"/>
  <c r="I264" i="242"/>
  <c r="J264" i="242"/>
  <c r="K264" i="242"/>
  <c r="L264" i="242"/>
  <c r="M264" i="242"/>
  <c r="N264" i="242"/>
  <c r="O264" i="242"/>
  <c r="P264" i="242"/>
  <c r="Q264" i="242"/>
  <c r="R264" i="242"/>
  <c r="S264" i="242"/>
  <c r="T264" i="242"/>
  <c r="U264" i="242"/>
  <c r="V264" i="242"/>
  <c r="W264" i="242"/>
  <c r="X264" i="242"/>
  <c r="Y264" i="242"/>
  <c r="Z264" i="242"/>
  <c r="AA264" i="242"/>
  <c r="AB264" i="242"/>
  <c r="AC264" i="242"/>
  <c r="AD264" i="242"/>
  <c r="AE264" i="242"/>
  <c r="AF264" i="242"/>
  <c r="AG264" i="242"/>
  <c r="AH261" i="242"/>
  <c r="B261" i="242"/>
  <c r="D242" i="244"/>
  <c r="E242" i="244"/>
  <c r="F242" i="244"/>
  <c r="C242" i="244"/>
  <c r="B242" i="244"/>
  <c r="C261" i="242"/>
  <c r="D261" i="242"/>
  <c r="E261" i="242"/>
  <c r="F261" i="242"/>
  <c r="G261" i="242"/>
  <c r="H261" i="242"/>
  <c r="I261" i="242"/>
  <c r="J261" i="242"/>
  <c r="K261" i="242"/>
  <c r="L261" i="242"/>
  <c r="M261" i="242"/>
  <c r="N261" i="242"/>
  <c r="O261" i="242"/>
  <c r="P261" i="242"/>
  <c r="Q261" i="242"/>
  <c r="R261" i="242"/>
  <c r="S261" i="242"/>
  <c r="T261" i="242"/>
  <c r="U261" i="242"/>
  <c r="V261" i="242"/>
  <c r="W261" i="242"/>
  <c r="X261" i="242"/>
  <c r="Y261" i="242"/>
  <c r="Z261" i="242"/>
  <c r="AA261" i="242"/>
  <c r="AB261" i="242"/>
  <c r="AC261" i="242"/>
  <c r="AD261" i="242"/>
  <c r="AE261" i="242"/>
  <c r="AF261" i="242"/>
  <c r="AG261" i="242"/>
  <c r="H243" i="244"/>
  <c r="J259" i="244" s="1"/>
  <c r="AH262" i="242"/>
  <c r="AJ278" i="242" s="1"/>
  <c r="H216" i="244" l="1"/>
  <c r="G218" i="244"/>
  <c r="C229" i="244"/>
  <c r="D229" i="244"/>
  <c r="E229" i="244"/>
  <c r="F229" i="244"/>
  <c r="B229" i="244"/>
  <c r="D247" i="242"/>
  <c r="X250" i="242"/>
  <c r="Y250" i="242"/>
  <c r="Z250" i="242"/>
  <c r="AA250" i="242"/>
  <c r="AB250" i="242"/>
  <c r="AC250" i="242"/>
  <c r="AD250" i="242"/>
  <c r="AE250" i="242"/>
  <c r="AF250" i="242"/>
  <c r="AG250" i="242"/>
  <c r="O250" i="242"/>
  <c r="P250" i="242"/>
  <c r="Q250" i="242"/>
  <c r="R250" i="242"/>
  <c r="S250" i="242"/>
  <c r="T250" i="242"/>
  <c r="U250" i="242"/>
  <c r="V250" i="242"/>
  <c r="W250" i="242"/>
  <c r="K250" i="242"/>
  <c r="L250" i="242"/>
  <c r="M250" i="242"/>
  <c r="N250" i="242"/>
  <c r="B250" i="242"/>
  <c r="C250" i="242"/>
  <c r="D250" i="242"/>
  <c r="E250" i="242"/>
  <c r="F250" i="242"/>
  <c r="G250" i="242"/>
  <c r="H250" i="242"/>
  <c r="I250" i="242"/>
  <c r="J250" i="242"/>
  <c r="AH247" i="242"/>
  <c r="K247" i="242"/>
  <c r="L247" i="242"/>
  <c r="M247" i="242"/>
  <c r="N247" i="242"/>
  <c r="O247" i="242"/>
  <c r="P247" i="242"/>
  <c r="Q247" i="242"/>
  <c r="R247" i="242"/>
  <c r="S247" i="242"/>
  <c r="T247" i="242"/>
  <c r="U247" i="242"/>
  <c r="V247" i="242"/>
  <c r="W247" i="242"/>
  <c r="X247" i="242"/>
  <c r="Y247" i="242"/>
  <c r="Z247" i="242"/>
  <c r="AA247" i="242"/>
  <c r="AB247" i="242"/>
  <c r="AC247" i="242"/>
  <c r="AD247" i="242"/>
  <c r="AE247" i="242"/>
  <c r="AF247" i="242"/>
  <c r="AG247" i="242"/>
  <c r="J247" i="242"/>
  <c r="C247" i="242"/>
  <c r="E247" i="242"/>
  <c r="F247" i="242"/>
  <c r="G247" i="242"/>
  <c r="H247" i="242"/>
  <c r="I247" i="242"/>
  <c r="B247" i="242"/>
  <c r="F232" i="244" l="1"/>
  <c r="E232" i="244"/>
  <c r="D232" i="244"/>
  <c r="C232" i="244"/>
  <c r="B232" i="244"/>
  <c r="H230" i="244"/>
  <c r="H229" i="244"/>
  <c r="AH248" i="242"/>
  <c r="AJ264" i="242" s="1"/>
  <c r="J232" i="244" l="1"/>
  <c r="J245" i="244"/>
  <c r="AH234" i="242"/>
  <c r="AJ250" i="242" s="1"/>
  <c r="Z236" i="242"/>
  <c r="AA236" i="242"/>
  <c r="AB236" i="242"/>
  <c r="AC236" i="242"/>
  <c r="AD236" i="242"/>
  <c r="AE236" i="242"/>
  <c r="AF236" i="242"/>
  <c r="AG236" i="242"/>
  <c r="Y236" i="242"/>
  <c r="Z222" i="242"/>
  <c r="C218" i="244" l="1"/>
  <c r="D218" i="244"/>
  <c r="E218" i="244"/>
  <c r="F218" i="244"/>
  <c r="B218" i="244"/>
  <c r="H202" i="244"/>
  <c r="J218" i="244" s="1"/>
  <c r="H215" i="244"/>
  <c r="AH233" i="242"/>
  <c r="AG233" i="242"/>
  <c r="AF233" i="242"/>
  <c r="AE233" i="242"/>
  <c r="AD233" i="242"/>
  <c r="AC233" i="242"/>
  <c r="AB233" i="242"/>
  <c r="AA233" i="242"/>
  <c r="Z233" i="242"/>
  <c r="Y233" i="242"/>
  <c r="X233" i="242"/>
  <c r="O233" i="242"/>
  <c r="P233" i="242"/>
  <c r="Q233" i="242"/>
  <c r="R233" i="242"/>
  <c r="S233" i="242"/>
  <c r="T233" i="242"/>
  <c r="U233" i="242"/>
  <c r="V233" i="242"/>
  <c r="W233" i="242"/>
  <c r="K233" i="242"/>
  <c r="L233" i="242"/>
  <c r="M233" i="242"/>
  <c r="N233" i="242"/>
  <c r="C233" i="242"/>
  <c r="D233" i="242"/>
  <c r="E233" i="242"/>
  <c r="F233" i="242"/>
  <c r="G233" i="242"/>
  <c r="H233" i="242"/>
  <c r="I233" i="242"/>
  <c r="J233" i="242"/>
  <c r="B233" i="242"/>
  <c r="C236" i="242"/>
  <c r="D236" i="242"/>
  <c r="E236" i="242"/>
  <c r="F236" i="242"/>
  <c r="G236" i="242"/>
  <c r="H236" i="242"/>
  <c r="I236" i="242"/>
  <c r="J236" i="242"/>
  <c r="K236" i="242"/>
  <c r="L236" i="242"/>
  <c r="M236" i="242"/>
  <c r="N236" i="242"/>
  <c r="O236" i="242"/>
  <c r="P236" i="242"/>
  <c r="Q236" i="242"/>
  <c r="R236" i="242"/>
  <c r="S236" i="242"/>
  <c r="T236" i="242"/>
  <c r="U236" i="242"/>
  <c r="V236" i="242"/>
  <c r="W236" i="242"/>
  <c r="X236" i="242"/>
  <c r="B236" i="242"/>
  <c r="B222" i="242" l="1"/>
  <c r="C204" i="244" l="1"/>
  <c r="D204" i="244"/>
  <c r="E204" i="244"/>
  <c r="F204" i="244"/>
  <c r="G204" i="244"/>
  <c r="B204" i="244"/>
  <c r="AH219" i="242"/>
  <c r="Y222" i="242"/>
  <c r="AA222" i="242"/>
  <c r="AB222" i="242"/>
  <c r="AC222" i="242"/>
  <c r="AD222" i="242"/>
  <c r="AE222" i="242"/>
  <c r="AF222" i="242"/>
  <c r="AG222" i="242"/>
  <c r="X222" i="242"/>
  <c r="P222" i="242"/>
  <c r="Q222" i="242"/>
  <c r="R222" i="242"/>
  <c r="S222" i="242"/>
  <c r="T222" i="242"/>
  <c r="U222" i="242"/>
  <c r="V222" i="242"/>
  <c r="W222" i="242"/>
  <c r="O222" i="242"/>
  <c r="K222" i="242"/>
  <c r="L222" i="242"/>
  <c r="M222" i="242"/>
  <c r="N222" i="242"/>
  <c r="C222" i="242"/>
  <c r="D222" i="242"/>
  <c r="E222" i="242"/>
  <c r="F222" i="242"/>
  <c r="G222" i="242"/>
  <c r="H222" i="242"/>
  <c r="I222" i="242"/>
  <c r="J222" i="242"/>
  <c r="H201" i="244"/>
  <c r="AH220" i="242" l="1"/>
  <c r="AJ236" i="242" s="1"/>
  <c r="W198" i="242" l="1"/>
  <c r="T198" i="242"/>
  <c r="L198" i="242"/>
  <c r="B198" i="242"/>
  <c r="B201" i="242"/>
  <c r="F190" i="244" l="1"/>
  <c r="E190" i="244"/>
  <c r="D190" i="244"/>
  <c r="C190" i="244"/>
  <c r="B190" i="244"/>
  <c r="G188" i="244"/>
  <c r="J204" i="244" s="1"/>
  <c r="G187" i="244"/>
  <c r="AB201" i="242"/>
  <c r="AA201" i="242"/>
  <c r="Z201" i="242"/>
  <c r="Y201" i="242"/>
  <c r="X201" i="242"/>
  <c r="W201" i="242"/>
  <c r="V201" i="242"/>
  <c r="U201" i="242"/>
  <c r="T201" i="242"/>
  <c r="S201" i="242"/>
  <c r="R201" i="242"/>
  <c r="Q201" i="242"/>
  <c r="P201" i="242"/>
  <c r="O201" i="242"/>
  <c r="N201" i="242"/>
  <c r="M201" i="242"/>
  <c r="L201" i="242"/>
  <c r="K201" i="242"/>
  <c r="J201" i="242"/>
  <c r="I201" i="242"/>
  <c r="H201" i="242"/>
  <c r="G201" i="242"/>
  <c r="F201" i="242"/>
  <c r="E201" i="242"/>
  <c r="D201" i="242"/>
  <c r="C201" i="242"/>
  <c r="AC199" i="242"/>
  <c r="AJ222" i="242" s="1"/>
  <c r="AC198" i="242"/>
  <c r="AB198" i="242"/>
  <c r="AA198" i="242"/>
  <c r="Z198" i="242"/>
  <c r="Y198" i="242"/>
  <c r="X198" i="242"/>
  <c r="V198" i="242"/>
  <c r="U198" i="242"/>
  <c r="S198" i="242"/>
  <c r="R198" i="242"/>
  <c r="Q198" i="242"/>
  <c r="P198" i="242"/>
  <c r="O198" i="242"/>
  <c r="N198" i="242"/>
  <c r="M198" i="242"/>
  <c r="K198" i="242"/>
  <c r="J198" i="242"/>
  <c r="I198" i="242"/>
  <c r="H198" i="242"/>
  <c r="G198" i="242"/>
  <c r="F198" i="242"/>
  <c r="E198" i="242"/>
  <c r="D198" i="242"/>
  <c r="C198" i="242"/>
  <c r="C173" i="244" l="1"/>
  <c r="G173" i="244"/>
  <c r="AC184" i="242"/>
  <c r="M184" i="242"/>
  <c r="B187" i="242"/>
  <c r="B184" i="242"/>
  <c r="F176" i="244"/>
  <c r="E176" i="244"/>
  <c r="D176" i="244"/>
  <c r="C176" i="244"/>
  <c r="B176" i="244"/>
  <c r="G174" i="244"/>
  <c r="F173" i="244"/>
  <c r="E173" i="244"/>
  <c r="D173" i="244"/>
  <c r="B173" i="244"/>
  <c r="AB187" i="242"/>
  <c r="AA187" i="242"/>
  <c r="Z187" i="242"/>
  <c r="Y187" i="242"/>
  <c r="X187" i="242"/>
  <c r="W187" i="242"/>
  <c r="V187" i="242"/>
  <c r="U187" i="242"/>
  <c r="T187" i="242"/>
  <c r="S187" i="242"/>
  <c r="R187" i="242"/>
  <c r="Q187" i="242"/>
  <c r="P187" i="242"/>
  <c r="O187" i="242"/>
  <c r="N187" i="242"/>
  <c r="M187" i="242"/>
  <c r="L187" i="242"/>
  <c r="K187" i="242"/>
  <c r="J187" i="242"/>
  <c r="I187" i="242"/>
  <c r="H187" i="242"/>
  <c r="G187" i="242"/>
  <c r="F187" i="242"/>
  <c r="E187" i="242"/>
  <c r="D187" i="242"/>
  <c r="C187" i="242"/>
  <c r="AC185" i="242"/>
  <c r="AF201" i="242" s="1"/>
  <c r="AB184" i="242"/>
  <c r="AA184" i="242"/>
  <c r="Z184" i="242"/>
  <c r="Y184" i="242"/>
  <c r="X184" i="242"/>
  <c r="W184" i="242"/>
  <c r="V184" i="242"/>
  <c r="U184" i="242"/>
  <c r="T184" i="242"/>
  <c r="S184" i="242"/>
  <c r="R184" i="242"/>
  <c r="Q184" i="242"/>
  <c r="P184" i="242"/>
  <c r="O184" i="242"/>
  <c r="N184" i="242"/>
  <c r="L184" i="242"/>
  <c r="K184" i="242"/>
  <c r="J184" i="242"/>
  <c r="I184" i="242"/>
  <c r="H184" i="242"/>
  <c r="G184" i="242"/>
  <c r="F184" i="242"/>
  <c r="E184" i="242"/>
  <c r="D184" i="242"/>
  <c r="C184" i="242"/>
  <c r="I190" i="244" l="1"/>
  <c r="X173" i="242"/>
  <c r="X156" i="242"/>
  <c r="X170" i="242"/>
  <c r="G160" i="244" l="1"/>
  <c r="I176" i="244" s="1"/>
  <c r="U170" i="242"/>
  <c r="AC171" i="242"/>
  <c r="AF187" i="242" s="1"/>
  <c r="N170" i="242"/>
  <c r="O170" i="242"/>
  <c r="P170" i="242"/>
  <c r="Q170" i="242"/>
  <c r="R170" i="242"/>
  <c r="S170" i="242"/>
  <c r="T170" i="242"/>
  <c r="M170" i="242"/>
  <c r="K170" i="242"/>
  <c r="L170" i="242"/>
  <c r="J170" i="242"/>
  <c r="C170" i="242"/>
  <c r="D170" i="242"/>
  <c r="E170" i="242"/>
  <c r="F170" i="242"/>
  <c r="G170" i="242"/>
  <c r="H170" i="242"/>
  <c r="I170" i="242"/>
  <c r="B170" i="242"/>
  <c r="G159" i="244" l="1"/>
  <c r="F159" i="244"/>
  <c r="E159" i="244"/>
  <c r="D159" i="244"/>
  <c r="C159" i="244"/>
  <c r="B159" i="244"/>
  <c r="AC170" i="242"/>
  <c r="AB170" i="242"/>
  <c r="AA170" i="242"/>
  <c r="Z170" i="242"/>
  <c r="Y170" i="242"/>
  <c r="W170" i="242"/>
  <c r="V170" i="242"/>
  <c r="G145" i="244" l="1"/>
  <c r="AC156" i="242"/>
  <c r="E156" i="242"/>
  <c r="B156" i="242"/>
  <c r="B158" i="242"/>
  <c r="B173" i="242" s="1"/>
  <c r="U158" i="242"/>
  <c r="U173" i="242" s="1"/>
  <c r="V158" i="242"/>
  <c r="V173" i="242" s="1"/>
  <c r="W158" i="242"/>
  <c r="W173" i="242" s="1"/>
  <c r="Y158" i="242"/>
  <c r="Y173" i="242" s="1"/>
  <c r="Z158" i="242"/>
  <c r="Z173" i="242" s="1"/>
  <c r="AA158" i="242"/>
  <c r="AA173" i="242" s="1"/>
  <c r="AB158" i="242"/>
  <c r="AB173" i="242" s="1"/>
  <c r="Q158" i="242"/>
  <c r="Q173" i="242" s="1"/>
  <c r="R158" i="242"/>
  <c r="R173" i="242" s="1"/>
  <c r="S158" i="242"/>
  <c r="S173" i="242" s="1"/>
  <c r="T158" i="242"/>
  <c r="T173" i="242" s="1"/>
  <c r="M158" i="242"/>
  <c r="M173" i="242" s="1"/>
  <c r="N158" i="242"/>
  <c r="N173" i="242" s="1"/>
  <c r="O158" i="242"/>
  <c r="O173" i="242" s="1"/>
  <c r="P158" i="242"/>
  <c r="P173" i="242" s="1"/>
  <c r="K158" i="242"/>
  <c r="K173" i="242" s="1"/>
  <c r="L158" i="242"/>
  <c r="L173" i="242" s="1"/>
  <c r="J158" i="242"/>
  <c r="J173" i="242" s="1"/>
  <c r="C158" i="242"/>
  <c r="C173" i="242" s="1"/>
  <c r="D158" i="242"/>
  <c r="D173" i="242" s="1"/>
  <c r="E158" i="242"/>
  <c r="E173" i="242" s="1"/>
  <c r="F158" i="242"/>
  <c r="F173" i="242" s="1"/>
  <c r="G158" i="242"/>
  <c r="G173" i="242" s="1"/>
  <c r="H158" i="242"/>
  <c r="H173" i="242" s="1"/>
  <c r="I158" i="242"/>
  <c r="I173" i="242" s="1"/>
  <c r="G146" i="244" l="1"/>
  <c r="I162" i="244" s="1"/>
  <c r="F145" i="244"/>
  <c r="E145" i="244"/>
  <c r="D145" i="244"/>
  <c r="C145" i="244"/>
  <c r="B145" i="244"/>
  <c r="AC157" i="242"/>
  <c r="AF173" i="242" s="1"/>
  <c r="AB156" i="242"/>
  <c r="AA156" i="242"/>
  <c r="Z156" i="242"/>
  <c r="Y156" i="242"/>
  <c r="W156" i="242"/>
  <c r="V156" i="242"/>
  <c r="U156" i="242"/>
  <c r="T156" i="242"/>
  <c r="S156" i="242"/>
  <c r="R156" i="242"/>
  <c r="Q156" i="242"/>
  <c r="P156" i="242"/>
  <c r="O156" i="242"/>
  <c r="N156" i="242"/>
  <c r="M156" i="242"/>
  <c r="L156" i="242"/>
  <c r="K156" i="242"/>
  <c r="J156" i="242"/>
  <c r="I156" i="242"/>
  <c r="H156" i="242"/>
  <c r="G156" i="242"/>
  <c r="F156" i="242"/>
  <c r="D156" i="242"/>
  <c r="C156" i="242"/>
  <c r="V131" i="242" l="1"/>
  <c r="W131" i="242"/>
  <c r="X131" i="242"/>
  <c r="Y131" i="242"/>
  <c r="Z131" i="242"/>
  <c r="AA131" i="242"/>
  <c r="U131" i="242"/>
  <c r="B145" i="242" l="1"/>
  <c r="C134" i="244" l="1"/>
  <c r="D134" i="244"/>
  <c r="E134" i="244"/>
  <c r="F134" i="244"/>
  <c r="B134" i="244"/>
  <c r="C120" i="244"/>
  <c r="D120" i="244"/>
  <c r="E120" i="244"/>
  <c r="F120" i="244"/>
  <c r="B120" i="244"/>
  <c r="G131" i="244"/>
  <c r="B131" i="244"/>
  <c r="AC142" i="242"/>
  <c r="AC143" i="242"/>
  <c r="AF159" i="242" s="1"/>
  <c r="M142" i="242"/>
  <c r="J142" i="242"/>
  <c r="C145" i="242"/>
  <c r="D145" i="242"/>
  <c r="E145" i="242"/>
  <c r="F145" i="242"/>
  <c r="G145" i="242"/>
  <c r="H145" i="242"/>
  <c r="I145" i="242"/>
  <c r="J145" i="242"/>
  <c r="K145" i="242"/>
  <c r="L145" i="242"/>
  <c r="M145" i="242"/>
  <c r="N145" i="242"/>
  <c r="O145" i="242"/>
  <c r="P145" i="242"/>
  <c r="Q145" i="242"/>
  <c r="R145" i="242"/>
  <c r="S145" i="242"/>
  <c r="T145" i="242"/>
  <c r="U145" i="242"/>
  <c r="V145" i="242"/>
  <c r="W145" i="242"/>
  <c r="Y145" i="242"/>
  <c r="Z145" i="242"/>
  <c r="AA145" i="242"/>
  <c r="AB145" i="242"/>
  <c r="U142" i="242"/>
  <c r="V142" i="242"/>
  <c r="W142" i="242"/>
  <c r="Y142" i="242"/>
  <c r="Z142" i="242"/>
  <c r="AA142" i="242"/>
  <c r="AB142" i="242"/>
  <c r="N142" i="242"/>
  <c r="O142" i="242"/>
  <c r="P142" i="242"/>
  <c r="Q142" i="242"/>
  <c r="R142" i="242"/>
  <c r="S142" i="242"/>
  <c r="T142" i="242"/>
  <c r="K142" i="242"/>
  <c r="L142" i="242"/>
  <c r="D142" i="242"/>
  <c r="E142" i="242"/>
  <c r="F142" i="242"/>
  <c r="G142" i="242"/>
  <c r="H142" i="242"/>
  <c r="I142" i="242"/>
  <c r="C142" i="242"/>
  <c r="B142" i="242"/>
  <c r="C131" i="242"/>
  <c r="D131" i="242"/>
  <c r="E131" i="242"/>
  <c r="F131" i="242"/>
  <c r="G131" i="242"/>
  <c r="H131" i="242"/>
  <c r="I131" i="242"/>
  <c r="J131" i="242"/>
  <c r="K131" i="242"/>
  <c r="L131" i="242"/>
  <c r="M131" i="242"/>
  <c r="N131" i="242"/>
  <c r="O131" i="242"/>
  <c r="P131" i="242"/>
  <c r="Q131" i="242"/>
  <c r="R131" i="242"/>
  <c r="S131" i="242"/>
  <c r="T131" i="242"/>
  <c r="B131" i="242"/>
  <c r="G132" i="244" l="1"/>
  <c r="I148" i="244" s="1"/>
  <c r="F131" i="244"/>
  <c r="E131" i="244"/>
  <c r="D131" i="244"/>
  <c r="C131" i="244"/>
  <c r="G117" i="244" l="1"/>
  <c r="G118" i="244"/>
  <c r="B117" i="244"/>
  <c r="C117" i="244"/>
  <c r="D117" i="244"/>
  <c r="E117" i="244"/>
  <c r="F117" i="244"/>
  <c r="AB128" i="242" l="1"/>
  <c r="J128" i="242"/>
  <c r="L128" i="242"/>
  <c r="K128" i="242"/>
  <c r="AC115" i="242"/>
  <c r="C128" i="242"/>
  <c r="D128" i="242"/>
  <c r="E128" i="242"/>
  <c r="F128" i="242"/>
  <c r="G128" i="242"/>
  <c r="H128" i="242"/>
  <c r="I128" i="242"/>
  <c r="B128" i="242"/>
  <c r="AB129" i="242"/>
  <c r="F106" i="244" l="1"/>
  <c r="E106" i="244"/>
  <c r="C106" i="244"/>
  <c r="B106" i="244"/>
  <c r="H106" i="244" l="1"/>
  <c r="D106" i="244"/>
  <c r="G104" i="244"/>
  <c r="G103" i="244"/>
  <c r="W117" i="242"/>
  <c r="X117" i="242"/>
  <c r="Y117" i="242"/>
  <c r="Z117" i="242"/>
  <c r="AA117" i="242"/>
  <c r="AB117" i="242"/>
  <c r="V117" i="242"/>
  <c r="C117" i="242"/>
  <c r="D117" i="242"/>
  <c r="E117" i="242"/>
  <c r="F117" i="242"/>
  <c r="G117" i="242"/>
  <c r="H117" i="242"/>
  <c r="I117" i="242"/>
  <c r="J117" i="242"/>
  <c r="K117" i="242"/>
  <c r="L117" i="242"/>
  <c r="B117" i="242"/>
  <c r="AC114" i="242" l="1"/>
  <c r="AB114" i="242"/>
  <c r="AA114" i="242"/>
  <c r="Z114" i="242"/>
  <c r="Y114" i="242"/>
  <c r="X114" i="242"/>
  <c r="W114" i="242"/>
  <c r="V114" i="242"/>
  <c r="L114" i="242"/>
  <c r="K114" i="242"/>
  <c r="J114" i="242"/>
  <c r="I114" i="242"/>
  <c r="H114" i="242"/>
  <c r="G114" i="242"/>
  <c r="F114" i="242"/>
  <c r="E114" i="242"/>
  <c r="D114" i="242"/>
  <c r="C114" i="242"/>
  <c r="B114" i="242"/>
  <c r="C92" i="244" l="1"/>
  <c r="D92" i="244"/>
  <c r="E92" i="244"/>
  <c r="F92" i="244"/>
  <c r="G92" i="244"/>
  <c r="B92" i="244"/>
  <c r="H89" i="244"/>
  <c r="C89" i="244"/>
  <c r="D89" i="244"/>
  <c r="E89" i="244"/>
  <c r="F89" i="244"/>
  <c r="G89" i="244"/>
  <c r="B89" i="244"/>
  <c r="C80" i="244"/>
  <c r="D80" i="244"/>
  <c r="E80" i="244"/>
  <c r="F80" i="244"/>
  <c r="G80" i="244"/>
  <c r="B80" i="244"/>
  <c r="C103" i="242"/>
  <c r="D103" i="242"/>
  <c r="E103" i="242"/>
  <c r="F103" i="242"/>
  <c r="G103" i="242"/>
  <c r="H103" i="242"/>
  <c r="I103" i="242"/>
  <c r="J103" i="242"/>
  <c r="K103" i="242"/>
  <c r="L103" i="242"/>
  <c r="M103" i="242"/>
  <c r="N103" i="242"/>
  <c r="O103" i="242"/>
  <c r="P103" i="242"/>
  <c r="Q103" i="242"/>
  <c r="R103" i="242"/>
  <c r="S103" i="242"/>
  <c r="V103" i="242"/>
  <c r="W103" i="242"/>
  <c r="X103" i="242"/>
  <c r="Y103" i="242"/>
  <c r="Z103" i="242"/>
  <c r="AA103" i="242"/>
  <c r="AB103" i="242"/>
  <c r="B103" i="242"/>
  <c r="H90" i="244" l="1"/>
  <c r="AC100" i="242"/>
  <c r="H78" i="244" l="1"/>
  <c r="H77" i="244"/>
  <c r="P88" i="242" l="1"/>
  <c r="O88" i="242"/>
  <c r="N88" i="242"/>
  <c r="M88" i="242"/>
  <c r="L88" i="242"/>
  <c r="K88" i="242"/>
  <c r="J88" i="242"/>
  <c r="I88" i="242"/>
  <c r="H88" i="242"/>
  <c r="G88" i="242"/>
  <c r="F88" i="242"/>
  <c r="E88" i="242"/>
  <c r="D88" i="242"/>
  <c r="C88" i="242"/>
  <c r="B88" i="242"/>
  <c r="Y87" i="242"/>
  <c r="Z86" i="242"/>
  <c r="AB100" i="242" s="1"/>
  <c r="Y86" i="242"/>
  <c r="AA100" i="242" s="1"/>
  <c r="X86" i="242"/>
  <c r="Z100" i="242" s="1"/>
  <c r="W86" i="242"/>
  <c r="Y100" i="242" s="1"/>
  <c r="V86" i="242"/>
  <c r="X100" i="242" s="1"/>
  <c r="U86" i="242"/>
  <c r="W100" i="242" s="1"/>
  <c r="T86" i="242"/>
  <c r="V100" i="242" s="1"/>
  <c r="S86" i="242"/>
  <c r="S100" i="242" s="1"/>
  <c r="R86" i="242"/>
  <c r="R100" i="242" s="1"/>
  <c r="Q86" i="242"/>
  <c r="Q100" i="242" s="1"/>
  <c r="P86" i="242"/>
  <c r="P100" i="242" s="1"/>
  <c r="O86" i="242"/>
  <c r="O100" i="242" s="1"/>
  <c r="N86" i="242"/>
  <c r="N100" i="242" s="1"/>
  <c r="M86" i="242"/>
  <c r="M100" i="242" s="1"/>
  <c r="L86" i="242"/>
  <c r="L100" i="242" s="1"/>
  <c r="K86" i="242"/>
  <c r="K100" i="242" s="1"/>
  <c r="J86" i="242"/>
  <c r="J100" i="242" s="1"/>
  <c r="I86" i="242"/>
  <c r="I100" i="242" s="1"/>
  <c r="H86" i="242"/>
  <c r="H100" i="242" s="1"/>
  <c r="G86" i="242"/>
  <c r="G100" i="242" s="1"/>
  <c r="F86" i="242"/>
  <c r="F100" i="242" s="1"/>
  <c r="E86" i="242"/>
  <c r="E100" i="242" s="1"/>
  <c r="D86" i="242"/>
  <c r="D100" i="242" s="1"/>
  <c r="C86" i="242"/>
  <c r="C100" i="242" s="1"/>
  <c r="B86" i="242"/>
  <c r="B100" i="242" s="1"/>
  <c r="Z87" i="242" l="1"/>
  <c r="M75" i="242"/>
  <c r="T74" i="242"/>
  <c r="T75" i="242" s="1"/>
  <c r="C74" i="242" l="1"/>
  <c r="C75" i="242" s="1"/>
  <c r="D74" i="242"/>
  <c r="D75" i="242" s="1"/>
  <c r="E74" i="242"/>
  <c r="E75" i="242" s="1"/>
  <c r="F74" i="242"/>
  <c r="F75" i="242" s="1"/>
  <c r="G74" i="242"/>
  <c r="G75" i="242" s="1"/>
  <c r="H74" i="242"/>
  <c r="H75" i="242" s="1"/>
  <c r="I74" i="242"/>
  <c r="I75" i="242" s="1"/>
  <c r="J74" i="242"/>
  <c r="J75" i="242" s="1"/>
  <c r="K74" i="242"/>
  <c r="K75" i="242" s="1"/>
  <c r="L74" i="242"/>
  <c r="L75" i="242" s="1"/>
  <c r="N74" i="242"/>
  <c r="N75" i="242" s="1"/>
  <c r="O74" i="242"/>
  <c r="O75" i="242" s="1"/>
  <c r="P74" i="242"/>
  <c r="P75" i="242" s="1"/>
  <c r="Q74" i="242"/>
  <c r="Q75" i="242" s="1"/>
  <c r="R74" i="242"/>
  <c r="R75" i="242" s="1"/>
  <c r="S74" i="242"/>
  <c r="S75" i="242" s="1"/>
  <c r="U74" i="242"/>
  <c r="U75" i="242" s="1"/>
  <c r="V74" i="242"/>
  <c r="V75" i="242" s="1"/>
  <c r="W74" i="242"/>
  <c r="W75" i="242" s="1"/>
  <c r="X74" i="242"/>
  <c r="X75" i="242" s="1"/>
  <c r="B74" i="242"/>
  <c r="B75" i="242" s="1"/>
  <c r="Z57" i="242" l="1"/>
  <c r="Y57" i="242"/>
  <c r="X57" i="242"/>
  <c r="W57" i="242"/>
  <c r="V57" i="242"/>
  <c r="U57" i="242"/>
  <c r="T57" i="242"/>
  <c r="S57" i="242"/>
  <c r="R57" i="242"/>
  <c r="Q57" i="242"/>
  <c r="P57" i="242"/>
  <c r="O57" i="242"/>
  <c r="N57" i="242"/>
  <c r="M57" i="242"/>
  <c r="L57" i="242"/>
  <c r="K57" i="242"/>
  <c r="J57" i="242"/>
  <c r="I57" i="242"/>
  <c r="H57" i="242"/>
  <c r="G57" i="242"/>
  <c r="F57" i="242"/>
  <c r="E57" i="242"/>
  <c r="D57" i="242"/>
  <c r="C57" i="242"/>
  <c r="B57" i="242"/>
  <c r="Z43" i="242"/>
  <c r="Y43" i="242"/>
  <c r="X43" i="242"/>
  <c r="W43" i="242"/>
  <c r="V43" i="242"/>
  <c r="U43" i="242"/>
  <c r="T43" i="242"/>
  <c r="S43" i="242"/>
  <c r="R43" i="242"/>
  <c r="Q43" i="242"/>
  <c r="P43" i="242"/>
  <c r="O43" i="242"/>
  <c r="N43" i="242"/>
  <c r="M43" i="242"/>
  <c r="L43" i="242"/>
  <c r="K43" i="242"/>
  <c r="J43" i="242"/>
  <c r="I43" i="242"/>
  <c r="H43" i="242"/>
  <c r="G43" i="242"/>
  <c r="F43" i="242"/>
  <c r="E43" i="242"/>
  <c r="D43" i="242"/>
  <c r="C43" i="242"/>
  <c r="B43" i="242"/>
  <c r="Z29" i="242"/>
  <c r="Y29" i="242"/>
  <c r="X29" i="242"/>
  <c r="W29" i="242"/>
  <c r="V29" i="242"/>
  <c r="U29" i="242"/>
  <c r="T29" i="242"/>
  <c r="S29" i="242"/>
  <c r="R29" i="242"/>
  <c r="Q29" i="242"/>
  <c r="P29" i="242"/>
  <c r="O29" i="242"/>
  <c r="N29" i="242"/>
  <c r="M29" i="242"/>
  <c r="L29" i="242"/>
  <c r="K29" i="242"/>
  <c r="J29" i="242"/>
  <c r="I29" i="242"/>
  <c r="H29" i="242"/>
  <c r="G29" i="242"/>
  <c r="F29" i="242"/>
  <c r="E29" i="242"/>
  <c r="D29" i="242"/>
  <c r="C29" i="242"/>
  <c r="B29" i="242"/>
  <c r="N14" i="242"/>
  <c r="O14" i="242"/>
  <c r="P14" i="242"/>
  <c r="C14" i="242"/>
  <c r="D14" i="242"/>
  <c r="E14" i="242"/>
  <c r="F14" i="242"/>
  <c r="G14" i="242"/>
  <c r="H14" i="242"/>
  <c r="I14" i="242"/>
  <c r="J14" i="242"/>
  <c r="K14" i="242"/>
  <c r="L14" i="242"/>
  <c r="M14" i="242"/>
  <c r="Q14" i="242"/>
  <c r="R14" i="242"/>
  <c r="S14" i="242"/>
  <c r="T14" i="242"/>
  <c r="U14" i="242"/>
  <c r="V14" i="242"/>
  <c r="W14" i="242"/>
  <c r="X14" i="242"/>
  <c r="Y14" i="242"/>
  <c r="Z14" i="242"/>
  <c r="B14" i="242"/>
  <c r="AH69" i="242"/>
  <c r="AH68" i="242"/>
  <c r="AH67" i="242"/>
  <c r="AH66" i="242"/>
  <c r="AH65" i="242"/>
  <c r="O61" i="244"/>
  <c r="O62" i="244"/>
  <c r="O63" i="244"/>
  <c r="O64" i="244"/>
  <c r="O60" i="244"/>
  <c r="I65" i="244"/>
  <c r="B55" i="244" l="1"/>
  <c r="I66" i="244" l="1"/>
  <c r="X68" i="242" l="1"/>
  <c r="R68" i="242"/>
  <c r="S68" i="242"/>
  <c r="T68" i="242"/>
  <c r="Q68" i="242"/>
  <c r="C68" i="242"/>
  <c r="D68" i="242"/>
  <c r="E68" i="242"/>
  <c r="F68" i="242"/>
  <c r="G68" i="242"/>
  <c r="H68" i="242"/>
  <c r="I68" i="242"/>
  <c r="J68" i="242"/>
  <c r="K68" i="242"/>
  <c r="L68" i="242"/>
  <c r="M68" i="242"/>
  <c r="N68" i="242"/>
  <c r="O68" i="242"/>
  <c r="P68" i="242"/>
  <c r="B68" i="242"/>
  <c r="C70" i="242"/>
  <c r="D70" i="242"/>
  <c r="E70" i="242"/>
  <c r="F70" i="242"/>
  <c r="G70" i="242"/>
  <c r="H70" i="242"/>
  <c r="I70" i="242"/>
  <c r="J70" i="242"/>
  <c r="K70" i="242"/>
  <c r="L70" i="242"/>
  <c r="M70" i="242"/>
  <c r="N70" i="242"/>
  <c r="O70" i="242"/>
  <c r="P70" i="242"/>
  <c r="B70" i="242"/>
  <c r="R56" i="242"/>
  <c r="S56" i="242"/>
  <c r="T56" i="242"/>
  <c r="U56" i="242"/>
  <c r="V56" i="242"/>
  <c r="W56" i="242"/>
  <c r="X56" i="242"/>
  <c r="Y56" i="242"/>
  <c r="Z56" i="242"/>
  <c r="Q56" i="242"/>
  <c r="C56" i="242"/>
  <c r="D56" i="242"/>
  <c r="E56" i="242"/>
  <c r="F56" i="242"/>
  <c r="G56" i="242"/>
  <c r="H56" i="242"/>
  <c r="I56" i="242"/>
  <c r="J56" i="242"/>
  <c r="K56" i="242"/>
  <c r="L56" i="242"/>
  <c r="M56" i="242"/>
  <c r="N56" i="242"/>
  <c r="O56" i="242"/>
  <c r="P56" i="242"/>
  <c r="B56" i="242"/>
  <c r="Y69" i="242" l="1"/>
  <c r="Y75" i="242"/>
  <c r="Z69" i="242" l="1"/>
  <c r="U68" i="242"/>
  <c r="V68" i="242"/>
  <c r="W68" i="242"/>
  <c r="Y68" i="242"/>
  <c r="Z68" i="242"/>
  <c r="E53" i="244" l="1"/>
  <c r="AA53" i="242"/>
  <c r="Z53" i="242"/>
  <c r="Y53" i="242"/>
  <c r="X53" i="242"/>
  <c r="W53" i="242"/>
  <c r="V53" i="242"/>
  <c r="U53" i="242"/>
  <c r="T53" i="242"/>
  <c r="S53" i="242"/>
  <c r="R53" i="242"/>
  <c r="Q53" i="242"/>
  <c r="P53" i="242"/>
  <c r="O53" i="242"/>
  <c r="N53" i="242"/>
  <c r="M53" i="242"/>
  <c r="L53" i="242"/>
  <c r="K53" i="242"/>
  <c r="J53" i="242"/>
  <c r="I53" i="242"/>
  <c r="H53" i="242"/>
  <c r="G53" i="242"/>
  <c r="F53" i="242"/>
  <c r="E53" i="242"/>
  <c r="D53" i="242"/>
  <c r="C53" i="242"/>
  <c r="B53" i="242"/>
  <c r="E41" i="244"/>
  <c r="R39" i="242"/>
  <c r="S39" i="242"/>
  <c r="T39" i="242"/>
  <c r="U39" i="242"/>
  <c r="V39" i="242"/>
  <c r="W39" i="242"/>
  <c r="X39" i="242"/>
  <c r="Y39" i="242"/>
  <c r="Z39" i="242"/>
  <c r="AA39" i="242"/>
  <c r="C39" i="242"/>
  <c r="D39" i="242"/>
  <c r="E39" i="242"/>
  <c r="F39" i="242"/>
  <c r="G39" i="242"/>
  <c r="H39" i="242"/>
  <c r="I39" i="242"/>
  <c r="J39" i="242"/>
  <c r="K39" i="242"/>
  <c r="L39" i="242"/>
  <c r="M39" i="242"/>
  <c r="N39" i="242"/>
  <c r="O39" i="242"/>
  <c r="P39" i="242"/>
  <c r="B39" i="242"/>
  <c r="B43" i="244"/>
  <c r="Q39" i="242"/>
  <c r="C31" i="244"/>
  <c r="D31" i="244"/>
  <c r="B31" i="244"/>
  <c r="R25" i="242"/>
  <c r="S25" i="242"/>
  <c r="T25" i="242"/>
  <c r="U25" i="242"/>
  <c r="V25" i="242"/>
  <c r="W25" i="242"/>
  <c r="X25" i="242"/>
  <c r="Y25" i="242"/>
  <c r="Z25" i="242"/>
  <c r="Q25" i="242"/>
  <c r="AA12" i="242"/>
  <c r="AA14" i="242" s="1"/>
  <c r="Q13" i="242"/>
  <c r="R13" i="242"/>
  <c r="S13" i="242"/>
  <c r="T13" i="242"/>
  <c r="U13" i="242"/>
  <c r="V13" i="242"/>
  <c r="W13" i="242"/>
  <c r="X13" i="242"/>
  <c r="Y13" i="242"/>
  <c r="Z13" i="242"/>
  <c r="C13" i="242"/>
  <c r="D13" i="242"/>
  <c r="E13" i="242"/>
  <c r="F13" i="242"/>
  <c r="G13" i="242"/>
  <c r="H13" i="242"/>
  <c r="I13" i="242"/>
  <c r="J13" i="242"/>
  <c r="K13" i="242"/>
  <c r="L13" i="242"/>
  <c r="M13" i="242"/>
  <c r="B13" i="242"/>
  <c r="B35" i="246"/>
  <c r="B33" i="246"/>
  <c r="B24" i="246"/>
  <c r="B22" i="246"/>
  <c r="B13" i="246"/>
  <c r="C17" i="244"/>
  <c r="D17" i="244"/>
  <c r="B17" i="244"/>
  <c r="B3" i="238"/>
  <c r="B4" i="238" s="1"/>
  <c r="B5" i="238" s="1"/>
  <c r="B6" i="238" s="1"/>
  <c r="B7" i="238" s="1"/>
  <c r="D7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H3" i="240" s="1"/>
  <c r="B3" i="240"/>
  <c r="B4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G4" i="239" s="1"/>
  <c r="H4" i="239" s="1"/>
  <c r="B3" i="239"/>
  <c r="B4" i="239" s="1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H3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H3" i="237" s="1"/>
  <c r="G4" i="238"/>
  <c r="H42" i="236"/>
  <c r="I30" i="236"/>
  <c r="G18" i="236"/>
  <c r="Y5" i="236"/>
  <c r="X5" i="236"/>
  <c r="H42" i="235"/>
  <c r="I30" i="235"/>
  <c r="G18" i="235"/>
  <c r="Y5" i="235"/>
  <c r="X5" i="235"/>
  <c r="H42" i="234"/>
  <c r="I30" i="234"/>
  <c r="G18" i="234"/>
  <c r="Y5" i="234"/>
  <c r="Z5" i="234" s="1"/>
  <c r="X5" i="234"/>
  <c r="G18" i="233"/>
  <c r="H42" i="233"/>
  <c r="H30" i="233"/>
  <c r="V5" i="233"/>
  <c r="U5" i="233"/>
  <c r="W5" i="233" s="1"/>
  <c r="H3" i="239"/>
  <c r="D6" i="238" l="1"/>
  <c r="D3" i="240"/>
  <c r="G4" i="240"/>
  <c r="G5" i="240" s="1"/>
  <c r="H5" i="240" s="1"/>
  <c r="D4" i="238"/>
  <c r="D3" i="238"/>
  <c r="Z5" i="236"/>
  <c r="B8" i="238"/>
  <c r="B9" i="238" s="1"/>
  <c r="D9" i="238" s="1"/>
  <c r="B5" i="240"/>
  <c r="D4" i="240"/>
  <c r="D4" i="239"/>
  <c r="B5" i="239"/>
  <c r="D3" i="239"/>
  <c r="G4" i="237"/>
  <c r="G5" i="239"/>
  <c r="G6" i="239" s="1"/>
  <c r="H4" i="240"/>
  <c r="Z5" i="235"/>
  <c r="D5" i="238"/>
  <c r="AA54" i="242"/>
  <c r="AA57" i="242" s="1"/>
  <c r="G6" i="240"/>
  <c r="G5" i="238"/>
  <c r="H4" i="238"/>
  <c r="B4" i="237"/>
  <c r="D3" i="237"/>
  <c r="AA40" i="242"/>
  <c r="AA43" i="242" s="1"/>
  <c r="AA26" i="242"/>
  <c r="AA29" i="242" s="1"/>
  <c r="H5" i="239" l="1"/>
  <c r="D8" i="238"/>
  <c r="B10" i="238"/>
  <c r="D10" i="238" s="1"/>
  <c r="D5" i="240"/>
  <c r="B6" i="240"/>
  <c r="G5" i="237"/>
  <c r="H4" i="237"/>
  <c r="B6" i="239"/>
  <c r="D5" i="239"/>
  <c r="G7" i="239"/>
  <c r="H6" i="239"/>
  <c r="B5" i="237"/>
  <c r="D4" i="237"/>
  <c r="G6" i="238"/>
  <c r="H5" i="238"/>
  <c r="G7" i="240"/>
  <c r="H6" i="240"/>
  <c r="B11" i="238" l="1"/>
  <c r="D11" i="238" s="1"/>
  <c r="G6" i="237"/>
  <c r="H5" i="237"/>
  <c r="B7" i="239"/>
  <c r="D6" i="239"/>
  <c r="B7" i="240"/>
  <c r="D6" i="240"/>
  <c r="H7" i="240"/>
  <c r="G8" i="240"/>
  <c r="B6" i="237"/>
  <c r="D5" i="237"/>
  <c r="G8" i="239"/>
  <c r="H7" i="239"/>
  <c r="H6" i="238"/>
  <c r="G7" i="238"/>
  <c r="B12" i="238" l="1"/>
  <c r="B8" i="240"/>
  <c r="D7" i="240"/>
  <c r="G7" i="237"/>
  <c r="H6" i="237"/>
  <c r="B8" i="239"/>
  <c r="D7" i="239"/>
  <c r="D6" i="237"/>
  <c r="B7" i="237"/>
  <c r="H7" i="238"/>
  <c r="G8" i="238"/>
  <c r="H8" i="240"/>
  <c r="G9" i="240"/>
  <c r="H8" i="239"/>
  <c r="G9" i="239"/>
  <c r="D12" i="238" l="1"/>
  <c r="B13" i="238"/>
  <c r="D8" i="239"/>
  <c r="B9" i="239"/>
  <c r="B9" i="240"/>
  <c r="D8" i="240"/>
  <c r="G8" i="237"/>
  <c r="H7" i="237"/>
  <c r="G10" i="239"/>
  <c r="H9" i="239"/>
  <c r="H9" i="240"/>
  <c r="G10" i="240"/>
  <c r="H8" i="238"/>
  <c r="G9" i="238"/>
  <c r="D7" i="237"/>
  <c r="B8" i="237"/>
  <c r="D13" i="238" l="1"/>
  <c r="B14" i="238"/>
  <c r="H8" i="237"/>
  <c r="G9" i="237"/>
  <c r="D9" i="240"/>
  <c r="B10" i="240"/>
  <c r="D9" i="239"/>
  <c r="B10" i="239"/>
  <c r="H10" i="239"/>
  <c r="G11" i="239"/>
  <c r="B9" i="237"/>
  <c r="D8" i="237"/>
  <c r="G10" i="238"/>
  <c r="H9" i="238"/>
  <c r="H10" i="240"/>
  <c r="G11" i="240"/>
  <c r="D14" i="238" l="1"/>
  <c r="B15" i="238"/>
  <c r="B11" i="240"/>
  <c r="D10" i="240"/>
  <c r="B11" i="239"/>
  <c r="D10" i="239"/>
  <c r="G10" i="237"/>
  <c r="H9" i="237"/>
  <c r="H10" i="238"/>
  <c r="G11" i="238"/>
  <c r="D9" i="237"/>
  <c r="B10" i="237"/>
  <c r="G12" i="240"/>
  <c r="H11" i="240"/>
  <c r="G12" i="239"/>
  <c r="H11" i="239"/>
  <c r="D15" i="238" l="1"/>
  <c r="B16" i="238"/>
  <c r="G11" i="237"/>
  <c r="H10" i="237"/>
  <c r="B12" i="240"/>
  <c r="D11" i="240"/>
  <c r="D11" i="239"/>
  <c r="B12" i="239"/>
  <c r="H12" i="239"/>
  <c r="G13" i="239"/>
  <c r="H12" i="240"/>
  <c r="G13" i="240"/>
  <c r="B11" i="237"/>
  <c r="D10" i="237"/>
  <c r="G12" i="238"/>
  <c r="H11" i="238"/>
  <c r="B17" i="238" l="1"/>
  <c r="D16" i="238"/>
  <c r="H11" i="237"/>
  <c r="G12" i="237"/>
  <c r="D12" i="240"/>
  <c r="B13" i="240"/>
  <c r="B13" i="239"/>
  <c r="D12" i="239"/>
  <c r="G13" i="238"/>
  <c r="H12" i="238"/>
  <c r="G14" i="240"/>
  <c r="H13" i="240"/>
  <c r="G14" i="239"/>
  <c r="H13" i="239"/>
  <c r="D11" i="237"/>
  <c r="B12" i="237"/>
  <c r="D17" i="238" l="1"/>
  <c r="B18" i="238"/>
  <c r="D13" i="239"/>
  <c r="B14" i="239"/>
  <c r="B14" i="240"/>
  <c r="D13" i="240"/>
  <c r="H12" i="237"/>
  <c r="G13" i="237"/>
  <c r="H14" i="239"/>
  <c r="G15" i="239"/>
  <c r="H14" i="240"/>
  <c r="G15" i="240"/>
  <c r="D12" i="237"/>
  <c r="B13" i="237"/>
  <c r="H13" i="238"/>
  <c r="G14" i="238"/>
  <c r="D18" i="238" l="1"/>
  <c r="B19" i="238"/>
  <c r="D14" i="240"/>
  <c r="B15" i="240"/>
  <c r="G14" i="237"/>
  <c r="H13" i="237"/>
  <c r="B15" i="239"/>
  <c r="D14" i="239"/>
  <c r="H14" i="238"/>
  <c r="G15" i="238"/>
  <c r="B14" i="237"/>
  <c r="D13" i="237"/>
  <c r="G16" i="240"/>
  <c r="H15" i="240"/>
  <c r="H15" i="239"/>
  <c r="G16" i="239"/>
  <c r="D19" i="238" l="1"/>
  <c r="B20" i="238"/>
  <c r="D15" i="239"/>
  <c r="B16" i="239"/>
  <c r="H14" i="237"/>
  <c r="G15" i="237"/>
  <c r="B16" i="240"/>
  <c r="D15" i="240"/>
  <c r="D14" i="237"/>
  <c r="B15" i="237"/>
  <c r="H16" i="239"/>
  <c r="G17" i="239"/>
  <c r="H15" i="238"/>
  <c r="G16" i="238"/>
  <c r="H16" i="240"/>
  <c r="G17" i="240"/>
  <c r="D20" i="238" l="1"/>
  <c r="B21" i="238"/>
  <c r="H15" i="237"/>
  <c r="G16" i="237"/>
  <c r="B17" i="239"/>
  <c r="D16" i="239"/>
  <c r="D16" i="240"/>
  <c r="B17" i="240"/>
  <c r="H17" i="240"/>
  <c r="G18" i="240"/>
  <c r="H16" i="238"/>
  <c r="G17" i="238"/>
  <c r="H17" i="239"/>
  <c r="G18" i="239"/>
  <c r="D15" i="237"/>
  <c r="B16" i="237"/>
  <c r="D21" i="238" l="1"/>
  <c r="B22" i="238"/>
  <c r="B18" i="239"/>
  <c r="D17" i="239"/>
  <c r="D17" i="240"/>
  <c r="B18" i="240"/>
  <c r="G17" i="237"/>
  <c r="H16" i="237"/>
  <c r="D16" i="237"/>
  <c r="B17" i="237"/>
  <c r="H18" i="239"/>
  <c r="G19" i="239"/>
  <c r="H17" i="238"/>
  <c r="G18" i="238"/>
  <c r="H18" i="240"/>
  <c r="G19" i="240"/>
  <c r="D22" i="238" l="1"/>
  <c r="B23" i="238"/>
  <c r="B19" i="240"/>
  <c r="D18" i="240"/>
  <c r="H17" i="237"/>
  <c r="G18" i="237"/>
  <c r="B19" i="239"/>
  <c r="D18" i="239"/>
  <c r="G20" i="240"/>
  <c r="H19" i="240"/>
  <c r="H18" i="238"/>
  <c r="G19" i="238"/>
  <c r="H19" i="239"/>
  <c r="G20" i="239"/>
  <c r="D17" i="237"/>
  <c r="B18" i="237"/>
  <c r="B24" i="238" l="1"/>
  <c r="D23" i="238"/>
  <c r="G19" i="237"/>
  <c r="H18" i="237"/>
  <c r="B20" i="239"/>
  <c r="D19" i="239"/>
  <c r="B20" i="240"/>
  <c r="D19" i="240"/>
  <c r="G21" i="240"/>
  <c r="H20" i="240"/>
  <c r="D18" i="237"/>
  <c r="B19" i="237"/>
  <c r="H20" i="239"/>
  <c r="G21" i="239"/>
  <c r="H19" i="238"/>
  <c r="G20" i="238"/>
  <c r="B25" i="238" l="1"/>
  <c r="D24" i="238"/>
  <c r="B21" i="239"/>
  <c r="D20" i="239"/>
  <c r="D20" i="240"/>
  <c r="B21" i="240"/>
  <c r="H19" i="237"/>
  <c r="G20" i="237"/>
  <c r="H20" i="238"/>
  <c r="G21" i="238"/>
  <c r="H21" i="239"/>
  <c r="G22" i="239"/>
  <c r="D19" i="237"/>
  <c r="B20" i="237"/>
  <c r="G22" i="240"/>
  <c r="H21" i="240"/>
  <c r="D25" i="238" l="1"/>
  <c r="B26" i="238"/>
  <c r="D26" i="238" s="1"/>
  <c r="D21" i="240"/>
  <c r="B22" i="240"/>
  <c r="G21" i="237"/>
  <c r="H20" i="237"/>
  <c r="D21" i="239"/>
  <c r="B22" i="239"/>
  <c r="D20" i="237"/>
  <c r="B21" i="237"/>
  <c r="H22" i="239"/>
  <c r="G23" i="239"/>
  <c r="H21" i="238"/>
  <c r="G22" i="238"/>
  <c r="H22" i="240"/>
  <c r="G23" i="240"/>
  <c r="G22" i="237" l="1"/>
  <c r="H21" i="237"/>
  <c r="D22" i="240"/>
  <c r="B23" i="240"/>
  <c r="D22" i="239"/>
  <c r="B23" i="239"/>
  <c r="G24" i="240"/>
  <c r="H23" i="240"/>
  <c r="H22" i="238"/>
  <c r="G23" i="238"/>
  <c r="G24" i="239"/>
  <c r="H23" i="239"/>
  <c r="D21" i="237"/>
  <c r="B22" i="237"/>
  <c r="B24" i="240" l="1"/>
  <c r="D23" i="240"/>
  <c r="B24" i="239"/>
  <c r="D23" i="239"/>
  <c r="H22" i="237"/>
  <c r="G23" i="237"/>
  <c r="H24" i="239"/>
  <c r="G25" i="239"/>
  <c r="H24" i="240"/>
  <c r="G25" i="240"/>
  <c r="B23" i="237"/>
  <c r="D22" i="237"/>
  <c r="H23" i="238"/>
  <c r="G24" i="238"/>
  <c r="D24" i="239" l="1"/>
  <c r="B25" i="239"/>
  <c r="G24" i="237"/>
  <c r="H23" i="237"/>
  <c r="B25" i="240"/>
  <c r="D24" i="240"/>
  <c r="B24" i="237"/>
  <c r="D23" i="237"/>
  <c r="H24" i="238"/>
  <c r="G25" i="238"/>
  <c r="G26" i="240"/>
  <c r="H26" i="240" s="1"/>
  <c r="H25" i="240"/>
  <c r="G26" i="239"/>
  <c r="H26" i="239" s="1"/>
  <c r="H25" i="239"/>
  <c r="H24" i="237" l="1"/>
  <c r="G25" i="237"/>
  <c r="D25" i="239"/>
  <c r="B26" i="239"/>
  <c r="D26" i="239" s="1"/>
  <c r="B26" i="240"/>
  <c r="D26" i="240" s="1"/>
  <c r="D25" i="240"/>
  <c r="D24" i="237"/>
  <c r="B25" i="237"/>
  <c r="G26" i="238"/>
  <c r="H26" i="238" s="1"/>
  <c r="H25" i="238"/>
  <c r="G26" i="237" l="1"/>
  <c r="H26" i="237" s="1"/>
  <c r="H25" i="237"/>
  <c r="B26" i="237"/>
  <c r="D26" i="237" s="1"/>
  <c r="D25" i="237"/>
  <c r="B147" i="244"/>
  <c r="B162" i="244" s="1"/>
  <c r="C147" i="244"/>
  <c r="C162" i="244" s="1"/>
  <c r="D147" i="244"/>
  <c r="D162" i="244" s="1"/>
  <c r="E147" i="244"/>
  <c r="E162" i="244" s="1"/>
  <c r="F147" i="244"/>
  <c r="F162" i="244" s="1"/>
</calcChain>
</file>

<file path=xl/sharedStrings.xml><?xml version="1.0" encoding="utf-8"?>
<sst xmlns="http://schemas.openxmlformats.org/spreadsheetml/2006/main" count="1304" uniqueCount="193">
  <si>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</si>
  <si>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</si>
  <si>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</si>
  <si>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</si>
  <si>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</si>
  <si>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</si>
  <si>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</si>
  <si>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</si>
  <si>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</si>
  <si>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</si>
  <si>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</si>
  <si>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</si>
  <si>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</si>
  <si>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</si>
  <si>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</si>
  <si>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</si>
  <si>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</si>
  <si>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</si>
  <si>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</si>
  <si>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</si>
  <si>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</si>
  <si>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</si>
  <si>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SEMANA 1</t>
  </si>
  <si>
    <t>F-357 Mod 1 Caseta A</t>
  </si>
  <si>
    <t>SEMANA 2</t>
  </si>
  <si>
    <t xml:space="preserve"> </t>
  </si>
  <si>
    <t>Consumo grs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</si>
  <si>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</si>
  <si>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</si>
  <si>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</si>
  <si>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</si>
  <si>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</si>
  <si>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</si>
  <si>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</si>
  <si>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</si>
  <si>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</si>
  <si>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</si>
  <si>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</si>
  <si>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</si>
  <si>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</si>
  <si>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</si>
  <si>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</si>
  <si>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</si>
  <si>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</si>
  <si>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</si>
  <si>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</si>
  <si>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</si>
  <si>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</si>
  <si>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</si>
  <si>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</si>
  <si>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% Mort.</t>
  </si>
  <si>
    <t xml:space="preserve">Día 1 </t>
  </si>
  <si>
    <t>Recepcion</t>
  </si>
  <si>
    <t>Semana 1</t>
  </si>
  <si>
    <t>CASETA A</t>
  </si>
  <si>
    <t>CASETA B</t>
  </si>
  <si>
    <t>Aves</t>
  </si>
  <si>
    <t>Consumo 1ra</t>
  </si>
  <si>
    <t>CASETA 1A</t>
  </si>
  <si>
    <t>TOTAL A</t>
  </si>
  <si>
    <t>R1</t>
  </si>
  <si>
    <t>R2</t>
  </si>
  <si>
    <t>R3</t>
  </si>
  <si>
    <t>R4</t>
  </si>
  <si>
    <t>R5</t>
  </si>
  <si>
    <t>R6</t>
  </si>
  <si>
    <t>Semana 2</t>
  </si>
  <si>
    <t>CASETA 3A</t>
  </si>
  <si>
    <t>CASETA 3B</t>
  </si>
  <si>
    <t xml:space="preserve">TOTAL </t>
  </si>
  <si>
    <t xml:space="preserve">TOTAL 3B </t>
  </si>
  <si>
    <t>aves</t>
  </si>
  <si>
    <t>Semana 3</t>
  </si>
  <si>
    <t>Semana 4</t>
  </si>
  <si>
    <t>Semana 5</t>
  </si>
  <si>
    <t>DCTE</t>
  </si>
  <si>
    <t xml:space="preserve">Promedio </t>
  </si>
  <si>
    <t>Protein</t>
  </si>
  <si>
    <t>Diferencia</t>
  </si>
  <si>
    <t>Programado</t>
  </si>
  <si>
    <t>Consumo de grading???</t>
  </si>
  <si>
    <t>Informe diario</t>
  </si>
  <si>
    <t>ERROR POR PROGRAMACION DEL 1ER DIA</t>
  </si>
  <si>
    <t>ERROR DE GRADING</t>
  </si>
  <si>
    <t>ERROR POR GRADING</t>
  </si>
  <si>
    <t>?????</t>
  </si>
  <si>
    <t>ERROR POR PROGRAMACION DE PRIMER DIA</t>
  </si>
  <si>
    <t>Semana 6</t>
  </si>
  <si>
    <t>3B</t>
  </si>
  <si>
    <t>3C</t>
  </si>
  <si>
    <t>3D</t>
  </si>
  <si>
    <t>Semana 7</t>
  </si>
  <si>
    <t>Incrementos</t>
  </si>
  <si>
    <t>6B</t>
  </si>
  <si>
    <t>5B</t>
  </si>
  <si>
    <t>4B</t>
  </si>
  <si>
    <t>10A</t>
  </si>
  <si>
    <t>3A</t>
  </si>
  <si>
    <t>2B</t>
  </si>
  <si>
    <t>9A</t>
  </si>
  <si>
    <t>8A</t>
  </si>
  <si>
    <t>2A</t>
  </si>
  <si>
    <t>7A</t>
  </si>
  <si>
    <t>1A</t>
  </si>
  <si>
    <t>1B</t>
  </si>
  <si>
    <t>Semana 8</t>
  </si>
  <si>
    <t>Caseta C</t>
  </si>
  <si>
    <t>grading caseta D sabado</t>
  </si>
  <si>
    <t>DTE</t>
  </si>
  <si>
    <t>Corral</t>
  </si>
  <si>
    <t>corral</t>
  </si>
  <si>
    <t>&gt;940</t>
  </si>
  <si>
    <t>900-930</t>
  </si>
  <si>
    <t>860-890</t>
  </si>
  <si>
    <t>820-850</t>
  </si>
  <si>
    <t>790-810</t>
  </si>
  <si>
    <t>&lt;780</t>
  </si>
  <si>
    <t>Semana 9</t>
  </si>
  <si>
    <t>GRADING</t>
  </si>
  <si>
    <t>Incremento semana 10</t>
  </si>
  <si>
    <t>Incremento semana 9</t>
  </si>
  <si>
    <t>Semana 10</t>
  </si>
  <si>
    <t>Incremento semana 11</t>
  </si>
  <si>
    <t>contar</t>
  </si>
  <si>
    <t xml:space="preserve">contar </t>
  </si>
  <si>
    <t>Contar</t>
  </si>
  <si>
    <t>Semana 11</t>
  </si>
  <si>
    <t>Incremento semana 12</t>
  </si>
  <si>
    <t>Semana 12</t>
  </si>
  <si>
    <t>Incremento semana 13</t>
  </si>
  <si>
    <t>mortalidad</t>
  </si>
  <si>
    <t>Semana 13</t>
  </si>
  <si>
    <t>Incremento semana 14</t>
  </si>
  <si>
    <t>Semana 14</t>
  </si>
  <si>
    <t>Incremento semana 15</t>
  </si>
  <si>
    <t>R7</t>
  </si>
  <si>
    <t>Semana 15</t>
  </si>
  <si>
    <t>post-grading</t>
  </si>
  <si>
    <t>Incremento semana 16</t>
  </si>
  <si>
    <t>descartes</t>
  </si>
  <si>
    <t>Semana 16</t>
  </si>
  <si>
    <t>Incremento semana 17</t>
  </si>
  <si>
    <t>errores de sexaje</t>
  </si>
  <si>
    <t>132 errores</t>
  </si>
  <si>
    <t>Semana 17</t>
  </si>
  <si>
    <t>Gramos semana 17</t>
  </si>
  <si>
    <t>Gramos semana 18</t>
  </si>
  <si>
    <t>Incremento semana 18</t>
  </si>
  <si>
    <t>Semana 18</t>
  </si>
  <si>
    <t>Gramos semana 19</t>
  </si>
  <si>
    <t>Incremento semana 19</t>
  </si>
  <si>
    <t>Semana 19</t>
  </si>
  <si>
    <t>Gramos semana 20</t>
  </si>
  <si>
    <t>Incremento semana 20</t>
  </si>
  <si>
    <t>Semana 20</t>
  </si>
  <si>
    <t>Incremento semana 21</t>
  </si>
  <si>
    <t>Gramos semana 21</t>
  </si>
  <si>
    <t>Semana 21</t>
  </si>
  <si>
    <t>Gramos semana 22</t>
  </si>
  <si>
    <t>Incremento semana 22</t>
  </si>
  <si>
    <t>Semana 22</t>
  </si>
  <si>
    <t>Incremento semana 23</t>
  </si>
  <si>
    <t>Semana 23</t>
  </si>
  <si>
    <t>Incremento semana 24</t>
  </si>
  <si>
    <t>Gramos semana 23</t>
  </si>
  <si>
    <t>C1</t>
  </si>
  <si>
    <t>C2</t>
  </si>
  <si>
    <t>C3</t>
  </si>
  <si>
    <t>C4</t>
  </si>
  <si>
    <t>C5</t>
  </si>
  <si>
    <t>C6</t>
  </si>
  <si>
    <t>mas flacas</t>
  </si>
  <si>
    <t>mas gordas</t>
  </si>
  <si>
    <t>Mas flacas</t>
  </si>
  <si>
    <t>todas</t>
  </si>
  <si>
    <t>Tipo ave</t>
  </si>
  <si>
    <t>Aves hembra</t>
  </si>
  <si>
    <t>Gramos hembra</t>
  </si>
  <si>
    <t>Aves machos</t>
  </si>
  <si>
    <t>Rango</t>
  </si>
  <si>
    <t>quedan</t>
  </si>
  <si>
    <t>gordas</t>
  </si>
  <si>
    <t>flacas</t>
  </si>
  <si>
    <t>8 A</t>
  </si>
  <si>
    <t>resto</t>
  </si>
  <si>
    <t>9 A</t>
  </si>
  <si>
    <t>9 C</t>
  </si>
  <si>
    <t>4 D</t>
  </si>
  <si>
    <t>6 C</t>
  </si>
  <si>
    <t>7 C</t>
  </si>
  <si>
    <t>9 D</t>
  </si>
  <si>
    <t>10 D</t>
  </si>
  <si>
    <t>3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</si>
</sst>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-* #,##0.00\ _€_-;\-* #,##0.00\ _€_-;_-* &quot;-&quot;??\ _€_-;_-@_-"/>
    <numFmt numFmtId="164" formatCode="0.0"/>
    <numFmt numFmtId="165" formatCode="0.0%"/>
    <numFmt numFmtId="166" formatCode="_-* #,##0.00\ [$€]_-;\-* #,##0.00\ [$€]_-;_-* &quot;-&quot;??\ [$€]_-;_-@_-"/>
    <numFmt numFmtId="167" formatCode="_-* #,##0\ _€_-;\-* #,##0\ _€_-;_-* &quot;-&quot;??\ _€_-;_-@_-"/>
    <numFmt numFmtId="168" formatCode="0.000"/>
  </numFmts>
  <fonts count="32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1"/>
      <name val="Arial"/>
      <family val="2"/>
    </font>
    <font>
      <sz val="10"/>
      <color rgb="FF003366"/>
      <name val="Arial"/>
      <family val="2"/>
    </font>
    <font>
      <i/>
      <sz val="11"/>
      <color rgb="FF003366"/>
      <name val="Arial"/>
      <family val="2"/>
    </font>
    <font>
      <sz val="11"/>
      <color rgb="FF003366"/>
      <name val="Arial"/>
      <family val="2"/>
    </font>
    <font>
      <sz val="11"/>
      <color indexed="10"/>
      <name val="Arial"/>
      <family val="2"/>
    </font>
    <font>
      <sz val="10"/>
      <name val="Arial"/>
      <family val="2"/>
    </font>
    <font>
      <sz val="16"/>
      <name val="Arial"/>
      <family val="2"/>
    </font>
    <font>
      <sz val="14"/>
      <name val="Arial"/>
      <family val="2"/>
    </font>
    <font>
      <sz val="14"/>
      <color rgb="FF003366"/>
      <name val="Arial"/>
      <family val="2"/>
    </font>
    <font>
      <sz val="10"/>
      <color theme="3"/>
      <name val="Arial"/>
      <family val="2"/>
    </font>
    <font>
      <sz val="12"/>
      <color rgb="FF003366"/>
      <name val="Arial"/>
      <family val="2"/>
    </font>
    <font>
      <sz val="11"/>
      <color rgb="FFFF0000"/>
      <name val="Arial"/>
      <family val="2"/>
    </font>
    <font>
      <sz val="11"/>
      <color indexed="8"/>
      <name val="Arial"/>
      <family val="2"/>
    </font>
    <font>
      <sz val="10"/>
      <name val="Arial"/>
      <family val="2"/>
    </font>
    <font>
      <b/>
      <sz val="10"/>
      <color rgb="FF003366"/>
      <name val="Arial"/>
      <family val="2"/>
    </font>
    <font>
      <sz val="11"/>
      <color rgb="FF000000"/>
      <name val="Tahoma"/>
      <family val="2"/>
    </font>
    <font>
      <sz val="10"/>
      <color rgb="FFFF0000"/>
      <name val="Arial"/>
      <family val="2"/>
    </font>
    <font>
      <b/>
      <sz val="12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</patternFill>
    </fill>
    <fill>
      <patternFill patternType="solid">
        <fgColor rgb="FFFFC0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7" tint="0.59999389629810485"/>
        <bgColor indexed="64"/>
      </patternFill>
    </fill>
  </fills>
  <borders count="8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11">
    <xf numFmtId="0" fontId="0" fillId="0" borderId="0"/>
    <xf numFmtId="166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9" fillId="0" borderId="0" applyFont="0" applyFill="0" applyBorder="0" applyAlignment="0" applyProtection="0"/>
    <xf numFmtId="0" fontId="1" fillId="0" borderId="0"/>
    <xf numFmtId="43" fontId="27" fillId="0" borderId="0" applyFont="0" applyFill="0" applyBorder="0" applyAlignment="0" applyProtection="0"/>
  </cellStyleXfs>
  <cellXfs count="892">
    <xf numFmtId="0" fontId="0" fillId="0" borderId="0" xfId="0"/>
    <xf numFmtId="0" fontId="2" fillId="0" borderId="0" xfId="0" applyFont="1"/>
    <xf numFmtId="0" fontId="3" fillId="0" borderId="0" xfId="0" applyFont="1" applyBorder="1"/>
    <xf numFmtId="0" fontId="4" fillId="2" borderId="0" xfId="0" applyFont="1" applyFill="1" applyBorder="1" applyAlignment="1">
      <alignment horizontal="center"/>
    </xf>
    <xf numFmtId="0" fontId="0" fillId="0" borderId="0" xfId="0" applyBorder="1"/>
    <xf numFmtId="0" fontId="3" fillId="0" borderId="0" xfId="0" applyFont="1" applyBorder="1" applyAlignment="1">
      <alignment horizontal="center"/>
    </xf>
    <xf numFmtId="0" fontId="2" fillId="0" borderId="0" xfId="0" applyFont="1" applyBorder="1"/>
    <xf numFmtId="0" fontId="5" fillId="0" borderId="1" xfId="0" applyFont="1" applyBorder="1" applyAlignment="1">
      <alignment horizontal="center"/>
    </xf>
    <xf numFmtId="0" fontId="4" fillId="0" borderId="0" xfId="0" applyFont="1"/>
    <xf numFmtId="0" fontId="4" fillId="0" borderId="0" xfId="0" applyFont="1" applyBorder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0" fontId="4" fillId="0" borderId="6" xfId="3" applyNumberFormat="1" applyFont="1" applyBorder="1" applyAlignment="1">
      <alignment horizontal="center"/>
    </xf>
    <xf numFmtId="10" fontId="4" fillId="0" borderId="5" xfId="3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0" xfId="0" applyFont="1" applyBorder="1" applyAlignment="1">
      <alignment horizontal="center"/>
    </xf>
    <xf numFmtId="10" fontId="4" fillId="0" borderId="0" xfId="3" applyNumberFormat="1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10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10" fontId="2" fillId="0" borderId="6" xfId="3" applyNumberFormat="1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0" fontId="2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4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1" fillId="0" borderId="5" xfId="3" applyNumberFormat="1" applyFont="1" applyBorder="1" applyAlignment="1">
      <alignment horizontal="center"/>
    </xf>
    <xf numFmtId="4" fontId="7" fillId="0" borderId="5" xfId="3" applyNumberFormat="1" applyFont="1" applyBorder="1" applyAlignment="1">
      <alignment horizontal="center"/>
    </xf>
    <xf numFmtId="4" fontId="4" fillId="0" borderId="5" xfId="0" applyNumberFormat="1" applyFont="1" applyBorder="1" applyAlignment="1">
      <alignment horizontal="center"/>
    </xf>
    <xf numFmtId="1" fontId="4" fillId="0" borderId="5" xfId="3" applyNumberFormat="1" applyFont="1" applyBorder="1" applyAlignment="1">
      <alignment horizontal="center"/>
    </xf>
    <xf numFmtId="2" fontId="4" fillId="2" borderId="13" xfId="0" applyNumberFormat="1" applyFont="1" applyFill="1" applyBorder="1" applyAlignment="1">
      <alignment horizontal="center"/>
    </xf>
    <xf numFmtId="2" fontId="4" fillId="2" borderId="14" xfId="0" applyNumberFormat="1" applyFont="1" applyFill="1" applyBorder="1" applyAlignment="1">
      <alignment horizontal="center"/>
    </xf>
    <xf numFmtId="164" fontId="4" fillId="2" borderId="5" xfId="0" applyNumberFormat="1" applyFont="1" applyFill="1" applyBorder="1" applyAlignment="1">
      <alignment horizontal="center"/>
    </xf>
    <xf numFmtId="164" fontId="4" fillId="2" borderId="8" xfId="0" applyNumberFormat="1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2" fontId="4" fillId="2" borderId="5" xfId="0" applyNumberFormat="1" applyFont="1" applyFill="1" applyBorder="1" applyAlignment="1">
      <alignment horizontal="center"/>
    </xf>
    <xf numFmtId="10" fontId="4" fillId="2" borderId="5" xfId="0" applyNumberFormat="1" applyFont="1" applyFill="1" applyBorder="1" applyAlignment="1">
      <alignment horizontal="center"/>
    </xf>
    <xf numFmtId="10" fontId="4" fillId="2" borderId="8" xfId="0" applyNumberFormat="1" applyFont="1" applyFill="1" applyBorder="1" applyAlignment="1">
      <alignment horizontal="center"/>
    </xf>
    <xf numFmtId="10" fontId="4" fillId="2" borderId="9" xfId="3" applyNumberFormat="1" applyFont="1" applyFill="1" applyBorder="1" applyAlignment="1">
      <alignment horizontal="center"/>
    </xf>
    <xf numFmtId="2" fontId="4" fillId="2" borderId="8" xfId="0" applyNumberFormat="1" applyFont="1" applyFill="1" applyBorder="1" applyAlignment="1">
      <alignment horizontal="center"/>
    </xf>
    <xf numFmtId="10" fontId="2" fillId="2" borderId="6" xfId="3" applyNumberFormat="1" applyFont="1" applyFill="1" applyBorder="1" applyAlignment="1">
      <alignment horizontal="center"/>
    </xf>
    <xf numFmtId="10" fontId="2" fillId="2" borderId="7" xfId="3" applyNumberFormat="1" applyFont="1" applyFill="1" applyBorder="1" applyAlignment="1">
      <alignment horizontal="center"/>
    </xf>
    <xf numFmtId="10" fontId="4" fillId="2" borderId="6" xfId="3" applyNumberFormat="1" applyFont="1" applyFill="1" applyBorder="1" applyAlignment="1">
      <alignment horizontal="center"/>
    </xf>
    <xf numFmtId="10" fontId="4" fillId="2" borderId="7" xfId="3" applyNumberFormat="1" applyFont="1" applyFill="1" applyBorder="1" applyAlignment="1">
      <alignment horizontal="center"/>
    </xf>
    <xf numFmtId="2" fontId="4" fillId="0" borderId="0" xfId="0" applyNumberFormat="1" applyFont="1" applyBorder="1"/>
    <xf numFmtId="10" fontId="4" fillId="2" borderId="5" xfId="3" applyNumberFormat="1" applyFont="1" applyFill="1" applyBorder="1" applyAlignment="1">
      <alignment horizontal="center"/>
    </xf>
    <xf numFmtId="0" fontId="5" fillId="0" borderId="15" xfId="0" applyFont="1" applyBorder="1" applyAlignment="1">
      <alignment horizontal="center"/>
    </xf>
    <xf numFmtId="164" fontId="2" fillId="2" borderId="5" xfId="0" applyNumberFormat="1" applyFont="1" applyFill="1" applyBorder="1" applyAlignment="1">
      <alignment horizontal="center"/>
    </xf>
    <xf numFmtId="10" fontId="2" fillId="2" borderId="16" xfId="3" applyNumberFormat="1" applyFont="1" applyFill="1" applyBorder="1" applyAlignment="1">
      <alignment horizontal="center"/>
    </xf>
    <xf numFmtId="1" fontId="12" fillId="0" borderId="0" xfId="0" applyNumberFormat="1" applyFont="1" applyBorder="1"/>
    <xf numFmtId="3" fontId="4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2" fontId="4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17" xfId="0" applyFont="1" applyBorder="1" applyAlignment="1">
      <alignment horizontal="center"/>
    </xf>
    <xf numFmtId="1" fontId="3" fillId="0" borderId="0" xfId="0" applyNumberFormat="1" applyFont="1" applyBorder="1"/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10" fontId="4" fillId="0" borderId="2" xfId="0" applyNumberFormat="1" applyFont="1" applyBorder="1" applyAlignment="1">
      <alignment horizontal="center"/>
    </xf>
    <xf numFmtId="10" fontId="2" fillId="0" borderId="4" xfId="3" applyNumberFormat="1" applyFont="1" applyBorder="1" applyAlignment="1">
      <alignment horizontal="center"/>
    </xf>
    <xf numFmtId="10" fontId="2" fillId="0" borderId="19" xfId="3" applyNumberFormat="1" applyFont="1" applyBorder="1" applyAlignment="1">
      <alignment horizontal="center"/>
    </xf>
    <xf numFmtId="0" fontId="10" fillId="0" borderId="0" xfId="0" applyFont="1" applyBorder="1" applyAlignment="1"/>
    <xf numFmtId="4" fontId="0" fillId="0" borderId="8" xfId="0" applyNumberFormat="1" applyBorder="1" applyAlignment="1">
      <alignment horizontal="center"/>
    </xf>
    <xf numFmtId="10" fontId="1" fillId="0" borderId="8" xfId="3" applyNumberFormat="1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2" fontId="4" fillId="2" borderId="17" xfId="0" applyNumberFormat="1" applyFont="1" applyFill="1" applyBorder="1" applyAlignment="1">
      <alignment horizontal="center"/>
    </xf>
    <xf numFmtId="10" fontId="2" fillId="2" borderId="19" xfId="3" applyNumberFormat="1" applyFont="1" applyFill="1" applyBorder="1" applyAlignment="1">
      <alignment horizontal="center"/>
    </xf>
    <xf numFmtId="10" fontId="4" fillId="2" borderId="17" xfId="3" applyNumberFormat="1" applyFont="1" applyFill="1" applyBorder="1" applyAlignment="1">
      <alignment horizontal="center"/>
    </xf>
    <xf numFmtId="9" fontId="2" fillId="2" borderId="6" xfId="3" applyNumberFormat="1" applyFont="1" applyFill="1" applyBorder="1" applyAlignment="1">
      <alignment horizontal="center"/>
    </xf>
    <xf numFmtId="9" fontId="4" fillId="2" borderId="6" xfId="3" applyNumberFormat="1" applyFont="1" applyFill="1" applyBorder="1" applyAlignment="1">
      <alignment horizontal="center"/>
    </xf>
    <xf numFmtId="9" fontId="2" fillId="2" borderId="19" xfId="3" applyNumberFormat="1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10" fontId="4" fillId="0" borderId="8" xfId="0" applyNumberFormat="1" applyFont="1" applyBorder="1" applyAlignment="1">
      <alignment horizontal="center" vertical="center"/>
    </xf>
    <xf numFmtId="10" fontId="4" fillId="0" borderId="8" xfId="3" applyNumberFormat="1" applyFont="1" applyBorder="1" applyAlignment="1">
      <alignment horizontal="center" vertical="center"/>
    </xf>
    <xf numFmtId="2" fontId="4" fillId="0" borderId="3" xfId="3" applyNumberFormat="1" applyFont="1" applyBorder="1" applyAlignment="1">
      <alignment horizontal="center" vertical="center"/>
    </xf>
    <xf numFmtId="2" fontId="4" fillId="0" borderId="14" xfId="3" applyNumberFormat="1" applyFont="1" applyBorder="1" applyAlignment="1">
      <alignment horizontal="center" vertical="center"/>
    </xf>
    <xf numFmtId="2" fontId="4" fillId="0" borderId="13" xfId="3" applyNumberFormat="1" applyFont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 vertical="center"/>
    </xf>
    <xf numFmtId="10" fontId="2" fillId="0" borderId="4" xfId="3" applyNumberFormat="1" applyFont="1" applyBorder="1" applyAlignment="1">
      <alignment horizontal="center" vertical="center"/>
    </xf>
    <xf numFmtId="10" fontId="2" fillId="0" borderId="7" xfId="3" applyNumberFormat="1" applyFont="1" applyBorder="1" applyAlignment="1">
      <alignment horizontal="center" vertical="center"/>
    </xf>
    <xf numFmtId="10" fontId="2" fillId="0" borderId="6" xfId="3" applyNumberFormat="1" applyFont="1" applyBorder="1" applyAlignment="1">
      <alignment horizontal="center" vertical="center"/>
    </xf>
    <xf numFmtId="10" fontId="4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5" fontId="0" fillId="0" borderId="17" xfId="3" applyNumberFormat="1" applyFont="1" applyBorder="1" applyAlignment="1">
      <alignment horizontal="center" vertical="center"/>
    </xf>
    <xf numFmtId="165" fontId="0" fillId="0" borderId="19" xfId="3" applyNumberFormat="1" applyFont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/>
    </xf>
    <xf numFmtId="0" fontId="5" fillId="2" borderId="29" xfId="0" applyFont="1" applyFill="1" applyBorder="1" applyAlignment="1">
      <alignment horizontal="center"/>
    </xf>
    <xf numFmtId="0" fontId="5" fillId="2" borderId="32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1" fontId="3" fillId="2" borderId="10" xfId="0" applyNumberFormat="1" applyFont="1" applyFill="1" applyBorder="1" applyAlignment="1">
      <alignment horizontal="center"/>
    </xf>
    <xf numFmtId="1" fontId="3" fillId="2" borderId="34" xfId="0" applyNumberFormat="1" applyFont="1" applyFill="1" applyBorder="1" applyAlignment="1">
      <alignment horizontal="center"/>
    </xf>
    <xf numFmtId="0" fontId="10" fillId="0" borderId="35" xfId="0" applyFont="1" applyBorder="1" applyAlignment="1"/>
    <xf numFmtId="1" fontId="13" fillId="0" borderId="1" xfId="0" applyNumberFormat="1" applyFont="1" applyFill="1" applyBorder="1" applyAlignment="1">
      <alignment horizontal="center"/>
    </xf>
    <xf numFmtId="1" fontId="13" fillId="0" borderId="10" xfId="0" applyNumberFormat="1" applyFont="1" applyFill="1" applyBorder="1" applyAlignment="1">
      <alignment horizontal="center"/>
    </xf>
    <xf numFmtId="1" fontId="13" fillId="0" borderId="28" xfId="0" applyNumberFormat="1" applyFont="1" applyFill="1" applyBorder="1" applyAlignment="1">
      <alignment horizontal="center"/>
    </xf>
    <xf numFmtId="0" fontId="5" fillId="0" borderId="29" xfId="0" applyFont="1" applyBorder="1" applyAlignment="1">
      <alignment horizontal="center"/>
    </xf>
    <xf numFmtId="1" fontId="13" fillId="0" borderId="36" xfId="0" applyNumberFormat="1" applyFont="1" applyFill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1" fontId="3" fillId="2" borderId="38" xfId="0" applyNumberFormat="1" applyFont="1" applyFill="1" applyBorder="1" applyAlignment="1">
      <alignment horizontal="center"/>
    </xf>
    <xf numFmtId="1" fontId="3" fillId="2" borderId="39" xfId="0" applyNumberFormat="1" applyFont="1" applyFill="1" applyBorder="1" applyAlignment="1">
      <alignment horizontal="center"/>
    </xf>
    <xf numFmtId="1" fontId="3" fillId="2" borderId="36" xfId="0" applyNumberFormat="1" applyFont="1" applyFill="1" applyBorder="1" applyAlignment="1">
      <alignment horizontal="center"/>
    </xf>
    <xf numFmtId="1" fontId="3" fillId="2" borderId="24" xfId="0" applyNumberFormat="1" applyFont="1" applyFill="1" applyBorder="1" applyAlignment="1">
      <alignment horizontal="center"/>
    </xf>
    <xf numFmtId="1" fontId="3" fillId="2" borderId="35" xfId="0" applyNumberFormat="1" applyFont="1" applyFill="1" applyBorder="1" applyAlignment="1">
      <alignment horizontal="center"/>
    </xf>
    <xf numFmtId="2" fontId="4" fillId="0" borderId="5" xfId="3" applyNumberFormat="1" applyFont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2" fontId="4" fillId="0" borderId="2" xfId="3" applyNumberFormat="1" applyFont="1" applyBorder="1" applyAlignment="1">
      <alignment horizontal="center"/>
    </xf>
    <xf numFmtId="0" fontId="5" fillId="2" borderId="41" xfId="0" applyFont="1" applyFill="1" applyBorder="1" applyAlignment="1">
      <alignment horizontal="center"/>
    </xf>
    <xf numFmtId="1" fontId="3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1" fillId="0" borderId="17" xfId="3" applyNumberFormat="1" applyFont="1" applyBorder="1" applyAlignment="1">
      <alignment horizontal="center"/>
    </xf>
    <xf numFmtId="10" fontId="4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5" fontId="0" fillId="0" borderId="20" xfId="3" applyNumberFormat="1" applyFont="1" applyBorder="1" applyAlignment="1">
      <alignment horizontal="center" vertical="center"/>
    </xf>
    <xf numFmtId="0" fontId="3" fillId="0" borderId="40" xfId="0" applyFont="1" applyBorder="1" applyAlignment="1">
      <alignment horizontal="center"/>
    </xf>
    <xf numFmtId="2" fontId="2" fillId="0" borderId="17" xfId="0" applyNumberFormat="1" applyFont="1" applyBorder="1" applyAlignment="1">
      <alignment horizontal="center"/>
    </xf>
    <xf numFmtId="2" fontId="2" fillId="2" borderId="17" xfId="0" applyNumberFormat="1" applyFont="1" applyFill="1" applyBorder="1" applyAlignment="1">
      <alignment horizontal="center"/>
    </xf>
    <xf numFmtId="10" fontId="4" fillId="2" borderId="17" xfId="0" applyNumberFormat="1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2" fontId="4" fillId="0" borderId="20" xfId="0" applyNumberFormat="1" applyFont="1" applyBorder="1" applyAlignment="1">
      <alignment horizontal="center"/>
    </xf>
    <xf numFmtId="10" fontId="4" fillId="0" borderId="20" xfId="0" applyNumberFormat="1" applyFont="1" applyBorder="1" applyAlignment="1">
      <alignment horizontal="center"/>
    </xf>
    <xf numFmtId="10" fontId="2" fillId="0" borderId="43" xfId="3" applyNumberFormat="1" applyFont="1" applyBorder="1" applyAlignment="1">
      <alignment horizontal="center"/>
    </xf>
    <xf numFmtId="1" fontId="3" fillId="2" borderId="26" xfId="0" applyNumberFormat="1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10" fontId="4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2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5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5" fillId="2" borderId="45" xfId="0" applyFont="1" applyFill="1" applyBorder="1" applyAlignment="1">
      <alignment horizontal="center"/>
    </xf>
    <xf numFmtId="0" fontId="4" fillId="0" borderId="46" xfId="0" applyFont="1" applyBorder="1" applyAlignment="1">
      <alignment horizontal="center"/>
    </xf>
    <xf numFmtId="2" fontId="4" fillId="0" borderId="46" xfId="0" applyNumberFormat="1" applyFont="1" applyBorder="1" applyAlignment="1">
      <alignment horizontal="center"/>
    </xf>
    <xf numFmtId="164" fontId="4" fillId="2" borderId="46" xfId="0" applyNumberFormat="1" applyFont="1" applyFill="1" applyBorder="1" applyAlignment="1">
      <alignment horizontal="center"/>
    </xf>
    <xf numFmtId="10" fontId="4" fillId="2" borderId="46" xfId="0" applyNumberFormat="1" applyFont="1" applyFill="1" applyBorder="1" applyAlignment="1">
      <alignment horizontal="center"/>
    </xf>
    <xf numFmtId="2" fontId="4" fillId="2" borderId="46" xfId="0" applyNumberFormat="1" applyFont="1" applyFill="1" applyBorder="1" applyAlignment="1">
      <alignment horizontal="center"/>
    </xf>
    <xf numFmtId="2" fontId="4" fillId="2" borderId="47" xfId="0" applyNumberFormat="1" applyFont="1" applyFill="1" applyBorder="1" applyAlignment="1">
      <alignment horizontal="center"/>
    </xf>
    <xf numFmtId="10" fontId="4" fillId="2" borderId="48" xfId="3" applyNumberFormat="1" applyFont="1" applyFill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1" fontId="13" fillId="0" borderId="49" xfId="0" applyNumberFormat="1" applyFont="1" applyFill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2" fontId="14" fillId="0" borderId="5" xfId="0" applyNumberFormat="1" applyFont="1" applyFill="1" applyBorder="1" applyAlignment="1">
      <alignment horizontal="center"/>
    </xf>
    <xf numFmtId="164" fontId="14" fillId="0" borderId="5" xfId="0" applyNumberFormat="1" applyFont="1" applyFill="1" applyBorder="1" applyAlignment="1">
      <alignment horizontal="center"/>
    </xf>
    <xf numFmtId="10" fontId="14" fillId="0" borderId="5" xfId="3" applyNumberFormat="1" applyFont="1" applyFill="1" applyBorder="1" applyAlignment="1">
      <alignment horizontal="center"/>
    </xf>
    <xf numFmtId="165" fontId="14" fillId="0" borderId="5" xfId="3" applyNumberFormat="1" applyFont="1" applyFill="1" applyBorder="1" applyAlignment="1">
      <alignment horizontal="center"/>
    </xf>
    <xf numFmtId="0" fontId="17" fillId="0" borderId="50" xfId="0" applyFont="1" applyFill="1" applyBorder="1" applyAlignment="1">
      <alignment horizontal="center"/>
    </xf>
    <xf numFmtId="0" fontId="1" fillId="0" borderId="0" xfId="0" applyFont="1"/>
    <xf numFmtId="1" fontId="0" fillId="0" borderId="0" xfId="0" applyNumberFormat="1"/>
    <xf numFmtId="0" fontId="1" fillId="3" borderId="0" xfId="0" applyFont="1" applyFill="1"/>
    <xf numFmtId="2" fontId="0" fillId="3" borderId="0" xfId="0" applyNumberFormat="1" applyFill="1"/>
    <xf numFmtId="0" fontId="0" fillId="0" borderId="0" xfId="0" applyFill="1"/>
    <xf numFmtId="0" fontId="0" fillId="0" borderId="0" xfId="0" applyAlignment="1"/>
    <xf numFmtId="0" fontId="1" fillId="0" borderId="0" xfId="0" applyFont="1" applyAlignment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1" fillId="0" borderId="0" xfId="0" applyNumberFormat="1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/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1" fillId="0" borderId="0" xfId="0" applyFont="1" applyAlignment="1">
      <alignment vertical="center"/>
    </xf>
    <xf numFmtId="1" fontId="0" fillId="0" borderId="0" xfId="3" applyNumberFormat="1" applyFont="1" applyAlignment="1"/>
    <xf numFmtId="1" fontId="0" fillId="0" borderId="0" xfId="0" applyNumberFormat="1" applyAlignment="1"/>
    <xf numFmtId="0" fontId="0" fillId="3" borderId="0" xfId="0" applyFill="1" applyAlignment="1"/>
    <xf numFmtId="2" fontId="0" fillId="0" borderId="0" xfId="0" applyNumberFormat="1" applyAlignment="1"/>
    <xf numFmtId="0" fontId="0" fillId="0" borderId="0" xfId="0" applyFill="1" applyAlignment="1"/>
    <xf numFmtId="2" fontId="0" fillId="0" borderId="0" xfId="3" applyNumberFormat="1" applyFont="1" applyAlignment="1"/>
    <xf numFmtId="0" fontId="2" fillId="0" borderId="0" xfId="0" applyFont="1" applyFill="1" applyBorder="1"/>
    <xf numFmtId="0" fontId="15" fillId="0" borderId="5" xfId="0" applyFont="1" applyFill="1" applyBorder="1" applyAlignment="1">
      <alignment horizontal="center"/>
    </xf>
    <xf numFmtId="0" fontId="15" fillId="0" borderId="5" xfId="0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center"/>
    </xf>
    <xf numFmtId="0" fontId="17" fillId="0" borderId="5" xfId="0" applyFont="1" applyFill="1" applyBorder="1" applyAlignment="1">
      <alignment horizontal="center"/>
    </xf>
    <xf numFmtId="2" fontId="18" fillId="0" borderId="5" xfId="0" applyNumberFormat="1" applyFont="1" applyFill="1" applyBorder="1" applyAlignment="1">
      <alignment horizontal="center"/>
    </xf>
    <xf numFmtId="0" fontId="15" fillId="3" borderId="5" xfId="0" applyFont="1" applyFill="1" applyBorder="1" applyAlignment="1">
      <alignment horizontal="center"/>
    </xf>
    <xf numFmtId="0" fontId="15" fillId="4" borderId="5" xfId="0" applyFont="1" applyFill="1" applyBorder="1" applyAlignment="1">
      <alignment horizontal="center"/>
    </xf>
    <xf numFmtId="0" fontId="15" fillId="5" borderId="5" xfId="0" applyFont="1" applyFill="1" applyBorder="1" applyAlignment="1">
      <alignment horizontal="center"/>
    </xf>
    <xf numFmtId="0" fontId="15" fillId="6" borderId="5" xfId="0" applyFont="1" applyFill="1" applyBorder="1" applyAlignment="1">
      <alignment horizontal="center"/>
    </xf>
    <xf numFmtId="0" fontId="17" fillId="0" borderId="0" xfId="0" applyFont="1" applyFill="1" applyBorder="1" applyAlignment="1">
      <alignment horizontal="center"/>
    </xf>
    <xf numFmtId="0" fontId="14" fillId="0" borderId="37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5" fillId="0" borderId="8" xfId="0" applyFont="1" applyFill="1" applyBorder="1" applyAlignment="1">
      <alignment horizontal="center"/>
    </xf>
    <xf numFmtId="0" fontId="16" fillId="0" borderId="8" xfId="0" applyFont="1" applyFill="1" applyBorder="1" applyAlignment="1">
      <alignment horizontal="center"/>
    </xf>
    <xf numFmtId="0" fontId="17" fillId="0" borderId="8" xfId="0" applyFont="1" applyFill="1" applyBorder="1" applyAlignment="1">
      <alignment horizontal="center"/>
    </xf>
    <xf numFmtId="0" fontId="15" fillId="3" borderId="2" xfId="0" applyFont="1" applyFill="1" applyBorder="1" applyAlignment="1">
      <alignment horizontal="center"/>
    </xf>
    <xf numFmtId="2" fontId="18" fillId="0" borderId="2" xfId="0" applyNumberFormat="1" applyFont="1" applyFill="1" applyBorder="1" applyAlignment="1">
      <alignment horizontal="center"/>
    </xf>
    <xf numFmtId="2" fontId="18" fillId="0" borderId="17" xfId="0" applyNumberFormat="1" applyFont="1" applyFill="1" applyBorder="1" applyAlignment="1">
      <alignment horizontal="center"/>
    </xf>
    <xf numFmtId="2" fontId="14" fillId="0" borderId="2" xfId="0" applyNumberFormat="1" applyFont="1" applyFill="1" applyBorder="1" applyAlignment="1">
      <alignment horizontal="center"/>
    </xf>
    <xf numFmtId="2" fontId="14" fillId="0" borderId="17" xfId="0" applyNumberFormat="1" applyFont="1" applyFill="1" applyBorder="1" applyAlignment="1">
      <alignment horizontal="center"/>
    </xf>
    <xf numFmtId="10" fontId="14" fillId="0" borderId="2" xfId="3" applyNumberFormat="1" applyFont="1" applyFill="1" applyBorder="1" applyAlignment="1">
      <alignment horizontal="center"/>
    </xf>
    <xf numFmtId="10" fontId="14" fillId="0" borderId="17" xfId="3" applyNumberFormat="1" applyFont="1" applyFill="1" applyBorder="1" applyAlignment="1">
      <alignment horizontal="center"/>
    </xf>
    <xf numFmtId="2" fontId="18" fillId="0" borderId="8" xfId="0" applyNumberFormat="1" applyFont="1" applyFill="1" applyBorder="1" applyAlignment="1">
      <alignment horizontal="center"/>
    </xf>
    <xf numFmtId="2" fontId="14" fillId="0" borderId="8" xfId="0" applyNumberFormat="1" applyFont="1" applyFill="1" applyBorder="1" applyAlignment="1">
      <alignment horizontal="center"/>
    </xf>
    <xf numFmtId="10" fontId="14" fillId="0" borderId="8" xfId="3" applyNumberFormat="1" applyFont="1" applyFill="1" applyBorder="1" applyAlignment="1">
      <alignment horizontal="center"/>
    </xf>
    <xf numFmtId="0" fontId="0" fillId="0" borderId="45" xfId="0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2" fontId="18" fillId="0" borderId="53" xfId="0" applyNumberFormat="1" applyFont="1" applyFill="1" applyBorder="1" applyAlignment="1">
      <alignment horizontal="center"/>
    </xf>
    <xf numFmtId="2" fontId="14" fillId="0" borderId="53" xfId="0" applyNumberFormat="1" applyFont="1" applyFill="1" applyBorder="1" applyAlignment="1">
      <alignment horizontal="center"/>
    </xf>
    <xf numFmtId="10" fontId="14" fillId="0" borderId="53" xfId="0" applyNumberFormat="1" applyFont="1" applyFill="1" applyBorder="1" applyAlignment="1">
      <alignment horizontal="center"/>
    </xf>
    <xf numFmtId="0" fontId="0" fillId="0" borderId="0" xfId="0"/>
    <xf numFmtId="0" fontId="1" fillId="0" borderId="0" xfId="9"/>
    <xf numFmtId="0" fontId="1" fillId="0" borderId="0" xfId="9" applyFont="1" applyAlignment="1">
      <alignment horizontal="center"/>
    </xf>
    <xf numFmtId="0" fontId="15" fillId="0" borderId="5" xfId="9" applyFont="1" applyFill="1" applyBorder="1" applyAlignment="1">
      <alignment horizontal="center"/>
    </xf>
    <xf numFmtId="0" fontId="16" fillId="0" borderId="5" xfId="9" applyFont="1" applyFill="1" applyBorder="1" applyAlignment="1">
      <alignment horizontal="center"/>
    </xf>
    <xf numFmtId="2" fontId="18" fillId="0" borderId="5" xfId="9" applyNumberFormat="1" applyFont="1" applyFill="1" applyBorder="1" applyAlignment="1">
      <alignment horizontal="center"/>
    </xf>
    <xf numFmtId="0" fontId="17" fillId="0" borderId="5" xfId="9" applyFont="1" applyFill="1" applyBorder="1" applyAlignment="1">
      <alignment horizontal="center"/>
    </xf>
    <xf numFmtId="2" fontId="14" fillId="0" borderId="5" xfId="9" applyNumberFormat="1" applyFont="1" applyFill="1" applyBorder="1" applyAlignment="1">
      <alignment horizontal="center"/>
    </xf>
    <xf numFmtId="164" fontId="14" fillId="0" borderId="5" xfId="9" applyNumberFormat="1" applyFont="1" applyFill="1" applyBorder="1" applyAlignment="1">
      <alignment horizontal="center"/>
    </xf>
    <xf numFmtId="0" fontId="17" fillId="0" borderId="50" xfId="9" applyFont="1" applyFill="1" applyBorder="1" applyAlignment="1">
      <alignment horizontal="center"/>
    </xf>
    <xf numFmtId="0" fontId="1" fillId="0" borderId="0" xfId="9" applyAlignment="1">
      <alignment horizontal="center"/>
    </xf>
    <xf numFmtId="2" fontId="14" fillId="0" borderId="15" xfId="9" applyNumberFormat="1" applyFont="1" applyFill="1" applyBorder="1" applyAlignment="1">
      <alignment horizontal="center"/>
    </xf>
    <xf numFmtId="0" fontId="17" fillId="3" borderId="8" xfId="0" applyFont="1" applyFill="1" applyBorder="1" applyAlignment="1">
      <alignment horizontal="center"/>
    </xf>
    <xf numFmtId="10" fontId="14" fillId="3" borderId="2" xfId="3" applyNumberFormat="1" applyFont="1" applyFill="1" applyBorder="1" applyAlignment="1">
      <alignment horizontal="center"/>
    </xf>
    <xf numFmtId="10" fontId="14" fillId="3" borderId="5" xfId="3" applyNumberFormat="1" applyFont="1" applyFill="1" applyBorder="1" applyAlignment="1">
      <alignment horizontal="center"/>
    </xf>
    <xf numFmtId="10" fontId="14" fillId="3" borderId="17" xfId="3" applyNumberFormat="1" applyFont="1" applyFill="1" applyBorder="1" applyAlignment="1">
      <alignment horizontal="center"/>
    </xf>
    <xf numFmtId="10" fontId="14" fillId="3" borderId="8" xfId="3" applyNumberFormat="1" applyFont="1" applyFill="1" applyBorder="1" applyAlignment="1">
      <alignment horizontal="center"/>
    </xf>
    <xf numFmtId="10" fontId="14" fillId="3" borderId="53" xfId="3" applyNumberFormat="1" applyFont="1" applyFill="1" applyBorder="1" applyAlignment="1">
      <alignment horizontal="center"/>
    </xf>
    <xf numFmtId="0" fontId="17" fillId="3" borderId="5" xfId="0" applyFont="1" applyFill="1" applyBorder="1" applyAlignment="1">
      <alignment horizontal="center"/>
    </xf>
    <xf numFmtId="0" fontId="17" fillId="3" borderId="50" xfId="9" applyFont="1" applyFill="1" applyBorder="1" applyAlignment="1">
      <alignment horizontal="center"/>
    </xf>
    <xf numFmtId="0" fontId="17" fillId="3" borderId="5" xfId="9" applyFont="1" applyFill="1" applyBorder="1" applyAlignment="1">
      <alignment horizontal="center"/>
    </xf>
    <xf numFmtId="2" fontId="14" fillId="0" borderId="3" xfId="0" applyNumberFormat="1" applyFont="1" applyFill="1" applyBorder="1" applyAlignment="1">
      <alignment horizontal="center"/>
    </xf>
    <xf numFmtId="2" fontId="14" fillId="0" borderId="13" xfId="0" applyNumberFormat="1" applyFont="1" applyFill="1" applyBorder="1" applyAlignment="1">
      <alignment horizontal="center"/>
    </xf>
    <xf numFmtId="2" fontId="14" fillId="0" borderId="54" xfId="0" applyNumberFormat="1" applyFont="1" applyFill="1" applyBorder="1" applyAlignment="1">
      <alignment horizontal="center"/>
    </xf>
    <xf numFmtId="2" fontId="14" fillId="0" borderId="14" xfId="0" applyNumberFormat="1" applyFont="1" applyFill="1" applyBorder="1" applyAlignment="1">
      <alignment horizontal="center"/>
    </xf>
    <xf numFmtId="1" fontId="14" fillId="0" borderId="34" xfId="0" applyNumberFormat="1" applyFont="1" applyFill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55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25" xfId="0" applyBorder="1" applyAlignment="1"/>
    <xf numFmtId="0" fontId="0" fillId="0" borderId="56" xfId="0" applyBorder="1" applyAlignment="1">
      <alignment horizontal="center"/>
    </xf>
    <xf numFmtId="2" fontId="14" fillId="0" borderId="57" xfId="0" applyNumberFormat="1" applyFont="1" applyFill="1" applyBorder="1" applyAlignment="1">
      <alignment horizontal="center"/>
    </xf>
    <xf numFmtId="1" fontId="14" fillId="0" borderId="11" xfId="0" applyNumberFormat="1" applyFont="1" applyFill="1" applyBorder="1" applyAlignment="1">
      <alignment horizontal="center"/>
    </xf>
    <xf numFmtId="1" fontId="14" fillId="0" borderId="44" xfId="0" applyNumberFormat="1" applyFont="1" applyFill="1" applyBorder="1" applyAlignment="1">
      <alignment horizontal="center"/>
    </xf>
    <xf numFmtId="0" fontId="0" fillId="0" borderId="55" xfId="0" applyBorder="1" applyAlignment="1">
      <alignment horizontal="center"/>
    </xf>
    <xf numFmtId="0" fontId="18" fillId="0" borderId="21" xfId="0" applyFont="1" applyBorder="1" applyAlignment="1">
      <alignment horizontal="center"/>
    </xf>
    <xf numFmtId="2" fontId="14" fillId="0" borderId="21" xfId="0" applyNumberFormat="1" applyFont="1" applyBorder="1" applyAlignment="1">
      <alignment horizontal="center"/>
    </xf>
    <xf numFmtId="10" fontId="14" fillId="0" borderId="21" xfId="3" applyNumberFormat="1" applyFont="1" applyBorder="1" applyAlignment="1">
      <alignment horizontal="center"/>
    </xf>
    <xf numFmtId="164" fontId="14" fillId="0" borderId="21" xfId="0" applyNumberFormat="1" applyFont="1" applyBorder="1" applyAlignment="1">
      <alignment horizontal="center"/>
    </xf>
    <xf numFmtId="0" fontId="18" fillId="0" borderId="58" xfId="0" applyFont="1" applyBorder="1" applyAlignment="1">
      <alignment horizontal="center"/>
    </xf>
    <xf numFmtId="2" fontId="14" fillId="0" borderId="58" xfId="0" applyNumberFormat="1" applyFont="1" applyBorder="1" applyAlignment="1">
      <alignment horizontal="center"/>
    </xf>
    <xf numFmtId="10" fontId="14" fillId="0" borderId="58" xfId="0" applyNumberFormat="1" applyFont="1" applyBorder="1" applyAlignment="1">
      <alignment horizontal="center"/>
    </xf>
    <xf numFmtId="10" fontId="14" fillId="3" borderId="4" xfId="3" applyNumberFormat="1" applyFont="1" applyFill="1" applyBorder="1" applyAlignment="1">
      <alignment horizontal="center"/>
    </xf>
    <xf numFmtId="10" fontId="14" fillId="3" borderId="59" xfId="3" applyNumberFormat="1" applyFont="1" applyFill="1" applyBorder="1" applyAlignment="1">
      <alignment horizontal="center"/>
    </xf>
    <xf numFmtId="2" fontId="18" fillId="0" borderId="20" xfId="0" applyNumberFormat="1" applyFont="1" applyFill="1" applyBorder="1" applyAlignment="1">
      <alignment horizontal="center"/>
    </xf>
    <xf numFmtId="2" fontId="14" fillId="0" borderId="20" xfId="0" applyNumberFormat="1" applyFont="1" applyFill="1" applyBorder="1" applyAlignment="1">
      <alignment horizontal="center"/>
    </xf>
    <xf numFmtId="10" fontId="14" fillId="0" borderId="20" xfId="3" applyNumberFormat="1" applyFont="1" applyFill="1" applyBorder="1" applyAlignment="1">
      <alignment horizontal="center"/>
    </xf>
    <xf numFmtId="10" fontId="14" fillId="3" borderId="20" xfId="3" applyNumberFormat="1" applyFont="1" applyFill="1" applyBorder="1" applyAlignment="1">
      <alignment horizontal="center"/>
    </xf>
    <xf numFmtId="2" fontId="14" fillId="0" borderId="61" xfId="0" applyNumberFormat="1" applyFont="1" applyFill="1" applyBorder="1" applyAlignment="1">
      <alignment horizontal="center"/>
    </xf>
    <xf numFmtId="2" fontId="18" fillId="0" borderId="46" xfId="0" applyNumberFormat="1" applyFont="1" applyFill="1" applyBorder="1" applyAlignment="1">
      <alignment horizontal="center"/>
    </xf>
    <xf numFmtId="2" fontId="14" fillId="0" borderId="46" xfId="0" applyNumberFormat="1" applyFont="1" applyFill="1" applyBorder="1" applyAlignment="1">
      <alignment horizontal="center"/>
    </xf>
    <xf numFmtId="10" fontId="14" fillId="0" borderId="46" xfId="3" applyNumberFormat="1" applyFont="1" applyFill="1" applyBorder="1" applyAlignment="1">
      <alignment horizontal="center"/>
    </xf>
    <xf numFmtId="10" fontId="14" fillId="3" borderId="46" xfId="3" applyNumberFormat="1" applyFont="1" applyFill="1" applyBorder="1" applyAlignment="1">
      <alignment horizontal="center"/>
    </xf>
    <xf numFmtId="0" fontId="15" fillId="8" borderId="5" xfId="0" applyFont="1" applyFill="1" applyBorder="1" applyAlignment="1">
      <alignment horizontal="center"/>
    </xf>
    <xf numFmtId="0" fontId="15" fillId="8" borderId="60" xfId="0" applyFont="1" applyFill="1" applyBorder="1" applyAlignment="1">
      <alignment horizontal="center"/>
    </xf>
    <xf numFmtId="0" fontId="0" fillId="0" borderId="55" xfId="0" applyBorder="1" applyAlignment="1">
      <alignment horizontal="center"/>
    </xf>
    <xf numFmtId="0" fontId="23" fillId="0" borderId="0" xfId="0" applyFont="1" applyAlignment="1">
      <alignment horizontal="center"/>
    </xf>
    <xf numFmtId="0" fontId="1" fillId="0" borderId="15" xfId="0" applyFont="1" applyBorder="1" applyAlignment="1">
      <alignment horizontal="center"/>
    </xf>
    <xf numFmtId="0" fontId="0" fillId="0" borderId="55" xfId="0" applyBorder="1" applyAlignment="1">
      <alignment horizontal="center"/>
    </xf>
    <xf numFmtId="0" fontId="15" fillId="9" borderId="5" xfId="0" applyFont="1" applyFill="1" applyBorder="1" applyAlignment="1">
      <alignment horizontal="center"/>
    </xf>
    <xf numFmtId="0" fontId="15" fillId="9" borderId="17" xfId="0" applyFont="1" applyFill="1" applyBorder="1" applyAlignment="1">
      <alignment horizontal="center"/>
    </xf>
    <xf numFmtId="0" fontId="15" fillId="5" borderId="2" xfId="0" applyFont="1" applyFill="1" applyBorder="1" applyAlignment="1">
      <alignment horizontal="center"/>
    </xf>
    <xf numFmtId="0" fontId="15" fillId="5" borderId="60" xfId="0" applyFont="1" applyFill="1" applyBorder="1" applyAlignment="1">
      <alignment horizontal="center"/>
    </xf>
    <xf numFmtId="0" fontId="15" fillId="6" borderId="60" xfId="0" applyFont="1" applyFill="1" applyBorder="1" applyAlignment="1">
      <alignment horizontal="center"/>
    </xf>
    <xf numFmtId="0" fontId="15" fillId="8" borderId="8" xfId="0" applyFont="1" applyFill="1" applyBorder="1" applyAlignment="1">
      <alignment horizontal="center"/>
    </xf>
    <xf numFmtId="0" fontId="15" fillId="0" borderId="2" xfId="0" applyFont="1" applyFill="1" applyBorder="1" applyAlignment="1">
      <alignment horizontal="center"/>
    </xf>
    <xf numFmtId="0" fontId="15" fillId="0" borderId="17" xfId="0" applyFont="1" applyFill="1" applyBorder="1" applyAlignment="1">
      <alignment horizontal="center"/>
    </xf>
    <xf numFmtId="0" fontId="20" fillId="0" borderId="11" xfId="0" applyFont="1" applyBorder="1" applyAlignment="1"/>
    <xf numFmtId="0" fontId="20" fillId="0" borderId="44" xfId="0" applyFont="1" applyBorder="1" applyAlignment="1"/>
    <xf numFmtId="0" fontId="20" fillId="0" borderId="25" xfId="0" applyFont="1" applyBorder="1" applyAlignment="1"/>
    <xf numFmtId="2" fontId="18" fillId="0" borderId="66" xfId="0" applyNumberFormat="1" applyFont="1" applyFill="1" applyBorder="1" applyAlignment="1">
      <alignment horizontal="center"/>
    </xf>
    <xf numFmtId="2" fontId="14" fillId="0" borderId="66" xfId="0" applyNumberFormat="1" applyFont="1" applyFill="1" applyBorder="1" applyAlignment="1">
      <alignment horizontal="center"/>
    </xf>
    <xf numFmtId="10" fontId="14" fillId="0" borderId="66" xfId="0" applyNumberFormat="1" applyFont="1" applyFill="1" applyBorder="1" applyAlignment="1">
      <alignment horizontal="center"/>
    </xf>
    <xf numFmtId="10" fontId="14" fillId="3" borderId="66" xfId="3" applyNumberFormat="1" applyFont="1" applyFill="1" applyBorder="1" applyAlignment="1">
      <alignment horizontal="center"/>
    </xf>
    <xf numFmtId="2" fontId="14" fillId="0" borderId="67" xfId="0" applyNumberFormat="1" applyFont="1" applyFill="1" applyBorder="1" applyAlignment="1">
      <alignment horizontal="center"/>
    </xf>
    <xf numFmtId="1" fontId="14" fillId="0" borderId="25" xfId="0" applyNumberFormat="1" applyFont="1" applyFill="1" applyBorder="1" applyAlignment="1">
      <alignment horizontal="center"/>
    </xf>
    <xf numFmtId="0" fontId="0" fillId="0" borderId="32" xfId="0" applyBorder="1" applyAlignment="1">
      <alignment horizontal="center" vertical="center"/>
    </xf>
    <xf numFmtId="0" fontId="0" fillId="0" borderId="68" xfId="0" applyBorder="1" applyAlignment="1">
      <alignment horizontal="center"/>
    </xf>
    <xf numFmtId="0" fontId="15" fillId="8" borderId="62" xfId="0" applyFont="1" applyFill="1" applyBorder="1" applyAlignment="1">
      <alignment horizontal="center"/>
    </xf>
    <xf numFmtId="2" fontId="14" fillId="0" borderId="18" xfId="0" applyNumberFormat="1" applyFont="1" applyFill="1" applyBorder="1" applyAlignment="1">
      <alignment horizontal="center"/>
    </xf>
    <xf numFmtId="0" fontId="0" fillId="0" borderId="60" xfId="0" applyBorder="1" applyAlignment="1">
      <alignment horizontal="center"/>
    </xf>
    <xf numFmtId="0" fontId="15" fillId="3" borderId="20" xfId="0" applyFont="1" applyFill="1" applyBorder="1" applyAlignment="1">
      <alignment horizontal="center"/>
    </xf>
    <xf numFmtId="10" fontId="14" fillId="0" borderId="66" xfId="3" applyNumberFormat="1" applyFont="1" applyFill="1" applyBorder="1" applyAlignment="1">
      <alignment horizontal="center"/>
    </xf>
    <xf numFmtId="0" fontId="15" fillId="5" borderId="20" xfId="0" applyFont="1" applyFill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41" xfId="0" applyBorder="1" applyAlignment="1">
      <alignment horizontal="center"/>
    </xf>
    <xf numFmtId="0" fontId="15" fillId="9" borderId="20" xfId="0" applyFont="1" applyFill="1" applyBorder="1" applyAlignment="1">
      <alignment horizontal="center"/>
    </xf>
    <xf numFmtId="2" fontId="14" fillId="0" borderId="69" xfId="0" applyNumberFormat="1" applyFont="1" applyFill="1" applyBorder="1" applyAlignment="1">
      <alignment horizontal="center"/>
    </xf>
    <xf numFmtId="0" fontId="0" fillId="0" borderId="25" xfId="0" applyBorder="1" applyAlignment="1">
      <alignment horizontal="center" vertical="center"/>
    </xf>
    <xf numFmtId="0" fontId="0" fillId="0" borderId="11" xfId="0" applyBorder="1" applyAlignment="1"/>
    <xf numFmtId="0" fontId="21" fillId="0" borderId="0" xfId="0" applyFont="1"/>
    <xf numFmtId="0" fontId="18" fillId="0" borderId="5" xfId="0" applyFont="1" applyBorder="1" applyAlignment="1">
      <alignment horizontal="center"/>
    </xf>
    <xf numFmtId="0" fontId="18" fillId="0" borderId="17" xfId="0" applyFont="1" applyBorder="1" applyAlignment="1">
      <alignment horizontal="center"/>
    </xf>
    <xf numFmtId="2" fontId="14" fillId="0" borderId="5" xfId="0" applyNumberFormat="1" applyFont="1" applyBorder="1" applyAlignment="1">
      <alignment horizontal="center"/>
    </xf>
    <xf numFmtId="2" fontId="14" fillId="0" borderId="17" xfId="0" applyNumberFormat="1" applyFont="1" applyBorder="1" applyAlignment="1">
      <alignment horizontal="center"/>
    </xf>
    <xf numFmtId="164" fontId="14" fillId="0" borderId="5" xfId="0" applyNumberFormat="1" applyFont="1" applyBorder="1" applyAlignment="1">
      <alignment horizontal="center"/>
    </xf>
    <xf numFmtId="10" fontId="14" fillId="0" borderId="5" xfId="3" applyNumberFormat="1" applyFont="1" applyBorder="1" applyAlignment="1">
      <alignment horizontal="center"/>
    </xf>
    <xf numFmtId="10" fontId="14" fillId="0" borderId="17" xfId="0" applyNumberFormat="1" applyFont="1" applyBorder="1" applyAlignment="1">
      <alignment horizontal="center"/>
    </xf>
    <xf numFmtId="0" fontId="15" fillId="0" borderId="21" xfId="0" applyFont="1" applyFill="1" applyBorder="1" applyAlignment="1">
      <alignment horizontal="center"/>
    </xf>
    <xf numFmtId="0" fontId="15" fillId="0" borderId="38" xfId="0" applyFont="1" applyFill="1" applyBorder="1" applyAlignment="1">
      <alignment horizontal="center"/>
    </xf>
    <xf numFmtId="0" fontId="15" fillId="0" borderId="36" xfId="0" applyFont="1" applyFill="1" applyBorder="1" applyAlignment="1">
      <alignment horizontal="center" vertical="center"/>
    </xf>
    <xf numFmtId="0" fontId="16" fillId="0" borderId="9" xfId="0" applyFont="1" applyFill="1" applyBorder="1" applyAlignment="1">
      <alignment horizontal="center"/>
    </xf>
    <xf numFmtId="0" fontId="17" fillId="0" borderId="9" xfId="0" applyFont="1" applyFill="1" applyBorder="1" applyAlignment="1">
      <alignment horizontal="center"/>
    </xf>
    <xf numFmtId="0" fontId="17" fillId="3" borderId="9" xfId="0" applyFont="1" applyFill="1" applyBorder="1" applyAlignment="1">
      <alignment horizontal="center"/>
    </xf>
    <xf numFmtId="0" fontId="17" fillId="0" borderId="4" xfId="0" applyFont="1" applyFill="1" applyBorder="1" applyAlignment="1">
      <alignment horizontal="center"/>
    </xf>
    <xf numFmtId="2" fontId="14" fillId="0" borderId="12" xfId="0" applyNumberFormat="1" applyFont="1" applyFill="1" applyBorder="1" applyAlignment="1">
      <alignment horizontal="center"/>
    </xf>
    <xf numFmtId="2" fontId="14" fillId="0" borderId="70" xfId="0" applyNumberFormat="1" applyFont="1" applyFill="1" applyBorder="1" applyAlignment="1">
      <alignment horizontal="center"/>
    </xf>
    <xf numFmtId="0" fontId="0" fillId="0" borderId="55" xfId="0" applyBorder="1" applyAlignment="1">
      <alignment horizontal="center"/>
    </xf>
    <xf numFmtId="165" fontId="14" fillId="0" borderId="21" xfId="3" applyNumberFormat="1" applyFont="1" applyBorder="1" applyAlignment="1">
      <alignment horizontal="center"/>
    </xf>
    <xf numFmtId="1" fontId="25" fillId="11" borderId="71" xfId="0" applyNumberFormat="1" applyFont="1" applyFill="1" applyBorder="1" applyAlignment="1">
      <alignment horizontal="center"/>
    </xf>
    <xf numFmtId="2" fontId="14" fillId="11" borderId="71" xfId="0" applyNumberFormat="1" applyFont="1" applyFill="1" applyBorder="1" applyAlignment="1">
      <alignment horizontal="center"/>
    </xf>
    <xf numFmtId="10" fontId="14" fillId="11" borderId="71" xfId="3" applyNumberFormat="1" applyFont="1" applyFill="1" applyBorder="1" applyAlignment="1">
      <alignment horizontal="center"/>
    </xf>
    <xf numFmtId="1" fontId="25" fillId="11" borderId="21" xfId="0" applyNumberFormat="1" applyFont="1" applyFill="1" applyBorder="1" applyAlignment="1">
      <alignment horizontal="center"/>
    </xf>
    <xf numFmtId="2" fontId="14" fillId="11" borderId="21" xfId="0" applyNumberFormat="1" applyFont="1" applyFill="1" applyBorder="1" applyAlignment="1">
      <alignment horizontal="center"/>
    </xf>
    <xf numFmtId="10" fontId="14" fillId="11" borderId="21" xfId="3" applyNumberFormat="1" applyFont="1" applyFill="1" applyBorder="1" applyAlignment="1">
      <alignment horizontal="center"/>
    </xf>
    <xf numFmtId="2" fontId="26" fillId="11" borderId="71" xfId="0" applyNumberFormat="1" applyFont="1" applyFill="1" applyBorder="1" applyAlignment="1">
      <alignment horizontal="center"/>
    </xf>
    <xf numFmtId="10" fontId="26" fillId="11" borderId="71" xfId="3" applyNumberFormat="1" applyFont="1" applyFill="1" applyBorder="1" applyAlignment="1">
      <alignment horizontal="center"/>
    </xf>
    <xf numFmtId="2" fontId="26" fillId="11" borderId="21" xfId="0" applyNumberFormat="1" applyFont="1" applyFill="1" applyBorder="1" applyAlignment="1">
      <alignment horizontal="center"/>
    </xf>
    <xf numFmtId="10" fontId="26" fillId="11" borderId="21" xfId="3" applyNumberFormat="1" applyFont="1" applyFill="1" applyBorder="1" applyAlignment="1">
      <alignment horizontal="center"/>
    </xf>
    <xf numFmtId="1" fontId="25" fillId="0" borderId="21" xfId="0" applyNumberFormat="1" applyFont="1" applyBorder="1" applyAlignment="1">
      <alignment horizontal="center"/>
    </xf>
    <xf numFmtId="9" fontId="14" fillId="0" borderId="21" xfId="3" applyNumberFormat="1" applyFont="1" applyBorder="1" applyAlignment="1">
      <alignment horizontal="center"/>
    </xf>
    <xf numFmtId="1" fontId="25" fillId="0" borderId="22" xfId="0" applyNumberFormat="1" applyFont="1" applyBorder="1" applyAlignment="1">
      <alignment horizontal="center"/>
    </xf>
    <xf numFmtId="2" fontId="14" fillId="0" borderId="22" xfId="0" applyNumberFormat="1" applyFont="1" applyBorder="1" applyAlignment="1">
      <alignment horizontal="center"/>
    </xf>
    <xf numFmtId="10" fontId="14" fillId="0" borderId="22" xfId="3" applyNumberFormat="1" applyFont="1" applyBorder="1" applyAlignment="1">
      <alignment horizontal="center"/>
    </xf>
    <xf numFmtId="0" fontId="18" fillId="0" borderId="40" xfId="0" applyFont="1" applyBorder="1" applyAlignment="1">
      <alignment horizontal="center"/>
    </xf>
    <xf numFmtId="2" fontId="14" fillId="0" borderId="40" xfId="0" applyNumberFormat="1" applyFont="1" applyBorder="1" applyAlignment="1">
      <alignment horizontal="center"/>
    </xf>
    <xf numFmtId="10" fontId="14" fillId="0" borderId="40" xfId="3" applyNumberFormat="1" applyFont="1" applyBorder="1" applyAlignment="1">
      <alignment horizontal="center"/>
    </xf>
    <xf numFmtId="2" fontId="14" fillId="0" borderId="21" xfId="0" applyNumberFormat="1" applyFont="1" applyBorder="1" applyAlignment="1" applyProtection="1">
      <alignment horizontal="center"/>
      <protection locked="0"/>
    </xf>
    <xf numFmtId="10" fontId="14" fillId="0" borderId="21" xfId="3" applyNumberFormat="1" applyFont="1" applyBorder="1" applyAlignment="1" applyProtection="1">
      <alignment horizontal="center"/>
      <protection locked="0"/>
    </xf>
    <xf numFmtId="0" fontId="18" fillId="0" borderId="22" xfId="0" applyFont="1" applyBorder="1" applyAlignment="1" applyProtection="1">
      <alignment horizontal="center"/>
      <protection locked="0"/>
    </xf>
    <xf numFmtId="2" fontId="14" fillId="0" borderId="22" xfId="0" applyNumberFormat="1" applyFont="1" applyBorder="1" applyAlignment="1" applyProtection="1">
      <alignment horizontal="center"/>
      <protection locked="0"/>
    </xf>
    <xf numFmtId="10" fontId="14" fillId="0" borderId="22" xfId="3" applyNumberFormat="1" applyFont="1" applyBorder="1" applyAlignment="1" applyProtection="1">
      <alignment horizontal="center"/>
      <protection locked="0"/>
    </xf>
    <xf numFmtId="0" fontId="18" fillId="0" borderId="40" xfId="0" applyFont="1" applyBorder="1" applyAlignment="1" applyProtection="1">
      <alignment horizontal="center"/>
      <protection locked="0"/>
    </xf>
    <xf numFmtId="2" fontId="14" fillId="0" borderId="40" xfId="0" applyNumberFormat="1" applyFont="1" applyBorder="1" applyAlignment="1" applyProtection="1">
      <alignment horizontal="center"/>
      <protection locked="0"/>
    </xf>
    <xf numFmtId="10" fontId="14" fillId="0" borderId="40" xfId="3" applyNumberFormat="1" applyFont="1" applyBorder="1" applyAlignment="1" applyProtection="1">
      <alignment horizontal="center"/>
      <protection locked="0"/>
    </xf>
    <xf numFmtId="0" fontId="14" fillId="0" borderId="40" xfId="0" applyFont="1" applyBorder="1" applyAlignment="1" applyProtection="1">
      <alignment horizontal="center"/>
      <protection locked="0"/>
    </xf>
    <xf numFmtId="10" fontId="14" fillId="3" borderId="69" xfId="3" applyNumberFormat="1" applyFont="1" applyFill="1" applyBorder="1" applyAlignment="1">
      <alignment horizontal="center"/>
    </xf>
    <xf numFmtId="10" fontId="14" fillId="3" borderId="6" xfId="3" applyNumberFormat="1" applyFont="1" applyFill="1" applyBorder="1" applyAlignment="1">
      <alignment horizontal="center"/>
    </xf>
    <xf numFmtId="10" fontId="14" fillId="3" borderId="19" xfId="3" applyNumberFormat="1" applyFont="1" applyFill="1" applyBorder="1" applyAlignment="1">
      <alignment horizontal="center"/>
    </xf>
    <xf numFmtId="10" fontId="14" fillId="3" borderId="4" xfId="3" applyNumberFormat="1" applyFont="1" applyFill="1" applyBorder="1" applyAlignment="1" applyProtection="1">
      <alignment horizontal="center"/>
      <protection locked="0"/>
    </xf>
    <xf numFmtId="10" fontId="14" fillId="3" borderId="6" xfId="3" applyNumberFormat="1" applyFont="1" applyFill="1" applyBorder="1" applyAlignment="1" applyProtection="1">
      <alignment horizontal="center"/>
      <protection locked="0"/>
    </xf>
    <xf numFmtId="10" fontId="14" fillId="3" borderId="19" xfId="3" applyNumberFormat="1" applyFont="1" applyFill="1" applyBorder="1" applyAlignment="1" applyProtection="1">
      <alignment horizontal="center"/>
      <protection locked="0"/>
    </xf>
    <xf numFmtId="1" fontId="14" fillId="0" borderId="72" xfId="0" applyNumberFormat="1" applyFont="1" applyFill="1" applyBorder="1" applyAlignment="1">
      <alignment horizontal="center"/>
    </xf>
    <xf numFmtId="0" fontId="0" fillId="0" borderId="55" xfId="0" applyBorder="1" applyAlignment="1">
      <alignment horizontal="center"/>
    </xf>
    <xf numFmtId="0" fontId="0" fillId="0" borderId="55" xfId="0" applyBorder="1" applyAlignment="1">
      <alignment horizontal="center"/>
    </xf>
    <xf numFmtId="0" fontId="20" fillId="0" borderId="25" xfId="0" applyFont="1" applyFill="1" applyBorder="1" applyAlignment="1"/>
    <xf numFmtId="2" fontId="18" fillId="0" borderId="65" xfId="0" applyNumberFormat="1" applyFont="1" applyFill="1" applyBorder="1" applyAlignment="1">
      <alignment horizontal="center"/>
    </xf>
    <xf numFmtId="0" fontId="15" fillId="3" borderId="4" xfId="0" applyFont="1" applyFill="1" applyBorder="1" applyAlignment="1">
      <alignment horizontal="center"/>
    </xf>
    <xf numFmtId="0" fontId="15" fillId="4" borderId="6" xfId="0" applyFont="1" applyFill="1" applyBorder="1" applyAlignment="1">
      <alignment horizontal="center"/>
    </xf>
    <xf numFmtId="0" fontId="15" fillId="9" borderId="6" xfId="0" applyFont="1" applyFill="1" applyBorder="1" applyAlignment="1">
      <alignment horizontal="center"/>
    </xf>
    <xf numFmtId="0" fontId="15" fillId="5" borderId="6" xfId="0" applyFont="1" applyFill="1" applyBorder="1" applyAlignment="1">
      <alignment horizontal="center"/>
    </xf>
    <xf numFmtId="0" fontId="15" fillId="6" borderId="6" xfId="0" applyFont="1" applyFill="1" applyBorder="1" applyAlignment="1">
      <alignment horizontal="center"/>
    </xf>
    <xf numFmtId="0" fontId="15" fillId="8" borderId="7" xfId="0" applyFont="1" applyFill="1" applyBorder="1" applyAlignment="1">
      <alignment horizontal="center"/>
    </xf>
    <xf numFmtId="0" fontId="18" fillId="0" borderId="22" xfId="0" applyFont="1" applyBorder="1" applyAlignment="1">
      <alignment horizontal="center"/>
    </xf>
    <xf numFmtId="2" fontId="14" fillId="0" borderId="2" xfId="0" applyNumberFormat="1" applyFont="1" applyBorder="1" applyAlignment="1">
      <alignment horizontal="center"/>
    </xf>
    <xf numFmtId="2" fontId="14" fillId="0" borderId="5" xfId="0" applyNumberFormat="1" applyFont="1" applyBorder="1" applyAlignment="1" applyProtection="1">
      <alignment horizontal="center"/>
      <protection locked="0"/>
    </xf>
    <xf numFmtId="0" fontId="14" fillId="0" borderId="17" xfId="0" applyFont="1" applyBorder="1" applyAlignment="1" applyProtection="1">
      <alignment horizontal="center"/>
      <protection locked="0"/>
    </xf>
    <xf numFmtId="10" fontId="14" fillId="0" borderId="5" xfId="3" applyNumberFormat="1" applyFont="1" applyBorder="1" applyAlignment="1" applyProtection="1">
      <alignment horizontal="center"/>
      <protection locked="0"/>
    </xf>
    <xf numFmtId="10" fontId="14" fillId="0" borderId="17" xfId="3" applyNumberFormat="1" applyFont="1" applyBorder="1" applyAlignment="1" applyProtection="1">
      <alignment horizontal="center"/>
      <protection locked="0"/>
    </xf>
    <xf numFmtId="10" fontId="14" fillId="3" borderId="5" xfId="3" applyNumberFormat="1" applyFont="1" applyFill="1" applyBorder="1" applyAlignment="1" applyProtection="1">
      <alignment horizontal="center"/>
      <protection locked="0"/>
    </xf>
    <xf numFmtId="10" fontId="14" fillId="3" borderId="17" xfId="3" applyNumberFormat="1" applyFont="1" applyFill="1" applyBorder="1" applyAlignment="1" applyProtection="1">
      <alignment horizontal="center"/>
      <protection locked="0"/>
    </xf>
    <xf numFmtId="1" fontId="25" fillId="11" borderId="22" xfId="0" applyNumberFormat="1" applyFont="1" applyFill="1" applyBorder="1" applyAlignment="1">
      <alignment horizontal="center"/>
    </xf>
    <xf numFmtId="1" fontId="25" fillId="0" borderId="40" xfId="0" applyNumberFormat="1" applyFont="1" applyBorder="1" applyAlignment="1">
      <alignment horizontal="center"/>
    </xf>
    <xf numFmtId="2" fontId="14" fillId="11" borderId="5" xfId="0" applyNumberFormat="1" applyFont="1" applyFill="1" applyBorder="1" applyAlignment="1">
      <alignment horizontal="center"/>
    </xf>
    <xf numFmtId="2" fontId="26" fillId="11" borderId="5" xfId="0" applyNumberFormat="1" applyFont="1" applyFill="1" applyBorder="1" applyAlignment="1">
      <alignment horizontal="center"/>
    </xf>
    <xf numFmtId="10" fontId="14" fillId="0" borderId="2" xfId="3" applyNumberFormat="1" applyFont="1" applyBorder="1" applyAlignment="1">
      <alignment horizontal="center"/>
    </xf>
    <xf numFmtId="165" fontId="14" fillId="0" borderId="5" xfId="3" applyNumberFormat="1" applyFont="1" applyBorder="1" applyAlignment="1">
      <alignment horizontal="center"/>
    </xf>
    <xf numFmtId="10" fontId="14" fillId="11" borderId="5" xfId="3" applyNumberFormat="1" applyFont="1" applyFill="1" applyBorder="1" applyAlignment="1">
      <alignment horizontal="center"/>
    </xf>
    <xf numFmtId="10" fontId="26" fillId="11" borderId="5" xfId="3" applyNumberFormat="1" applyFont="1" applyFill="1" applyBorder="1" applyAlignment="1">
      <alignment horizontal="center"/>
    </xf>
    <xf numFmtId="9" fontId="14" fillId="0" borderId="5" xfId="3" applyNumberFormat="1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5" fillId="0" borderId="73" xfId="0" applyFont="1" applyFill="1" applyBorder="1" applyAlignment="1">
      <alignment horizontal="center"/>
    </xf>
    <xf numFmtId="0" fontId="2" fillId="0" borderId="10" xfId="0" applyFont="1" applyFill="1" applyBorder="1" applyAlignment="1">
      <alignment horizontal="center"/>
    </xf>
    <xf numFmtId="1" fontId="14" fillId="0" borderId="1" xfId="0" applyNumberFormat="1" applyFont="1" applyFill="1" applyBorder="1" applyAlignment="1">
      <alignment horizontal="center"/>
    </xf>
    <xf numFmtId="1" fontId="14" fillId="0" borderId="10" xfId="0" applyNumberFormat="1" applyFont="1" applyFill="1" applyBorder="1" applyAlignment="1">
      <alignment horizontal="center"/>
    </xf>
    <xf numFmtId="1" fontId="14" fillId="0" borderId="28" xfId="0" applyNumberFormat="1" applyFont="1" applyFill="1" applyBorder="1" applyAlignment="1">
      <alignment horizontal="center"/>
    </xf>
    <xf numFmtId="0" fontId="17" fillId="0" borderId="16" xfId="0" applyFont="1" applyFill="1" applyBorder="1" applyAlignment="1">
      <alignment horizontal="center"/>
    </xf>
    <xf numFmtId="1" fontId="25" fillId="11" borderId="40" xfId="0" applyNumberFormat="1" applyFont="1" applyFill="1" applyBorder="1" applyAlignment="1">
      <alignment horizontal="center"/>
    </xf>
    <xf numFmtId="2" fontId="14" fillId="11" borderId="17" xfId="0" applyNumberFormat="1" applyFont="1" applyFill="1" applyBorder="1" applyAlignment="1">
      <alignment horizontal="center"/>
    </xf>
    <xf numFmtId="10" fontId="14" fillId="11" borderId="17" xfId="3" applyNumberFormat="1" applyFont="1" applyFill="1" applyBorder="1" applyAlignment="1">
      <alignment horizontal="center"/>
    </xf>
    <xf numFmtId="0" fontId="18" fillId="0" borderId="71" xfId="0" applyFont="1" applyBorder="1" applyAlignment="1">
      <alignment horizontal="center"/>
    </xf>
    <xf numFmtId="2" fontId="14" fillId="0" borderId="66" xfId="0" applyNumberFormat="1" applyFont="1" applyBorder="1" applyAlignment="1">
      <alignment horizontal="center"/>
    </xf>
    <xf numFmtId="10" fontId="14" fillId="0" borderId="66" xfId="0" applyNumberFormat="1" applyFont="1" applyBorder="1" applyAlignment="1">
      <alignment horizontal="center"/>
    </xf>
    <xf numFmtId="0" fontId="14" fillId="0" borderId="13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4" fillId="0" borderId="28" xfId="0" applyFont="1" applyBorder="1" applyAlignment="1">
      <alignment horizontal="center" vertical="center"/>
    </xf>
    <xf numFmtId="0" fontId="28" fillId="0" borderId="1" xfId="0" applyFont="1" applyFill="1" applyBorder="1" applyAlignment="1">
      <alignment horizontal="center"/>
    </xf>
    <xf numFmtId="0" fontId="28" fillId="0" borderId="10" xfId="0" applyFont="1" applyFill="1" applyBorder="1" applyAlignment="1">
      <alignment horizontal="center"/>
    </xf>
    <xf numFmtId="0" fontId="28" fillId="0" borderId="49" xfId="0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14" fillId="0" borderId="13" xfId="0" applyFont="1" applyBorder="1" applyAlignment="1">
      <alignment horizontal="center"/>
    </xf>
    <xf numFmtId="0" fontId="14" fillId="0" borderId="54" xfId="0" applyFont="1" applyBorder="1" applyAlignment="1">
      <alignment horizontal="center"/>
    </xf>
    <xf numFmtId="167" fontId="14" fillId="0" borderId="1" xfId="10" applyNumberFormat="1" applyFont="1" applyFill="1" applyBorder="1" applyAlignment="1">
      <alignment horizontal="center"/>
    </xf>
    <xf numFmtId="0" fontId="14" fillId="0" borderId="10" xfId="0" applyFont="1" applyBorder="1" applyAlignment="1">
      <alignment horizontal="center"/>
    </xf>
    <xf numFmtId="0" fontId="14" fillId="0" borderId="28" xfId="0" applyFont="1" applyBorder="1" applyAlignment="1">
      <alignment horizontal="center"/>
    </xf>
    <xf numFmtId="167" fontId="0" fillId="0" borderId="25" xfId="0" applyNumberFormat="1" applyBorder="1" applyAlignment="1">
      <alignment horizontal="center"/>
    </xf>
    <xf numFmtId="0" fontId="0" fillId="0" borderId="32" xfId="0" applyBorder="1" applyAlignment="1">
      <alignment horizontal="center"/>
    </xf>
    <xf numFmtId="0" fontId="2" fillId="0" borderId="49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2" fontId="14" fillId="0" borderId="67" xfId="0" applyNumberFormat="1" applyFont="1" applyBorder="1" applyAlignment="1">
      <alignment horizontal="center"/>
    </xf>
    <xf numFmtId="0" fontId="14" fillId="0" borderId="0" xfId="0" applyFont="1"/>
    <xf numFmtId="1" fontId="14" fillId="0" borderId="0" xfId="3" applyNumberFormat="1" applyFont="1" applyFill="1" applyBorder="1" applyAlignment="1">
      <alignment horizontal="right"/>
    </xf>
    <xf numFmtId="4" fontId="29" fillId="12" borderId="74" xfId="0" applyNumberFormat="1" applyFont="1" applyFill="1" applyBorder="1" applyAlignment="1">
      <alignment horizontal="right" vertical="center"/>
    </xf>
    <xf numFmtId="4" fontId="14" fillId="0" borderId="0" xfId="0" applyNumberFormat="1" applyFont="1"/>
    <xf numFmtId="4" fontId="29" fillId="13" borderId="74" xfId="0" applyNumberFormat="1" applyFont="1" applyFill="1" applyBorder="1" applyAlignment="1">
      <alignment horizontal="right" vertical="center"/>
    </xf>
    <xf numFmtId="2" fontId="0" fillId="13" borderId="0" xfId="0" applyNumberFormat="1" applyFill="1"/>
    <xf numFmtId="2" fontId="0" fillId="13" borderId="0" xfId="0" applyNumberFormat="1" applyFill="1" applyAlignment="1">
      <alignment horizontal="center" vertical="center"/>
    </xf>
    <xf numFmtId="0" fontId="0" fillId="13" borderId="0" xfId="0" applyFill="1"/>
    <xf numFmtId="0" fontId="17" fillId="13" borderId="0" xfId="0" applyFont="1" applyFill="1" applyBorder="1" applyAlignment="1">
      <alignment horizontal="center"/>
    </xf>
    <xf numFmtId="2" fontId="0" fillId="0" borderId="0" xfId="0" applyNumberFormat="1" applyFill="1"/>
    <xf numFmtId="2" fontId="14" fillId="0" borderId="0" xfId="0" applyNumberFormat="1" applyFont="1" applyFill="1" applyBorder="1" applyAlignment="1">
      <alignment horizontal="center"/>
    </xf>
    <xf numFmtId="1" fontId="14" fillId="0" borderId="0" xfId="3" applyNumberFormat="1" applyFont="1" applyFill="1" applyBorder="1" applyAlignment="1">
      <alignment horizontal="center"/>
    </xf>
    <xf numFmtId="0" fontId="0" fillId="8" borderId="0" xfId="0" applyFill="1"/>
    <xf numFmtId="0" fontId="14" fillId="8" borderId="0" xfId="0" applyFont="1" applyFill="1"/>
    <xf numFmtId="4" fontId="29" fillId="8" borderId="74" xfId="0" applyNumberFormat="1" applyFont="1" applyFill="1" applyBorder="1" applyAlignment="1">
      <alignment horizontal="right" vertical="center"/>
    </xf>
    <xf numFmtId="4" fontId="14" fillId="8" borderId="0" xfId="0" applyNumberFormat="1" applyFont="1" applyFill="1"/>
    <xf numFmtId="0" fontId="0" fillId="0" borderId="55" xfId="0" applyBorder="1" applyAlignment="1">
      <alignment horizontal="center"/>
    </xf>
    <xf numFmtId="0" fontId="18" fillId="0" borderId="58" xfId="0" applyFont="1" applyBorder="1" applyAlignment="1" applyProtection="1">
      <alignment horizontal="center"/>
      <protection locked="0"/>
    </xf>
    <xf numFmtId="2" fontId="14" fillId="0" borderId="58" xfId="0" applyNumberFormat="1" applyFont="1" applyBorder="1" applyAlignment="1" applyProtection="1">
      <alignment horizontal="center"/>
      <protection locked="0"/>
    </xf>
    <xf numFmtId="10" fontId="14" fillId="0" borderId="58" xfId="3" applyNumberFormat="1" applyFont="1" applyBorder="1" applyAlignment="1" applyProtection="1">
      <alignment horizontal="center"/>
      <protection locked="0"/>
    </xf>
    <xf numFmtId="0" fontId="0" fillId="0" borderId="55" xfId="0" applyBorder="1" applyAlignment="1">
      <alignment horizontal="center"/>
    </xf>
    <xf numFmtId="0" fontId="15" fillId="4" borderId="17" xfId="0" applyFont="1" applyFill="1" applyBorder="1" applyAlignment="1">
      <alignment horizontal="center"/>
    </xf>
    <xf numFmtId="1" fontId="14" fillId="0" borderId="2" xfId="0" applyNumberFormat="1" applyFont="1" applyFill="1" applyBorder="1" applyAlignment="1">
      <alignment horizontal="center"/>
    </xf>
    <xf numFmtId="1" fontId="14" fillId="0" borderId="5" xfId="0" applyNumberFormat="1" applyFont="1" applyFill="1" applyBorder="1" applyAlignment="1">
      <alignment horizontal="center"/>
    </xf>
    <xf numFmtId="1" fontId="14" fillId="0" borderId="17" xfId="0" applyNumberFormat="1" applyFont="1" applyFill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15" fillId="4" borderId="2" xfId="0" applyFont="1" applyFill="1" applyBorder="1" applyAlignment="1">
      <alignment horizontal="center"/>
    </xf>
    <xf numFmtId="0" fontId="15" fillId="8" borderId="17" xfId="0" applyFont="1" applyFill="1" applyBorder="1" applyAlignment="1">
      <alignment horizontal="center"/>
    </xf>
    <xf numFmtId="1" fontId="25" fillId="11" borderId="2" xfId="0" applyNumberFormat="1" applyFont="1" applyFill="1" applyBorder="1" applyAlignment="1">
      <alignment horizontal="center"/>
    </xf>
    <xf numFmtId="1" fontId="25" fillId="11" borderId="5" xfId="0" applyNumberFormat="1" applyFont="1" applyFill="1" applyBorder="1" applyAlignment="1">
      <alignment horizontal="center"/>
    </xf>
    <xf numFmtId="1" fontId="25" fillId="0" borderId="5" xfId="0" applyNumberFormat="1" applyFont="1" applyBorder="1" applyAlignment="1">
      <alignment horizontal="center"/>
    </xf>
    <xf numFmtId="0" fontId="18" fillId="0" borderId="5" xfId="0" applyFont="1" applyBorder="1" applyAlignment="1" applyProtection="1">
      <alignment horizontal="center"/>
      <protection locked="0"/>
    </xf>
    <xf numFmtId="0" fontId="18" fillId="0" borderId="17" xfId="0" applyFont="1" applyBorder="1" applyAlignment="1" applyProtection="1">
      <alignment horizontal="center"/>
      <protection locked="0"/>
    </xf>
    <xf numFmtId="2" fontId="26" fillId="11" borderId="2" xfId="0" applyNumberFormat="1" applyFont="1" applyFill="1" applyBorder="1" applyAlignment="1">
      <alignment horizontal="center"/>
    </xf>
    <xf numFmtId="0" fontId="14" fillId="0" borderId="5" xfId="0" applyFont="1" applyBorder="1" applyAlignment="1" applyProtection="1">
      <alignment horizontal="center"/>
      <protection locked="0"/>
    </xf>
    <xf numFmtId="2" fontId="14" fillId="0" borderId="17" xfId="0" applyNumberFormat="1" applyFont="1" applyBorder="1" applyAlignment="1" applyProtection="1">
      <alignment horizontal="center"/>
      <protection locked="0"/>
    </xf>
    <xf numFmtId="10" fontId="26" fillId="11" borderId="2" xfId="3" applyNumberFormat="1" applyFont="1" applyFill="1" applyBorder="1" applyAlignment="1">
      <alignment horizontal="center"/>
    </xf>
    <xf numFmtId="1" fontId="14" fillId="0" borderId="20" xfId="0" applyNumberFormat="1" applyFont="1" applyFill="1" applyBorder="1" applyAlignment="1">
      <alignment horizontal="center"/>
    </xf>
    <xf numFmtId="0" fontId="0" fillId="0" borderId="43" xfId="0" applyBorder="1" applyAlignment="1">
      <alignment horizontal="center" vertical="center"/>
    </xf>
    <xf numFmtId="1" fontId="25" fillId="11" borderId="17" xfId="0" applyNumberFormat="1" applyFont="1" applyFill="1" applyBorder="1" applyAlignment="1">
      <alignment horizontal="center"/>
    </xf>
    <xf numFmtId="2" fontId="26" fillId="11" borderId="17" xfId="0" applyNumberFormat="1" applyFont="1" applyFill="1" applyBorder="1" applyAlignment="1">
      <alignment horizontal="center"/>
    </xf>
    <xf numFmtId="10" fontId="26" fillId="11" borderId="17" xfId="3" applyNumberFormat="1" applyFont="1" applyFill="1" applyBorder="1" applyAlignment="1">
      <alignment horizontal="center"/>
    </xf>
    <xf numFmtId="0" fontId="18" fillId="0" borderId="20" xfId="0" applyFont="1" applyBorder="1" applyAlignment="1" applyProtection="1">
      <alignment horizontal="center"/>
      <protection locked="0"/>
    </xf>
    <xf numFmtId="2" fontId="14" fillId="0" borderId="20" xfId="0" applyNumberFormat="1" applyFont="1" applyBorder="1" applyAlignment="1" applyProtection="1">
      <alignment horizontal="center"/>
      <protection locked="0"/>
    </xf>
    <xf numFmtId="10" fontId="14" fillId="0" borderId="20" xfId="3" applyNumberFormat="1" applyFont="1" applyBorder="1" applyAlignment="1" applyProtection="1">
      <alignment horizontal="center"/>
      <protection locked="0"/>
    </xf>
    <xf numFmtId="10" fontId="14" fillId="3" borderId="20" xfId="3" applyNumberFormat="1" applyFont="1" applyFill="1" applyBorder="1" applyAlignment="1" applyProtection="1">
      <alignment horizontal="center"/>
      <protection locked="0"/>
    </xf>
    <xf numFmtId="2" fontId="14" fillId="11" borderId="2" xfId="0" applyNumberFormat="1" applyFont="1" applyFill="1" applyBorder="1" applyAlignment="1">
      <alignment horizontal="center"/>
    </xf>
    <xf numFmtId="10" fontId="14" fillId="11" borderId="2" xfId="3" applyNumberFormat="1" applyFont="1" applyFill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20" fillId="3" borderId="73" xfId="0" applyFont="1" applyFill="1" applyBorder="1" applyAlignment="1">
      <alignment horizontal="center"/>
    </xf>
    <xf numFmtId="0" fontId="20" fillId="3" borderId="58" xfId="0" applyFont="1" applyFill="1" applyBorder="1" applyAlignment="1">
      <alignment horizontal="center"/>
    </xf>
    <xf numFmtId="0" fontId="1" fillId="0" borderId="50" xfId="0" applyFont="1" applyBorder="1" applyAlignment="1">
      <alignment horizontal="center"/>
    </xf>
    <xf numFmtId="0" fontId="1" fillId="0" borderId="76" xfId="0" applyFont="1" applyBorder="1" applyAlignment="1">
      <alignment horizontal="center"/>
    </xf>
    <xf numFmtId="0" fontId="15" fillId="9" borderId="9" xfId="0" applyFont="1" applyFill="1" applyBorder="1" applyAlignment="1">
      <alignment horizontal="center"/>
    </xf>
    <xf numFmtId="0" fontId="15" fillId="9" borderId="53" xfId="0" applyFont="1" applyFill="1" applyBorder="1" applyAlignment="1">
      <alignment horizontal="center"/>
    </xf>
    <xf numFmtId="0" fontId="18" fillId="0" borderId="9" xfId="0" applyFont="1" applyBorder="1" applyAlignment="1">
      <alignment horizontal="center"/>
    </xf>
    <xf numFmtId="0" fontId="18" fillId="0" borderId="53" xfId="0" applyFont="1" applyBorder="1" applyAlignment="1">
      <alignment horizontal="center"/>
    </xf>
    <xf numFmtId="2" fontId="14" fillId="0" borderId="9" xfId="0" applyNumberFormat="1" applyFont="1" applyBorder="1" applyAlignment="1" applyProtection="1">
      <alignment horizontal="center"/>
      <protection locked="0"/>
    </xf>
    <xf numFmtId="2" fontId="14" fillId="0" borderId="53" xfId="0" applyNumberFormat="1" applyFont="1" applyBorder="1" applyAlignment="1" applyProtection="1">
      <alignment horizontal="center"/>
      <protection locked="0"/>
    </xf>
    <xf numFmtId="10" fontId="14" fillId="0" borderId="9" xfId="3" applyNumberFormat="1" applyFont="1" applyBorder="1" applyAlignment="1" applyProtection="1">
      <alignment horizontal="center"/>
      <protection locked="0"/>
    </xf>
    <xf numFmtId="10" fontId="14" fillId="0" borderId="53" xfId="3" applyNumberFormat="1" applyFont="1" applyBorder="1" applyAlignment="1" applyProtection="1">
      <alignment horizontal="center"/>
      <protection locked="0"/>
    </xf>
    <xf numFmtId="10" fontId="14" fillId="3" borderId="9" xfId="3" applyNumberFormat="1" applyFont="1" applyFill="1" applyBorder="1" applyAlignment="1" applyProtection="1">
      <alignment horizontal="center"/>
      <protection locked="0"/>
    </xf>
    <xf numFmtId="10" fontId="14" fillId="3" borderId="53" xfId="3" applyNumberFormat="1" applyFont="1" applyFill="1" applyBorder="1" applyAlignment="1" applyProtection="1">
      <alignment horizontal="center"/>
      <protection locked="0"/>
    </xf>
    <xf numFmtId="2" fontId="14" fillId="0" borderId="9" xfId="0" applyNumberFormat="1" applyFont="1" applyFill="1" applyBorder="1" applyAlignment="1">
      <alignment horizontal="center"/>
    </xf>
    <xf numFmtId="1" fontId="14" fillId="0" borderId="9" xfId="0" applyNumberFormat="1" applyFont="1" applyFill="1" applyBorder="1" applyAlignment="1">
      <alignment horizontal="center"/>
    </xf>
    <xf numFmtId="1" fontId="14" fillId="0" borderId="53" xfId="0" applyNumberFormat="1" applyFont="1" applyFill="1" applyBorder="1" applyAlignment="1">
      <alignment horizontal="center"/>
    </xf>
    <xf numFmtId="0" fontId="0" fillId="0" borderId="16" xfId="0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15" fillId="3" borderId="17" xfId="0" applyFont="1" applyFill="1" applyBorder="1" applyAlignment="1">
      <alignment horizontal="center"/>
    </xf>
    <xf numFmtId="0" fontId="18" fillId="0" borderId="2" xfId="0" applyFont="1" applyBorder="1" applyAlignment="1">
      <alignment horizontal="center"/>
    </xf>
    <xf numFmtId="2" fontId="14" fillId="3" borderId="5" xfId="3" applyNumberFormat="1" applyFont="1" applyFill="1" applyBorder="1" applyAlignment="1">
      <alignment horizontal="center"/>
    </xf>
    <xf numFmtId="2" fontId="14" fillId="3" borderId="17" xfId="3" applyNumberFormat="1" applyFont="1" applyFill="1" applyBorder="1" applyAlignment="1">
      <alignment horizontal="center"/>
    </xf>
    <xf numFmtId="0" fontId="15" fillId="9" borderId="2" xfId="0" applyFont="1" applyFill="1" applyBorder="1" applyAlignment="1">
      <alignment horizontal="center"/>
    </xf>
    <xf numFmtId="0" fontId="18" fillId="0" borderId="2" xfId="0" applyFont="1" applyBorder="1" applyAlignment="1" applyProtection="1">
      <alignment horizontal="center"/>
      <protection locked="0"/>
    </xf>
    <xf numFmtId="2" fontId="14" fillId="0" borderId="2" xfId="0" applyNumberFormat="1" applyFont="1" applyBorder="1" applyAlignment="1" applyProtection="1">
      <alignment horizontal="center"/>
      <protection locked="0"/>
    </xf>
    <xf numFmtId="10" fontId="14" fillId="0" borderId="2" xfId="3" applyNumberFormat="1" applyFont="1" applyBorder="1" applyAlignment="1" applyProtection="1">
      <alignment horizontal="center"/>
      <protection locked="0"/>
    </xf>
    <xf numFmtId="10" fontId="14" fillId="3" borderId="2" xfId="3" applyNumberFormat="1" applyFont="1" applyFill="1" applyBorder="1" applyAlignment="1" applyProtection="1">
      <alignment horizontal="center"/>
      <protection locked="0"/>
    </xf>
    <xf numFmtId="1" fontId="14" fillId="0" borderId="66" xfId="0" applyNumberFormat="1" applyFont="1" applyFill="1" applyBorder="1" applyAlignment="1">
      <alignment horizontal="center"/>
    </xf>
    <xf numFmtId="0" fontId="0" fillId="0" borderId="69" xfId="0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/>
    </xf>
    <xf numFmtId="0" fontId="18" fillId="0" borderId="8" xfId="0" applyFont="1" applyBorder="1" applyAlignment="1">
      <alignment horizontal="center"/>
    </xf>
    <xf numFmtId="2" fontId="14" fillId="0" borderId="8" xfId="0" applyNumberFormat="1" applyFont="1" applyBorder="1" applyAlignment="1">
      <alignment horizontal="center"/>
    </xf>
    <xf numFmtId="10" fontId="14" fillId="0" borderId="8" xfId="3" applyNumberFormat="1" applyFont="1" applyBorder="1" applyAlignment="1">
      <alignment horizontal="center"/>
    </xf>
    <xf numFmtId="0" fontId="0" fillId="0" borderId="69" xfId="0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1" fillId="0" borderId="55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9" fontId="14" fillId="0" borderId="17" xfId="3" applyNumberFormat="1" applyFont="1" applyBorder="1" applyAlignment="1">
      <alignment horizontal="center"/>
    </xf>
    <xf numFmtId="1" fontId="14" fillId="0" borderId="5" xfId="0" applyNumberFormat="1" applyFont="1" applyBorder="1" applyAlignment="1" applyProtection="1">
      <alignment horizontal="center"/>
      <protection locked="0"/>
    </xf>
    <xf numFmtId="1" fontId="14" fillId="0" borderId="5" xfId="0" applyNumberFormat="1" applyFont="1" applyBorder="1" applyAlignment="1">
      <alignment horizontal="center"/>
    </xf>
    <xf numFmtId="1" fontId="14" fillId="0" borderId="17" xfId="0" applyNumberFormat="1" applyFont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7" xfId="0" applyBorder="1" applyAlignment="1">
      <alignment horizontal="center" vertical="center"/>
    </xf>
    <xf numFmtId="0" fontId="17" fillId="0" borderId="73" xfId="0" applyFont="1" applyFill="1" applyBorder="1" applyAlignment="1">
      <alignment horizontal="center"/>
    </xf>
    <xf numFmtId="0" fontId="15" fillId="0" borderId="9" xfId="0" applyFont="1" applyFill="1" applyBorder="1" applyAlignment="1">
      <alignment horizontal="center"/>
    </xf>
    <xf numFmtId="0" fontId="17" fillId="0" borderId="18" xfId="0" applyFont="1" applyFill="1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15" fillId="8" borderId="2" xfId="0" applyFont="1" applyFill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4" xfId="0" applyBorder="1"/>
    <xf numFmtId="0" fontId="0" fillId="0" borderId="6" xfId="0" applyBorder="1"/>
    <xf numFmtId="0" fontId="0" fillId="0" borderId="19" xfId="0" applyBorder="1"/>
    <xf numFmtId="2" fontId="14" fillId="0" borderId="53" xfId="0" applyNumberFormat="1" applyFont="1" applyBorder="1" applyAlignment="1">
      <alignment horizontal="center"/>
    </xf>
    <xf numFmtId="10" fontId="14" fillId="0" borderId="53" xfId="0" applyNumberFormat="1" applyFont="1" applyBorder="1" applyAlignment="1">
      <alignment horizontal="center"/>
    </xf>
    <xf numFmtId="0" fontId="0" fillId="0" borderId="69" xfId="0" applyBorder="1"/>
    <xf numFmtId="0" fontId="0" fillId="0" borderId="53" xfId="0" applyBorder="1" applyAlignment="1">
      <alignment horizontal="center" vertical="center"/>
    </xf>
    <xf numFmtId="0" fontId="0" fillId="0" borderId="59" xfId="0" applyBorder="1"/>
    <xf numFmtId="0" fontId="14" fillId="0" borderId="2" xfId="0" applyFont="1" applyBorder="1" applyAlignment="1">
      <alignment horizontal="center"/>
    </xf>
    <xf numFmtId="0" fontId="0" fillId="0" borderId="38" xfId="0" applyBorder="1" applyAlignment="1">
      <alignment horizontal="center"/>
    </xf>
    <xf numFmtId="0" fontId="2" fillId="0" borderId="22" xfId="0" applyFont="1" applyFill="1" applyBorder="1" applyAlignment="1">
      <alignment horizontal="center"/>
    </xf>
    <xf numFmtId="0" fontId="28" fillId="0" borderId="22" xfId="0" applyFont="1" applyFill="1" applyBorder="1" applyAlignment="1">
      <alignment horizontal="center" vertical="center"/>
    </xf>
    <xf numFmtId="0" fontId="28" fillId="0" borderId="22" xfId="0" applyFont="1" applyFill="1" applyBorder="1" applyAlignment="1">
      <alignment horizontal="center"/>
    </xf>
    <xf numFmtId="0" fontId="2" fillId="0" borderId="41" xfId="0" applyFont="1" applyBorder="1" applyAlignment="1">
      <alignment horizontal="center"/>
    </xf>
    <xf numFmtId="0" fontId="18" fillId="0" borderId="20" xfId="0" applyFont="1" applyBorder="1" applyAlignment="1">
      <alignment horizontal="center"/>
    </xf>
    <xf numFmtId="2" fontId="14" fillId="0" borderId="20" xfId="0" applyNumberFormat="1" applyFont="1" applyBorder="1" applyAlignment="1">
      <alignment horizontal="center"/>
    </xf>
    <xf numFmtId="10" fontId="14" fillId="0" borderId="20" xfId="3" applyNumberFormat="1" applyFont="1" applyBorder="1" applyAlignment="1">
      <alignment horizontal="center"/>
    </xf>
    <xf numFmtId="0" fontId="14" fillId="0" borderId="20" xfId="0" applyFont="1" applyBorder="1" applyAlignment="1">
      <alignment horizontal="center"/>
    </xf>
    <xf numFmtId="0" fontId="16" fillId="0" borderId="66" xfId="0" applyFont="1" applyFill="1" applyBorder="1" applyAlignment="1">
      <alignment horizontal="center"/>
    </xf>
    <xf numFmtId="0" fontId="17" fillId="0" borderId="66" xfId="0" applyFont="1" applyFill="1" applyBorder="1" applyAlignment="1">
      <alignment horizontal="center"/>
    </xf>
    <xf numFmtId="0" fontId="17" fillId="3" borderId="66" xfId="0" applyFont="1" applyFill="1" applyBorder="1" applyAlignment="1">
      <alignment horizontal="center"/>
    </xf>
    <xf numFmtId="0" fontId="23" fillId="0" borderId="66" xfId="0" applyFont="1" applyBorder="1" applyAlignment="1">
      <alignment horizontal="center"/>
    </xf>
    <xf numFmtId="0" fontId="1" fillId="0" borderId="69" xfId="0" applyFont="1" applyBorder="1" applyAlignment="1">
      <alignment horizontal="center"/>
    </xf>
    <xf numFmtId="0" fontId="14" fillId="0" borderId="2" xfId="0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1" fontId="14" fillId="0" borderId="8" xfId="0" applyNumberFormat="1" applyFont="1" applyFill="1" applyBorder="1" applyAlignment="1">
      <alignment horizontal="center"/>
    </xf>
    <xf numFmtId="0" fontId="14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39" xfId="0" applyBorder="1" applyAlignment="1">
      <alignment horizontal="center"/>
    </xf>
    <xf numFmtId="0" fontId="28" fillId="0" borderId="78" xfId="0" applyFont="1" applyFill="1" applyBorder="1" applyAlignment="1">
      <alignment horizontal="center"/>
    </xf>
    <xf numFmtId="0" fontId="0" fillId="0" borderId="42" xfId="0" applyBorder="1" applyAlignment="1">
      <alignment horizontal="center"/>
    </xf>
    <xf numFmtId="0" fontId="14" fillId="0" borderId="20" xfId="0" applyFont="1" applyBorder="1" applyAlignment="1">
      <alignment horizontal="center" vertical="center"/>
    </xf>
    <xf numFmtId="0" fontId="0" fillId="0" borderId="43" xfId="0" applyBorder="1" applyAlignment="1">
      <alignment horizontal="center"/>
    </xf>
    <xf numFmtId="0" fontId="1" fillId="0" borderId="71" xfId="0" applyFont="1" applyBorder="1" applyAlignment="1">
      <alignment horizontal="center"/>
    </xf>
    <xf numFmtId="0" fontId="15" fillId="0" borderId="66" xfId="0" applyFont="1" applyFill="1" applyBorder="1" applyAlignment="1">
      <alignment horizontal="center"/>
    </xf>
    <xf numFmtId="0" fontId="15" fillId="0" borderId="32" xfId="0" applyFont="1" applyFill="1" applyBorder="1" applyAlignment="1">
      <alignment horizontal="center"/>
    </xf>
    <xf numFmtId="2" fontId="14" fillId="0" borderId="9" xfId="0" applyNumberFormat="1" applyFont="1" applyBorder="1" applyAlignment="1">
      <alignment horizontal="center"/>
    </xf>
    <xf numFmtId="10" fontId="14" fillId="0" borderId="9" xfId="0" applyNumberFormat="1" applyFont="1" applyBorder="1" applyAlignment="1">
      <alignment horizontal="center"/>
    </xf>
    <xf numFmtId="10" fontId="14" fillId="3" borderId="9" xfId="3" applyNumberFormat="1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6" xfId="0" applyBorder="1" applyAlignment="1">
      <alignment horizontal="center"/>
    </xf>
    <xf numFmtId="0" fontId="1" fillId="0" borderId="66" xfId="0" applyFont="1" applyBorder="1"/>
    <xf numFmtId="0" fontId="0" fillId="0" borderId="66" xfId="0" applyBorder="1"/>
    <xf numFmtId="0" fontId="14" fillId="0" borderId="66" xfId="0" applyFont="1" applyFill="1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2" xfId="0" applyBorder="1"/>
    <xf numFmtId="0" fontId="21" fillId="3" borderId="11" xfId="0" applyFont="1" applyFill="1" applyBorder="1" applyAlignment="1">
      <alignment horizontal="center"/>
    </xf>
    <xf numFmtId="1" fontId="25" fillId="11" borderId="20" xfId="0" applyNumberFormat="1" applyFont="1" applyFill="1" applyBorder="1" applyAlignment="1">
      <alignment horizontal="center"/>
    </xf>
    <xf numFmtId="2" fontId="26" fillId="11" borderId="20" xfId="0" applyNumberFormat="1" applyFont="1" applyFill="1" applyBorder="1" applyAlignment="1">
      <alignment horizontal="center"/>
    </xf>
    <xf numFmtId="10" fontId="26" fillId="11" borderId="20" xfId="3" applyNumberFormat="1" applyFont="1" applyFill="1" applyBorder="1" applyAlignment="1">
      <alignment horizontal="center"/>
    </xf>
    <xf numFmtId="0" fontId="0" fillId="0" borderId="20" xfId="0" applyBorder="1"/>
    <xf numFmtId="0" fontId="0" fillId="0" borderId="78" xfId="0" applyBorder="1" applyAlignment="1">
      <alignment horizontal="center"/>
    </xf>
    <xf numFmtId="0" fontId="15" fillId="3" borderId="8" xfId="0" applyFont="1" applyFill="1" applyBorder="1" applyAlignment="1">
      <alignment horizontal="center"/>
    </xf>
    <xf numFmtId="1" fontId="25" fillId="11" borderId="8" xfId="0" applyNumberFormat="1" applyFont="1" applyFill="1" applyBorder="1" applyAlignment="1">
      <alignment horizontal="center"/>
    </xf>
    <xf numFmtId="2" fontId="14" fillId="11" borderId="8" xfId="0" applyNumberFormat="1" applyFont="1" applyFill="1" applyBorder="1" applyAlignment="1">
      <alignment horizontal="center"/>
    </xf>
    <xf numFmtId="10" fontId="14" fillId="11" borderId="8" xfId="3" applyNumberFormat="1" applyFont="1" applyFill="1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16" xfId="0" applyBorder="1"/>
    <xf numFmtId="0" fontId="15" fillId="9" borderId="8" xfId="0" applyFont="1" applyFill="1" applyBorder="1" applyAlignment="1">
      <alignment horizontal="center"/>
    </xf>
    <xf numFmtId="2" fontId="26" fillId="11" borderId="8" xfId="0" applyNumberFormat="1" applyFont="1" applyFill="1" applyBorder="1" applyAlignment="1">
      <alignment horizontal="center"/>
    </xf>
    <xf numFmtId="10" fontId="26" fillId="11" borderId="8" xfId="3" applyNumberFormat="1" applyFont="1" applyFill="1" applyBorder="1" applyAlignment="1">
      <alignment horizontal="center"/>
    </xf>
    <xf numFmtId="0" fontId="0" fillId="0" borderId="7" xfId="0" applyBorder="1"/>
    <xf numFmtId="9" fontId="14" fillId="0" borderId="5" xfId="3" applyFont="1" applyBorder="1" applyAlignment="1">
      <alignment horizontal="center"/>
    </xf>
    <xf numFmtId="0" fontId="18" fillId="0" borderId="8" xfId="0" applyFont="1" applyBorder="1" applyAlignment="1" applyProtection="1">
      <alignment horizontal="center"/>
      <protection locked="0"/>
    </xf>
    <xf numFmtId="2" fontId="14" fillId="0" borderId="8" xfId="0" applyNumberFormat="1" applyFont="1" applyBorder="1" applyAlignment="1" applyProtection="1">
      <alignment horizontal="center"/>
      <protection locked="0"/>
    </xf>
    <xf numFmtId="10" fontId="14" fillId="0" borderId="8" xfId="3" applyNumberFormat="1" applyFont="1" applyBorder="1" applyAlignment="1" applyProtection="1">
      <alignment horizontal="center"/>
      <protection locked="0"/>
    </xf>
    <xf numFmtId="10" fontId="14" fillId="3" borderId="8" xfId="3" applyNumberFormat="1" applyFont="1" applyFill="1" applyBorder="1" applyAlignment="1" applyProtection="1">
      <alignment horizontal="center"/>
      <protection locked="0"/>
    </xf>
    <xf numFmtId="0" fontId="16" fillId="0" borderId="68" xfId="0" applyFont="1" applyFill="1" applyBorder="1" applyAlignment="1">
      <alignment horizontal="center"/>
    </xf>
    <xf numFmtId="10" fontId="14" fillId="0" borderId="17" xfId="3" applyNumberFormat="1" applyFont="1" applyBorder="1" applyAlignment="1">
      <alignment horizontal="center"/>
    </xf>
    <xf numFmtId="0" fontId="14" fillId="0" borderId="17" xfId="0" applyFont="1" applyBorder="1" applyAlignment="1">
      <alignment horizontal="center" vertical="center"/>
    </xf>
    <xf numFmtId="0" fontId="30" fillId="0" borderId="0" xfId="0" applyFont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49" xfId="0" applyFill="1" applyBorder="1" applyAlignment="1">
      <alignment horizontal="center"/>
    </xf>
    <xf numFmtId="0" fontId="15" fillId="3" borderId="3" xfId="0" applyFont="1" applyFill="1" applyBorder="1" applyAlignment="1">
      <alignment horizontal="center"/>
    </xf>
    <xf numFmtId="0" fontId="15" fillId="4" borderId="13" xfId="0" applyFont="1" applyFill="1" applyBorder="1" applyAlignment="1">
      <alignment horizontal="center"/>
    </xf>
    <xf numFmtId="0" fontId="15" fillId="9" borderId="14" xfId="0" applyFont="1" applyFill="1" applyBorder="1" applyAlignment="1">
      <alignment horizontal="center"/>
    </xf>
    <xf numFmtId="0" fontId="15" fillId="5" borderId="13" xfId="0" applyFont="1" applyFill="1" applyBorder="1" applyAlignment="1">
      <alignment horizontal="center"/>
    </xf>
    <xf numFmtId="0" fontId="15" fillId="6" borderId="13" xfId="0" applyFont="1" applyFill="1" applyBorder="1" applyAlignment="1">
      <alignment horizontal="center"/>
    </xf>
    <xf numFmtId="0" fontId="16" fillId="0" borderId="71" xfId="0" applyFont="1" applyFill="1" applyBorder="1" applyAlignment="1">
      <alignment horizontal="center"/>
    </xf>
    <xf numFmtId="0" fontId="17" fillId="0" borderId="69" xfId="0" applyFont="1" applyFill="1" applyBorder="1" applyAlignment="1">
      <alignment horizontal="center"/>
    </xf>
    <xf numFmtId="0" fontId="15" fillId="8" borderId="3" xfId="0" applyFont="1" applyFill="1" applyBorder="1" applyAlignment="1">
      <alignment horizontal="center"/>
    </xf>
    <xf numFmtId="0" fontId="15" fillId="9" borderId="13" xfId="0" applyFont="1" applyFill="1" applyBorder="1" applyAlignment="1">
      <alignment horizontal="center"/>
    </xf>
    <xf numFmtId="0" fontId="15" fillId="3" borderId="14" xfId="0" applyFont="1" applyFill="1" applyBorder="1" applyAlignment="1">
      <alignment horizontal="center"/>
    </xf>
    <xf numFmtId="1" fontId="14" fillId="0" borderId="46" xfId="0" applyNumberFormat="1" applyFont="1" applyFill="1" applyBorder="1" applyAlignment="1">
      <alignment horizontal="center"/>
    </xf>
    <xf numFmtId="10" fontId="14" fillId="11" borderId="9" xfId="3" applyNumberFormat="1" applyFont="1" applyFill="1" applyBorder="1" applyAlignment="1">
      <alignment horizontal="center"/>
    </xf>
    <xf numFmtId="0" fontId="0" fillId="0" borderId="9" xfId="0" applyBorder="1" applyAlignment="1">
      <alignment horizontal="center" vertical="center"/>
    </xf>
    <xf numFmtId="10" fontId="14" fillId="0" borderId="46" xfId="3" applyNumberFormat="1" applyFont="1" applyBorder="1" applyAlignment="1" applyProtection="1">
      <alignment horizontal="center"/>
      <protection locked="0"/>
    </xf>
    <xf numFmtId="10" fontId="14" fillId="3" borderId="46" xfId="3" applyNumberFormat="1" applyFont="1" applyFill="1" applyBorder="1" applyAlignment="1" applyProtection="1">
      <alignment horizontal="center"/>
      <protection locked="0"/>
    </xf>
    <xf numFmtId="0" fontId="0" fillId="0" borderId="46" xfId="0" applyBorder="1" applyAlignment="1">
      <alignment horizontal="center" vertical="center"/>
    </xf>
    <xf numFmtId="0" fontId="16" fillId="0" borderId="73" xfId="0" applyFont="1" applyFill="1" applyBorder="1" applyAlignment="1">
      <alignment horizontal="center"/>
    </xf>
    <xf numFmtId="0" fontId="15" fillId="3" borderId="1" xfId="0" applyFont="1" applyFill="1" applyBorder="1" applyAlignment="1">
      <alignment horizontal="center"/>
    </xf>
    <xf numFmtId="0" fontId="15" fillId="4" borderId="10" xfId="0" applyFont="1" applyFill="1" applyBorder="1" applyAlignment="1">
      <alignment horizontal="center"/>
    </xf>
    <xf numFmtId="0" fontId="15" fillId="9" borderId="49" xfId="0" applyFont="1" applyFill="1" applyBorder="1" applyAlignment="1">
      <alignment horizontal="center"/>
    </xf>
    <xf numFmtId="0" fontId="15" fillId="5" borderId="10" xfId="0" applyFont="1" applyFill="1" applyBorder="1" applyAlignment="1">
      <alignment horizontal="center"/>
    </xf>
    <xf numFmtId="0" fontId="15" fillId="6" borderId="28" xfId="0" applyFont="1" applyFill="1" applyBorder="1" applyAlignment="1">
      <alignment horizontal="center"/>
    </xf>
    <xf numFmtId="0" fontId="18" fillId="0" borderId="78" xfId="0" applyFont="1" applyBorder="1" applyAlignment="1">
      <alignment horizontal="center"/>
    </xf>
    <xf numFmtId="0" fontId="14" fillId="0" borderId="66" xfId="0" applyFont="1" applyBorder="1" applyAlignment="1">
      <alignment horizontal="center"/>
    </xf>
    <xf numFmtId="0" fontId="0" fillId="0" borderId="66" xfId="0" applyBorder="1" applyAlignment="1">
      <alignment horizontal="center"/>
    </xf>
    <xf numFmtId="0" fontId="31" fillId="14" borderId="0" xfId="0" applyFont="1" applyFill="1"/>
    <xf numFmtId="2" fontId="14" fillId="14" borderId="0" xfId="0" applyNumberFormat="1" applyFont="1" applyFill="1"/>
    <xf numFmtId="0" fontId="18" fillId="0" borderId="35" xfId="0" applyFont="1" applyBorder="1" applyAlignment="1">
      <alignment horizontal="center"/>
    </xf>
    <xf numFmtId="1" fontId="25" fillId="11" borderId="78" xfId="0" applyNumberFormat="1" applyFont="1" applyFill="1" applyBorder="1" applyAlignment="1">
      <alignment horizontal="center"/>
    </xf>
    <xf numFmtId="0" fontId="15" fillId="9" borderId="54" xfId="0" applyFont="1" applyFill="1" applyBorder="1" applyAlignment="1">
      <alignment horizontal="center"/>
    </xf>
    <xf numFmtId="0" fontId="18" fillId="0" borderId="78" xfId="0" applyFont="1" applyBorder="1" applyAlignment="1" applyProtection="1">
      <alignment horizontal="center"/>
      <protection locked="0"/>
    </xf>
    <xf numFmtId="0" fontId="15" fillId="3" borderId="54" xfId="0" applyFont="1" applyFill="1" applyBorder="1" applyAlignment="1">
      <alignment horizontal="center"/>
    </xf>
    <xf numFmtId="0" fontId="18" fillId="0" borderId="21" xfId="0" applyFont="1" applyBorder="1" applyAlignment="1" applyProtection="1">
      <alignment horizontal="center"/>
      <protection locked="0"/>
    </xf>
    <xf numFmtId="0" fontId="15" fillId="3" borderId="26" xfId="0" applyFont="1" applyFill="1" applyBorder="1" applyAlignment="1">
      <alignment horizontal="center"/>
    </xf>
    <xf numFmtId="0" fontId="15" fillId="4" borderId="38" xfId="0" applyFont="1" applyFill="1" applyBorder="1" applyAlignment="1">
      <alignment horizontal="center"/>
    </xf>
    <xf numFmtId="0" fontId="15" fillId="9" borderId="39" xfId="0" applyFont="1" applyFill="1" applyBorder="1" applyAlignment="1">
      <alignment horizontal="center"/>
    </xf>
    <xf numFmtId="0" fontId="15" fillId="5" borderId="38" xfId="0" applyFont="1" applyFill="1" applyBorder="1" applyAlignment="1">
      <alignment horizontal="center"/>
    </xf>
    <xf numFmtId="0" fontId="15" fillId="6" borderId="36" xfId="0" applyFont="1" applyFill="1" applyBorder="1" applyAlignment="1">
      <alignment horizontal="center"/>
    </xf>
    <xf numFmtId="0" fontId="1" fillId="4" borderId="25" xfId="0" applyFont="1" applyFill="1" applyBorder="1" applyAlignment="1">
      <alignment horizontal="center"/>
    </xf>
    <xf numFmtId="2" fontId="14" fillId="0" borderId="27" xfId="0" applyNumberFormat="1" applyFont="1" applyFill="1" applyBorder="1" applyAlignment="1">
      <alignment horizontal="center"/>
    </xf>
    <xf numFmtId="2" fontId="14" fillId="0" borderId="55" xfId="0" applyNumberFormat="1" applyFont="1" applyFill="1" applyBorder="1" applyAlignment="1">
      <alignment horizontal="center"/>
    </xf>
    <xf numFmtId="2" fontId="14" fillId="0" borderId="56" xfId="0" applyNumberFormat="1" applyFont="1" applyFill="1" applyBorder="1" applyAlignment="1">
      <alignment horizontal="center"/>
    </xf>
    <xf numFmtId="0" fontId="14" fillId="0" borderId="53" xfId="0" applyFont="1" applyBorder="1" applyAlignment="1">
      <alignment horizontal="center"/>
    </xf>
    <xf numFmtId="0" fontId="0" fillId="0" borderId="53" xfId="0" applyBorder="1" applyAlignment="1">
      <alignment horizontal="center"/>
    </xf>
    <xf numFmtId="0" fontId="0" fillId="0" borderId="59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66" xfId="0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39" xfId="0" applyFill="1" applyBorder="1" applyAlignment="1">
      <alignment horizontal="center"/>
    </xf>
    <xf numFmtId="0" fontId="0" fillId="0" borderId="26" xfId="0" applyFill="1" applyBorder="1" applyAlignment="1">
      <alignment horizontal="center"/>
    </xf>
    <xf numFmtId="0" fontId="0" fillId="0" borderId="38" xfId="0" applyFill="1" applyBorder="1" applyAlignment="1">
      <alignment horizontal="center"/>
    </xf>
    <xf numFmtId="1" fontId="14" fillId="0" borderId="0" xfId="0" applyNumberFormat="1" applyFont="1" applyFill="1" applyBorder="1" applyAlignment="1">
      <alignment horizontal="center"/>
    </xf>
    <xf numFmtId="0" fontId="14" fillId="0" borderId="0" xfId="0" applyFont="1" applyFill="1" applyBorder="1" applyAlignment="1">
      <alignment horizontal="center"/>
    </xf>
    <xf numFmtId="0" fontId="15" fillId="15" borderId="2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5" fillId="6" borderId="38" xfId="0" applyFont="1" applyFill="1" applyBorder="1" applyAlignment="1">
      <alignment horizontal="center"/>
    </xf>
    <xf numFmtId="0" fontId="15" fillId="3" borderId="36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4" fillId="0" borderId="2" xfId="0" applyFont="1" applyBorder="1" applyAlignment="1" applyProtection="1">
      <alignment horizontal="center"/>
      <protection locked="0"/>
    </xf>
    <xf numFmtId="1" fontId="14" fillId="11" borderId="2" xfId="0" applyNumberFormat="1" applyFont="1" applyFill="1" applyBorder="1" applyAlignment="1">
      <alignment horizontal="center"/>
    </xf>
    <xf numFmtId="1" fontId="14" fillId="11" borderId="5" xfId="0" applyNumberFormat="1" applyFont="1" applyFill="1" applyBorder="1" applyAlignment="1">
      <alignment horizontal="center"/>
    </xf>
    <xf numFmtId="1" fontId="25" fillId="0" borderId="8" xfId="0" applyNumberFormat="1" applyFont="1" applyBorder="1" applyAlignment="1">
      <alignment horizontal="center"/>
    </xf>
    <xf numFmtId="1" fontId="25" fillId="0" borderId="2" xfId="0" applyNumberFormat="1" applyFont="1" applyBorder="1" applyAlignment="1">
      <alignment horizontal="center"/>
    </xf>
    <xf numFmtId="168" fontId="14" fillId="14" borderId="0" xfId="0" applyNumberFormat="1" applyFont="1" applyFill="1"/>
    <xf numFmtId="2" fontId="14" fillId="14" borderId="17" xfId="0" applyNumberFormat="1" applyFont="1" applyFill="1" applyBorder="1" applyAlignment="1" applyProtection="1">
      <alignment horizontal="center"/>
      <protection locked="0"/>
    </xf>
    <xf numFmtId="2" fontId="14" fillId="14" borderId="8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>
      <alignment horizontal="center"/>
    </xf>
    <xf numFmtId="0" fontId="31" fillId="0" borderId="0" xfId="0" applyFont="1" applyFill="1"/>
    <xf numFmtId="168" fontId="14" fillId="0" borderId="0" xfId="0" applyNumberFormat="1" applyFont="1" applyFill="1"/>
    <xf numFmtId="2" fontId="14" fillId="0" borderId="8" xfId="0" applyNumberFormat="1" applyFont="1" applyFill="1" applyBorder="1" applyAlignment="1" applyProtection="1">
      <alignment horizontal="center"/>
      <protection locked="0"/>
    </xf>
    <xf numFmtId="2" fontId="14" fillId="0" borderId="17" xfId="0" applyNumberFormat="1" applyFont="1" applyFill="1" applyBorder="1" applyAlignment="1" applyProtection="1">
      <alignment horizontal="center"/>
      <protection locked="0"/>
    </xf>
    <xf numFmtId="0" fontId="18" fillId="0" borderId="27" xfId="0" applyFont="1" applyBorder="1" applyAlignment="1">
      <alignment horizontal="center"/>
    </xf>
    <xf numFmtId="0" fontId="18" fillId="0" borderId="55" xfId="0" applyFont="1" applyBorder="1" applyAlignment="1">
      <alignment horizontal="center"/>
    </xf>
    <xf numFmtId="1" fontId="25" fillId="11" borderId="55" xfId="0" applyNumberFormat="1" applyFont="1" applyFill="1" applyBorder="1" applyAlignment="1">
      <alignment horizontal="center"/>
    </xf>
    <xf numFmtId="1" fontId="25" fillId="11" borderId="56" xfId="0" applyNumberFormat="1" applyFont="1" applyFill="1" applyBorder="1" applyAlignment="1">
      <alignment horizontal="center"/>
    </xf>
    <xf numFmtId="1" fontId="25" fillId="11" borderId="27" xfId="0" applyNumberFormat="1" applyFont="1" applyFill="1" applyBorder="1" applyAlignment="1">
      <alignment horizontal="center"/>
    </xf>
    <xf numFmtId="1" fontId="25" fillId="0" borderId="56" xfId="0" applyNumberFormat="1" applyFont="1" applyBorder="1" applyAlignment="1">
      <alignment horizontal="center"/>
    </xf>
    <xf numFmtId="1" fontId="25" fillId="0" borderId="27" xfId="0" applyNumberFormat="1" applyFont="1" applyBorder="1" applyAlignment="1">
      <alignment horizontal="center"/>
    </xf>
    <xf numFmtId="1" fontId="25" fillId="0" borderId="55" xfId="0" applyNumberFormat="1" applyFont="1" applyBorder="1" applyAlignment="1">
      <alignment horizontal="center"/>
    </xf>
    <xf numFmtId="0" fontId="18" fillId="0" borderId="55" xfId="0" applyFont="1" applyBorder="1" applyAlignment="1" applyProtection="1">
      <alignment horizontal="center"/>
      <protection locked="0"/>
    </xf>
    <xf numFmtId="0" fontId="18" fillId="0" borderId="56" xfId="0" applyFont="1" applyBorder="1" applyAlignment="1" applyProtection="1">
      <alignment horizontal="center"/>
      <protection locked="0"/>
    </xf>
    <xf numFmtId="0" fontId="18" fillId="0" borderId="27" xfId="0" applyFont="1" applyBorder="1" applyAlignment="1" applyProtection="1">
      <alignment horizontal="center"/>
      <protection locked="0"/>
    </xf>
    <xf numFmtId="0" fontId="18" fillId="0" borderId="30" xfId="0" applyFont="1" applyBorder="1" applyAlignment="1" applyProtection="1">
      <alignment horizontal="center"/>
      <protection locked="0"/>
    </xf>
    <xf numFmtId="0" fontId="18" fillId="0" borderId="63" xfId="0" applyFont="1" applyBorder="1" applyAlignment="1" applyProtection="1">
      <alignment horizontal="center"/>
      <protection locked="0"/>
    </xf>
    <xf numFmtId="2" fontId="14" fillId="0" borderId="63" xfId="0" applyNumberFormat="1" applyFont="1" applyBorder="1" applyAlignment="1" applyProtection="1">
      <alignment horizontal="center"/>
      <protection locked="0"/>
    </xf>
    <xf numFmtId="10" fontId="14" fillId="0" borderId="63" xfId="3" applyNumberFormat="1" applyFont="1" applyBorder="1" applyAlignment="1" applyProtection="1">
      <alignment horizontal="center"/>
      <protection locked="0"/>
    </xf>
    <xf numFmtId="10" fontId="14" fillId="3" borderId="7" xfId="3" applyNumberFormat="1" applyFont="1" applyFill="1" applyBorder="1" applyAlignment="1">
      <alignment horizontal="center"/>
    </xf>
    <xf numFmtId="10" fontId="14" fillId="3" borderId="7" xfId="3" applyNumberFormat="1" applyFont="1" applyFill="1" applyBorder="1" applyAlignment="1" applyProtection="1">
      <alignment horizontal="center"/>
      <protection locked="0"/>
    </xf>
    <xf numFmtId="10" fontId="14" fillId="3" borderId="59" xfId="3" applyNumberFormat="1" applyFont="1" applyFill="1" applyBorder="1" applyAlignment="1" applyProtection="1">
      <alignment horizontal="center"/>
      <protection locked="0"/>
    </xf>
    <xf numFmtId="164" fontId="14" fillId="0" borderId="2" xfId="0" applyNumberFormat="1" applyFont="1" applyBorder="1" applyAlignment="1" applyProtection="1">
      <alignment horizontal="center"/>
      <protection locked="0"/>
    </xf>
    <xf numFmtId="2" fontId="14" fillId="16" borderId="5" xfId="0" applyNumberFormat="1" applyFont="1" applyFill="1" applyBorder="1" applyAlignment="1">
      <alignment horizontal="center"/>
    </xf>
    <xf numFmtId="2" fontId="14" fillId="16" borderId="8" xfId="0" applyNumberFormat="1" applyFont="1" applyFill="1" applyBorder="1" applyAlignment="1">
      <alignment horizontal="center"/>
    </xf>
    <xf numFmtId="164" fontId="14" fillId="16" borderId="21" xfId="0" applyNumberFormat="1" applyFont="1" applyFill="1" applyBorder="1" applyAlignment="1">
      <alignment horizontal="center"/>
    </xf>
    <xf numFmtId="2" fontId="14" fillId="16" borderId="21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1" fillId="0" borderId="0" xfId="0" applyFont="1" applyFill="1"/>
    <xf numFmtId="2" fontId="14" fillId="0" borderId="0" xfId="0" applyNumberFormat="1" applyFont="1" applyFill="1"/>
    <xf numFmtId="0" fontId="0" fillId="0" borderId="75" xfId="0" applyBorder="1" applyAlignment="1">
      <alignment horizontal="center"/>
    </xf>
    <xf numFmtId="0" fontId="15" fillId="3" borderId="46" xfId="0" applyFont="1" applyFill="1" applyBorder="1" applyAlignment="1">
      <alignment horizontal="center"/>
    </xf>
    <xf numFmtId="1" fontId="25" fillId="0" borderId="62" xfId="0" applyNumberFormat="1" applyFont="1" applyBorder="1" applyAlignment="1">
      <alignment horizontal="center"/>
    </xf>
    <xf numFmtId="2" fontId="14" fillId="0" borderId="46" xfId="0" applyNumberFormat="1" applyFont="1" applyBorder="1" applyAlignment="1">
      <alignment horizontal="center"/>
    </xf>
    <xf numFmtId="10" fontId="14" fillId="0" borderId="46" xfId="3" applyNumberFormat="1" applyFont="1" applyBorder="1" applyAlignment="1">
      <alignment horizontal="center"/>
    </xf>
    <xf numFmtId="10" fontId="14" fillId="3" borderId="48" xfId="3" applyNumberFormat="1" applyFont="1" applyFill="1" applyBorder="1" applyAlignment="1">
      <alignment horizontal="center"/>
    </xf>
    <xf numFmtId="0" fontId="18" fillId="0" borderId="62" xfId="0" applyFont="1" applyBorder="1" applyAlignment="1" applyProtection="1">
      <alignment horizontal="center"/>
      <protection locked="0"/>
    </xf>
    <xf numFmtId="2" fontId="14" fillId="0" borderId="46" xfId="0" applyNumberFormat="1" applyFont="1" applyBorder="1" applyAlignment="1" applyProtection="1">
      <alignment horizontal="center"/>
      <protection locked="0"/>
    </xf>
    <xf numFmtId="10" fontId="14" fillId="3" borderId="48" xfId="3" applyNumberFormat="1" applyFont="1" applyFill="1" applyBorder="1" applyAlignment="1" applyProtection="1">
      <alignment horizontal="center"/>
      <protection locked="0"/>
    </xf>
    <xf numFmtId="0" fontId="0" fillId="0" borderId="23" xfId="0" applyBorder="1"/>
    <xf numFmtId="0" fontId="0" fillId="0" borderId="79" xfId="0" applyBorder="1"/>
    <xf numFmtId="0" fontId="0" fillId="0" borderId="35" xfId="0" applyBorder="1"/>
    <xf numFmtId="0" fontId="0" fillId="0" borderId="45" xfId="0" applyBorder="1"/>
    <xf numFmtId="0" fontId="0" fillId="0" borderId="52" xfId="0" applyBorder="1"/>
    <xf numFmtId="0" fontId="0" fillId="0" borderId="33" xfId="0" applyBorder="1"/>
    <xf numFmtId="1" fontId="14" fillId="8" borderId="2" xfId="0" applyNumberFormat="1" applyFont="1" applyFill="1" applyBorder="1" applyAlignment="1">
      <alignment horizontal="center"/>
    </xf>
    <xf numFmtId="1" fontId="14" fillId="8" borderId="5" xfId="0" applyNumberFormat="1" applyFont="1" applyFill="1" applyBorder="1" applyAlignment="1">
      <alignment horizontal="center"/>
    </xf>
    <xf numFmtId="1" fontId="14" fillId="8" borderId="8" xfId="0" applyNumberFormat="1" applyFont="1" applyFill="1" applyBorder="1" applyAlignment="1">
      <alignment horizontal="center"/>
    </xf>
    <xf numFmtId="0" fontId="0" fillId="0" borderId="5" xfId="0" applyBorder="1"/>
    <xf numFmtId="49" fontId="0" fillId="0" borderId="5" xfId="0" applyNumberFormat="1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5" xfId="0" applyFill="1" applyBorder="1"/>
    <xf numFmtId="0" fontId="0" fillId="0" borderId="8" xfId="0" applyFill="1" applyBorder="1" applyAlignment="1">
      <alignment horizontal="center"/>
    </xf>
    <xf numFmtId="0" fontId="10" fillId="0" borderId="11" xfId="0" applyFont="1" applyBorder="1" applyAlignment="1">
      <alignment horizontal="center"/>
    </xf>
    <xf numFmtId="0" fontId="10" fillId="0" borderId="4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20" fillId="5" borderId="11" xfId="0" applyFont="1" applyFill="1" applyBorder="1" applyAlignment="1">
      <alignment horizontal="center"/>
    </xf>
    <xf numFmtId="0" fontId="20" fillId="5" borderId="44" xfId="0" applyFont="1" applyFill="1" applyBorder="1" applyAlignment="1">
      <alignment horizontal="center"/>
    </xf>
    <xf numFmtId="0" fontId="20" fillId="5" borderId="34" xfId="0" applyFont="1" applyFill="1" applyBorder="1" applyAlignment="1">
      <alignment horizontal="center"/>
    </xf>
    <xf numFmtId="0" fontId="20" fillId="3" borderId="11" xfId="0" applyFont="1" applyFill="1" applyBorder="1" applyAlignment="1">
      <alignment horizontal="center"/>
    </xf>
    <xf numFmtId="0" fontId="20" fillId="3" borderId="44" xfId="0" applyFont="1" applyFill="1" applyBorder="1" applyAlignment="1">
      <alignment horizontal="center"/>
    </xf>
    <xf numFmtId="0" fontId="20" fillId="3" borderId="34" xfId="0" applyFont="1" applyFill="1" applyBorder="1" applyAlignment="1">
      <alignment horizontal="center"/>
    </xf>
    <xf numFmtId="0" fontId="20" fillId="10" borderId="11" xfId="0" applyFont="1" applyFill="1" applyBorder="1" applyAlignment="1">
      <alignment horizontal="center"/>
    </xf>
    <xf numFmtId="0" fontId="20" fillId="10" borderId="44" xfId="0" applyFont="1" applyFill="1" applyBorder="1" applyAlignment="1">
      <alignment horizontal="center"/>
    </xf>
    <xf numFmtId="0" fontId="20" fillId="10" borderId="34" xfId="0" applyFont="1" applyFill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55" xfId="0" applyBorder="1" applyAlignment="1">
      <alignment horizontal="center"/>
    </xf>
    <xf numFmtId="0" fontId="0" fillId="0" borderId="54" xfId="0" applyBorder="1" applyAlignment="1">
      <alignment horizontal="center"/>
    </xf>
    <xf numFmtId="0" fontId="0" fillId="0" borderId="76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20" xfId="0" applyBorder="1" applyAlignment="1">
      <alignment horizontal="center" vertical="center"/>
    </xf>
    <xf numFmtId="0" fontId="0" fillId="0" borderId="17" xfId="0" applyBorder="1" applyAlignment="1">
      <alignment horizontal="center"/>
    </xf>
    <xf numFmtId="0" fontId="20" fillId="7" borderId="23" xfId="0" applyFont="1" applyFill="1" applyBorder="1" applyAlignment="1">
      <alignment horizontal="center"/>
    </xf>
    <xf numFmtId="0" fontId="20" fillId="7" borderId="79" xfId="0" applyFont="1" applyFill="1" applyBorder="1" applyAlignment="1">
      <alignment horizontal="center"/>
    </xf>
    <xf numFmtId="0" fontId="20" fillId="7" borderId="35" xfId="0" applyFont="1" applyFill="1" applyBorder="1" applyAlignment="1">
      <alignment horizontal="center"/>
    </xf>
    <xf numFmtId="0" fontId="20" fillId="5" borderId="23" xfId="0" applyFont="1" applyFill="1" applyBorder="1" applyAlignment="1">
      <alignment horizontal="center"/>
    </xf>
    <xf numFmtId="0" fontId="20" fillId="5" borderId="79" xfId="0" applyFont="1" applyFill="1" applyBorder="1" applyAlignment="1">
      <alignment horizontal="center"/>
    </xf>
    <xf numFmtId="0" fontId="20" fillId="5" borderId="35" xfId="0" applyFont="1" applyFill="1" applyBorder="1" applyAlignment="1">
      <alignment horizontal="center"/>
    </xf>
    <xf numFmtId="0" fontId="20" fillId="3" borderId="23" xfId="0" applyFont="1" applyFill="1" applyBorder="1" applyAlignment="1">
      <alignment horizontal="center"/>
    </xf>
    <xf numFmtId="0" fontId="20" fillId="3" borderId="79" xfId="0" applyFont="1" applyFill="1" applyBorder="1" applyAlignment="1">
      <alignment horizontal="center"/>
    </xf>
    <xf numFmtId="0" fontId="20" fillId="3" borderId="35" xfId="0" applyFont="1" applyFill="1" applyBorder="1" applyAlignment="1">
      <alignment horizontal="center"/>
    </xf>
    <xf numFmtId="0" fontId="24" fillId="0" borderId="24" xfId="0" applyFont="1" applyFill="1" applyBorder="1" applyAlignment="1">
      <alignment horizontal="center" vertical="center" wrapText="1"/>
    </xf>
    <xf numFmtId="0" fontId="24" fillId="0" borderId="64" xfId="0" applyFont="1" applyFill="1" applyBorder="1" applyAlignment="1">
      <alignment horizontal="center" vertical="center" wrapText="1"/>
    </xf>
    <xf numFmtId="0" fontId="24" fillId="0" borderId="32" xfId="0" applyFont="1" applyFill="1" applyBorder="1" applyAlignment="1">
      <alignment horizontal="center" vertical="center" wrapText="1"/>
    </xf>
    <xf numFmtId="0" fontId="20" fillId="10" borderId="23" xfId="0" applyFont="1" applyFill="1" applyBorder="1" applyAlignment="1">
      <alignment horizontal="center"/>
    </xf>
    <xf numFmtId="0" fontId="20" fillId="10" borderId="79" xfId="0" applyFont="1" applyFill="1" applyBorder="1" applyAlignment="1">
      <alignment horizontal="center"/>
    </xf>
    <xf numFmtId="0" fontId="20" fillId="10" borderId="35" xfId="0" applyFont="1" applyFill="1" applyBorder="1" applyAlignment="1">
      <alignment horizontal="center"/>
    </xf>
    <xf numFmtId="0" fontId="24" fillId="0" borderId="35" xfId="0" applyFont="1" applyFill="1" applyBorder="1" applyAlignment="1">
      <alignment horizontal="center" vertical="center" wrapText="1"/>
    </xf>
    <xf numFmtId="0" fontId="24" fillId="0" borderId="51" xfId="0" applyFont="1" applyFill="1" applyBorder="1" applyAlignment="1">
      <alignment horizontal="center" vertical="center" wrapText="1"/>
    </xf>
    <xf numFmtId="0" fontId="24" fillId="0" borderId="33" xfId="0" applyFont="1" applyFill="1" applyBorder="1" applyAlignment="1">
      <alignment horizontal="center" vertical="center" wrapText="1"/>
    </xf>
    <xf numFmtId="0" fontId="24" fillId="0" borderId="71" xfId="0" applyFont="1" applyFill="1" applyBorder="1" applyAlignment="1">
      <alignment horizontal="center" vertical="center" wrapText="1"/>
    </xf>
    <xf numFmtId="0" fontId="24" fillId="0" borderId="53" xfId="0" applyFont="1" applyFill="1" applyBorder="1" applyAlignment="1">
      <alignment horizontal="center" vertical="center" wrapText="1"/>
    </xf>
    <xf numFmtId="0" fontId="24" fillId="0" borderId="57" xfId="0" applyFont="1" applyFill="1" applyBorder="1" applyAlignment="1">
      <alignment horizontal="center" vertical="center" wrapText="1"/>
    </xf>
    <xf numFmtId="0" fontId="20" fillId="7" borderId="11" xfId="0" applyFont="1" applyFill="1" applyBorder="1" applyAlignment="1">
      <alignment horizontal="center"/>
    </xf>
    <xf numFmtId="0" fontId="20" fillId="7" borderId="44" xfId="0" applyFont="1" applyFill="1" applyBorder="1" applyAlignment="1">
      <alignment horizontal="center"/>
    </xf>
    <xf numFmtId="0" fontId="20" fillId="7" borderId="34" xfId="0" applyFont="1" applyFill="1" applyBorder="1" applyAlignment="1">
      <alignment horizontal="center"/>
    </xf>
    <xf numFmtId="0" fontId="20" fillId="7" borderId="1" xfId="0" applyFont="1" applyFill="1" applyBorder="1" applyAlignment="1">
      <alignment horizontal="center"/>
    </xf>
    <xf numFmtId="0" fontId="20" fillId="7" borderId="10" xfId="0" applyFont="1" applyFill="1" applyBorder="1" applyAlignment="1">
      <alignment horizontal="center"/>
    </xf>
    <xf numFmtId="0" fontId="20" fillId="7" borderId="28" xfId="0" applyFont="1" applyFill="1" applyBorder="1" applyAlignment="1">
      <alignment horizontal="center"/>
    </xf>
    <xf numFmtId="0" fontId="20" fillId="5" borderId="77" xfId="0" applyFont="1" applyFill="1" applyBorder="1" applyAlignment="1">
      <alignment horizontal="center"/>
    </xf>
    <xf numFmtId="0" fontId="20" fillId="5" borderId="10" xfId="0" applyFont="1" applyFill="1" applyBorder="1" applyAlignment="1">
      <alignment horizontal="center"/>
    </xf>
    <xf numFmtId="0" fontId="20" fillId="5" borderId="28" xfId="0" applyFont="1" applyFill="1" applyBorder="1" applyAlignment="1">
      <alignment horizontal="center"/>
    </xf>
    <xf numFmtId="0" fontId="20" fillId="3" borderId="77" xfId="0" applyFont="1" applyFill="1" applyBorder="1" applyAlignment="1">
      <alignment horizontal="center"/>
    </xf>
    <xf numFmtId="0" fontId="20" fillId="3" borderId="10" xfId="0" applyFont="1" applyFill="1" applyBorder="1" applyAlignment="1">
      <alignment horizontal="center"/>
    </xf>
    <xf numFmtId="0" fontId="20" fillId="3" borderId="49" xfId="0" applyFont="1" applyFill="1" applyBorder="1" applyAlignment="1">
      <alignment horizontal="center"/>
    </xf>
    <xf numFmtId="0" fontId="20" fillId="10" borderId="1" xfId="0" applyFont="1" applyFill="1" applyBorder="1" applyAlignment="1">
      <alignment horizontal="center"/>
    </xf>
    <xf numFmtId="0" fontId="20" fillId="10" borderId="10" xfId="0" applyFont="1" applyFill="1" applyBorder="1" applyAlignment="1">
      <alignment horizontal="center"/>
    </xf>
    <xf numFmtId="0" fontId="20" fillId="10" borderId="28" xfId="0" applyFont="1" applyFill="1" applyBorder="1" applyAlignment="1">
      <alignment horizontal="center"/>
    </xf>
    <xf numFmtId="0" fontId="20" fillId="5" borderId="42" xfId="0" applyFont="1" applyFill="1" applyBorder="1" applyAlignment="1">
      <alignment horizontal="center"/>
    </xf>
    <xf numFmtId="0" fontId="20" fillId="5" borderId="38" xfId="0" applyFont="1" applyFill="1" applyBorder="1" applyAlignment="1">
      <alignment horizontal="center"/>
    </xf>
    <xf numFmtId="0" fontId="20" fillId="5" borderId="36" xfId="0" applyFont="1" applyFill="1" applyBorder="1" applyAlignment="1">
      <alignment horizontal="center"/>
    </xf>
    <xf numFmtId="0" fontId="20" fillId="5" borderId="1" xfId="0" applyFont="1" applyFill="1" applyBorder="1" applyAlignment="1">
      <alignment horizontal="center"/>
    </xf>
    <xf numFmtId="0" fontId="20" fillId="3" borderId="1" xfId="0" applyFont="1" applyFill="1" applyBorder="1" applyAlignment="1">
      <alignment horizontal="center"/>
    </xf>
    <xf numFmtId="0" fontId="20" fillId="3" borderId="28" xfId="0" applyFont="1" applyFill="1" applyBorder="1" applyAlignment="1">
      <alignment horizontal="center"/>
    </xf>
    <xf numFmtId="0" fontId="24" fillId="10" borderId="24" xfId="0" applyFont="1" applyFill="1" applyBorder="1" applyAlignment="1">
      <alignment horizontal="center" vertical="center" wrapText="1"/>
    </xf>
    <xf numFmtId="0" fontId="24" fillId="10" borderId="32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0" fillId="10" borderId="73" xfId="0" applyFont="1" applyFill="1" applyBorder="1" applyAlignment="1">
      <alignment horizontal="center"/>
    </xf>
    <xf numFmtId="0" fontId="20" fillId="10" borderId="75" xfId="0" applyFont="1" applyFill="1" applyBorder="1" applyAlignment="1">
      <alignment horizontal="center"/>
    </xf>
    <xf numFmtId="0" fontId="20" fillId="10" borderId="58" xfId="0" applyFont="1" applyFill="1" applyBorder="1" applyAlignment="1">
      <alignment horizontal="center"/>
    </xf>
    <xf numFmtId="0" fontId="20" fillId="3" borderId="26" xfId="0" applyFont="1" applyFill="1" applyBorder="1" applyAlignment="1">
      <alignment horizontal="center"/>
    </xf>
    <xf numFmtId="0" fontId="20" fillId="3" borderId="38" xfId="0" applyFont="1" applyFill="1" applyBorder="1" applyAlignment="1">
      <alignment horizontal="center"/>
    </xf>
    <xf numFmtId="0" fontId="20" fillId="3" borderId="36" xfId="0" applyFont="1" applyFill="1" applyBorder="1" applyAlignment="1">
      <alignment horizontal="center"/>
    </xf>
    <xf numFmtId="0" fontId="20" fillId="0" borderId="11" xfId="0" applyFont="1" applyBorder="1" applyAlignment="1">
      <alignment horizontal="center"/>
    </xf>
    <xf numFmtId="0" fontId="20" fillId="0" borderId="44" xfId="0" applyFont="1" applyBorder="1" applyAlignment="1">
      <alignment horizontal="center"/>
    </xf>
    <xf numFmtId="0" fontId="20" fillId="0" borderId="3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24" fillId="0" borderId="65" xfId="0" applyFont="1" applyFill="1" applyBorder="1" applyAlignment="1">
      <alignment horizontal="center" vertical="center" wrapText="1"/>
    </xf>
    <xf numFmtId="0" fontId="22" fillId="0" borderId="51" xfId="0" applyFont="1" applyFill="1" applyBorder="1" applyAlignment="1">
      <alignment horizontal="center" vertical="center"/>
    </xf>
    <xf numFmtId="0" fontId="22" fillId="0" borderId="63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34" xfId="0" applyBorder="1" applyAlignment="1">
      <alignment horizontal="center"/>
    </xf>
    <xf numFmtId="0" fontId="2" fillId="0" borderId="71" xfId="0" applyFont="1" applyBorder="1" applyAlignment="1">
      <alignment horizontal="center"/>
    </xf>
    <xf numFmtId="0" fontId="2" fillId="0" borderId="57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8" xfId="0" applyBorder="1" applyAlignment="1">
      <alignment horizontal="center"/>
    </xf>
    <xf numFmtId="0" fontId="2" fillId="0" borderId="67" xfId="0" applyFont="1" applyBorder="1" applyAlignment="1">
      <alignment horizontal="center"/>
    </xf>
    <xf numFmtId="0" fontId="2" fillId="0" borderId="69" xfId="0" applyFont="1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36" xfId="0" applyBorder="1" applyAlignment="1">
      <alignment horizontal="center"/>
    </xf>
    <xf numFmtId="0" fontId="2" fillId="0" borderId="7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/>
    <xf numFmtId="0" fontId="0" fillId="3" borderId="5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18" borderId="5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6" borderId="0" xfId="0" applyFill="1"/>
    <xf numFmtId="0" fontId="0" fillId="5" borderId="0" xfId="0" applyFill="1"/>
    <xf numFmtId="0" fontId="0" fillId="18" borderId="13" xfId="0" applyFill="1" applyBorder="1" applyAlignment="1">
      <alignment horizontal="center"/>
    </xf>
    <xf numFmtId="0" fontId="0" fillId="18" borderId="15" xfId="0" applyFill="1" applyBorder="1" applyAlignment="1">
      <alignment horizontal="center"/>
    </xf>
    <xf numFmtId="0" fontId="0" fillId="18" borderId="55" xfId="0" applyFill="1" applyBorder="1" applyAlignment="1">
      <alignment horizontal="center"/>
    </xf>
    <xf numFmtId="0" fontId="0" fillId="18" borderId="0" xfId="0" applyFill="1"/>
    <xf numFmtId="0" fontId="0" fillId="17" borderId="13" xfId="0" applyFill="1" applyBorder="1" applyAlignment="1">
      <alignment horizontal="center"/>
    </xf>
    <xf numFmtId="0" fontId="0" fillId="17" borderId="55" xfId="0" applyFill="1" applyBorder="1" applyAlignment="1">
      <alignment horizontal="center"/>
    </xf>
    <xf numFmtId="0" fontId="0" fillId="17" borderId="15" xfId="0" applyFill="1" applyBorder="1" applyAlignment="1">
      <alignment horizontal="center"/>
    </xf>
    <xf numFmtId="0" fontId="0" fillId="17" borderId="0" xfId="0" applyFill="1"/>
  </cellXfs>
  <cellStyles count="11">
    <cellStyle name="Euro" xfId="1"/>
    <cellStyle name="Millares" xfId="10" builtinId="3"/>
    <cellStyle name="Normal" xfId="0" builtinId="0"/>
    <cellStyle name="Normal 2" xfId="2"/>
    <cellStyle name="Normal 3" xfId="9"/>
    <cellStyle name="Porcentaje" xfId="3" builtinId="5"/>
    <cellStyle name="Porcentaje 2" xfId="7"/>
    <cellStyle name="Porcentaje 3" xfId="8"/>
    <cellStyle name="Porcentual 2" xfId="4"/>
    <cellStyle name="Porcentual 3" xfId="5"/>
    <cellStyle name="Porcentual 4" xfId="6"/>
  </cellStyles>
  <dxfs count="0"/>
  <tableStyles count="0" defaultTableStyle="TableStyleMedium9" defaultPivotStyle="PivotStyleLight16"/>
  <colors>
    <mruColors>
      <color rgb="FF00FF00"/>
      <color rgb="FFFF99FF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432-4E9D-BA50-68F005188775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432-4E9D-BA50-68F005188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8630528"/>
        <c:axId val="188632064"/>
      </c:barChart>
      <c:catAx>
        <c:axId val="188630528"/>
        <c:scaling>
          <c:orientation val="minMax"/>
        </c:scaling>
        <c:delete val="0"/>
        <c:axPos val="b"/>
        <c:majorTickMark val="out"/>
        <c:minorTickMark val="none"/>
        <c:tickLblPos val="nextTo"/>
        <c:crossAx val="188632064"/>
        <c:crosses val="autoZero"/>
        <c:auto val="1"/>
        <c:lblAlgn val="ctr"/>
        <c:lblOffset val="100"/>
        <c:noMultiLvlLbl val="0"/>
      </c:catAx>
      <c:valAx>
        <c:axId val="18863206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863052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96-4EB2-AECA-22CF02296033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96-4EB2-AECA-22CF022960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9305600"/>
        <c:axId val="189307136"/>
      </c:barChart>
      <c:catAx>
        <c:axId val="189305600"/>
        <c:scaling>
          <c:orientation val="minMax"/>
        </c:scaling>
        <c:delete val="0"/>
        <c:axPos val="b"/>
        <c:majorTickMark val="out"/>
        <c:minorTickMark val="none"/>
        <c:tickLblPos val="nextTo"/>
        <c:crossAx val="189307136"/>
        <c:crosses val="autoZero"/>
        <c:auto val="1"/>
        <c:lblAlgn val="ctr"/>
        <c:lblOffset val="100"/>
        <c:noMultiLvlLbl val="0"/>
      </c:catAx>
      <c:valAx>
        <c:axId val="189307136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930560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661-429F-8E35-3496FAE84BA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661-429F-8E35-3496FAE84B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345152"/>
        <c:axId val="189346944"/>
      </c:lineChart>
      <c:catAx>
        <c:axId val="189345152"/>
        <c:scaling>
          <c:orientation val="minMax"/>
        </c:scaling>
        <c:delete val="0"/>
        <c:axPos val="b"/>
        <c:majorTickMark val="out"/>
        <c:minorTickMark val="none"/>
        <c:tickLblPos val="nextTo"/>
        <c:crossAx val="189346944"/>
        <c:crosses val="autoZero"/>
        <c:auto val="1"/>
        <c:lblAlgn val="ctr"/>
        <c:lblOffset val="100"/>
        <c:noMultiLvlLbl val="0"/>
      </c:catAx>
      <c:valAx>
        <c:axId val="189346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934515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39A-4299-AA2A-FEEFFBADE6B7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39A-4299-AA2A-FEEFFBADE6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387520"/>
        <c:axId val="189389056"/>
      </c:lineChart>
      <c:catAx>
        <c:axId val="189387520"/>
        <c:scaling>
          <c:orientation val="minMax"/>
        </c:scaling>
        <c:delete val="0"/>
        <c:axPos val="b"/>
        <c:majorTickMark val="out"/>
        <c:minorTickMark val="none"/>
        <c:tickLblPos val="nextTo"/>
        <c:crossAx val="189389056"/>
        <c:crosses val="autoZero"/>
        <c:auto val="1"/>
        <c:lblAlgn val="ctr"/>
        <c:lblOffset val="100"/>
        <c:noMultiLvlLbl val="0"/>
      </c:catAx>
      <c:valAx>
        <c:axId val="189389056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938752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004-4968-A3D4-A7D02097535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004-4968-A3D4-A7D0209753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674432"/>
        <c:axId val="188675968"/>
      </c:lineChart>
      <c:catAx>
        <c:axId val="188674432"/>
        <c:scaling>
          <c:orientation val="minMax"/>
        </c:scaling>
        <c:delete val="0"/>
        <c:axPos val="b"/>
        <c:majorTickMark val="out"/>
        <c:minorTickMark val="none"/>
        <c:tickLblPos val="nextTo"/>
        <c:crossAx val="188675968"/>
        <c:crosses val="autoZero"/>
        <c:auto val="1"/>
        <c:lblAlgn val="ctr"/>
        <c:lblOffset val="100"/>
        <c:noMultiLvlLbl val="0"/>
      </c:catAx>
      <c:valAx>
        <c:axId val="188675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867443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64D-496B-B81C-7EF074390621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64D-496B-B81C-7EF0743906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894592"/>
        <c:axId val="188920960"/>
      </c:lineChart>
      <c:catAx>
        <c:axId val="188894592"/>
        <c:scaling>
          <c:orientation val="minMax"/>
        </c:scaling>
        <c:delete val="0"/>
        <c:axPos val="b"/>
        <c:majorTickMark val="out"/>
        <c:minorTickMark val="none"/>
        <c:tickLblPos val="nextTo"/>
        <c:crossAx val="188920960"/>
        <c:crosses val="autoZero"/>
        <c:auto val="1"/>
        <c:lblAlgn val="ctr"/>
        <c:lblOffset val="100"/>
        <c:noMultiLvlLbl val="0"/>
      </c:catAx>
      <c:valAx>
        <c:axId val="18892096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88945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904-412B-AE1A-5ADCAFF6AD96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904-412B-AE1A-5ADCAFF6AD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8959744"/>
        <c:axId val="188961536"/>
      </c:barChart>
      <c:catAx>
        <c:axId val="188959744"/>
        <c:scaling>
          <c:orientation val="minMax"/>
        </c:scaling>
        <c:delete val="0"/>
        <c:axPos val="b"/>
        <c:majorTickMark val="out"/>
        <c:minorTickMark val="none"/>
        <c:tickLblPos val="nextTo"/>
        <c:crossAx val="188961536"/>
        <c:crosses val="autoZero"/>
        <c:auto val="1"/>
        <c:lblAlgn val="ctr"/>
        <c:lblOffset val="100"/>
        <c:noMultiLvlLbl val="0"/>
      </c:catAx>
      <c:valAx>
        <c:axId val="188961536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89597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549-4E53-99B4-1A56765EC172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549-4E53-99B4-1A56765EC1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001728"/>
        <c:axId val="189003264"/>
      </c:lineChart>
      <c:catAx>
        <c:axId val="189001728"/>
        <c:scaling>
          <c:orientation val="minMax"/>
        </c:scaling>
        <c:delete val="0"/>
        <c:axPos val="b"/>
        <c:majorTickMark val="out"/>
        <c:minorTickMark val="none"/>
        <c:tickLblPos val="nextTo"/>
        <c:crossAx val="189003264"/>
        <c:crosses val="autoZero"/>
        <c:auto val="1"/>
        <c:lblAlgn val="ctr"/>
        <c:lblOffset val="100"/>
        <c:noMultiLvlLbl val="0"/>
      </c:catAx>
      <c:valAx>
        <c:axId val="189003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900172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E76-4D97-9A95-05F764EE5367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E76-4D97-9A95-05F764EE53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103104"/>
        <c:axId val="189108992"/>
      </c:lineChart>
      <c:catAx>
        <c:axId val="189103104"/>
        <c:scaling>
          <c:orientation val="minMax"/>
        </c:scaling>
        <c:delete val="0"/>
        <c:axPos val="b"/>
        <c:majorTickMark val="out"/>
        <c:minorTickMark val="none"/>
        <c:tickLblPos val="nextTo"/>
        <c:crossAx val="189108992"/>
        <c:crosses val="autoZero"/>
        <c:auto val="1"/>
        <c:lblAlgn val="ctr"/>
        <c:lblOffset val="100"/>
        <c:noMultiLvlLbl val="0"/>
      </c:catAx>
      <c:valAx>
        <c:axId val="189108992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910310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7DF-4CEF-8CDE-A08F5933F717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7DF-4CEF-8CDE-A08F5933F7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9180928"/>
        <c:axId val="189182720"/>
      </c:barChart>
      <c:catAx>
        <c:axId val="189180928"/>
        <c:scaling>
          <c:orientation val="minMax"/>
        </c:scaling>
        <c:delete val="0"/>
        <c:axPos val="b"/>
        <c:majorTickMark val="out"/>
        <c:minorTickMark val="none"/>
        <c:tickLblPos val="nextTo"/>
        <c:crossAx val="189182720"/>
        <c:crosses val="autoZero"/>
        <c:auto val="1"/>
        <c:lblAlgn val="ctr"/>
        <c:lblOffset val="100"/>
        <c:noMultiLvlLbl val="0"/>
      </c:catAx>
      <c:valAx>
        <c:axId val="18918272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918092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620-4971-A14F-CF1A6F80190E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620-4971-A14F-CF1A6F8019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216640"/>
        <c:axId val="189218176"/>
      </c:lineChart>
      <c:catAx>
        <c:axId val="189216640"/>
        <c:scaling>
          <c:orientation val="minMax"/>
        </c:scaling>
        <c:delete val="0"/>
        <c:axPos val="b"/>
        <c:majorTickMark val="out"/>
        <c:minorTickMark val="none"/>
        <c:tickLblPos val="nextTo"/>
        <c:crossAx val="189218176"/>
        <c:crosses val="autoZero"/>
        <c:auto val="1"/>
        <c:lblAlgn val="ctr"/>
        <c:lblOffset val="100"/>
        <c:noMultiLvlLbl val="0"/>
      </c:catAx>
      <c:valAx>
        <c:axId val="189218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92166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55D-44FF-B92C-E1725F97462A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55D-44FF-B92C-E1725F9746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260928"/>
        <c:axId val="189262464"/>
      </c:lineChart>
      <c:catAx>
        <c:axId val="189260928"/>
        <c:scaling>
          <c:orientation val="minMax"/>
        </c:scaling>
        <c:delete val="0"/>
        <c:axPos val="b"/>
        <c:majorTickMark val="out"/>
        <c:minorTickMark val="none"/>
        <c:tickLblPos val="nextTo"/>
        <c:crossAx val="189262464"/>
        <c:crosses val="autoZero"/>
        <c:auto val="1"/>
        <c:lblAlgn val="ctr"/>
        <c:lblOffset val="100"/>
        <c:noMultiLvlLbl val="0"/>
      </c:catAx>
      <c:valAx>
        <c:axId val="18926246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926092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52"/>
  <sheetViews>
    <sheetView topLeftCell="A28" zoomScale="80" zoomScaleNormal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855468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85546875" customWidth="1"/>
    <col min="17" max="17" width="9.5703125" customWidth="1"/>
    <col min="18" max="18" width="9.42578125" customWidth="1"/>
    <col min="19" max="19" width="9.85546875" customWidth="1"/>
    <col min="20" max="21" width="9.140625" customWidth="1"/>
    <col min="22" max="22" width="8.7109375" bestFit="1" customWidth="1"/>
    <col min="23" max="23" width="10.85546875" customWidth="1"/>
  </cols>
  <sheetData>
    <row r="1" spans="1:26" ht="3.95" customHeight="1" x14ac:dyDescent="0.2"/>
    <row r="2" spans="1:26" x14ac:dyDescent="0.2">
      <c r="A2" s="1" t="s">
        <v>22</v>
      </c>
      <c r="D2" s="1"/>
    </row>
    <row r="3" spans="1:26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6" ht="16.5" customHeight="1" thickBot="1" x14ac:dyDescent="0.3">
      <c r="A4" s="5" t="s">
        <v>16</v>
      </c>
      <c r="B4" s="774" t="s">
        <v>18</v>
      </c>
      <c r="C4" s="775"/>
      <c r="D4" s="775"/>
      <c r="E4" s="775"/>
      <c r="F4" s="775"/>
      <c r="G4" s="775"/>
      <c r="H4" s="775"/>
      <c r="I4" s="775"/>
      <c r="J4" s="776"/>
      <c r="K4" s="774" t="s">
        <v>21</v>
      </c>
      <c r="L4" s="775"/>
      <c r="M4" s="775"/>
      <c r="N4" s="775"/>
      <c r="O4" s="775"/>
      <c r="P4" s="775"/>
      <c r="Q4" s="775"/>
      <c r="R4" s="775"/>
      <c r="S4" s="775"/>
      <c r="T4" s="776"/>
      <c r="U4" s="81" t="s">
        <v>19</v>
      </c>
      <c r="V4" s="81" t="s">
        <v>20</v>
      </c>
      <c r="W4" s="119"/>
      <c r="X4" s="77"/>
      <c r="Y4" s="77"/>
      <c r="Z4" s="77"/>
    </row>
    <row r="5" spans="1:26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30">
        <f>+B5+C5+D5+E5</f>
        <v>0</v>
      </c>
      <c r="V5" s="131">
        <f>+F5+G5+H5+I5+J5+T5+K5+L5+M5+N5+O5+P5+Q5+R5</f>
        <v>0</v>
      </c>
      <c r="W5" s="132">
        <f>+U5+V5</f>
        <v>0</v>
      </c>
    </row>
    <row r="6" spans="1:26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 t="s">
        <v>15</v>
      </c>
      <c r="V6" s="134" t="s">
        <v>15</v>
      </c>
      <c r="W6" s="135" t="s">
        <v>0</v>
      </c>
    </row>
    <row r="7" spans="1:26" x14ac:dyDescent="0.2">
      <c r="A7" s="68" t="s">
        <v>3</v>
      </c>
      <c r="B7" s="72">
        <v>110</v>
      </c>
      <c r="C7" s="26">
        <v>110</v>
      </c>
      <c r="D7" s="26">
        <v>110</v>
      </c>
      <c r="E7" s="26">
        <v>110</v>
      </c>
      <c r="F7" s="26">
        <v>110</v>
      </c>
      <c r="G7" s="26">
        <v>110</v>
      </c>
      <c r="H7" s="26">
        <v>110</v>
      </c>
      <c r="I7" s="26">
        <v>110</v>
      </c>
      <c r="J7" s="136">
        <v>110</v>
      </c>
      <c r="K7" s="72">
        <v>110</v>
      </c>
      <c r="L7" s="26">
        <v>110</v>
      </c>
      <c r="M7" s="26">
        <v>110</v>
      </c>
      <c r="N7" s="26">
        <v>110</v>
      </c>
      <c r="O7" s="26">
        <v>110</v>
      </c>
      <c r="P7" s="26">
        <v>110</v>
      </c>
      <c r="Q7" s="26">
        <v>110</v>
      </c>
      <c r="R7" s="26">
        <v>110</v>
      </c>
      <c r="S7" s="136">
        <v>110</v>
      </c>
      <c r="T7" s="136">
        <v>110</v>
      </c>
      <c r="U7" s="151">
        <v>110</v>
      </c>
      <c r="V7" s="26">
        <v>110</v>
      </c>
      <c r="W7" s="165">
        <v>110</v>
      </c>
    </row>
    <row r="8" spans="1:26" x14ac:dyDescent="0.2">
      <c r="A8" s="69" t="s">
        <v>4</v>
      </c>
      <c r="B8" s="73">
        <v>5925</v>
      </c>
      <c r="C8" s="16">
        <v>6550</v>
      </c>
      <c r="D8" s="16">
        <v>6147</v>
      </c>
      <c r="E8" s="16">
        <v>6551</v>
      </c>
      <c r="F8" s="16">
        <v>6112</v>
      </c>
      <c r="G8" s="16">
        <v>6418</v>
      </c>
      <c r="H8" s="16">
        <v>6042</v>
      </c>
      <c r="I8" s="16">
        <v>6118</v>
      </c>
      <c r="J8" s="66">
        <v>6540</v>
      </c>
      <c r="K8" s="152">
        <v>8958</v>
      </c>
      <c r="L8" s="16">
        <v>9159</v>
      </c>
      <c r="M8" s="16">
        <v>8351</v>
      </c>
      <c r="N8" s="16">
        <v>7751</v>
      </c>
      <c r="O8" s="29">
        <v>9112</v>
      </c>
      <c r="P8" s="40">
        <v>8702</v>
      </c>
      <c r="Q8" s="34">
        <v>8678</v>
      </c>
      <c r="R8" s="34">
        <v>9250</v>
      </c>
      <c r="S8" s="161">
        <v>10254</v>
      </c>
      <c r="T8" s="140">
        <v>11349</v>
      </c>
      <c r="U8" s="144">
        <v>56403</v>
      </c>
      <c r="V8" s="23">
        <v>91564</v>
      </c>
      <c r="W8" s="106">
        <v>147967</v>
      </c>
    </row>
    <row r="9" spans="1:26" x14ac:dyDescent="0.2">
      <c r="A9" s="69" t="s">
        <v>5</v>
      </c>
      <c r="B9" s="73">
        <v>40</v>
      </c>
      <c r="C9" s="16">
        <v>45</v>
      </c>
      <c r="D9" s="16">
        <v>41</v>
      </c>
      <c r="E9" s="16">
        <v>43</v>
      </c>
      <c r="F9" s="16">
        <v>41</v>
      </c>
      <c r="G9" s="16">
        <v>43</v>
      </c>
      <c r="H9" s="16">
        <v>41</v>
      </c>
      <c r="I9" s="16">
        <v>42</v>
      </c>
      <c r="J9" s="66">
        <v>44</v>
      </c>
      <c r="K9" s="152">
        <v>60</v>
      </c>
      <c r="L9" s="16">
        <v>60</v>
      </c>
      <c r="M9" s="16">
        <v>55</v>
      </c>
      <c r="N9" s="16">
        <v>51</v>
      </c>
      <c r="O9" s="29">
        <v>60</v>
      </c>
      <c r="P9" s="61">
        <v>58</v>
      </c>
      <c r="Q9" s="62">
        <v>60</v>
      </c>
      <c r="R9" s="62">
        <v>62</v>
      </c>
      <c r="S9" s="162">
        <v>68</v>
      </c>
      <c r="T9" s="140">
        <v>77</v>
      </c>
      <c r="U9" s="144">
        <v>380</v>
      </c>
      <c r="V9" s="23">
        <v>611</v>
      </c>
      <c r="W9" s="106">
        <v>991</v>
      </c>
    </row>
    <row r="10" spans="1:26" x14ac:dyDescent="0.2">
      <c r="A10" s="69" t="s">
        <v>6</v>
      </c>
      <c r="B10" s="63">
        <v>148.125</v>
      </c>
      <c r="C10" s="15">
        <v>145.55555555555554</v>
      </c>
      <c r="D10" s="15">
        <v>149.92682926829269</v>
      </c>
      <c r="E10" s="15">
        <v>152.34883720930233</v>
      </c>
      <c r="F10" s="15">
        <v>149.07317073170731</v>
      </c>
      <c r="G10" s="15">
        <v>149.25581395348837</v>
      </c>
      <c r="H10" s="15">
        <v>147.36585365853659</v>
      </c>
      <c r="I10" s="15">
        <v>145.66666666666666</v>
      </c>
      <c r="J10" s="64">
        <v>148.63636363636363</v>
      </c>
      <c r="K10" s="153">
        <v>134.30000000000001</v>
      </c>
      <c r="L10" s="15">
        <v>137.65</v>
      </c>
      <c r="M10" s="15">
        <v>136.84</v>
      </c>
      <c r="N10" s="15">
        <v>136.97999999999999</v>
      </c>
      <c r="O10" s="27">
        <v>136.86000000000001</v>
      </c>
      <c r="P10" s="35">
        <v>135.03</v>
      </c>
      <c r="Q10" s="36">
        <v>129.63</v>
      </c>
      <c r="R10" s="36">
        <v>134.19</v>
      </c>
      <c r="S10" s="78">
        <v>135.79</v>
      </c>
      <c r="T10" s="141">
        <v>132.38</v>
      </c>
      <c r="U10" s="145">
        <v>148.42894736842106</v>
      </c>
      <c r="V10" s="166">
        <v>134.85</v>
      </c>
      <c r="W10" s="107">
        <v>149.31079717457115</v>
      </c>
    </row>
    <row r="11" spans="1:26" x14ac:dyDescent="0.2">
      <c r="A11" s="69" t="s">
        <v>7</v>
      </c>
      <c r="B11" s="63">
        <v>75</v>
      </c>
      <c r="C11" s="15">
        <v>68.888888888888886</v>
      </c>
      <c r="D11" s="15">
        <v>56.097560975609753</v>
      </c>
      <c r="E11" s="15">
        <v>83.720930232558146</v>
      </c>
      <c r="F11" s="15">
        <v>65.853658536585371</v>
      </c>
      <c r="G11" s="15">
        <v>90.697674418604649</v>
      </c>
      <c r="H11" s="15">
        <v>92.682926829268297</v>
      </c>
      <c r="I11" s="15">
        <v>88.095238095238102</v>
      </c>
      <c r="J11" s="64">
        <v>93.181818181818187</v>
      </c>
      <c r="K11" s="153">
        <v>70</v>
      </c>
      <c r="L11" s="15">
        <v>70</v>
      </c>
      <c r="M11" s="15">
        <v>63.636363636363633</v>
      </c>
      <c r="N11" s="15">
        <v>74.509803921568633</v>
      </c>
      <c r="O11" s="27">
        <v>70</v>
      </c>
      <c r="P11" s="35">
        <v>68.965517241379317</v>
      </c>
      <c r="Q11" s="36">
        <v>68.333333333333329</v>
      </c>
      <c r="R11" s="36">
        <v>74.193548387096769</v>
      </c>
      <c r="S11" s="78">
        <v>72.058823529411768</v>
      </c>
      <c r="T11" s="141">
        <v>80.519480519480524</v>
      </c>
      <c r="U11" s="145">
        <v>80.526315789473685</v>
      </c>
      <c r="V11" s="166">
        <v>70.86743044189852</v>
      </c>
      <c r="W11" s="107">
        <v>74.571140262361254</v>
      </c>
    </row>
    <row r="12" spans="1:26" x14ac:dyDescent="0.2">
      <c r="A12" s="69" t="s">
        <v>8</v>
      </c>
      <c r="B12" s="74">
        <v>8.7727191362359305E-2</v>
      </c>
      <c r="C12" s="19">
        <v>0.10044594929742309</v>
      </c>
      <c r="D12" s="14">
        <v>0.10493869154299762</v>
      </c>
      <c r="E12" s="14">
        <v>6.3337519377633794E-2</v>
      </c>
      <c r="F12" s="14">
        <v>9.2517082936007605E-2</v>
      </c>
      <c r="G12" s="19">
        <v>5.7853398360724929E-2</v>
      </c>
      <c r="H12" s="14">
        <v>5.7006432834980039E-2</v>
      </c>
      <c r="I12" s="19">
        <v>6.2411314804969566E-2</v>
      </c>
      <c r="J12" s="160">
        <v>5.990294125744617E-2</v>
      </c>
      <c r="K12" s="154">
        <v>9.5824014184351394E-2</v>
      </c>
      <c r="L12" s="14">
        <v>9.7230986032580416E-2</v>
      </c>
      <c r="M12" s="19">
        <v>0.10695710047666468</v>
      </c>
      <c r="N12" s="19">
        <v>9.0625913641511513E-2</v>
      </c>
      <c r="O12" s="28">
        <v>9.8165150902272166E-2</v>
      </c>
      <c r="P12" s="14">
        <v>9.6966593267426682E-2</v>
      </c>
      <c r="Q12" s="37">
        <v>0.10165408867655897</v>
      </c>
      <c r="R12" s="37">
        <v>8.4353425331933879E-2</v>
      </c>
      <c r="S12" s="79">
        <v>9.1321660069635491E-2</v>
      </c>
      <c r="T12" s="142">
        <v>9.0123604576965721E-2</v>
      </c>
      <c r="U12" s="146">
        <v>7.9511247589149792E-2</v>
      </c>
      <c r="V12" s="167">
        <v>9.6556579058853717E-2</v>
      </c>
      <c r="W12" s="108">
        <v>9.0597101431533822E-2</v>
      </c>
    </row>
    <row r="13" spans="1:26" x14ac:dyDescent="0.2">
      <c r="A13" s="69" t="s">
        <v>9</v>
      </c>
      <c r="B13" s="63">
        <v>12.994590220549473</v>
      </c>
      <c r="C13" s="15">
        <v>14.620465953291582</v>
      </c>
      <c r="D13" s="15">
        <v>15.733125290605035</v>
      </c>
      <c r="E13" s="15">
        <v>9.6493974289041624</v>
      </c>
      <c r="F13" s="15">
        <v>13.791814900118986</v>
      </c>
      <c r="G13" s="15">
        <v>8.6349560623054096</v>
      </c>
      <c r="H13" s="15">
        <v>8.4008016387548636</v>
      </c>
      <c r="I13" s="15">
        <v>9.091248189923899</v>
      </c>
      <c r="J13" s="64">
        <v>8.903755359629498</v>
      </c>
      <c r="K13" s="153">
        <v>14.306525317723665</v>
      </c>
      <c r="L13" s="15">
        <v>14.842310017873402</v>
      </c>
      <c r="M13" s="15">
        <v>16.23997720146594</v>
      </c>
      <c r="N13" s="15">
        <v>13.773361894810895</v>
      </c>
      <c r="O13" s="27">
        <v>14.9080142503584</v>
      </c>
      <c r="P13" s="35">
        <v>14.548332665743914</v>
      </c>
      <c r="Q13" s="36">
        <v>14.702569692252977</v>
      </c>
      <c r="R13" s="36">
        <v>12.584986843877232</v>
      </c>
      <c r="S13" s="78">
        <v>13.770769152265327</v>
      </c>
      <c r="T13" s="141">
        <v>13.283282965506286</v>
      </c>
      <c r="U13" s="145">
        <v>11.801770783607411</v>
      </c>
      <c r="V13" s="166">
        <v>14.469896243772309</v>
      </c>
      <c r="W13" s="107">
        <v>13.527125436447795</v>
      </c>
    </row>
    <row r="14" spans="1:26" x14ac:dyDescent="0.2">
      <c r="A14" s="70" t="s">
        <v>10</v>
      </c>
      <c r="B14" s="137">
        <v>38.125</v>
      </c>
      <c r="C14" s="133">
        <v>35.555555555555543</v>
      </c>
      <c r="D14" s="133">
        <v>39.926829268292693</v>
      </c>
      <c r="E14" s="15">
        <v>42.348837209302332</v>
      </c>
      <c r="F14" s="15">
        <v>39.073170731707307</v>
      </c>
      <c r="G14" s="15">
        <v>39.255813953488371</v>
      </c>
      <c r="H14" s="15">
        <v>37.365853658536594</v>
      </c>
      <c r="I14" s="15">
        <v>35.666666666666657</v>
      </c>
      <c r="J14" s="64">
        <v>38.636363636363626</v>
      </c>
      <c r="K14" s="153">
        <v>24.300000000000011</v>
      </c>
      <c r="L14" s="15">
        <v>27.650000000000006</v>
      </c>
      <c r="M14" s="15">
        <v>26.840000000000003</v>
      </c>
      <c r="N14" s="15">
        <v>26.97999999999999</v>
      </c>
      <c r="O14" s="38">
        <v>26.860000000000014</v>
      </c>
      <c r="P14" s="39">
        <v>25.03</v>
      </c>
      <c r="Q14" s="36">
        <v>19.629999999999995</v>
      </c>
      <c r="R14" s="36">
        <v>24.189999999999998</v>
      </c>
      <c r="S14" s="78">
        <v>25.789999999999992</v>
      </c>
      <c r="T14" s="141">
        <v>22.379999999999995</v>
      </c>
      <c r="U14" s="145">
        <v>38.428947368421063</v>
      </c>
      <c r="V14" s="166">
        <v>24.849999999999994</v>
      </c>
      <c r="W14" s="107">
        <v>39.31079717457115</v>
      </c>
    </row>
    <row r="15" spans="1:26" ht="13.5" thickBot="1" x14ac:dyDescent="0.25">
      <c r="A15" s="71" t="s">
        <v>1</v>
      </c>
      <c r="B15" s="75">
        <v>0.34659090909090912</v>
      </c>
      <c r="C15" s="31">
        <v>0.32323232323232309</v>
      </c>
      <c r="D15" s="31">
        <v>0.36297117516629723</v>
      </c>
      <c r="E15" s="31">
        <v>0.38498942917547574</v>
      </c>
      <c r="F15" s="13">
        <v>0.35521064301552097</v>
      </c>
      <c r="G15" s="13">
        <v>0.35687103594080338</v>
      </c>
      <c r="H15" s="31">
        <v>0.33968957871396904</v>
      </c>
      <c r="I15" s="31">
        <v>0.32424242424242417</v>
      </c>
      <c r="J15" s="76">
        <v>0.35123966942148749</v>
      </c>
      <c r="K15" s="155">
        <v>0.220909090909091</v>
      </c>
      <c r="L15" s="13">
        <v>0.2513636363636364</v>
      </c>
      <c r="M15" s="13">
        <v>0.24400000000000002</v>
      </c>
      <c r="N15" s="31">
        <v>0.24527272727272717</v>
      </c>
      <c r="O15" s="31">
        <v>0.24418181818181831</v>
      </c>
      <c r="P15" s="31">
        <v>0.22754545454545455</v>
      </c>
      <c r="Q15" s="31">
        <v>0.17845454545454542</v>
      </c>
      <c r="R15" s="31">
        <v>0.21990909090909089</v>
      </c>
      <c r="S15" s="163">
        <v>0.23445454545454539</v>
      </c>
      <c r="T15" s="143">
        <v>0.20345454545454542</v>
      </c>
      <c r="U15" s="164">
        <v>0.34935406698564603</v>
      </c>
      <c r="V15" s="168">
        <v>0.22590909090909086</v>
      </c>
      <c r="W15" s="169">
        <v>0.35737088340519224</v>
      </c>
    </row>
    <row r="16" spans="1:26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2" ht="16.5" customHeight="1" thickBot="1" x14ac:dyDescent="0.3">
      <c r="A17" s="5" t="s">
        <v>17</v>
      </c>
      <c r="B17" s="774" t="s">
        <v>23</v>
      </c>
      <c r="C17" s="775"/>
      <c r="D17" s="775"/>
      <c r="E17" s="775"/>
      <c r="F17" s="776"/>
      <c r="G17" s="77"/>
      <c r="H17" s="77"/>
    </row>
    <row r="18" spans="1:22" ht="16.5" customHeight="1" thickBot="1" x14ac:dyDescent="0.25">
      <c r="A18" s="80"/>
      <c r="B18" s="116"/>
      <c r="C18" s="117"/>
      <c r="D18" s="117"/>
      <c r="E18" s="117"/>
      <c r="F18" s="117"/>
      <c r="G18" s="118">
        <f>SUM(B18:F18)</f>
        <v>0</v>
      </c>
    </row>
    <row r="19" spans="1:22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14">
        <v>4</v>
      </c>
      <c r="F19" s="113">
        <v>5</v>
      </c>
      <c r="G19" s="115" t="s">
        <v>0</v>
      </c>
    </row>
    <row r="20" spans="1:22" x14ac:dyDescent="0.2">
      <c r="A20" s="68" t="s">
        <v>3</v>
      </c>
      <c r="B20" s="110">
        <v>140</v>
      </c>
      <c r="C20" s="110">
        <v>140</v>
      </c>
      <c r="D20" s="110">
        <v>140</v>
      </c>
      <c r="E20" s="110">
        <v>140</v>
      </c>
      <c r="F20" s="110">
        <v>140</v>
      </c>
      <c r="G20" s="111">
        <v>140</v>
      </c>
    </row>
    <row r="21" spans="1:22" x14ac:dyDescent="0.2">
      <c r="A21" s="69" t="s">
        <v>4</v>
      </c>
      <c r="B21" s="91">
        <v>11797</v>
      </c>
      <c r="C21" s="92">
        <v>10634</v>
      </c>
      <c r="D21" s="92">
        <v>11399</v>
      </c>
      <c r="E21" s="92">
        <v>11086</v>
      </c>
      <c r="F21" s="92">
        <v>10276</v>
      </c>
      <c r="G21" s="106">
        <v>55192</v>
      </c>
    </row>
    <row r="22" spans="1:22" x14ac:dyDescent="0.2">
      <c r="A22" s="69" t="s">
        <v>5</v>
      </c>
      <c r="B22" s="91">
        <v>69</v>
      </c>
      <c r="C22" s="92">
        <v>64</v>
      </c>
      <c r="D22" s="92">
        <v>67</v>
      </c>
      <c r="E22" s="92">
        <v>68</v>
      </c>
      <c r="F22" s="92">
        <v>65</v>
      </c>
      <c r="G22" s="106">
        <v>333</v>
      </c>
    </row>
    <row r="23" spans="1:22" x14ac:dyDescent="0.2">
      <c r="A23" s="69" t="s">
        <v>6</v>
      </c>
      <c r="B23" s="93">
        <v>170.97101449275362</v>
      </c>
      <c r="C23" s="94">
        <v>166.15625</v>
      </c>
      <c r="D23" s="94">
        <v>170.13432835820896</v>
      </c>
      <c r="E23" s="94">
        <v>163.02941176470588</v>
      </c>
      <c r="F23" s="94">
        <v>158.09230769230768</v>
      </c>
      <c r="G23" s="107">
        <v>165.74174174174175</v>
      </c>
    </row>
    <row r="24" spans="1:22" x14ac:dyDescent="0.2">
      <c r="A24" s="69" t="s">
        <v>7</v>
      </c>
      <c r="B24" s="93">
        <v>81.159420289855078</v>
      </c>
      <c r="C24" s="94">
        <v>75</v>
      </c>
      <c r="D24" s="94">
        <v>82.089552238805965</v>
      </c>
      <c r="E24" s="94">
        <v>77.941176470588232</v>
      </c>
      <c r="F24" s="94">
        <v>69.230769230769226</v>
      </c>
      <c r="G24" s="107">
        <v>74.77477477477477</v>
      </c>
    </row>
    <row r="25" spans="1:22" x14ac:dyDescent="0.2">
      <c r="A25" s="69" t="s">
        <v>8</v>
      </c>
      <c r="B25" s="95">
        <v>8.3800196355494849E-2</v>
      </c>
      <c r="C25" s="96">
        <v>8.304166978670309E-2</v>
      </c>
      <c r="D25" s="97">
        <v>7.2960911430361625E-2</v>
      </c>
      <c r="E25" s="97">
        <v>7.5886058556545219E-2</v>
      </c>
      <c r="F25" s="97">
        <v>8.9549306343611898E-2</v>
      </c>
      <c r="G25" s="108">
        <v>8.596567585992114E-2</v>
      </c>
    </row>
    <row r="26" spans="1:22" x14ac:dyDescent="0.2">
      <c r="A26" s="69" t="s">
        <v>9</v>
      </c>
      <c r="B26" s="93">
        <v>14.32740458559091</v>
      </c>
      <c r="C26" s="94">
        <v>13.797892445496885</v>
      </c>
      <c r="D26" s="94">
        <v>12.413155662607346</v>
      </c>
      <c r="E26" s="94">
        <v>12.371659487615592</v>
      </c>
      <c r="F26" s="94">
        <v>14.157056492107012</v>
      </c>
      <c r="G26" s="107">
        <v>14.248100847029333</v>
      </c>
    </row>
    <row r="27" spans="1:22" x14ac:dyDescent="0.2">
      <c r="A27" s="70" t="s">
        <v>10</v>
      </c>
      <c r="B27" s="98">
        <v>30.971014492753625</v>
      </c>
      <c r="C27" s="99">
        <v>26.15625</v>
      </c>
      <c r="D27" s="100">
        <v>30.134328358208961</v>
      </c>
      <c r="E27" s="101">
        <v>23.029411764705884</v>
      </c>
      <c r="F27" s="94">
        <v>18.092307692307685</v>
      </c>
      <c r="G27" s="107">
        <v>25.741741741741748</v>
      </c>
    </row>
    <row r="28" spans="1:22" ht="13.5" thickBot="1" x14ac:dyDescent="0.25">
      <c r="A28" s="71" t="s">
        <v>1</v>
      </c>
      <c r="B28" s="102">
        <v>0.22122153209109732</v>
      </c>
      <c r="C28" s="103">
        <v>0.18683035714285715</v>
      </c>
      <c r="D28" s="104">
        <v>0.21524520255863544</v>
      </c>
      <c r="E28" s="104">
        <v>0.16449579831932773</v>
      </c>
      <c r="F28" s="105">
        <v>0.12923076923076918</v>
      </c>
      <c r="G28" s="109">
        <v>0.18386958386958391</v>
      </c>
    </row>
    <row r="29" spans="1:22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2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24"/>
      <c r="H30" s="67">
        <f>+F30+E30+D30+C30+B30</f>
        <v>0</v>
      </c>
      <c r="I30" s="60"/>
      <c r="J30" s="9"/>
      <c r="K30" s="9"/>
      <c r="L30" s="9"/>
      <c r="M30" s="9"/>
      <c r="N30" s="9"/>
      <c r="O30" s="9"/>
      <c r="P30" s="8"/>
    </row>
    <row r="31" spans="1:22" ht="13.5" thickBot="1" x14ac:dyDescent="0.25">
      <c r="A31" s="7" t="s">
        <v>2</v>
      </c>
      <c r="B31" s="32">
        <v>1</v>
      </c>
      <c r="C31" s="32">
        <v>2</v>
      </c>
      <c r="D31" s="32">
        <v>3</v>
      </c>
      <c r="E31" s="32">
        <v>4</v>
      </c>
      <c r="F31" s="123">
        <v>5</v>
      </c>
      <c r="G31" s="7">
        <v>6</v>
      </c>
      <c r="H31" s="125" t="s">
        <v>0</v>
      </c>
      <c r="I31" s="9"/>
      <c r="J31" s="9"/>
      <c r="K31" s="9"/>
      <c r="L31" s="8"/>
    </row>
    <row r="32" spans="1:22" x14ac:dyDescent="0.2">
      <c r="A32" s="83" t="s">
        <v>3</v>
      </c>
      <c r="B32" s="84">
        <v>115</v>
      </c>
      <c r="C32" s="84">
        <v>115</v>
      </c>
      <c r="D32" s="84">
        <v>115</v>
      </c>
      <c r="E32" s="84">
        <v>115</v>
      </c>
      <c r="F32" s="84">
        <v>115</v>
      </c>
      <c r="G32" s="84">
        <v>115</v>
      </c>
      <c r="H32" s="147">
        <v>115</v>
      </c>
      <c r="I32" s="9"/>
      <c r="J32" s="9"/>
      <c r="K32" s="9"/>
      <c r="L32" s="8"/>
    </row>
    <row r="33" spans="1:16" x14ac:dyDescent="0.2">
      <c r="A33" s="10" t="s">
        <v>4</v>
      </c>
      <c r="B33" s="16">
        <v>9104</v>
      </c>
      <c r="C33" s="17">
        <v>9723</v>
      </c>
      <c r="D33" s="16">
        <v>10753</v>
      </c>
      <c r="E33" s="16">
        <v>11069</v>
      </c>
      <c r="F33" s="17">
        <v>9436</v>
      </c>
      <c r="G33" s="21">
        <v>9502</v>
      </c>
      <c r="H33" s="66">
        <v>59587</v>
      </c>
      <c r="I33" s="9"/>
      <c r="J33" s="9"/>
      <c r="K33" s="9"/>
      <c r="L33" s="8"/>
    </row>
    <row r="34" spans="1:16" x14ac:dyDescent="0.2">
      <c r="A34" s="10" t="s">
        <v>5</v>
      </c>
      <c r="B34" s="16">
        <v>55</v>
      </c>
      <c r="C34" s="17">
        <v>59</v>
      </c>
      <c r="D34" s="16">
        <v>66</v>
      </c>
      <c r="E34" s="16">
        <v>68</v>
      </c>
      <c r="F34" s="17">
        <v>58</v>
      </c>
      <c r="G34" s="21">
        <v>55</v>
      </c>
      <c r="H34" s="66">
        <v>361</v>
      </c>
      <c r="I34" s="9"/>
      <c r="J34" s="9"/>
      <c r="K34" s="9"/>
      <c r="L34" s="8"/>
    </row>
    <row r="35" spans="1:16" x14ac:dyDescent="0.2">
      <c r="A35" s="10" t="s">
        <v>6</v>
      </c>
      <c r="B35" s="20">
        <v>148.53</v>
      </c>
      <c r="C35" s="18">
        <v>147.80000000000001</v>
      </c>
      <c r="D35" s="15">
        <v>145.91999999999999</v>
      </c>
      <c r="E35" s="15">
        <v>145.78</v>
      </c>
      <c r="F35" s="18">
        <v>145.69</v>
      </c>
      <c r="G35" s="22">
        <v>155.76</v>
      </c>
      <c r="H35" s="148">
        <v>148.06</v>
      </c>
      <c r="I35" s="9"/>
      <c r="J35" s="9"/>
      <c r="K35" s="9"/>
      <c r="L35" s="8"/>
    </row>
    <row r="36" spans="1:16" x14ac:dyDescent="0.2">
      <c r="A36" s="10" t="s">
        <v>7</v>
      </c>
      <c r="B36" s="58">
        <v>72.727272727272734</v>
      </c>
      <c r="C36" s="44">
        <v>71.186440677966104</v>
      </c>
      <c r="D36" s="58">
        <v>78.787878787878782</v>
      </c>
      <c r="E36" s="58">
        <v>60.294117647058826</v>
      </c>
      <c r="F36" s="44">
        <v>72.41379310344827</v>
      </c>
      <c r="G36" s="45">
        <v>72.727272727272734</v>
      </c>
      <c r="H36" s="149">
        <v>69.80609418282549</v>
      </c>
      <c r="I36" s="9"/>
      <c r="J36" s="55"/>
      <c r="K36" s="9"/>
      <c r="L36" s="8"/>
    </row>
    <row r="37" spans="1:16" x14ac:dyDescent="0.2">
      <c r="A37" s="10" t="s">
        <v>8</v>
      </c>
      <c r="B37" s="47">
        <v>9.7745279509022759E-2</v>
      </c>
      <c r="C37" s="48">
        <v>9.1957743415756757E-2</v>
      </c>
      <c r="D37" s="47">
        <v>9.051867546276765E-2</v>
      </c>
      <c r="E37" s="47">
        <v>0.10107546051374057</v>
      </c>
      <c r="F37" s="48">
        <v>0.10906398749896151</v>
      </c>
      <c r="G37" s="49">
        <v>9.9351965052663874E-2</v>
      </c>
      <c r="H37" s="150">
        <v>0.10054743016200073</v>
      </c>
      <c r="I37" s="9"/>
      <c r="J37" s="9"/>
      <c r="K37" s="9"/>
      <c r="L37" s="8"/>
    </row>
    <row r="38" spans="1:16" x14ac:dyDescent="0.2">
      <c r="A38" s="10" t="s">
        <v>9</v>
      </c>
      <c r="B38" s="46">
        <v>16.179509539093512</v>
      </c>
      <c r="C38" s="50">
        <v>15.154324393752592</v>
      </c>
      <c r="D38" s="46">
        <v>14.747686625017282</v>
      </c>
      <c r="E38" s="46">
        <v>16.453004006273446</v>
      </c>
      <c r="F38" s="50">
        <v>17.743582517934495</v>
      </c>
      <c r="G38" s="45">
        <v>17.164406762371129</v>
      </c>
      <c r="H38" s="85">
        <v>16.596453520950519</v>
      </c>
      <c r="I38" s="9"/>
      <c r="J38" s="9"/>
      <c r="K38" s="9"/>
      <c r="L38" s="8"/>
    </row>
    <row r="39" spans="1:16" x14ac:dyDescent="0.2">
      <c r="A39" s="11" t="s">
        <v>10</v>
      </c>
      <c r="B39" s="41">
        <v>33.53</v>
      </c>
      <c r="C39" s="42">
        <v>32.800000000000011</v>
      </c>
      <c r="D39" s="41">
        <v>30.919999999999987</v>
      </c>
      <c r="E39" s="41">
        <v>30.78</v>
      </c>
      <c r="F39" s="42">
        <v>30.689999999999998</v>
      </c>
      <c r="G39" s="45">
        <v>40.759999999999991</v>
      </c>
      <c r="H39" s="85">
        <v>33.06</v>
      </c>
      <c r="I39" s="9"/>
      <c r="J39" s="9"/>
      <c r="K39" s="9"/>
      <c r="L39" s="8"/>
    </row>
    <row r="40" spans="1:16" ht="13.5" thickBot="1" x14ac:dyDescent="0.25">
      <c r="A40" s="12" t="s">
        <v>1</v>
      </c>
      <c r="B40" s="51">
        <v>0.29156521739130437</v>
      </c>
      <c r="C40" s="52">
        <v>0.28521739130434792</v>
      </c>
      <c r="D40" s="51">
        <v>0.26886956521739119</v>
      </c>
      <c r="E40" s="53">
        <v>0.26765217391304347</v>
      </c>
      <c r="F40" s="54">
        <v>0.2668695652173913</v>
      </c>
      <c r="G40" s="59">
        <v>0.3544347826086956</v>
      </c>
      <c r="H40" s="86">
        <v>0.28747826086956524</v>
      </c>
      <c r="I40" s="9"/>
      <c r="J40" s="9"/>
      <c r="K40" s="9"/>
      <c r="L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140</v>
      </c>
      <c r="C44" s="84">
        <v>140</v>
      </c>
      <c r="D44" s="84">
        <v>140</v>
      </c>
      <c r="E44" s="84">
        <v>140</v>
      </c>
      <c r="F44" s="84">
        <v>140</v>
      </c>
      <c r="G44" s="84"/>
      <c r="H44" s="84">
        <v>140</v>
      </c>
      <c r="I44" s="9"/>
      <c r="J44" s="9"/>
      <c r="K44" s="9"/>
      <c r="L44" s="8"/>
    </row>
    <row r="45" spans="1:16" x14ac:dyDescent="0.2">
      <c r="A45" s="10" t="s">
        <v>4</v>
      </c>
      <c r="B45" s="16">
        <v>6516</v>
      </c>
      <c r="C45" s="16">
        <v>8294</v>
      </c>
      <c r="D45" s="16">
        <v>9801</v>
      </c>
      <c r="E45" s="16">
        <v>10403</v>
      </c>
      <c r="F45" s="16">
        <v>8388</v>
      </c>
      <c r="G45" s="16"/>
      <c r="H45" s="66">
        <v>43402</v>
      </c>
      <c r="I45" s="9"/>
      <c r="J45" s="9"/>
      <c r="K45" s="9"/>
      <c r="L45" s="8"/>
    </row>
    <row r="46" spans="1:16" x14ac:dyDescent="0.2">
      <c r="A46" s="10" t="s">
        <v>5</v>
      </c>
      <c r="B46" s="16">
        <v>31</v>
      </c>
      <c r="C46" s="16">
        <v>40</v>
      </c>
      <c r="D46" s="16">
        <v>44</v>
      </c>
      <c r="E46" s="16">
        <v>48</v>
      </c>
      <c r="F46" s="16">
        <v>39</v>
      </c>
      <c r="G46" s="16"/>
      <c r="H46" s="66">
        <v>202</v>
      </c>
      <c r="I46" s="9"/>
      <c r="J46" s="9"/>
      <c r="K46" s="9"/>
      <c r="L46" s="8"/>
    </row>
    <row r="47" spans="1:16" x14ac:dyDescent="0.2">
      <c r="A47" s="10" t="s">
        <v>6</v>
      </c>
      <c r="B47" s="20">
        <v>186.69</v>
      </c>
      <c r="C47" s="15">
        <v>183.85</v>
      </c>
      <c r="D47" s="15">
        <v>199.25</v>
      </c>
      <c r="E47" s="15">
        <v>193.23</v>
      </c>
      <c r="F47" s="15">
        <v>191.58</v>
      </c>
      <c r="G47" s="15"/>
      <c r="H47" s="64">
        <v>191.36</v>
      </c>
      <c r="I47" s="9"/>
      <c r="J47" s="9"/>
      <c r="K47" s="9"/>
      <c r="L47" s="8"/>
    </row>
    <row r="48" spans="1:16" x14ac:dyDescent="0.2">
      <c r="A48" s="10" t="s">
        <v>7</v>
      </c>
      <c r="B48" s="58">
        <v>93.548387096774192</v>
      </c>
      <c r="C48" s="43">
        <v>75</v>
      </c>
      <c r="D48" s="58">
        <v>77.272727272727266</v>
      </c>
      <c r="E48" s="58">
        <v>75</v>
      </c>
      <c r="F48" s="43">
        <v>71.794871794871796</v>
      </c>
      <c r="G48" s="46"/>
      <c r="H48" s="85">
        <v>75.742574257425744</v>
      </c>
      <c r="I48" s="9"/>
      <c r="J48" s="55"/>
      <c r="K48" s="9"/>
      <c r="L48" s="8"/>
    </row>
    <row r="49" spans="1:12" x14ac:dyDescent="0.2">
      <c r="A49" s="10" t="s">
        <v>8</v>
      </c>
      <c r="B49" s="47">
        <v>6.9074413767874501E-2</v>
      </c>
      <c r="C49" s="47">
        <v>8.8241745702054675E-2</v>
      </c>
      <c r="D49" s="47">
        <v>7.9454044772703264E-2</v>
      </c>
      <c r="E49" s="47">
        <v>8.5742287574848183E-2</v>
      </c>
      <c r="F49" s="47">
        <v>8.7399834814107347E-2</v>
      </c>
      <c r="G49" s="56"/>
      <c r="H49" s="87">
        <v>8.6579948840718804E-2</v>
      </c>
      <c r="I49" s="9"/>
      <c r="J49" s="9"/>
      <c r="K49" s="9"/>
      <c r="L49" s="8"/>
    </row>
    <row r="50" spans="1:12" x14ac:dyDescent="0.2">
      <c r="A50" s="10" t="s">
        <v>9</v>
      </c>
      <c r="B50" s="46">
        <v>14.518996132628073</v>
      </c>
      <c r="C50" s="46">
        <v>18.296925971321038</v>
      </c>
      <c r="D50" s="46">
        <v>17.698388473119653</v>
      </c>
      <c r="E50" s="46">
        <v>18.582854534190535</v>
      </c>
      <c r="F50" s="46">
        <v>18.797687549249549</v>
      </c>
      <c r="G50" s="46"/>
      <c r="H50" s="85">
        <v>18.602687819727116</v>
      </c>
      <c r="I50" s="9"/>
      <c r="J50" s="9"/>
      <c r="K50" s="9"/>
      <c r="L50" s="8"/>
    </row>
    <row r="51" spans="1:12" x14ac:dyDescent="0.2">
      <c r="A51" s="11" t="s">
        <v>10</v>
      </c>
      <c r="B51" s="46">
        <v>46.69</v>
      </c>
      <c r="C51" s="46">
        <v>43.849999999999994</v>
      </c>
      <c r="D51" s="46">
        <v>59.25</v>
      </c>
      <c r="E51" s="46">
        <v>53.22999999999999</v>
      </c>
      <c r="F51" s="46">
        <v>51.580000000000013</v>
      </c>
      <c r="G51" s="46"/>
      <c r="H51" s="85">
        <v>51.360000000000014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0.33349999999999996</v>
      </c>
      <c r="C52" s="88">
        <v>0.31321428571428567</v>
      </c>
      <c r="D52" s="88">
        <v>0.42321428571428571</v>
      </c>
      <c r="E52" s="89">
        <v>0.38021428571428562</v>
      </c>
      <c r="F52" s="89">
        <v>0.36842857142857149</v>
      </c>
      <c r="G52" s="88"/>
      <c r="H52" s="90">
        <v>0.36685714285714294</v>
      </c>
      <c r="I52" s="9"/>
      <c r="J52" s="9"/>
      <c r="K52" s="9"/>
      <c r="L52" s="8"/>
    </row>
  </sheetData>
  <mergeCells count="3">
    <mergeCell ref="B4:J4"/>
    <mergeCell ref="K4:T4"/>
    <mergeCell ref="B17:F17"/>
  </mergeCells>
  <phoneticPr fontId="0" type="noConversion"/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5703125" bestFit="1" customWidth="1"/>
    <col min="11" max="11" width="13.140625" bestFit="1" customWidth="1"/>
    <col min="12" max="12" width="7.5703125" bestFit="1" customWidth="1"/>
    <col min="13" max="13" width="10.42578125" customWidth="1"/>
    <col min="14" max="14" width="7.5703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875" t="s">
        <v>43</v>
      </c>
      <c r="B1" s="875"/>
      <c r="C1">
        <v>3393</v>
      </c>
      <c r="D1" s="190" t="s">
        <v>47</v>
      </c>
      <c r="E1" s="201" t="s">
        <v>49</v>
      </c>
    </row>
    <row r="2" spans="1:18" ht="22.5" x14ac:dyDescent="0.2">
      <c r="A2" s="204" t="s">
        <v>30</v>
      </c>
      <c r="B2" s="205" t="s">
        <v>31</v>
      </c>
      <c r="C2" s="205" t="s">
        <v>36</v>
      </c>
      <c r="D2" s="205" t="s">
        <v>38</v>
      </c>
      <c r="E2" s="205" t="s">
        <v>42</v>
      </c>
      <c r="F2" s="205" t="s">
        <v>41</v>
      </c>
      <c r="G2" s="205" t="s">
        <v>37</v>
      </c>
      <c r="H2" s="205" t="s">
        <v>39</v>
      </c>
      <c r="I2" s="205" t="s">
        <v>44</v>
      </c>
      <c r="J2" s="204" t="s">
        <v>13</v>
      </c>
      <c r="K2" s="205" t="s">
        <v>33</v>
      </c>
      <c r="L2" s="204" t="s">
        <v>32</v>
      </c>
      <c r="M2" s="205" t="s">
        <v>45</v>
      </c>
      <c r="N2" s="205" t="s">
        <v>40</v>
      </c>
      <c r="O2" s="205" t="s">
        <v>46</v>
      </c>
      <c r="P2" s="205" t="s">
        <v>34</v>
      </c>
      <c r="Q2" s="204" t="s">
        <v>35</v>
      </c>
    </row>
    <row r="3" spans="1:18" x14ac:dyDescent="0.2">
      <c r="A3" s="65">
        <v>1</v>
      </c>
      <c r="B3" s="206">
        <f>C1-(C3+E3+F3)</f>
        <v>3378</v>
      </c>
      <c r="C3" s="207">
        <v>15</v>
      </c>
      <c r="D3" s="208">
        <f>(C3/B3)*100</f>
        <v>0.44404973357015981</v>
      </c>
      <c r="E3" s="209"/>
      <c r="F3" s="209"/>
      <c r="G3" s="206">
        <f>C3</f>
        <v>15</v>
      </c>
      <c r="H3" s="208">
        <f>(G3/$C$1)*100</f>
        <v>0.44208664898320071</v>
      </c>
      <c r="I3" s="206">
        <f>C3+E3+F3</f>
        <v>15</v>
      </c>
      <c r="J3" s="210">
        <v>30.055823395077393</v>
      </c>
      <c r="K3" s="65"/>
      <c r="L3" s="207">
        <v>191.36</v>
      </c>
      <c r="M3" s="211"/>
      <c r="N3" s="65">
        <v>140</v>
      </c>
      <c r="O3" s="65"/>
      <c r="P3" s="212">
        <f>((L3/N3)*100)-100</f>
        <v>36.685714285714312</v>
      </c>
      <c r="Q3" s="207">
        <v>75.739999999999995</v>
      </c>
    </row>
    <row r="4" spans="1:18" x14ac:dyDescent="0.2">
      <c r="A4" s="65">
        <v>2</v>
      </c>
      <c r="B4" s="206">
        <f>B3-(C4+E4+F4)</f>
        <v>3367</v>
      </c>
      <c r="C4" s="207">
        <v>11</v>
      </c>
      <c r="D4" s="208">
        <f t="shared" ref="D4:D26" si="0">(C4/B4)*100</f>
        <v>0.32670032670032667</v>
      </c>
      <c r="E4" s="209"/>
      <c r="F4" s="209"/>
      <c r="G4" s="206">
        <f>G3+C4</f>
        <v>26</v>
      </c>
      <c r="H4" s="208">
        <f t="shared" ref="H4:H26" si="1">(G4/$C$1)*100</f>
        <v>0.76628352490421447</v>
      </c>
      <c r="I4" s="206">
        <f>I3+C4+E4+F4</f>
        <v>26</v>
      </c>
      <c r="J4" s="210">
        <v>65.687979973694254</v>
      </c>
      <c r="K4" s="208">
        <f>J4-J3</f>
        <v>35.632156578616858</v>
      </c>
      <c r="L4" s="207">
        <v>387.82</v>
      </c>
      <c r="M4" s="211">
        <f>L4-L3</f>
        <v>196.45999999999998</v>
      </c>
      <c r="N4" s="65">
        <v>300</v>
      </c>
      <c r="O4" s="213">
        <f>N4-N3</f>
        <v>160</v>
      </c>
      <c r="P4" s="212">
        <f t="shared" ref="P4:P26" si="2">((L4/N4)*100)-100</f>
        <v>29.273333333333341</v>
      </c>
      <c r="Q4" s="207">
        <v>71.31</v>
      </c>
    </row>
    <row r="5" spans="1:18" x14ac:dyDescent="0.2">
      <c r="A5" s="65">
        <v>3</v>
      </c>
      <c r="B5" s="206">
        <f t="shared" ref="B5:B26" si="3">B4-(C5+E5+F5)</f>
        <v>3356</v>
      </c>
      <c r="C5" s="207">
        <v>11</v>
      </c>
      <c r="D5" s="208">
        <f t="shared" si="0"/>
        <v>0.32777115613825986</v>
      </c>
      <c r="E5" s="209"/>
      <c r="F5" s="209"/>
      <c r="G5" s="206">
        <f t="shared" ref="G5:G26" si="4">G4+C5</f>
        <v>37</v>
      </c>
      <c r="H5" s="208">
        <f t="shared" si="1"/>
        <v>1.0904804008252285</v>
      </c>
      <c r="I5" s="206">
        <f t="shared" ref="I5:I26" si="5">I4+C5+E5+F5</f>
        <v>37</v>
      </c>
      <c r="J5" s="210">
        <v>90.230716839775241</v>
      </c>
      <c r="K5" s="208">
        <f t="shared" ref="K5:K26" si="6">J5-J4</f>
        <v>24.542736866080986</v>
      </c>
      <c r="L5" s="207">
        <v>687.75</v>
      </c>
      <c r="M5" s="211">
        <f t="shared" ref="M5:M26" si="7">L5-L4</f>
        <v>299.93</v>
      </c>
      <c r="N5" s="65">
        <v>490</v>
      </c>
      <c r="O5" s="213">
        <f t="shared" ref="O5:O26" si="8">N5-N4</f>
        <v>190</v>
      </c>
      <c r="P5" s="212">
        <f t="shared" si="2"/>
        <v>40.357142857142833</v>
      </c>
      <c r="Q5" s="210">
        <v>64.86</v>
      </c>
    </row>
    <row r="6" spans="1:18" x14ac:dyDescent="0.2">
      <c r="A6" s="65">
        <v>4</v>
      </c>
      <c r="B6" s="206">
        <f t="shared" si="3"/>
        <v>3346</v>
      </c>
      <c r="C6" s="207">
        <v>10</v>
      </c>
      <c r="D6" s="208">
        <f t="shared" si="0"/>
        <v>0.2988643156007173</v>
      </c>
      <c r="E6" s="209"/>
      <c r="F6" s="209"/>
      <c r="G6" s="206">
        <f t="shared" si="4"/>
        <v>47</v>
      </c>
      <c r="H6" s="208">
        <f t="shared" si="1"/>
        <v>1.3852048334806955</v>
      </c>
      <c r="I6" s="206">
        <f t="shared" si="5"/>
        <v>47</v>
      </c>
      <c r="J6" s="210">
        <v>90.19</v>
      </c>
      <c r="K6" s="208">
        <f t="shared" si="6"/>
        <v>-4.0716839775242875E-2</v>
      </c>
      <c r="L6" s="207">
        <v>1082.7</v>
      </c>
      <c r="M6" s="211">
        <f t="shared" si="7"/>
        <v>394.95000000000005</v>
      </c>
      <c r="N6" s="65">
        <v>690</v>
      </c>
      <c r="O6" s="213">
        <f t="shared" si="8"/>
        <v>200</v>
      </c>
      <c r="P6" s="212">
        <f t="shared" si="2"/>
        <v>56.913043478260875</v>
      </c>
      <c r="Q6" s="210">
        <v>95.24</v>
      </c>
    </row>
    <row r="7" spans="1:18" x14ac:dyDescent="0.2">
      <c r="A7" s="65">
        <v>5</v>
      </c>
      <c r="B7" s="206">
        <f t="shared" si="3"/>
        <v>560</v>
      </c>
      <c r="C7" s="207">
        <v>0</v>
      </c>
      <c r="D7" s="208">
        <f t="shared" si="0"/>
        <v>0</v>
      </c>
      <c r="E7" s="209"/>
      <c r="F7" s="209">
        <v>2786</v>
      </c>
      <c r="G7" s="206">
        <f t="shared" si="4"/>
        <v>47</v>
      </c>
      <c r="H7" s="208">
        <f t="shared" si="1"/>
        <v>1.3852048334806955</v>
      </c>
      <c r="I7" s="206">
        <f t="shared" si="5"/>
        <v>2833</v>
      </c>
      <c r="J7" s="210">
        <v>58.928571428571431</v>
      </c>
      <c r="K7" s="208">
        <f t="shared" si="6"/>
        <v>-31.261428571428567</v>
      </c>
      <c r="L7" s="207">
        <v>1237.3800000000001</v>
      </c>
      <c r="M7" s="211">
        <f t="shared" si="7"/>
        <v>154.68000000000006</v>
      </c>
      <c r="N7" s="65">
        <v>890</v>
      </c>
      <c r="O7" s="213">
        <f t="shared" si="8"/>
        <v>200</v>
      </c>
      <c r="P7" s="212">
        <f t="shared" si="2"/>
        <v>39.03146067415733</v>
      </c>
      <c r="Q7" s="207">
        <v>95.1</v>
      </c>
    </row>
    <row r="8" spans="1:18" x14ac:dyDescent="0.2">
      <c r="A8" s="65">
        <v>6</v>
      </c>
      <c r="B8" s="206">
        <f t="shared" si="3"/>
        <v>559</v>
      </c>
      <c r="C8" s="207">
        <v>1</v>
      </c>
      <c r="D8" s="208">
        <f t="shared" si="0"/>
        <v>0.17889087656529518</v>
      </c>
      <c r="E8" s="209"/>
      <c r="F8" s="209"/>
      <c r="G8" s="206">
        <f t="shared" si="4"/>
        <v>48</v>
      </c>
      <c r="H8" s="208">
        <f t="shared" si="1"/>
        <v>1.4146772767462421</v>
      </c>
      <c r="I8" s="206">
        <f t="shared" si="5"/>
        <v>2834</v>
      </c>
      <c r="J8" s="210">
        <v>62.100690007666749</v>
      </c>
      <c r="K8" s="208">
        <f t="shared" si="6"/>
        <v>3.1721185790953186</v>
      </c>
      <c r="L8" s="207">
        <v>1418.12</v>
      </c>
      <c r="M8" s="211">
        <f t="shared" si="7"/>
        <v>180.73999999999978</v>
      </c>
      <c r="N8" s="65">
        <v>1080</v>
      </c>
      <c r="O8" s="213">
        <f t="shared" si="8"/>
        <v>190</v>
      </c>
      <c r="P8" s="212">
        <f t="shared" si="2"/>
        <v>31.307407407407396</v>
      </c>
      <c r="Q8" s="207">
        <v>88.4</v>
      </c>
    </row>
    <row r="9" spans="1:18" x14ac:dyDescent="0.2">
      <c r="A9" s="65">
        <v>7</v>
      </c>
      <c r="B9" s="206">
        <f t="shared" si="3"/>
        <v>558</v>
      </c>
      <c r="C9" s="207">
        <v>1</v>
      </c>
      <c r="D9" s="208">
        <f t="shared" si="0"/>
        <v>0.17921146953405018</v>
      </c>
      <c r="E9" s="209"/>
      <c r="F9" s="209"/>
      <c r="G9" s="206">
        <f t="shared" si="4"/>
        <v>49</v>
      </c>
      <c r="H9" s="208">
        <f t="shared" si="1"/>
        <v>1.444149720011789</v>
      </c>
      <c r="I9" s="206">
        <f t="shared" si="5"/>
        <v>2835</v>
      </c>
      <c r="J9" s="210">
        <v>64.106502816180239</v>
      </c>
      <c r="K9" s="208">
        <f t="shared" si="6"/>
        <v>2.0058128085134896</v>
      </c>
      <c r="L9" s="207">
        <v>1531.08</v>
      </c>
      <c r="M9" s="211">
        <f t="shared" si="7"/>
        <v>112.96000000000004</v>
      </c>
      <c r="N9" s="65">
        <v>1250</v>
      </c>
      <c r="O9" s="213">
        <f t="shared" si="8"/>
        <v>170</v>
      </c>
      <c r="P9" s="212">
        <f t="shared" si="2"/>
        <v>22.486399999999989</v>
      </c>
      <c r="Q9" s="207">
        <v>86.2</v>
      </c>
    </row>
    <row r="10" spans="1:18" x14ac:dyDescent="0.2">
      <c r="A10" s="65">
        <v>8</v>
      </c>
      <c r="B10" s="206">
        <f t="shared" si="3"/>
        <v>558</v>
      </c>
      <c r="C10" s="207">
        <v>0</v>
      </c>
      <c r="D10" s="208">
        <f t="shared" si="0"/>
        <v>0</v>
      </c>
      <c r="E10" s="209"/>
      <c r="F10" s="209"/>
      <c r="G10" s="206">
        <f t="shared" si="4"/>
        <v>49</v>
      </c>
      <c r="H10" s="208">
        <f t="shared" si="1"/>
        <v>1.444149720011789</v>
      </c>
      <c r="I10" s="206">
        <f t="shared" si="5"/>
        <v>2835</v>
      </c>
      <c r="J10" s="210">
        <v>66.02662570404506</v>
      </c>
      <c r="K10" s="208">
        <f t="shared" si="6"/>
        <v>1.9201228878648209</v>
      </c>
      <c r="L10" s="207">
        <v>1695.04</v>
      </c>
      <c r="M10" s="211">
        <f t="shared" si="7"/>
        <v>163.96000000000004</v>
      </c>
      <c r="N10" s="65">
        <v>1400</v>
      </c>
      <c r="O10" s="213">
        <f t="shared" si="8"/>
        <v>150</v>
      </c>
      <c r="P10" s="212">
        <f t="shared" si="2"/>
        <v>21.074285714285708</v>
      </c>
      <c r="Q10" s="207">
        <v>77.8</v>
      </c>
    </row>
    <row r="11" spans="1:18" x14ac:dyDescent="0.2">
      <c r="A11" s="65">
        <v>9</v>
      </c>
      <c r="B11" s="206">
        <f t="shared" si="3"/>
        <v>558</v>
      </c>
      <c r="C11" s="207">
        <v>0</v>
      </c>
      <c r="D11" s="208">
        <f t="shared" si="0"/>
        <v>0</v>
      </c>
      <c r="E11" s="209"/>
      <c r="F11" s="209"/>
      <c r="G11" s="206">
        <f t="shared" si="4"/>
        <v>49</v>
      </c>
      <c r="H11" s="208">
        <f t="shared" si="1"/>
        <v>1.444149720011789</v>
      </c>
      <c r="I11" s="206">
        <f t="shared" si="5"/>
        <v>2835</v>
      </c>
      <c r="J11" s="210">
        <v>68.0747567844342</v>
      </c>
      <c r="K11" s="208">
        <f t="shared" si="6"/>
        <v>2.0481310803891404</v>
      </c>
      <c r="L11" s="207">
        <v>1824.08</v>
      </c>
      <c r="M11" s="211">
        <f t="shared" si="7"/>
        <v>129.03999999999996</v>
      </c>
      <c r="N11" s="65">
        <v>1540</v>
      </c>
      <c r="O11" s="213">
        <f t="shared" si="8"/>
        <v>140</v>
      </c>
      <c r="P11" s="212">
        <f t="shared" si="2"/>
        <v>18.446753246753246</v>
      </c>
      <c r="Q11" s="207">
        <v>83.7</v>
      </c>
    </row>
    <row r="12" spans="1:18" x14ac:dyDescent="0.2">
      <c r="A12" s="65">
        <v>10</v>
      </c>
      <c r="B12" s="206">
        <f t="shared" si="3"/>
        <v>558</v>
      </c>
      <c r="C12" s="207">
        <v>0</v>
      </c>
      <c r="D12" s="208">
        <f t="shared" si="0"/>
        <v>0</v>
      </c>
      <c r="E12" s="209"/>
      <c r="F12" s="209"/>
      <c r="G12" s="206">
        <f t="shared" si="4"/>
        <v>49</v>
      </c>
      <c r="H12" s="208">
        <f t="shared" si="1"/>
        <v>1.444149720011789</v>
      </c>
      <c r="I12" s="206">
        <f t="shared" si="5"/>
        <v>2835</v>
      </c>
      <c r="J12" s="210">
        <v>69.97</v>
      </c>
      <c r="K12" s="208">
        <f t="shared" si="6"/>
        <v>1.8952432155657988</v>
      </c>
      <c r="L12" s="210">
        <v>1936</v>
      </c>
      <c r="M12" s="211">
        <f t="shared" si="7"/>
        <v>111.92000000000007</v>
      </c>
      <c r="N12" s="206">
        <v>1670</v>
      </c>
      <c r="O12" s="213">
        <f t="shared" si="8"/>
        <v>130</v>
      </c>
      <c r="P12" s="212">
        <f t="shared" si="2"/>
        <v>15.928143712574851</v>
      </c>
      <c r="Q12" s="207">
        <v>93.3</v>
      </c>
    </row>
    <row r="13" spans="1:18" x14ac:dyDescent="0.2">
      <c r="A13" s="65">
        <v>11</v>
      </c>
      <c r="B13" s="206">
        <f t="shared" si="3"/>
        <v>480</v>
      </c>
      <c r="C13" s="207">
        <v>0</v>
      </c>
      <c r="D13" s="208">
        <f t="shared" si="0"/>
        <v>0</v>
      </c>
      <c r="E13" s="209"/>
      <c r="F13" s="209">
        <v>78</v>
      </c>
      <c r="G13" s="206">
        <f t="shared" si="4"/>
        <v>49</v>
      </c>
      <c r="H13" s="208">
        <f t="shared" si="1"/>
        <v>1.444149720011789</v>
      </c>
      <c r="I13" s="206">
        <f t="shared" si="5"/>
        <v>2913</v>
      </c>
      <c r="J13" s="210">
        <v>70.97</v>
      </c>
      <c r="K13" s="208">
        <f t="shared" si="6"/>
        <v>1</v>
      </c>
      <c r="L13" s="210">
        <v>2028.22</v>
      </c>
      <c r="M13" s="211">
        <f t="shared" si="7"/>
        <v>92.220000000000027</v>
      </c>
      <c r="N13" s="206">
        <v>1800</v>
      </c>
      <c r="O13" s="213">
        <f t="shared" si="8"/>
        <v>130</v>
      </c>
      <c r="P13" s="212">
        <f t="shared" si="2"/>
        <v>12.678888888888878</v>
      </c>
      <c r="Q13" s="207">
        <v>92.2</v>
      </c>
      <c r="R13" s="199"/>
    </row>
    <row r="14" spans="1:18" x14ac:dyDescent="0.2">
      <c r="A14">
        <v>12</v>
      </c>
      <c r="B14" s="191">
        <f t="shared" si="3"/>
        <v>480</v>
      </c>
      <c r="C14" s="184"/>
      <c r="D14" s="197">
        <f t="shared" si="0"/>
        <v>0</v>
      </c>
      <c r="E14" s="184"/>
      <c r="F14" s="184"/>
      <c r="G14" s="191">
        <f t="shared" si="4"/>
        <v>49</v>
      </c>
      <c r="H14" s="197">
        <f t="shared" si="1"/>
        <v>1.444149720011789</v>
      </c>
      <c r="I14" s="191">
        <f t="shared" si="5"/>
        <v>2913</v>
      </c>
      <c r="J14" s="184"/>
      <c r="K14" s="197">
        <f t="shared" si="6"/>
        <v>-70.97</v>
      </c>
      <c r="L14" s="184"/>
      <c r="M14" s="194">
        <f t="shared" si="7"/>
        <v>-2028.22</v>
      </c>
      <c r="N14">
        <v>1920</v>
      </c>
      <c r="O14" s="190">
        <f t="shared" si="8"/>
        <v>120</v>
      </c>
      <c r="P14" s="198">
        <f t="shared" si="2"/>
        <v>-100</v>
      </c>
      <c r="Q14" s="184"/>
    </row>
    <row r="15" spans="1:18" x14ac:dyDescent="0.2">
      <c r="A15">
        <v>13</v>
      </c>
      <c r="B15" s="191">
        <f t="shared" si="3"/>
        <v>480</v>
      </c>
      <c r="C15" s="184"/>
      <c r="D15" s="197">
        <f t="shared" si="0"/>
        <v>0</v>
      </c>
      <c r="E15" s="184"/>
      <c r="F15" s="184"/>
      <c r="G15" s="191">
        <f t="shared" si="4"/>
        <v>49</v>
      </c>
      <c r="H15" s="197">
        <f t="shared" si="1"/>
        <v>1.444149720011789</v>
      </c>
      <c r="I15" s="191">
        <f t="shared" si="5"/>
        <v>2913</v>
      </c>
      <c r="J15" s="184"/>
      <c r="K15" s="197">
        <f t="shared" si="6"/>
        <v>0</v>
      </c>
      <c r="L15" s="184"/>
      <c r="M15" s="194">
        <f t="shared" si="7"/>
        <v>0</v>
      </c>
      <c r="N15">
        <v>2040</v>
      </c>
      <c r="O15" s="190">
        <f t="shared" si="8"/>
        <v>120</v>
      </c>
      <c r="P15" s="198">
        <f t="shared" si="2"/>
        <v>-100</v>
      </c>
      <c r="Q15" s="184"/>
    </row>
    <row r="16" spans="1:18" x14ac:dyDescent="0.2">
      <c r="A16">
        <v>14</v>
      </c>
      <c r="B16" s="191">
        <f t="shared" si="3"/>
        <v>480</v>
      </c>
      <c r="C16" s="184"/>
      <c r="D16" s="197">
        <f t="shared" si="0"/>
        <v>0</v>
      </c>
      <c r="E16" s="184"/>
      <c r="F16" s="184"/>
      <c r="G16" s="191">
        <f t="shared" si="4"/>
        <v>49</v>
      </c>
      <c r="H16" s="197">
        <f t="shared" si="1"/>
        <v>1.444149720011789</v>
      </c>
      <c r="I16" s="191">
        <f t="shared" si="5"/>
        <v>2913</v>
      </c>
      <c r="J16" s="184"/>
      <c r="K16" s="197">
        <f t="shared" si="6"/>
        <v>0</v>
      </c>
      <c r="L16" s="184"/>
      <c r="M16" s="194">
        <f t="shared" si="7"/>
        <v>0</v>
      </c>
      <c r="N16">
        <v>2160</v>
      </c>
      <c r="O16" s="190">
        <f t="shared" si="8"/>
        <v>120</v>
      </c>
      <c r="P16" s="198">
        <f t="shared" si="2"/>
        <v>-100</v>
      </c>
      <c r="Q16" s="184"/>
    </row>
    <row r="17" spans="1:17" x14ac:dyDescent="0.2">
      <c r="A17">
        <v>15</v>
      </c>
      <c r="B17" s="191">
        <f t="shared" si="3"/>
        <v>480</v>
      </c>
      <c r="C17" s="184"/>
      <c r="D17" s="197">
        <f t="shared" si="0"/>
        <v>0</v>
      </c>
      <c r="E17" s="184"/>
      <c r="F17" s="184"/>
      <c r="G17" s="191">
        <f t="shared" si="4"/>
        <v>49</v>
      </c>
      <c r="H17" s="197">
        <f t="shared" si="1"/>
        <v>1.444149720011789</v>
      </c>
      <c r="I17" s="191">
        <f t="shared" si="5"/>
        <v>2913</v>
      </c>
      <c r="J17" s="184"/>
      <c r="K17" s="197">
        <f t="shared" si="6"/>
        <v>0</v>
      </c>
      <c r="L17" s="184"/>
      <c r="M17" s="194">
        <f t="shared" si="7"/>
        <v>0</v>
      </c>
      <c r="N17">
        <v>2290</v>
      </c>
      <c r="O17" s="190">
        <f t="shared" si="8"/>
        <v>130</v>
      </c>
      <c r="P17" s="198">
        <f t="shared" si="2"/>
        <v>-100</v>
      </c>
      <c r="Q17" s="184"/>
    </row>
    <row r="18" spans="1:17" x14ac:dyDescent="0.2">
      <c r="A18">
        <v>16</v>
      </c>
      <c r="B18" s="191">
        <f t="shared" si="3"/>
        <v>480</v>
      </c>
      <c r="C18" s="184"/>
      <c r="D18" s="197">
        <f t="shared" si="0"/>
        <v>0</v>
      </c>
      <c r="E18" s="184"/>
      <c r="F18" s="184"/>
      <c r="G18" s="191">
        <f t="shared" si="4"/>
        <v>49</v>
      </c>
      <c r="H18" s="197">
        <f t="shared" si="1"/>
        <v>1.444149720011789</v>
      </c>
      <c r="I18" s="191">
        <f t="shared" si="5"/>
        <v>2913</v>
      </c>
      <c r="J18" s="184"/>
      <c r="K18" s="197">
        <f t="shared" si="6"/>
        <v>0</v>
      </c>
      <c r="L18" s="184"/>
      <c r="M18" s="194">
        <f t="shared" si="7"/>
        <v>0</v>
      </c>
      <c r="N18">
        <v>2420</v>
      </c>
      <c r="O18" s="190">
        <f t="shared" si="8"/>
        <v>130</v>
      </c>
      <c r="P18" s="198">
        <f t="shared" si="2"/>
        <v>-100</v>
      </c>
      <c r="Q18" s="184"/>
    </row>
    <row r="19" spans="1:17" x14ac:dyDescent="0.2">
      <c r="A19">
        <v>17</v>
      </c>
      <c r="B19" s="191">
        <f t="shared" si="3"/>
        <v>480</v>
      </c>
      <c r="C19" s="184"/>
      <c r="D19" s="197">
        <f t="shared" si="0"/>
        <v>0</v>
      </c>
      <c r="E19" s="184"/>
      <c r="F19" s="184"/>
      <c r="G19" s="191">
        <f t="shared" si="4"/>
        <v>49</v>
      </c>
      <c r="H19" s="197">
        <f t="shared" si="1"/>
        <v>1.444149720011789</v>
      </c>
      <c r="I19" s="191">
        <f t="shared" si="5"/>
        <v>2913</v>
      </c>
      <c r="J19" s="184"/>
      <c r="K19" s="197">
        <f t="shared" si="6"/>
        <v>0</v>
      </c>
      <c r="L19" s="184"/>
      <c r="M19" s="194">
        <f t="shared" si="7"/>
        <v>0</v>
      </c>
      <c r="N19">
        <v>2560</v>
      </c>
      <c r="O19" s="190">
        <f t="shared" si="8"/>
        <v>140</v>
      </c>
      <c r="P19" s="198">
        <f t="shared" si="2"/>
        <v>-100</v>
      </c>
      <c r="Q19" s="184"/>
    </row>
    <row r="20" spans="1:17" x14ac:dyDescent="0.2">
      <c r="A20">
        <v>18</v>
      </c>
      <c r="B20" s="191">
        <f t="shared" si="3"/>
        <v>480</v>
      </c>
      <c r="C20" s="184"/>
      <c r="D20" s="197">
        <f t="shared" si="0"/>
        <v>0</v>
      </c>
      <c r="E20" s="184"/>
      <c r="F20" s="184"/>
      <c r="G20" s="191">
        <f t="shared" si="4"/>
        <v>49</v>
      </c>
      <c r="H20" s="197">
        <f t="shared" si="1"/>
        <v>1.444149720011789</v>
      </c>
      <c r="I20" s="191">
        <f t="shared" si="5"/>
        <v>2913</v>
      </c>
      <c r="J20" s="184"/>
      <c r="K20" s="197">
        <f t="shared" si="6"/>
        <v>0</v>
      </c>
      <c r="L20" s="184"/>
      <c r="M20" s="194">
        <f t="shared" si="7"/>
        <v>0</v>
      </c>
      <c r="N20">
        <v>2710</v>
      </c>
      <c r="O20" s="190">
        <f t="shared" si="8"/>
        <v>150</v>
      </c>
      <c r="P20" s="198">
        <f t="shared" si="2"/>
        <v>-100</v>
      </c>
      <c r="Q20" s="184"/>
    </row>
    <row r="21" spans="1:17" x14ac:dyDescent="0.2">
      <c r="A21">
        <v>19</v>
      </c>
      <c r="B21" s="191">
        <f t="shared" si="3"/>
        <v>480</v>
      </c>
      <c r="C21" s="184"/>
      <c r="D21" s="197">
        <f t="shared" si="0"/>
        <v>0</v>
      </c>
      <c r="E21" s="184"/>
      <c r="F21" s="184"/>
      <c r="G21" s="191">
        <f t="shared" si="4"/>
        <v>49</v>
      </c>
      <c r="H21" s="197">
        <f t="shared" si="1"/>
        <v>1.444149720011789</v>
      </c>
      <c r="I21" s="191">
        <f t="shared" si="5"/>
        <v>2913</v>
      </c>
      <c r="J21" s="184"/>
      <c r="K21" s="197">
        <f t="shared" si="6"/>
        <v>0</v>
      </c>
      <c r="L21" s="184"/>
      <c r="M21" s="194">
        <f t="shared" si="7"/>
        <v>0</v>
      </c>
      <c r="N21">
        <v>2870</v>
      </c>
      <c r="O21" s="190">
        <f t="shared" si="8"/>
        <v>160</v>
      </c>
      <c r="P21" s="198">
        <f t="shared" si="2"/>
        <v>-100</v>
      </c>
      <c r="Q21" s="184"/>
    </row>
    <row r="22" spans="1:17" x14ac:dyDescent="0.2">
      <c r="A22">
        <v>20</v>
      </c>
      <c r="B22" s="191">
        <f t="shared" si="3"/>
        <v>480</v>
      </c>
      <c r="C22" s="184"/>
      <c r="D22" s="197">
        <f t="shared" si="0"/>
        <v>0</v>
      </c>
      <c r="E22" s="184"/>
      <c r="F22" s="184"/>
      <c r="G22" s="191">
        <f t="shared" si="4"/>
        <v>49</v>
      </c>
      <c r="H22" s="197">
        <f t="shared" si="1"/>
        <v>1.444149720011789</v>
      </c>
      <c r="I22" s="191">
        <f t="shared" si="5"/>
        <v>2913</v>
      </c>
      <c r="J22" s="184"/>
      <c r="K22" s="197">
        <f t="shared" si="6"/>
        <v>0</v>
      </c>
      <c r="L22" s="184"/>
      <c r="M22" s="194">
        <f t="shared" si="7"/>
        <v>0</v>
      </c>
      <c r="N22">
        <v>3040</v>
      </c>
      <c r="O22" s="190">
        <f t="shared" si="8"/>
        <v>170</v>
      </c>
      <c r="P22" s="198">
        <f t="shared" si="2"/>
        <v>-100</v>
      </c>
      <c r="Q22" s="184"/>
    </row>
    <row r="23" spans="1:17" x14ac:dyDescent="0.2">
      <c r="A23">
        <v>21</v>
      </c>
      <c r="B23" s="191">
        <f t="shared" si="3"/>
        <v>480</v>
      </c>
      <c r="C23" s="184"/>
      <c r="D23" s="197">
        <f t="shared" si="0"/>
        <v>0</v>
      </c>
      <c r="E23" s="184"/>
      <c r="F23" s="184"/>
      <c r="G23" s="191">
        <f t="shared" si="4"/>
        <v>49</v>
      </c>
      <c r="H23" s="197">
        <f t="shared" si="1"/>
        <v>1.444149720011789</v>
      </c>
      <c r="I23" s="191">
        <f t="shared" si="5"/>
        <v>2913</v>
      </c>
      <c r="J23" s="184"/>
      <c r="K23" s="197">
        <f t="shared" si="6"/>
        <v>0</v>
      </c>
      <c r="L23" s="184"/>
      <c r="M23" s="194">
        <f t="shared" si="7"/>
        <v>0</v>
      </c>
      <c r="N23">
        <v>3240</v>
      </c>
      <c r="O23" s="190">
        <f t="shared" si="8"/>
        <v>200</v>
      </c>
      <c r="P23" s="198">
        <f t="shared" si="2"/>
        <v>-100</v>
      </c>
      <c r="Q23" s="184"/>
    </row>
    <row r="24" spans="1:17" x14ac:dyDescent="0.2">
      <c r="A24">
        <v>22</v>
      </c>
      <c r="B24" s="191">
        <f t="shared" si="3"/>
        <v>480</v>
      </c>
      <c r="C24" s="184"/>
      <c r="D24" s="197">
        <f t="shared" si="0"/>
        <v>0</v>
      </c>
      <c r="E24" s="184"/>
      <c r="F24" s="184"/>
      <c r="G24" s="191">
        <f t="shared" si="4"/>
        <v>49</v>
      </c>
      <c r="H24" s="197">
        <f t="shared" si="1"/>
        <v>1.444149720011789</v>
      </c>
      <c r="I24" s="191">
        <f t="shared" si="5"/>
        <v>2913</v>
      </c>
      <c r="J24" s="184"/>
      <c r="K24" s="197">
        <f t="shared" si="6"/>
        <v>0</v>
      </c>
      <c r="L24" s="184"/>
      <c r="M24" s="194">
        <f t="shared" si="7"/>
        <v>0</v>
      </c>
      <c r="N24">
        <v>3470</v>
      </c>
      <c r="O24" s="190">
        <f t="shared" si="8"/>
        <v>230</v>
      </c>
      <c r="P24" s="198">
        <f t="shared" si="2"/>
        <v>-100</v>
      </c>
      <c r="Q24" s="184"/>
    </row>
    <row r="25" spans="1:17" x14ac:dyDescent="0.2">
      <c r="A25">
        <v>23</v>
      </c>
      <c r="B25" s="191">
        <f t="shared" si="3"/>
        <v>480</v>
      </c>
      <c r="C25" s="184"/>
      <c r="D25" s="197">
        <f t="shared" si="0"/>
        <v>0</v>
      </c>
      <c r="E25" s="184"/>
      <c r="F25" s="184"/>
      <c r="G25" s="191">
        <f t="shared" si="4"/>
        <v>49</v>
      </c>
      <c r="H25" s="197">
        <f t="shared" si="1"/>
        <v>1.444149720011789</v>
      </c>
      <c r="I25" s="191">
        <f t="shared" si="5"/>
        <v>2913</v>
      </c>
      <c r="J25" s="184"/>
      <c r="K25" s="197">
        <f t="shared" si="6"/>
        <v>0</v>
      </c>
      <c r="L25" s="184"/>
      <c r="M25" s="194">
        <f t="shared" si="7"/>
        <v>0</v>
      </c>
      <c r="N25">
        <v>3660</v>
      </c>
      <c r="O25" s="190">
        <f t="shared" si="8"/>
        <v>190</v>
      </c>
      <c r="P25" s="198">
        <f t="shared" si="2"/>
        <v>-100</v>
      </c>
      <c r="Q25" s="184"/>
    </row>
    <row r="26" spans="1:17" x14ac:dyDescent="0.2">
      <c r="A26">
        <v>24</v>
      </c>
      <c r="B26" s="191">
        <f t="shared" si="3"/>
        <v>480</v>
      </c>
      <c r="C26" s="184"/>
      <c r="D26" s="197">
        <f t="shared" si="0"/>
        <v>0</v>
      </c>
      <c r="E26" s="184"/>
      <c r="F26" s="184"/>
      <c r="G26" s="191">
        <f t="shared" si="4"/>
        <v>49</v>
      </c>
      <c r="H26" s="197">
        <f t="shared" si="1"/>
        <v>1.444149720011789</v>
      </c>
      <c r="I26" s="191">
        <f t="shared" si="5"/>
        <v>2913</v>
      </c>
      <c r="J26" s="184"/>
      <c r="K26" s="197">
        <f t="shared" si="6"/>
        <v>0</v>
      </c>
      <c r="L26" s="184"/>
      <c r="M26" s="194">
        <f t="shared" si="7"/>
        <v>0</v>
      </c>
      <c r="N26">
        <v>3820</v>
      </c>
      <c r="O26" s="190">
        <f t="shared" si="8"/>
        <v>160</v>
      </c>
      <c r="P26" s="198">
        <f t="shared" si="2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35"/>
  <sheetViews>
    <sheetView zoomScale="80" zoomScaleNormal="80" workbookViewId="0">
      <selection activeCell="C25" sqref="C25"/>
    </sheetView>
  </sheetViews>
  <sheetFormatPr baseColWidth="10" defaultColWidth="11.5703125" defaultRowHeight="12.75" x14ac:dyDescent="0.2"/>
  <cols>
    <col min="1" max="1" width="14.5703125" style="265" bestFit="1" customWidth="1"/>
    <col min="2" max="16384" width="11.5703125" style="265"/>
  </cols>
  <sheetData>
    <row r="3" spans="1:2" x14ac:dyDescent="0.2">
      <c r="A3" s="265" t="s">
        <v>57</v>
      </c>
      <c r="B3" s="265">
        <v>32</v>
      </c>
    </row>
    <row r="4" spans="1:2" x14ac:dyDescent="0.2">
      <c r="A4" s="266" t="s">
        <v>53</v>
      </c>
    </row>
    <row r="5" spans="1:2" x14ac:dyDescent="0.2">
      <c r="A5" s="267" t="s">
        <v>2</v>
      </c>
      <c r="B5" s="267">
        <v>1</v>
      </c>
    </row>
    <row r="6" spans="1:2" ht="14.25" x14ac:dyDescent="0.2">
      <c r="A6" s="268" t="s">
        <v>3</v>
      </c>
      <c r="B6" s="269">
        <v>150</v>
      </c>
    </row>
    <row r="7" spans="1:2" ht="14.25" x14ac:dyDescent="0.2">
      <c r="A7" s="270" t="s">
        <v>6</v>
      </c>
      <c r="B7" s="271">
        <v>178.45</v>
      </c>
    </row>
    <row r="8" spans="1:2" ht="14.25" x14ac:dyDescent="0.2">
      <c r="A8" s="270" t="s">
        <v>7</v>
      </c>
      <c r="B8" s="272">
        <v>70.45</v>
      </c>
    </row>
    <row r="9" spans="1:2" ht="14.25" x14ac:dyDescent="0.2">
      <c r="A9" s="284" t="s">
        <v>8</v>
      </c>
      <c r="B9" s="278">
        <v>8.9099999999999999E-2</v>
      </c>
    </row>
    <row r="10" spans="1:2" ht="14.25" x14ac:dyDescent="0.2">
      <c r="A10" s="270" t="s">
        <v>1</v>
      </c>
      <c r="B10" s="187">
        <v>0.18970000000000001</v>
      </c>
    </row>
    <row r="11" spans="1:2" ht="14.25" x14ac:dyDescent="0.2">
      <c r="A11" s="270" t="s">
        <v>28</v>
      </c>
    </row>
    <row r="12" spans="1:2" ht="14.25" x14ac:dyDescent="0.2">
      <c r="A12" s="273" t="s">
        <v>29</v>
      </c>
      <c r="B12" s="274">
        <v>48</v>
      </c>
    </row>
    <row r="13" spans="1:2" ht="14.25" x14ac:dyDescent="0.2">
      <c r="A13" s="273" t="s">
        <v>27</v>
      </c>
      <c r="B13" s="274">
        <f>B12-B3</f>
        <v>16</v>
      </c>
    </row>
    <row r="15" spans="1:2" x14ac:dyDescent="0.2">
      <c r="A15" s="265" t="s">
        <v>58</v>
      </c>
    </row>
    <row r="16" spans="1:2" x14ac:dyDescent="0.2">
      <c r="A16" s="267" t="s">
        <v>2</v>
      </c>
      <c r="B16" s="265">
        <v>1</v>
      </c>
    </row>
    <row r="17" spans="1:2" ht="14.25" x14ac:dyDescent="0.2">
      <c r="A17" s="268" t="s">
        <v>3</v>
      </c>
      <c r="B17" s="269">
        <v>320</v>
      </c>
    </row>
    <row r="18" spans="1:2" ht="14.25" x14ac:dyDescent="0.2">
      <c r="A18" s="270" t="s">
        <v>6</v>
      </c>
      <c r="B18" s="271">
        <v>367.04761904761904</v>
      </c>
    </row>
    <row r="19" spans="1:2" ht="14.25" x14ac:dyDescent="0.2">
      <c r="A19" s="270" t="s">
        <v>7</v>
      </c>
      <c r="B19" s="271">
        <v>78.571428571428569</v>
      </c>
    </row>
    <row r="20" spans="1:2" ht="14.25" x14ac:dyDescent="0.2">
      <c r="A20" s="270" t="s">
        <v>8</v>
      </c>
      <c r="B20" s="188">
        <v>9.6365677867993299E-2</v>
      </c>
    </row>
    <row r="21" spans="1:2" ht="14.25" x14ac:dyDescent="0.2">
      <c r="A21" s="283" t="s">
        <v>1</v>
      </c>
      <c r="B21" s="278">
        <v>0.1470238095238095</v>
      </c>
    </row>
    <row r="22" spans="1:2" ht="14.25" x14ac:dyDescent="0.2">
      <c r="A22" s="270" t="s">
        <v>28</v>
      </c>
      <c r="B22" s="271">
        <f>B18-B7</f>
        <v>188.59761904761905</v>
      </c>
    </row>
    <row r="23" spans="1:2" ht="14.25" x14ac:dyDescent="0.2">
      <c r="A23" s="270" t="s">
        <v>29</v>
      </c>
      <c r="B23" s="275">
        <v>58</v>
      </c>
    </row>
    <row r="24" spans="1:2" ht="14.25" x14ac:dyDescent="0.2">
      <c r="A24" s="270" t="s">
        <v>27</v>
      </c>
      <c r="B24" s="265">
        <f>B23-B12</f>
        <v>10</v>
      </c>
    </row>
    <row r="26" spans="1:2" x14ac:dyDescent="0.2">
      <c r="A26" s="265" t="s">
        <v>58</v>
      </c>
    </row>
    <row r="27" spans="1:2" x14ac:dyDescent="0.2">
      <c r="A27" s="267" t="s">
        <v>2</v>
      </c>
      <c r="B27" s="265">
        <v>3</v>
      </c>
    </row>
    <row r="28" spans="1:2" ht="14.25" x14ac:dyDescent="0.2">
      <c r="A28" s="268" t="s">
        <v>3</v>
      </c>
      <c r="B28" s="269">
        <v>558</v>
      </c>
    </row>
    <row r="29" spans="1:2" ht="14.25" x14ac:dyDescent="0.2">
      <c r="A29" s="270" t="s">
        <v>6</v>
      </c>
      <c r="B29" s="271">
        <v>695.30612244897964</v>
      </c>
    </row>
    <row r="30" spans="1:2" ht="14.25" x14ac:dyDescent="0.2">
      <c r="A30" s="270" t="s">
        <v>7</v>
      </c>
      <c r="B30" s="271">
        <v>87.755102040816325</v>
      </c>
    </row>
    <row r="31" spans="1:2" ht="14.25" x14ac:dyDescent="0.2">
      <c r="A31" s="270" t="s">
        <v>8</v>
      </c>
      <c r="B31" s="188">
        <v>7.3455785369827706E-2</v>
      </c>
    </row>
    <row r="32" spans="1:2" ht="14.25" x14ac:dyDescent="0.2">
      <c r="A32" s="283" t="s">
        <v>1</v>
      </c>
      <c r="B32" s="278">
        <v>0.24606831980103877</v>
      </c>
    </row>
    <row r="33" spans="1:2" ht="14.25" x14ac:dyDescent="0.2">
      <c r="A33" s="270" t="s">
        <v>28</v>
      </c>
      <c r="B33" s="271">
        <f>B29-B18</f>
        <v>328.2585034013606</v>
      </c>
    </row>
    <row r="34" spans="1:2" ht="14.25" x14ac:dyDescent="0.2">
      <c r="A34" s="270" t="s">
        <v>29</v>
      </c>
      <c r="B34" s="275">
        <v>61</v>
      </c>
    </row>
    <row r="35" spans="1:2" ht="14.25" x14ac:dyDescent="0.2">
      <c r="A35" s="270" t="s">
        <v>27</v>
      </c>
      <c r="B35" s="265">
        <f>B34-B23</f>
        <v>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2.75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52"/>
  <sheetViews>
    <sheetView topLeftCell="A25" zoomScale="80" zoomScaleNormal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855468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85546875" customWidth="1"/>
    <col min="17" max="17" width="9.5703125" customWidth="1"/>
    <col min="18" max="18" width="9.42578125" customWidth="1"/>
    <col min="19" max="19" width="9.85546875" customWidth="1"/>
    <col min="20" max="21" width="9.140625" customWidth="1"/>
    <col min="22" max="22" width="8.7109375" bestFit="1" customWidth="1"/>
    <col min="23" max="23" width="10.85546875" customWidth="1"/>
  </cols>
  <sheetData>
    <row r="1" spans="1:29" ht="3.95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774" t="s">
        <v>18</v>
      </c>
      <c r="C4" s="775"/>
      <c r="D4" s="775"/>
      <c r="E4" s="775"/>
      <c r="F4" s="775"/>
      <c r="G4" s="775"/>
      <c r="H4" s="775"/>
      <c r="I4" s="775"/>
      <c r="J4" s="776"/>
      <c r="K4" s="774" t="s">
        <v>21</v>
      </c>
      <c r="L4" s="775"/>
      <c r="M4" s="775"/>
      <c r="N4" s="775"/>
      <c r="O4" s="775"/>
      <c r="P4" s="775"/>
      <c r="Q4" s="775"/>
      <c r="R4" s="775"/>
      <c r="S4" s="775"/>
      <c r="T4" s="775"/>
      <c r="U4" s="775"/>
      <c r="V4" s="775"/>
      <c r="W4" s="776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215</v>
      </c>
      <c r="C7" s="26">
        <v>215</v>
      </c>
      <c r="D7" s="26">
        <v>215</v>
      </c>
      <c r="E7" s="26">
        <v>215</v>
      </c>
      <c r="F7" s="26">
        <v>215</v>
      </c>
      <c r="G7" s="26">
        <v>215</v>
      </c>
      <c r="H7" s="26">
        <v>215</v>
      </c>
      <c r="I7" s="26">
        <v>215</v>
      </c>
      <c r="J7" s="136">
        <v>215</v>
      </c>
      <c r="K7" s="72">
        <v>215</v>
      </c>
      <c r="L7" s="26">
        <v>215</v>
      </c>
      <c r="M7" s="26">
        <v>215</v>
      </c>
      <c r="N7" s="26">
        <v>215</v>
      </c>
      <c r="O7" s="26">
        <v>215</v>
      </c>
      <c r="P7" s="26">
        <v>215</v>
      </c>
      <c r="Q7" s="26">
        <v>215</v>
      </c>
      <c r="R7" s="26">
        <v>215</v>
      </c>
      <c r="S7" s="136">
        <v>215</v>
      </c>
      <c r="T7" s="136">
        <v>215</v>
      </c>
      <c r="U7" s="136">
        <v>215</v>
      </c>
      <c r="V7" s="136">
        <v>215</v>
      </c>
      <c r="W7" s="136">
        <v>215</v>
      </c>
      <c r="X7" s="151">
        <v>215</v>
      </c>
      <c r="Y7" s="26">
        <v>215</v>
      </c>
      <c r="Z7" s="165">
        <v>215</v>
      </c>
    </row>
    <row r="8" spans="1:29" x14ac:dyDescent="0.2">
      <c r="A8" s="69" t="s">
        <v>4</v>
      </c>
      <c r="B8" s="73">
        <v>5791</v>
      </c>
      <c r="C8" s="16">
        <v>12110</v>
      </c>
      <c r="D8" s="16">
        <v>13053</v>
      </c>
      <c r="E8" s="16">
        <v>15471</v>
      </c>
      <c r="F8" s="16">
        <v>11838</v>
      </c>
      <c r="G8" s="16">
        <v>9818</v>
      </c>
      <c r="H8" s="16">
        <v>9389</v>
      </c>
      <c r="I8" s="16">
        <v>13606</v>
      </c>
      <c r="J8" s="66">
        <v>11265</v>
      </c>
      <c r="K8" s="152">
        <v>5538</v>
      </c>
      <c r="L8" s="16">
        <v>5802</v>
      </c>
      <c r="M8" s="16">
        <v>9734</v>
      </c>
      <c r="N8" s="16">
        <v>11148</v>
      </c>
      <c r="O8" s="29">
        <v>7196</v>
      </c>
      <c r="P8" s="40">
        <v>8372</v>
      </c>
      <c r="Q8" s="34">
        <v>8350</v>
      </c>
      <c r="R8" s="34">
        <v>8535</v>
      </c>
      <c r="S8" s="161">
        <v>8722</v>
      </c>
      <c r="T8" s="161">
        <v>7983</v>
      </c>
      <c r="U8" s="161">
        <v>7737</v>
      </c>
      <c r="V8" s="161">
        <v>8236</v>
      </c>
      <c r="W8" s="140">
        <v>8632</v>
      </c>
      <c r="X8" s="144">
        <v>102341</v>
      </c>
      <c r="Y8" s="23">
        <v>105985</v>
      </c>
      <c r="Z8" s="106">
        <v>208326</v>
      </c>
    </row>
    <row r="9" spans="1:29" x14ac:dyDescent="0.2">
      <c r="A9" s="69" t="s">
        <v>5</v>
      </c>
      <c r="B9" s="73">
        <v>26</v>
      </c>
      <c r="C9" s="16">
        <v>54</v>
      </c>
      <c r="D9" s="16">
        <v>59</v>
      </c>
      <c r="E9" s="16">
        <v>68</v>
      </c>
      <c r="F9" s="16">
        <v>51</v>
      </c>
      <c r="G9" s="16">
        <v>42</v>
      </c>
      <c r="H9" s="16">
        <v>40</v>
      </c>
      <c r="I9" s="16">
        <v>57</v>
      </c>
      <c r="J9" s="66">
        <v>46</v>
      </c>
      <c r="K9" s="152">
        <v>28</v>
      </c>
      <c r="L9" s="16">
        <v>29</v>
      </c>
      <c r="M9" s="16">
        <v>49</v>
      </c>
      <c r="N9" s="16">
        <v>54</v>
      </c>
      <c r="O9" s="29">
        <v>35</v>
      </c>
      <c r="P9" s="61">
        <v>40</v>
      </c>
      <c r="Q9" s="62">
        <v>40</v>
      </c>
      <c r="R9" s="62">
        <v>40</v>
      </c>
      <c r="S9" s="162">
        <v>40</v>
      </c>
      <c r="T9" s="162">
        <v>36</v>
      </c>
      <c r="U9" s="162">
        <v>34</v>
      </c>
      <c r="V9" s="162">
        <v>37</v>
      </c>
      <c r="W9" s="140">
        <v>36</v>
      </c>
      <c r="X9" s="144">
        <v>443</v>
      </c>
      <c r="Y9" s="23">
        <v>498</v>
      </c>
      <c r="Z9" s="106">
        <v>941</v>
      </c>
    </row>
    <row r="10" spans="1:29" x14ac:dyDescent="0.2">
      <c r="A10" s="69" t="s">
        <v>6</v>
      </c>
      <c r="B10" s="63">
        <v>222.73076923076923</v>
      </c>
      <c r="C10" s="15">
        <v>224.25925925925927</v>
      </c>
      <c r="D10" s="15">
        <v>221.23728813559322</v>
      </c>
      <c r="E10" s="15">
        <v>227.51470588235293</v>
      </c>
      <c r="F10" s="15">
        <v>232.11764705882354</v>
      </c>
      <c r="G10" s="15">
        <v>233.76190476190476</v>
      </c>
      <c r="H10" s="15">
        <v>234.72499999999999</v>
      </c>
      <c r="I10" s="15">
        <v>238.7017543859649</v>
      </c>
      <c r="J10" s="64">
        <v>244.89130434782609</v>
      </c>
      <c r="K10" s="153">
        <v>197.78571428571428</v>
      </c>
      <c r="L10" s="15">
        <v>200.06896551724137</v>
      </c>
      <c r="M10" s="15">
        <v>198.65306122448979</v>
      </c>
      <c r="N10" s="15">
        <v>206.44444444444446</v>
      </c>
      <c r="O10" s="27">
        <v>205.6</v>
      </c>
      <c r="P10" s="35">
        <v>209.3</v>
      </c>
      <c r="Q10" s="36">
        <v>208.75</v>
      </c>
      <c r="R10" s="36">
        <v>213.375</v>
      </c>
      <c r="S10" s="78">
        <v>218.05</v>
      </c>
      <c r="T10" s="78">
        <v>221.75</v>
      </c>
      <c r="U10" s="78">
        <v>227.55882352941177</v>
      </c>
      <c r="V10" s="78">
        <v>222.59459459459458</v>
      </c>
      <c r="W10" s="141">
        <v>239.77777777777777</v>
      </c>
      <c r="X10" s="145">
        <v>231.01805869074491</v>
      </c>
      <c r="Y10" s="166">
        <v>212.82128514056225</v>
      </c>
      <c r="Z10" s="107">
        <v>221.38788522848034</v>
      </c>
    </row>
    <row r="11" spans="1:29" x14ac:dyDescent="0.2">
      <c r="A11" s="69" t="s">
        <v>7</v>
      </c>
      <c r="B11" s="63">
        <v>92.307692307692307</v>
      </c>
      <c r="C11" s="15">
        <v>90.740740740740748</v>
      </c>
      <c r="D11" s="15">
        <v>91.525423728813564</v>
      </c>
      <c r="E11" s="15">
        <v>94.117647058823536</v>
      </c>
      <c r="F11" s="15">
        <v>94.117647058823536</v>
      </c>
      <c r="G11" s="15">
        <v>97.61904761904762</v>
      </c>
      <c r="H11" s="15">
        <v>95</v>
      </c>
      <c r="I11" s="15">
        <v>98.245614035087726</v>
      </c>
      <c r="J11" s="64">
        <v>100</v>
      </c>
      <c r="K11" s="153">
        <v>89.285714285714292</v>
      </c>
      <c r="L11" s="15">
        <v>93.103448275862064</v>
      </c>
      <c r="M11" s="15">
        <v>91.836734693877546</v>
      </c>
      <c r="N11" s="15">
        <v>94.444444444444443</v>
      </c>
      <c r="O11" s="27">
        <v>91.428571428571431</v>
      </c>
      <c r="P11" s="35">
        <v>82.5</v>
      </c>
      <c r="Q11" s="36">
        <v>87.5</v>
      </c>
      <c r="R11" s="36">
        <v>85</v>
      </c>
      <c r="S11" s="78">
        <v>97.5</v>
      </c>
      <c r="T11" s="78">
        <v>91.666666666666671</v>
      </c>
      <c r="U11" s="78">
        <v>94.117647058823536</v>
      </c>
      <c r="V11" s="78">
        <v>83.78378378378379</v>
      </c>
      <c r="W11" s="141">
        <v>83.333333333333329</v>
      </c>
      <c r="X11" s="145">
        <v>89.164785553047409</v>
      </c>
      <c r="Y11" s="166">
        <v>77.108433734939766</v>
      </c>
      <c r="Z11" s="107">
        <v>74.176408076514349</v>
      </c>
    </row>
    <row r="12" spans="1:29" x14ac:dyDescent="0.2">
      <c r="A12" s="69" t="s">
        <v>8</v>
      </c>
      <c r="B12" s="74">
        <v>7.5882773266630163E-2</v>
      </c>
      <c r="C12" s="19">
        <v>7.050069638946771E-2</v>
      </c>
      <c r="D12" s="14">
        <v>5.8688727955076465E-2</v>
      </c>
      <c r="E12" s="14">
        <v>5.4599114882831395E-2</v>
      </c>
      <c r="F12" s="14">
        <v>4.8589065503871195E-2</v>
      </c>
      <c r="G12" s="19">
        <v>4.6803981487907403E-2</v>
      </c>
      <c r="H12" s="14">
        <v>5.442518298531196E-2</v>
      </c>
      <c r="I12" s="19">
        <v>4.5473673157311406E-2</v>
      </c>
      <c r="J12" s="160">
        <v>4.865410532658599E-2</v>
      </c>
      <c r="K12" s="154">
        <v>7.8307706001590774E-2</v>
      </c>
      <c r="L12" s="14">
        <v>5.8993551646621956E-2</v>
      </c>
      <c r="M12" s="19">
        <v>5.9331841591837506E-2</v>
      </c>
      <c r="N12" s="19">
        <v>5.1022491404360777E-2</v>
      </c>
      <c r="O12" s="28">
        <v>6.5896015361139357E-2</v>
      </c>
      <c r="P12" s="14">
        <v>7.1637196985497975E-2</v>
      </c>
      <c r="Q12" s="37">
        <v>8.3727907584722927E-2</v>
      </c>
      <c r="R12" s="37">
        <v>6.821104197501715E-2</v>
      </c>
      <c r="S12" s="79">
        <v>5.4630010121338668E-2</v>
      </c>
      <c r="T12" s="79">
        <v>5.7460326701775928E-2</v>
      </c>
      <c r="U12" s="79">
        <v>5.8378956008540102E-2</v>
      </c>
      <c r="V12" s="79">
        <v>6.7386752949333814E-2</v>
      </c>
      <c r="W12" s="142">
        <v>6.9189101035591102E-2</v>
      </c>
      <c r="X12" s="146">
        <v>6.3898039574752818E-2</v>
      </c>
      <c r="Y12" s="167">
        <v>8.4887519084845167E-2</v>
      </c>
      <c r="Z12" s="108">
        <v>8.5441965842982373E-2</v>
      </c>
    </row>
    <row r="13" spans="1:29" x14ac:dyDescent="0.2">
      <c r="A13" s="69" t="s">
        <v>9</v>
      </c>
      <c r="B13" s="63">
        <v>16.901428461040588</v>
      </c>
      <c r="C13" s="15">
        <v>15.810433949563963</v>
      </c>
      <c r="D13" s="15">
        <v>12.984135016908697</v>
      </c>
      <c r="E13" s="15">
        <v>12.422101564004183</v>
      </c>
      <c r="F13" s="15">
        <v>11.278379557545632</v>
      </c>
      <c r="G13" s="15">
        <v>10.940987863054163</v>
      </c>
      <c r="H13" s="15">
        <v>12.774951076227349</v>
      </c>
      <c r="I13" s="15">
        <v>10.854645561024192</v>
      </c>
      <c r="J13" s="64">
        <v>11.914967315304157</v>
      </c>
      <c r="K13" s="153">
        <v>15.488145565600346</v>
      </c>
      <c r="L13" s="15">
        <v>11.802778850127606</v>
      </c>
      <c r="M13" s="15">
        <v>11.786451960305026</v>
      </c>
      <c r="N13" s="15">
        <v>10.533309892144704</v>
      </c>
      <c r="O13" s="27">
        <v>13.548220758250253</v>
      </c>
      <c r="P13" s="35">
        <v>14.993665329064727</v>
      </c>
      <c r="Q13" s="36">
        <v>17.478200708310911</v>
      </c>
      <c r="R13" s="36">
        <v>14.554531081419285</v>
      </c>
      <c r="S13" s="78">
        <v>11.912073706957898</v>
      </c>
      <c r="T13" s="78">
        <v>12.741827446118812</v>
      </c>
      <c r="U13" s="78">
        <v>13.284646548178669</v>
      </c>
      <c r="V13" s="78">
        <v>14.99992695380306</v>
      </c>
      <c r="W13" s="141">
        <v>16.590008892756178</v>
      </c>
      <c r="X13" s="145">
        <v>14.761601056703789</v>
      </c>
      <c r="Y13" s="166">
        <v>18.065870904030753</v>
      </c>
      <c r="Z13" s="107">
        <v>18.91581612774192</v>
      </c>
    </row>
    <row r="14" spans="1:29" x14ac:dyDescent="0.2">
      <c r="A14" s="70" t="s">
        <v>10</v>
      </c>
      <c r="B14" s="137">
        <v>7.7307692307692264</v>
      </c>
      <c r="C14" s="133">
        <v>9.2592592592592666</v>
      </c>
      <c r="D14" s="133">
        <v>6.2372881355932179</v>
      </c>
      <c r="E14" s="15">
        <v>12.514705882352928</v>
      </c>
      <c r="F14" s="15">
        <v>17.117647058823536</v>
      </c>
      <c r="G14" s="15">
        <v>18.761904761904759</v>
      </c>
      <c r="H14" s="15">
        <v>19.724999999999994</v>
      </c>
      <c r="I14" s="15">
        <v>23.701754385964904</v>
      </c>
      <c r="J14" s="64">
        <v>29.891304347826093</v>
      </c>
      <c r="K14" s="153">
        <v>-17.214285714285722</v>
      </c>
      <c r="L14" s="15">
        <v>-14.931034482758633</v>
      </c>
      <c r="M14" s="15">
        <v>-16.34693877551021</v>
      </c>
      <c r="N14" s="15">
        <v>-8.5555555555555429</v>
      </c>
      <c r="O14" s="38">
        <v>-9.4000000000000057</v>
      </c>
      <c r="P14" s="39">
        <v>-5.6999999999999886</v>
      </c>
      <c r="Q14" s="36">
        <v>-6.25</v>
      </c>
      <c r="R14" s="36">
        <v>-1.625</v>
      </c>
      <c r="S14" s="78">
        <v>3.0500000000000114</v>
      </c>
      <c r="T14" s="78">
        <v>6.75</v>
      </c>
      <c r="U14" s="78">
        <v>12.558823529411768</v>
      </c>
      <c r="V14" s="78">
        <v>7.5945945945945823</v>
      </c>
      <c r="W14" s="141">
        <v>24.777777777777771</v>
      </c>
      <c r="X14" s="145">
        <v>16.018058690744908</v>
      </c>
      <c r="Y14" s="166">
        <v>-2.178714859437747</v>
      </c>
      <c r="Z14" s="107">
        <v>6.3878852284803429</v>
      </c>
    </row>
    <row r="15" spans="1:29" ht="13.5" thickBot="1" x14ac:dyDescent="0.25">
      <c r="A15" s="71" t="s">
        <v>1</v>
      </c>
      <c r="B15" s="75">
        <v>3.5957066189624312E-2</v>
      </c>
      <c r="C15" s="31">
        <v>4.3066322136089609E-2</v>
      </c>
      <c r="D15" s="31">
        <v>2.9010642491131246E-2</v>
      </c>
      <c r="E15" s="31">
        <v>5.8207934336525248E-2</v>
      </c>
      <c r="F15" s="13">
        <v>7.9616963064295512E-2</v>
      </c>
      <c r="G15" s="13">
        <v>8.7264673311184926E-2</v>
      </c>
      <c r="H15" s="31">
        <v>9.1744186046511605E-2</v>
      </c>
      <c r="I15" s="31">
        <v>0.11024071807425537</v>
      </c>
      <c r="J15" s="76">
        <v>0.13902932254802833</v>
      </c>
      <c r="K15" s="155">
        <v>-8.0066445182724294E-2</v>
      </c>
      <c r="L15" s="13">
        <v>-6.9446672012830848E-2</v>
      </c>
      <c r="M15" s="13">
        <v>-7.6032273374466094E-2</v>
      </c>
      <c r="N15" s="31">
        <v>-3.9793281653746709E-2</v>
      </c>
      <c r="O15" s="31">
        <v>-4.3720930232558165E-2</v>
      </c>
      <c r="P15" s="31">
        <v>-2.6511627906976691E-2</v>
      </c>
      <c r="Q15" s="31">
        <v>-2.9069767441860465E-2</v>
      </c>
      <c r="R15" s="31">
        <v>-7.5581395348837208E-3</v>
      </c>
      <c r="S15" s="163">
        <v>1.418604651162796E-2</v>
      </c>
      <c r="T15" s="163">
        <v>3.1395348837209305E-2</v>
      </c>
      <c r="U15" s="163">
        <v>5.8413132694938454E-2</v>
      </c>
      <c r="V15" s="163">
        <v>3.5323695788812011E-2</v>
      </c>
      <c r="W15" s="143">
        <v>0.11524547803617569</v>
      </c>
      <c r="X15" s="164">
        <v>7.4502598561604225E-2</v>
      </c>
      <c r="Y15" s="168">
        <v>-1.0133557485756962E-2</v>
      </c>
      <c r="Z15" s="169">
        <v>2.9711094085955084E-2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774" t="s">
        <v>23</v>
      </c>
      <c r="C17" s="775"/>
      <c r="D17" s="775"/>
      <c r="E17" s="775"/>
      <c r="F17" s="776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300</v>
      </c>
      <c r="C20" s="110">
        <v>300</v>
      </c>
      <c r="D20" s="110">
        <v>300</v>
      </c>
      <c r="E20" s="110">
        <v>300</v>
      </c>
      <c r="F20" s="110">
        <v>300</v>
      </c>
      <c r="G20" s="111">
        <v>300</v>
      </c>
    </row>
    <row r="21" spans="1:24" x14ac:dyDescent="0.2">
      <c r="A21" s="69" t="s">
        <v>4</v>
      </c>
      <c r="B21" s="91">
        <v>27474</v>
      </c>
      <c r="C21" s="92">
        <v>21426</v>
      </c>
      <c r="D21" s="92">
        <v>26703</v>
      </c>
      <c r="E21" s="92">
        <v>18149</v>
      </c>
      <c r="F21" s="92">
        <v>24062</v>
      </c>
      <c r="G21" s="106">
        <v>117814</v>
      </c>
    </row>
    <row r="22" spans="1:24" x14ac:dyDescent="0.2">
      <c r="A22" s="69" t="s">
        <v>5</v>
      </c>
      <c r="B22" s="91">
        <v>71</v>
      </c>
      <c r="C22" s="92">
        <v>58</v>
      </c>
      <c r="D22" s="92">
        <v>70</v>
      </c>
      <c r="E22" s="92">
        <v>48</v>
      </c>
      <c r="F22" s="92">
        <v>65</v>
      </c>
      <c r="G22" s="106">
        <v>312</v>
      </c>
    </row>
    <row r="23" spans="1:24" x14ac:dyDescent="0.2">
      <c r="A23" s="69" t="s">
        <v>6</v>
      </c>
      <c r="B23" s="93">
        <v>386.95774647887322</v>
      </c>
      <c r="C23" s="94">
        <v>369.41379310344826</v>
      </c>
      <c r="D23" s="94">
        <v>381.47142857142859</v>
      </c>
      <c r="E23" s="94">
        <v>378.10416666666669</v>
      </c>
      <c r="F23" s="94">
        <v>370.18461538461537</v>
      </c>
      <c r="G23" s="107">
        <v>377.60897435897436</v>
      </c>
    </row>
    <row r="24" spans="1:24" x14ac:dyDescent="0.2">
      <c r="A24" s="69" t="s">
        <v>7</v>
      </c>
      <c r="B24" s="93">
        <v>67.605633802816897</v>
      </c>
      <c r="C24" s="94">
        <v>65.517241379310349</v>
      </c>
      <c r="D24" s="94">
        <v>71.428571428571431</v>
      </c>
      <c r="E24" s="94">
        <v>47.916666666666664</v>
      </c>
      <c r="F24" s="94">
        <v>58.46153846153846</v>
      </c>
      <c r="G24" s="107">
        <v>65.384615384615387</v>
      </c>
    </row>
    <row r="25" spans="1:24" x14ac:dyDescent="0.2">
      <c r="A25" s="69" t="s">
        <v>8</v>
      </c>
      <c r="B25" s="95">
        <v>9.4713220982746371E-2</v>
      </c>
      <c r="C25" s="96">
        <v>9.6743898717761401E-2</v>
      </c>
      <c r="D25" s="97">
        <v>9.4328469162016523E-2</v>
      </c>
      <c r="E25" s="97">
        <v>0.12640529409180692</v>
      </c>
      <c r="F25" s="97">
        <v>0.10400083043026978</v>
      </c>
      <c r="G25" s="108">
        <v>0.10396088895237594</v>
      </c>
    </row>
    <row r="26" spans="1:24" x14ac:dyDescent="0.2">
      <c r="A26" s="69" t="s">
        <v>9</v>
      </c>
      <c r="B26" s="93">
        <v>36.650014553239068</v>
      </c>
      <c r="C26" s="94">
        <v>35.738530584944066</v>
      </c>
      <c r="D26" s="94">
        <v>35.983615886190393</v>
      </c>
      <c r="E26" s="94">
        <v>47.794368384837583</v>
      </c>
      <c r="F26" s="94">
        <v>38.49950741251002</v>
      </c>
      <c r="G26" s="107">
        <v>39.256564650753909</v>
      </c>
    </row>
    <row r="27" spans="1:24" x14ac:dyDescent="0.2">
      <c r="A27" s="70" t="s">
        <v>10</v>
      </c>
      <c r="B27" s="98">
        <v>86.957746478873219</v>
      </c>
      <c r="C27" s="99">
        <v>69.413793103448256</v>
      </c>
      <c r="D27" s="100">
        <v>81.471428571428589</v>
      </c>
      <c r="E27" s="101">
        <v>78.104166666666686</v>
      </c>
      <c r="F27" s="94">
        <v>70.18461538461537</v>
      </c>
      <c r="G27" s="107">
        <v>77.608974358974365</v>
      </c>
    </row>
    <row r="28" spans="1:24" ht="13.5" thickBot="1" x14ac:dyDescent="0.25">
      <c r="A28" s="71" t="s">
        <v>1</v>
      </c>
      <c r="B28" s="102">
        <v>0.28985915492957742</v>
      </c>
      <c r="C28" s="103">
        <v>0.23137931034482753</v>
      </c>
      <c r="D28" s="104">
        <v>0.27157142857142863</v>
      </c>
      <c r="E28" s="104">
        <v>0.26034722222222229</v>
      </c>
      <c r="F28" s="105">
        <v>0.23394871794871791</v>
      </c>
      <c r="G28" s="109">
        <v>0.25869658119658123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235</v>
      </c>
      <c r="C32" s="84">
        <v>235</v>
      </c>
      <c r="D32" s="84">
        <v>235</v>
      </c>
      <c r="E32" s="84">
        <v>235</v>
      </c>
      <c r="F32" s="84">
        <v>235</v>
      </c>
      <c r="G32" s="178">
        <v>235</v>
      </c>
      <c r="H32" s="84">
        <v>235</v>
      </c>
      <c r="I32" s="147">
        <v>235</v>
      </c>
      <c r="J32" s="9"/>
      <c r="K32" s="9"/>
      <c r="L32" s="9"/>
      <c r="M32" s="8"/>
    </row>
    <row r="33" spans="1:16" x14ac:dyDescent="0.2">
      <c r="A33" s="10" t="s">
        <v>4</v>
      </c>
      <c r="B33" s="16">
        <v>7563</v>
      </c>
      <c r="C33" s="17">
        <v>7209</v>
      </c>
      <c r="D33" s="16">
        <v>10440</v>
      </c>
      <c r="E33" s="16">
        <v>13146</v>
      </c>
      <c r="F33" s="16">
        <v>11266</v>
      </c>
      <c r="G33" s="171">
        <v>11768</v>
      </c>
      <c r="H33" s="21">
        <v>10060</v>
      </c>
      <c r="I33" s="66">
        <v>71452</v>
      </c>
      <c r="J33" s="9"/>
      <c r="K33" s="9"/>
      <c r="L33" s="9"/>
      <c r="M33" s="8"/>
    </row>
    <row r="34" spans="1:16" x14ac:dyDescent="0.2">
      <c r="A34" s="10" t="s">
        <v>5</v>
      </c>
      <c r="B34" s="16">
        <v>34</v>
      </c>
      <c r="C34" s="17">
        <v>33</v>
      </c>
      <c r="D34" s="16">
        <v>44</v>
      </c>
      <c r="E34" s="16">
        <v>54</v>
      </c>
      <c r="F34" s="16">
        <v>43</v>
      </c>
      <c r="G34" s="171">
        <v>44</v>
      </c>
      <c r="H34" s="21">
        <v>35</v>
      </c>
      <c r="I34" s="66">
        <v>287</v>
      </c>
      <c r="J34" s="9"/>
      <c r="K34" s="9"/>
      <c r="L34" s="9"/>
      <c r="M34" s="8"/>
    </row>
    <row r="35" spans="1:16" x14ac:dyDescent="0.2">
      <c r="A35" s="10" t="s">
        <v>6</v>
      </c>
      <c r="B35" s="20">
        <v>222.44117647058823</v>
      </c>
      <c r="C35" s="18">
        <v>218.45454545454547</v>
      </c>
      <c r="D35" s="15">
        <v>237.27272727272728</v>
      </c>
      <c r="E35" s="15">
        <v>243.44444444444446</v>
      </c>
      <c r="F35" s="15">
        <v>262</v>
      </c>
      <c r="G35" s="172">
        <v>267.45454545454544</v>
      </c>
      <c r="H35" s="22">
        <v>287.42857142857144</v>
      </c>
      <c r="I35" s="148">
        <v>248.96167247386759</v>
      </c>
      <c r="J35" s="9"/>
      <c r="K35" s="9"/>
      <c r="L35" s="9"/>
      <c r="M35" s="8"/>
    </row>
    <row r="36" spans="1:16" x14ac:dyDescent="0.2">
      <c r="A36" s="10" t="s">
        <v>7</v>
      </c>
      <c r="B36" s="58">
        <v>97.058823529411768</v>
      </c>
      <c r="C36" s="44">
        <v>100</v>
      </c>
      <c r="D36" s="58">
        <v>90.909090909090907</v>
      </c>
      <c r="E36" s="58">
        <v>100</v>
      </c>
      <c r="F36" s="43">
        <v>97.674418604651166</v>
      </c>
      <c r="G36" s="173">
        <v>100</v>
      </c>
      <c r="H36" s="45">
        <v>91.428571428571431</v>
      </c>
      <c r="I36" s="149">
        <v>65.505226480836242</v>
      </c>
      <c r="J36" s="9"/>
      <c r="K36" s="55"/>
      <c r="L36" s="9"/>
      <c r="M36" s="8"/>
    </row>
    <row r="37" spans="1:16" x14ac:dyDescent="0.2">
      <c r="A37" s="10" t="s">
        <v>8</v>
      </c>
      <c r="B37" s="47">
        <v>4.5731650417880014E-2</v>
      </c>
      <c r="C37" s="48">
        <v>4.169779458968121E-2</v>
      </c>
      <c r="D37" s="47">
        <v>5.7593739230998649E-2</v>
      </c>
      <c r="E37" s="47">
        <v>3.5789849238002221E-2</v>
      </c>
      <c r="F37" s="47">
        <v>4.5100859940826174E-2</v>
      </c>
      <c r="G37" s="174">
        <v>4.101596487780157E-2</v>
      </c>
      <c r="H37" s="49">
        <v>5.6993889321895017E-2</v>
      </c>
      <c r="I37" s="150">
        <v>9.9380978168515655E-2</v>
      </c>
      <c r="J37" s="9"/>
      <c r="K37" s="9"/>
      <c r="L37" s="9"/>
      <c r="M37" s="8"/>
    </row>
    <row r="38" spans="1:16" x14ac:dyDescent="0.2">
      <c r="A38" s="10" t="s">
        <v>9</v>
      </c>
      <c r="B38" s="46">
        <v>10.172602120894899</v>
      </c>
      <c r="C38" s="50">
        <v>9.1090727635458144</v>
      </c>
      <c r="D38" s="46">
        <v>13.665423581173316</v>
      </c>
      <c r="E38" s="46">
        <v>8.7128399644958741</v>
      </c>
      <c r="F38" s="46">
        <v>11.816425304496457</v>
      </c>
      <c r="G38" s="175">
        <v>10.969906242772019</v>
      </c>
      <c r="H38" s="45">
        <v>16.381672187950397</v>
      </c>
      <c r="I38" s="85">
        <v>24.742054536922581</v>
      </c>
      <c r="J38" s="9"/>
      <c r="K38" s="9"/>
      <c r="L38" s="9"/>
      <c r="M38" s="8"/>
    </row>
    <row r="39" spans="1:16" x14ac:dyDescent="0.2">
      <c r="A39" s="11" t="s">
        <v>10</v>
      </c>
      <c r="B39" s="41">
        <v>-12.558823529411768</v>
      </c>
      <c r="C39" s="42">
        <v>-16.545454545454533</v>
      </c>
      <c r="D39" s="41">
        <v>2.2727272727272805</v>
      </c>
      <c r="E39" s="41">
        <v>8.4444444444444571</v>
      </c>
      <c r="F39" s="46">
        <v>27</v>
      </c>
      <c r="G39" s="176">
        <v>32.454545454545439</v>
      </c>
      <c r="H39" s="45">
        <v>52.428571428571445</v>
      </c>
      <c r="I39" s="85">
        <v>13.961672473867594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-5.3441802252816036E-2</v>
      </c>
      <c r="C40" s="52">
        <v>-7.0406189555125676E-2</v>
      </c>
      <c r="D40" s="51">
        <v>9.6711798839458751E-3</v>
      </c>
      <c r="E40" s="53">
        <v>3.5933806146572156E-2</v>
      </c>
      <c r="F40" s="53">
        <v>0.1148936170212766</v>
      </c>
      <c r="G40" s="177">
        <v>0.13810444874274655</v>
      </c>
      <c r="H40" s="59">
        <v>0.22310030395136785</v>
      </c>
      <c r="I40" s="86">
        <v>5.9411372229223804E-2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305</v>
      </c>
      <c r="C44" s="84">
        <v>305</v>
      </c>
      <c r="D44" s="84">
        <v>305</v>
      </c>
      <c r="E44" s="84">
        <v>305</v>
      </c>
      <c r="F44" s="84">
        <v>305</v>
      </c>
      <c r="G44" s="84"/>
      <c r="H44" s="84">
        <v>305</v>
      </c>
      <c r="I44" s="9"/>
      <c r="J44" s="9"/>
      <c r="K44" s="9"/>
      <c r="L44" s="8"/>
    </row>
    <row r="45" spans="1:16" x14ac:dyDescent="0.2">
      <c r="A45" s="10" t="s">
        <v>4</v>
      </c>
      <c r="B45" s="16">
        <v>22233</v>
      </c>
      <c r="C45" s="16">
        <v>26375</v>
      </c>
      <c r="D45" s="16">
        <v>29632</v>
      </c>
      <c r="E45" s="16">
        <v>27138</v>
      </c>
      <c r="F45" s="16">
        <v>31135</v>
      </c>
      <c r="G45" s="16"/>
      <c r="H45" s="66">
        <v>136513</v>
      </c>
      <c r="I45" s="9"/>
      <c r="J45" s="9"/>
      <c r="K45" s="9"/>
      <c r="L45" s="8"/>
    </row>
    <row r="46" spans="1:16" x14ac:dyDescent="0.2">
      <c r="A46" s="10" t="s">
        <v>5</v>
      </c>
      <c r="B46" s="16">
        <v>55</v>
      </c>
      <c r="C46" s="16">
        <v>69</v>
      </c>
      <c r="D46" s="16">
        <v>76</v>
      </c>
      <c r="E46" s="16">
        <v>72</v>
      </c>
      <c r="F46" s="16">
        <v>80</v>
      </c>
      <c r="G46" s="16"/>
      <c r="H46" s="66">
        <v>352</v>
      </c>
      <c r="I46" s="9"/>
      <c r="J46" s="9"/>
      <c r="K46" s="9"/>
      <c r="L46" s="8"/>
    </row>
    <row r="47" spans="1:16" x14ac:dyDescent="0.2">
      <c r="A47" s="10" t="s">
        <v>6</v>
      </c>
      <c r="B47" s="20">
        <v>404.23636363636365</v>
      </c>
      <c r="C47" s="15">
        <v>382.24637681159419</v>
      </c>
      <c r="D47" s="15">
        <v>389.89473684210526</v>
      </c>
      <c r="E47" s="15">
        <v>376.91666666666669</v>
      </c>
      <c r="F47" s="15">
        <v>389.1875</v>
      </c>
      <c r="G47" s="15"/>
      <c r="H47" s="64">
        <v>387.82102272727275</v>
      </c>
      <c r="I47" s="9"/>
      <c r="J47" s="9"/>
      <c r="K47" s="9"/>
      <c r="L47" s="8"/>
    </row>
    <row r="48" spans="1:16" x14ac:dyDescent="0.2">
      <c r="A48" s="10" t="s">
        <v>7</v>
      </c>
      <c r="B48" s="58">
        <v>60</v>
      </c>
      <c r="C48" s="43">
        <v>68.115942028985501</v>
      </c>
      <c r="D48" s="58">
        <v>81.578947368421055</v>
      </c>
      <c r="E48" s="58">
        <v>75</v>
      </c>
      <c r="F48" s="43">
        <v>70</v>
      </c>
      <c r="G48" s="46"/>
      <c r="H48" s="85">
        <v>71.306818181818187</v>
      </c>
      <c r="I48" s="9"/>
      <c r="J48" s="55"/>
      <c r="K48" s="9"/>
      <c r="L48" s="8"/>
    </row>
    <row r="49" spans="1:12" x14ac:dyDescent="0.2">
      <c r="A49" s="10" t="s">
        <v>8</v>
      </c>
      <c r="B49" s="47">
        <v>0.11143436023473405</v>
      </c>
      <c r="C49" s="47">
        <v>0.11569039372285175</v>
      </c>
      <c r="D49" s="47">
        <v>7.3308395793132489E-2</v>
      </c>
      <c r="E49" s="47">
        <v>9.2575872344610052E-2</v>
      </c>
      <c r="F49" s="47">
        <v>9.2678747604173592E-2</v>
      </c>
      <c r="G49" s="56"/>
      <c r="H49" s="87">
        <v>9.9711309983642665E-2</v>
      </c>
      <c r="I49" s="9"/>
      <c r="J49" s="9"/>
      <c r="K49" s="9"/>
      <c r="L49" s="8"/>
    </row>
    <row r="50" spans="1:12" x14ac:dyDescent="0.2">
      <c r="A50" s="10" t="s">
        <v>9</v>
      </c>
      <c r="B50" s="46">
        <v>45.045820565433495</v>
      </c>
      <c r="C50" s="46">
        <v>44.222233832466884</v>
      </c>
      <c r="D50" s="46">
        <v>28.582557686080285</v>
      </c>
      <c r="E50" s="46">
        <v>34.893389217889272</v>
      </c>
      <c r="F50" s="46">
        <v>36.069410083199308</v>
      </c>
      <c r="G50" s="46"/>
      <c r="H50" s="85">
        <v>38.670142215332419</v>
      </c>
      <c r="I50" s="9"/>
      <c r="J50" s="9"/>
      <c r="K50" s="9"/>
      <c r="L50" s="8"/>
    </row>
    <row r="51" spans="1:12" x14ac:dyDescent="0.2">
      <c r="A51" s="11" t="s">
        <v>10</v>
      </c>
      <c r="B51" s="46">
        <v>99.236363636363649</v>
      </c>
      <c r="C51" s="46">
        <v>77.246376811594189</v>
      </c>
      <c r="D51" s="46">
        <v>84.89473684210526</v>
      </c>
      <c r="E51" s="46">
        <v>71.916666666666686</v>
      </c>
      <c r="F51" s="46">
        <v>84.1875</v>
      </c>
      <c r="G51" s="46"/>
      <c r="H51" s="85">
        <v>82.821022727272748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0.32536512667660211</v>
      </c>
      <c r="C52" s="88">
        <v>0.2532668092183416</v>
      </c>
      <c r="D52" s="88">
        <v>0.27834339948231235</v>
      </c>
      <c r="E52" s="89">
        <v>0.23579234972677601</v>
      </c>
      <c r="F52" s="89">
        <v>0.27602459016393444</v>
      </c>
      <c r="G52" s="88"/>
      <c r="H52" s="90">
        <v>0.27154433681073031</v>
      </c>
      <c r="I52" s="9"/>
      <c r="J52" s="9"/>
      <c r="K52" s="9"/>
      <c r="L52" s="8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52"/>
  <sheetViews>
    <sheetView zoomScale="80" zoomScaleNormal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855468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85546875" customWidth="1"/>
    <col min="17" max="17" width="9.5703125" customWidth="1"/>
    <col min="18" max="18" width="9.42578125" customWidth="1"/>
    <col min="19" max="19" width="9.85546875" customWidth="1"/>
    <col min="20" max="21" width="9.140625" customWidth="1"/>
    <col min="22" max="22" width="8.7109375" bestFit="1" customWidth="1"/>
    <col min="23" max="23" width="10.85546875" customWidth="1"/>
  </cols>
  <sheetData>
    <row r="1" spans="1:29" ht="3.95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774" t="s">
        <v>18</v>
      </c>
      <c r="C4" s="775"/>
      <c r="D4" s="775"/>
      <c r="E4" s="775"/>
      <c r="F4" s="775"/>
      <c r="G4" s="775"/>
      <c r="H4" s="775"/>
      <c r="I4" s="775"/>
      <c r="J4" s="776"/>
      <c r="K4" s="774" t="s">
        <v>21</v>
      </c>
      <c r="L4" s="775"/>
      <c r="M4" s="775"/>
      <c r="N4" s="775"/>
      <c r="O4" s="775"/>
      <c r="P4" s="775"/>
      <c r="Q4" s="775"/>
      <c r="R4" s="775"/>
      <c r="S4" s="775"/>
      <c r="T4" s="775"/>
      <c r="U4" s="775"/>
      <c r="V4" s="775"/>
      <c r="W4" s="776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335</v>
      </c>
      <c r="C7" s="26">
        <v>335</v>
      </c>
      <c r="D7" s="26">
        <v>335</v>
      </c>
      <c r="E7" s="26">
        <v>335</v>
      </c>
      <c r="F7" s="26">
        <v>335</v>
      </c>
      <c r="G7" s="26">
        <v>335</v>
      </c>
      <c r="H7" s="26">
        <v>335</v>
      </c>
      <c r="I7" s="26">
        <v>335</v>
      </c>
      <c r="J7" s="136">
        <v>335</v>
      </c>
      <c r="K7" s="72">
        <v>335</v>
      </c>
      <c r="L7" s="26">
        <v>335</v>
      </c>
      <c r="M7" s="26">
        <v>335</v>
      </c>
      <c r="N7" s="26">
        <v>335</v>
      </c>
      <c r="O7" s="26">
        <v>335</v>
      </c>
      <c r="P7" s="26">
        <v>335</v>
      </c>
      <c r="Q7" s="26">
        <v>335</v>
      </c>
      <c r="R7" s="26">
        <v>335</v>
      </c>
      <c r="S7" s="136">
        <v>335</v>
      </c>
      <c r="T7" s="136">
        <v>335</v>
      </c>
      <c r="U7" s="136">
        <v>335</v>
      </c>
      <c r="V7" s="136">
        <v>335</v>
      </c>
      <c r="W7" s="136">
        <v>335</v>
      </c>
      <c r="X7" s="151">
        <v>335</v>
      </c>
      <c r="Y7" s="26">
        <v>335</v>
      </c>
      <c r="Z7" s="165">
        <v>335</v>
      </c>
    </row>
    <row r="8" spans="1:29" x14ac:dyDescent="0.2">
      <c r="A8" s="69" t="s">
        <v>4</v>
      </c>
      <c r="B8" s="73">
        <v>5630</v>
      </c>
      <c r="C8" s="16">
        <v>9880</v>
      </c>
      <c r="D8" s="16">
        <v>15980</v>
      </c>
      <c r="E8" s="16">
        <v>16060</v>
      </c>
      <c r="F8" s="16">
        <v>19200</v>
      </c>
      <c r="G8" s="16">
        <v>12940</v>
      </c>
      <c r="H8" s="16">
        <v>12740</v>
      </c>
      <c r="I8" s="16">
        <v>21480</v>
      </c>
      <c r="J8" s="66">
        <v>15360</v>
      </c>
      <c r="K8" s="152">
        <v>8850</v>
      </c>
      <c r="L8" s="16">
        <v>11980</v>
      </c>
      <c r="M8" s="16">
        <v>20520</v>
      </c>
      <c r="N8" s="16">
        <v>19980</v>
      </c>
      <c r="O8" s="29">
        <v>19840</v>
      </c>
      <c r="P8" s="40">
        <v>19230</v>
      </c>
      <c r="Q8" s="34">
        <v>17860</v>
      </c>
      <c r="R8" s="34">
        <v>18950</v>
      </c>
      <c r="S8" s="161">
        <v>16450</v>
      </c>
      <c r="T8" s="161">
        <v>20440</v>
      </c>
      <c r="U8" s="161">
        <v>14540</v>
      </c>
      <c r="V8" s="161">
        <v>16880</v>
      </c>
      <c r="W8" s="140">
        <v>15010</v>
      </c>
      <c r="X8" s="144">
        <v>129270</v>
      </c>
      <c r="Y8" s="23">
        <v>220530</v>
      </c>
      <c r="Z8" s="106">
        <v>349800</v>
      </c>
    </row>
    <row r="9" spans="1:29" x14ac:dyDescent="0.2">
      <c r="A9" s="69" t="s">
        <v>5</v>
      </c>
      <c r="B9" s="73">
        <v>18</v>
      </c>
      <c r="C9" s="16">
        <v>30</v>
      </c>
      <c r="D9" s="16">
        <v>48</v>
      </c>
      <c r="E9" s="16">
        <v>48</v>
      </c>
      <c r="F9" s="16">
        <v>55</v>
      </c>
      <c r="G9" s="16">
        <v>36</v>
      </c>
      <c r="H9" s="16">
        <v>37</v>
      </c>
      <c r="I9" s="16">
        <v>61</v>
      </c>
      <c r="J9" s="66">
        <v>43</v>
      </c>
      <c r="K9" s="152">
        <v>30</v>
      </c>
      <c r="L9" s="16">
        <v>39</v>
      </c>
      <c r="M9" s="16">
        <v>64</v>
      </c>
      <c r="N9" s="16">
        <v>65</v>
      </c>
      <c r="O9" s="29">
        <v>64</v>
      </c>
      <c r="P9" s="61">
        <v>61</v>
      </c>
      <c r="Q9" s="62">
        <v>55</v>
      </c>
      <c r="R9" s="62">
        <v>60</v>
      </c>
      <c r="S9" s="162">
        <v>49</v>
      </c>
      <c r="T9" s="162">
        <v>62</v>
      </c>
      <c r="U9" s="162">
        <v>42</v>
      </c>
      <c r="V9" s="162">
        <v>49</v>
      </c>
      <c r="W9" s="140">
        <v>43</v>
      </c>
      <c r="X9" s="144">
        <v>376</v>
      </c>
      <c r="Y9" s="23">
        <v>683</v>
      </c>
      <c r="Z9" s="106">
        <v>1059</v>
      </c>
    </row>
    <row r="10" spans="1:29" x14ac:dyDescent="0.2">
      <c r="A10" s="69" t="s">
        <v>6</v>
      </c>
      <c r="B10" s="63">
        <v>312.77777777777777</v>
      </c>
      <c r="C10" s="15">
        <v>329.33333333333331</v>
      </c>
      <c r="D10" s="15">
        <v>332.91666666666669</v>
      </c>
      <c r="E10" s="15">
        <v>334.58333333333331</v>
      </c>
      <c r="F10" s="15">
        <v>349.09090909090907</v>
      </c>
      <c r="G10" s="15">
        <v>359.44444444444446</v>
      </c>
      <c r="H10" s="15">
        <v>344.32432432432432</v>
      </c>
      <c r="I10" s="15">
        <v>352.13114754098359</v>
      </c>
      <c r="J10" s="64">
        <v>357.2093023255814</v>
      </c>
      <c r="K10" s="153">
        <v>295</v>
      </c>
      <c r="L10" s="15">
        <v>307.17948717948718</v>
      </c>
      <c r="M10" s="15">
        <v>320.625</v>
      </c>
      <c r="N10" s="15">
        <v>307.38461538461536</v>
      </c>
      <c r="O10" s="27">
        <v>310</v>
      </c>
      <c r="P10" s="35">
        <v>315.24590163934425</v>
      </c>
      <c r="Q10" s="36">
        <v>324.72727272727275</v>
      </c>
      <c r="R10" s="36">
        <v>315.83333333333331</v>
      </c>
      <c r="S10" s="78">
        <v>335.71428571428572</v>
      </c>
      <c r="T10" s="78">
        <v>329.67741935483872</v>
      </c>
      <c r="U10" s="78">
        <v>346.1904761904762</v>
      </c>
      <c r="V10" s="78">
        <v>344.48979591836735</v>
      </c>
      <c r="W10" s="141">
        <v>349.06976744186045</v>
      </c>
      <c r="X10" s="145">
        <v>343.80319148936172</v>
      </c>
      <c r="Y10" s="166">
        <v>322.88433382137629</v>
      </c>
      <c r="Z10" s="107">
        <v>330.3116147308782</v>
      </c>
    </row>
    <row r="11" spans="1:29" x14ac:dyDescent="0.2">
      <c r="A11" s="69" t="s">
        <v>7</v>
      </c>
      <c r="B11" s="63">
        <v>66.666666666666671</v>
      </c>
      <c r="C11" s="15">
        <v>86.666666666666671</v>
      </c>
      <c r="D11" s="15">
        <v>79.166666666666671</v>
      </c>
      <c r="E11" s="15">
        <v>83.333333333333329</v>
      </c>
      <c r="F11" s="15">
        <v>89.090909090909093</v>
      </c>
      <c r="G11" s="15">
        <v>86.111111111111114</v>
      </c>
      <c r="H11" s="15">
        <v>94.594594594594597</v>
      </c>
      <c r="I11" s="15">
        <v>91.803278688524586</v>
      </c>
      <c r="J11" s="64">
        <v>90.697674418604649</v>
      </c>
      <c r="K11" s="153">
        <v>56.666666666666664</v>
      </c>
      <c r="L11" s="15">
        <v>89.743589743589737</v>
      </c>
      <c r="M11" s="15">
        <v>81.25</v>
      </c>
      <c r="N11" s="15">
        <v>78.461538461538467</v>
      </c>
      <c r="O11" s="27">
        <v>82.8125</v>
      </c>
      <c r="P11" s="35">
        <v>62.295081967213115</v>
      </c>
      <c r="Q11" s="36">
        <v>54.545454545454547</v>
      </c>
      <c r="R11" s="36">
        <v>68.333333333333329</v>
      </c>
      <c r="S11" s="78">
        <v>65.306122448979593</v>
      </c>
      <c r="T11" s="78">
        <v>83.870967741935488</v>
      </c>
      <c r="U11" s="78">
        <v>83.333333333333329</v>
      </c>
      <c r="V11" s="78">
        <v>57.142857142857146</v>
      </c>
      <c r="W11" s="141">
        <v>67.441860465116278</v>
      </c>
      <c r="X11" s="145">
        <v>80.585106382978722</v>
      </c>
      <c r="Y11" s="166">
        <v>63.103953147877014</v>
      </c>
      <c r="Z11" s="107">
        <v>71.199244570349393</v>
      </c>
    </row>
    <row r="12" spans="1:29" x14ac:dyDescent="0.2">
      <c r="A12" s="69" t="s">
        <v>8</v>
      </c>
      <c r="B12" s="74">
        <v>0.10805656251691007</v>
      </c>
      <c r="C12" s="19">
        <v>6.8317963686988337E-2</v>
      </c>
      <c r="D12" s="14">
        <v>8.361162500695446E-2</v>
      </c>
      <c r="E12" s="14">
        <v>6.6260451279816265E-2</v>
      </c>
      <c r="F12" s="14">
        <v>7.2524989706614293E-2</v>
      </c>
      <c r="G12" s="19">
        <v>6.1143865362759016E-2</v>
      </c>
      <c r="H12" s="14">
        <v>5.2969647782740562E-2</v>
      </c>
      <c r="I12" s="19">
        <v>5.9992676759487891E-2</v>
      </c>
      <c r="J12" s="160">
        <v>6.107312187270026E-2</v>
      </c>
      <c r="K12" s="154">
        <v>0.12462718510679521</v>
      </c>
      <c r="L12" s="14">
        <v>6.0320039282603044E-2</v>
      </c>
      <c r="M12" s="19">
        <v>8.5924899963096255E-2</v>
      </c>
      <c r="N12" s="19">
        <v>8.3143362480901595E-2</v>
      </c>
      <c r="O12" s="28">
        <v>7.9426272595129882E-2</v>
      </c>
      <c r="P12" s="14">
        <v>0.10967631965178813</v>
      </c>
      <c r="Q12" s="37">
        <v>0.10370290618401103</v>
      </c>
      <c r="R12" s="37">
        <v>8.5603687488757157E-2</v>
      </c>
      <c r="S12" s="79">
        <v>9.5151828829778282E-2</v>
      </c>
      <c r="T12" s="79">
        <v>8.5441532272862303E-2</v>
      </c>
      <c r="U12" s="79">
        <v>7.4570212756146864E-2</v>
      </c>
      <c r="V12" s="79">
        <v>9.8669013491572574E-2</v>
      </c>
      <c r="W12" s="142">
        <v>0.1066205833487663</v>
      </c>
      <c r="X12" s="146">
        <v>7.7197909243017337E-2</v>
      </c>
      <c r="Y12" s="167">
        <v>0.10321770691457824</v>
      </c>
      <c r="Z12" s="108">
        <v>9.8875791306228367E-2</v>
      </c>
    </row>
    <row r="13" spans="1:29" x14ac:dyDescent="0.2">
      <c r="A13" s="69" t="s">
        <v>9</v>
      </c>
      <c r="B13" s="63">
        <v>33.797691498344648</v>
      </c>
      <c r="C13" s="15">
        <v>22.499382707581493</v>
      </c>
      <c r="D13" s="15">
        <v>27.835703491898592</v>
      </c>
      <c r="E13" s="15">
        <v>22.16964265737186</v>
      </c>
      <c r="F13" s="15">
        <v>25.317814588490805</v>
      </c>
      <c r="G13" s="15">
        <v>21.977822716502825</v>
      </c>
      <c r="H13" s="15">
        <v>18.238738182489588</v>
      </c>
      <c r="I13" s="15">
        <v>21.125290111373769</v>
      </c>
      <c r="J13" s="64">
        <v>21.815887254992465</v>
      </c>
      <c r="K13" s="153">
        <v>36.765019606504588</v>
      </c>
      <c r="L13" s="15">
        <v>18.529078733476524</v>
      </c>
      <c r="M13" s="15">
        <v>27.549671050667737</v>
      </c>
      <c r="N13" s="15">
        <v>25.556990497975598</v>
      </c>
      <c r="O13" s="27">
        <v>24.622144504490262</v>
      </c>
      <c r="P13" s="35">
        <v>34.575010277112881</v>
      </c>
      <c r="Q13" s="36">
        <v>33.675161899026129</v>
      </c>
      <c r="R13" s="36">
        <v>27.036497965199136</v>
      </c>
      <c r="S13" s="78">
        <v>31.943828249996997</v>
      </c>
      <c r="T13" s="78">
        <v>28.168143865440413</v>
      </c>
      <c r="U13" s="78">
        <v>25.815497463675605</v>
      </c>
      <c r="V13" s="78">
        <v>33.990468321178469</v>
      </c>
      <c r="W13" s="141">
        <v>37.218022234069352</v>
      </c>
      <c r="X13" s="145">
        <v>26.540887574055457</v>
      </c>
      <c r="Y13" s="166">
        <v>33.327380535683659</v>
      </c>
      <c r="Z13" s="107">
        <v>32.65982228415362</v>
      </c>
    </row>
    <row r="14" spans="1:29" x14ac:dyDescent="0.2">
      <c r="A14" s="70" t="s">
        <v>10</v>
      </c>
      <c r="B14" s="137">
        <v>-22.222222222222229</v>
      </c>
      <c r="C14" s="133">
        <v>-5.6666666666666856</v>
      </c>
      <c r="D14" s="133">
        <v>-2.0833333333333144</v>
      </c>
      <c r="E14" s="15">
        <v>-0.41666666666668561</v>
      </c>
      <c r="F14" s="15">
        <v>14.090909090909065</v>
      </c>
      <c r="G14" s="15">
        <v>24.444444444444457</v>
      </c>
      <c r="H14" s="15">
        <v>9.3243243243243228</v>
      </c>
      <c r="I14" s="15">
        <v>17.131147540983591</v>
      </c>
      <c r="J14" s="64">
        <v>22.209302325581405</v>
      </c>
      <c r="K14" s="153">
        <v>-40</v>
      </c>
      <c r="L14" s="15">
        <v>-27.820512820512818</v>
      </c>
      <c r="M14" s="15">
        <v>-14.375</v>
      </c>
      <c r="N14" s="15">
        <v>-27.615384615384642</v>
      </c>
      <c r="O14" s="38">
        <v>-25</v>
      </c>
      <c r="P14" s="39">
        <v>-19.754098360655746</v>
      </c>
      <c r="Q14" s="36">
        <v>-10.272727272727252</v>
      </c>
      <c r="R14" s="36">
        <v>-19.166666666666686</v>
      </c>
      <c r="S14" s="78">
        <v>0.71428571428572241</v>
      </c>
      <c r="T14" s="78">
        <v>-5.3225806451612812</v>
      </c>
      <c r="U14" s="78">
        <v>11.190476190476204</v>
      </c>
      <c r="V14" s="78">
        <v>9.4897959183673493</v>
      </c>
      <c r="W14" s="141">
        <v>14.069767441860449</v>
      </c>
      <c r="X14" s="145">
        <v>8.8031914893617227</v>
      </c>
      <c r="Y14" s="166">
        <v>-12.115666178623712</v>
      </c>
      <c r="Z14" s="107">
        <v>-4.6883852691217953</v>
      </c>
    </row>
    <row r="15" spans="1:29" ht="13.5" thickBot="1" x14ac:dyDescent="0.25">
      <c r="A15" s="71" t="s">
        <v>1</v>
      </c>
      <c r="B15" s="75">
        <v>-6.6334991708126054E-2</v>
      </c>
      <c r="C15" s="31">
        <v>-1.6915422885572195E-2</v>
      </c>
      <c r="D15" s="31">
        <v>-6.218905472636759E-3</v>
      </c>
      <c r="E15" s="31">
        <v>-1.2437810945274198E-3</v>
      </c>
      <c r="F15" s="13">
        <v>4.2062415196743475E-2</v>
      </c>
      <c r="G15" s="13">
        <v>7.2968490878938683E-2</v>
      </c>
      <c r="H15" s="31">
        <v>2.7833803953206934E-2</v>
      </c>
      <c r="I15" s="31">
        <v>5.1137753853682362E-2</v>
      </c>
      <c r="J15" s="76">
        <v>6.62964248524818E-2</v>
      </c>
      <c r="K15" s="155">
        <v>-0.11940298507462686</v>
      </c>
      <c r="L15" s="13">
        <v>-8.3046306926903929E-2</v>
      </c>
      <c r="M15" s="13">
        <v>-4.2910447761194029E-2</v>
      </c>
      <c r="N15" s="31">
        <v>-8.243398392652132E-2</v>
      </c>
      <c r="O15" s="31">
        <v>-7.4626865671641784E-2</v>
      </c>
      <c r="P15" s="31">
        <v>-5.8967457793002227E-2</v>
      </c>
      <c r="Q15" s="31">
        <v>-3.066485753052911E-2</v>
      </c>
      <c r="R15" s="31">
        <v>-5.7213930348258765E-2</v>
      </c>
      <c r="S15" s="163">
        <v>2.1321961620469326E-3</v>
      </c>
      <c r="T15" s="163">
        <v>-1.5888300433317258E-2</v>
      </c>
      <c r="U15" s="163">
        <v>3.3404406538734936E-2</v>
      </c>
      <c r="V15" s="163">
        <v>2.8327749010051789E-2</v>
      </c>
      <c r="W15" s="143">
        <v>4.1999305796598357E-2</v>
      </c>
      <c r="X15" s="164">
        <v>2.6278183550333501E-2</v>
      </c>
      <c r="Y15" s="168">
        <v>-3.6166167697384219E-2</v>
      </c>
      <c r="Z15" s="169">
        <v>-1.3995179907826255E-2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774" t="s">
        <v>23</v>
      </c>
      <c r="C17" s="775"/>
      <c r="D17" s="775"/>
      <c r="E17" s="775"/>
      <c r="F17" s="776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490</v>
      </c>
      <c r="C20" s="110">
        <v>490</v>
      </c>
      <c r="D20" s="110">
        <v>490</v>
      </c>
      <c r="E20" s="110">
        <v>490</v>
      </c>
      <c r="F20" s="110">
        <v>490</v>
      </c>
      <c r="G20" s="111">
        <v>490</v>
      </c>
    </row>
    <row r="21" spans="1:24" x14ac:dyDescent="0.2">
      <c r="A21" s="69" t="s">
        <v>4</v>
      </c>
      <c r="B21" s="91">
        <v>47850</v>
      </c>
      <c r="C21" s="92">
        <v>42130</v>
      </c>
      <c r="D21" s="92">
        <v>44050</v>
      </c>
      <c r="E21" s="92">
        <v>43030</v>
      </c>
      <c r="F21" s="92">
        <v>41020</v>
      </c>
      <c r="G21" s="106">
        <v>218080</v>
      </c>
    </row>
    <row r="22" spans="1:24" x14ac:dyDescent="0.2">
      <c r="A22" s="69" t="s">
        <v>5</v>
      </c>
      <c r="B22" s="91">
        <v>71</v>
      </c>
      <c r="C22" s="92">
        <v>65</v>
      </c>
      <c r="D22" s="92">
        <v>66</v>
      </c>
      <c r="E22" s="92">
        <v>64</v>
      </c>
      <c r="F22" s="92">
        <v>64</v>
      </c>
      <c r="G22" s="106">
        <v>330</v>
      </c>
    </row>
    <row r="23" spans="1:24" x14ac:dyDescent="0.2">
      <c r="A23" s="69" t="s">
        <v>6</v>
      </c>
      <c r="B23" s="93">
        <v>673.94366197183103</v>
      </c>
      <c r="C23" s="94">
        <v>648.15384615384619</v>
      </c>
      <c r="D23" s="94">
        <v>667.42424242424238</v>
      </c>
      <c r="E23" s="94">
        <v>672.34375</v>
      </c>
      <c r="F23" s="94">
        <v>640.9375</v>
      </c>
      <c r="G23" s="107">
        <v>660.84848484848487</v>
      </c>
    </row>
    <row r="24" spans="1:24" x14ac:dyDescent="0.2">
      <c r="A24" s="69" t="s">
        <v>7</v>
      </c>
      <c r="B24" s="93">
        <v>67.605633802816897</v>
      </c>
      <c r="C24" s="94">
        <v>76.92307692307692</v>
      </c>
      <c r="D24" s="94">
        <v>69.696969696969703</v>
      </c>
      <c r="E24" s="94">
        <v>54.6875</v>
      </c>
      <c r="F24" s="94">
        <v>79.6875</v>
      </c>
      <c r="G24" s="107">
        <v>71.212121212121218</v>
      </c>
    </row>
    <row r="25" spans="1:24" x14ac:dyDescent="0.2">
      <c r="A25" s="69" t="s">
        <v>8</v>
      </c>
      <c r="B25" s="95">
        <v>9.1788584909247975E-2</v>
      </c>
      <c r="C25" s="96">
        <v>9.0039464143705297E-2</v>
      </c>
      <c r="D25" s="97">
        <v>8.7920385369844908E-2</v>
      </c>
      <c r="E25" s="97">
        <v>0.11603777007290389</v>
      </c>
      <c r="F25" s="97">
        <v>7.8821662703084494E-2</v>
      </c>
      <c r="G25" s="108">
        <v>9.6157887309956044E-2</v>
      </c>
    </row>
    <row r="26" spans="1:24" x14ac:dyDescent="0.2">
      <c r="A26" s="69" t="s">
        <v>9</v>
      </c>
      <c r="B26" s="93">
        <v>61.860335040950929</v>
      </c>
      <c r="C26" s="94">
        <v>58.35942499037391</v>
      </c>
      <c r="D26" s="94">
        <v>58.680196599116179</v>
      </c>
      <c r="E26" s="94">
        <v>78.017269472453975</v>
      </c>
      <c r="F26" s="94">
        <v>50.519759438758214</v>
      </c>
      <c r="G26" s="107">
        <v>63.545794135015804</v>
      </c>
    </row>
    <row r="27" spans="1:24" x14ac:dyDescent="0.2">
      <c r="A27" s="70" t="s">
        <v>10</v>
      </c>
      <c r="B27" s="98">
        <v>183.94366197183103</v>
      </c>
      <c r="C27" s="99">
        <v>158.15384615384619</v>
      </c>
      <c r="D27" s="100">
        <v>177.42424242424238</v>
      </c>
      <c r="E27" s="101">
        <v>182.34375</v>
      </c>
      <c r="F27" s="94">
        <v>150.9375</v>
      </c>
      <c r="G27" s="107">
        <v>170.84848484848487</v>
      </c>
    </row>
    <row r="28" spans="1:24" ht="13.5" thickBot="1" x14ac:dyDescent="0.25">
      <c r="A28" s="71" t="s">
        <v>1</v>
      </c>
      <c r="B28" s="102">
        <v>0.37539522851394086</v>
      </c>
      <c r="C28" s="103">
        <v>0.32276295133437999</v>
      </c>
      <c r="D28" s="104">
        <v>0.36209029066171916</v>
      </c>
      <c r="E28" s="104">
        <v>0.37213010204081631</v>
      </c>
      <c r="F28" s="105">
        <v>0.3080357142857143</v>
      </c>
      <c r="G28" s="109">
        <v>0.34867037724180588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370</v>
      </c>
      <c r="C32" s="84">
        <v>370</v>
      </c>
      <c r="D32" s="84">
        <v>370</v>
      </c>
      <c r="E32" s="84">
        <v>370</v>
      </c>
      <c r="F32" s="84">
        <v>370</v>
      </c>
      <c r="G32" s="178">
        <v>370</v>
      </c>
      <c r="H32" s="84">
        <v>370</v>
      </c>
      <c r="I32" s="147">
        <v>370</v>
      </c>
      <c r="J32" s="9"/>
      <c r="K32" s="9"/>
      <c r="L32" s="9"/>
      <c r="M32" s="8"/>
    </row>
    <row r="33" spans="1:16" x14ac:dyDescent="0.2">
      <c r="A33" s="10" t="s">
        <v>4</v>
      </c>
      <c r="B33" s="16">
        <v>16200</v>
      </c>
      <c r="C33" s="17">
        <v>10600</v>
      </c>
      <c r="D33" s="16">
        <v>17700</v>
      </c>
      <c r="E33" s="16">
        <v>14060</v>
      </c>
      <c r="F33" s="16">
        <v>22830</v>
      </c>
      <c r="G33" s="171">
        <v>24340</v>
      </c>
      <c r="H33" s="21">
        <v>19520</v>
      </c>
      <c r="I33" s="66">
        <v>125250</v>
      </c>
      <c r="J33" s="9"/>
      <c r="K33" s="9"/>
      <c r="L33" s="9"/>
      <c r="M33" s="8"/>
    </row>
    <row r="34" spans="1:16" x14ac:dyDescent="0.2">
      <c r="A34" s="10" t="s">
        <v>5</v>
      </c>
      <c r="B34" s="16">
        <v>45</v>
      </c>
      <c r="C34" s="17">
        <v>30</v>
      </c>
      <c r="D34" s="16">
        <v>50</v>
      </c>
      <c r="E34" s="16">
        <v>38</v>
      </c>
      <c r="F34" s="16">
        <v>60</v>
      </c>
      <c r="G34" s="171">
        <v>63</v>
      </c>
      <c r="H34" s="21">
        <v>46</v>
      </c>
      <c r="I34" s="66">
        <v>332</v>
      </c>
      <c r="J34" s="9"/>
      <c r="K34" s="9"/>
      <c r="L34" s="9"/>
      <c r="M34" s="8"/>
    </row>
    <row r="35" spans="1:16" x14ac:dyDescent="0.2">
      <c r="A35" s="10" t="s">
        <v>6</v>
      </c>
      <c r="B35" s="20">
        <v>360</v>
      </c>
      <c r="C35" s="18">
        <v>353.33333333333331</v>
      </c>
      <c r="D35" s="15">
        <v>354</v>
      </c>
      <c r="E35" s="15">
        <v>370</v>
      </c>
      <c r="F35" s="15">
        <v>380.5</v>
      </c>
      <c r="G35" s="172">
        <v>386.34920634920633</v>
      </c>
      <c r="H35" s="22">
        <v>424.3478260869565</v>
      </c>
      <c r="I35" s="148">
        <v>377.25903614457832</v>
      </c>
      <c r="J35" s="9"/>
      <c r="K35" s="9"/>
      <c r="L35" s="9"/>
      <c r="M35" s="8"/>
    </row>
    <row r="36" spans="1:16" x14ac:dyDescent="0.2">
      <c r="A36" s="10" t="s">
        <v>7</v>
      </c>
      <c r="B36" s="58">
        <v>55.555555555555557</v>
      </c>
      <c r="C36" s="44">
        <v>83.333333333333329</v>
      </c>
      <c r="D36" s="58">
        <v>76</v>
      </c>
      <c r="E36" s="58">
        <v>86.84210526315789</v>
      </c>
      <c r="F36" s="43">
        <v>81.666666666666671</v>
      </c>
      <c r="G36" s="173">
        <v>74.603174603174608</v>
      </c>
      <c r="H36" s="45">
        <v>73.913043478260875</v>
      </c>
      <c r="I36" s="149">
        <v>71.98795180722891</v>
      </c>
      <c r="J36" s="9"/>
      <c r="K36" s="55"/>
      <c r="L36" s="9"/>
      <c r="M36" s="8"/>
    </row>
    <row r="37" spans="1:16" x14ac:dyDescent="0.2">
      <c r="A37" s="10" t="s">
        <v>8</v>
      </c>
      <c r="B37" s="47">
        <v>9.8861835666956582E-2</v>
      </c>
      <c r="C37" s="48">
        <v>7.6409270684213271E-2</v>
      </c>
      <c r="D37" s="47">
        <v>7.3228708456585995E-2</v>
      </c>
      <c r="E37" s="47">
        <v>7.3101935462472817E-2</v>
      </c>
      <c r="F37" s="47">
        <v>6.8099103981474521E-2</v>
      </c>
      <c r="G37" s="174">
        <v>9.0289034204944399E-2</v>
      </c>
      <c r="H37" s="49">
        <v>8.0088615761732582E-2</v>
      </c>
      <c r="I37" s="150">
        <v>0.10055808192743633</v>
      </c>
      <c r="J37" s="9"/>
      <c r="K37" s="9"/>
      <c r="L37" s="9"/>
      <c r="M37" s="8"/>
    </row>
    <row r="38" spans="1:16" x14ac:dyDescent="0.2">
      <c r="A38" s="10" t="s">
        <v>9</v>
      </c>
      <c r="B38" s="46">
        <v>35.590260840104371</v>
      </c>
      <c r="C38" s="50">
        <v>26.997942308422019</v>
      </c>
      <c r="D38" s="46">
        <v>25.922962793631442</v>
      </c>
      <c r="E38" s="46">
        <v>27.047716121114942</v>
      </c>
      <c r="F38" s="46">
        <v>25.911709064951054</v>
      </c>
      <c r="G38" s="175">
        <v>34.883096707116614</v>
      </c>
      <c r="H38" s="45">
        <v>33.985429992804782</v>
      </c>
      <c r="I38" s="85">
        <v>37.936445064492169</v>
      </c>
      <c r="J38" s="9"/>
      <c r="K38" s="9"/>
      <c r="L38" s="9"/>
      <c r="M38" s="8"/>
    </row>
    <row r="39" spans="1:16" x14ac:dyDescent="0.2">
      <c r="A39" s="11" t="s">
        <v>10</v>
      </c>
      <c r="B39" s="41">
        <v>-10</v>
      </c>
      <c r="C39" s="42">
        <v>-16.666666666666686</v>
      </c>
      <c r="D39" s="41">
        <v>-16</v>
      </c>
      <c r="E39" s="41">
        <v>0</v>
      </c>
      <c r="F39" s="46">
        <v>10.5</v>
      </c>
      <c r="G39" s="176">
        <v>16.349206349206327</v>
      </c>
      <c r="H39" s="45">
        <v>54.347826086956502</v>
      </c>
      <c r="I39" s="85">
        <v>7.2590361445783174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-2.7027027027027029E-2</v>
      </c>
      <c r="C40" s="52">
        <v>-4.5045045045045098E-2</v>
      </c>
      <c r="D40" s="51">
        <v>-4.3243243243243246E-2</v>
      </c>
      <c r="E40" s="53">
        <v>0</v>
      </c>
      <c r="F40" s="53">
        <v>2.837837837837838E-2</v>
      </c>
      <c r="G40" s="177">
        <v>4.4187044187044125E-2</v>
      </c>
      <c r="H40" s="59">
        <v>0.14688601645123378</v>
      </c>
      <c r="I40" s="86">
        <v>1.9619016606968426E-2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500</v>
      </c>
      <c r="C44" s="84">
        <v>500</v>
      </c>
      <c r="D44" s="84">
        <v>500</v>
      </c>
      <c r="E44" s="84">
        <v>500</v>
      </c>
      <c r="F44" s="84">
        <v>500</v>
      </c>
      <c r="G44" s="84"/>
      <c r="H44" s="84">
        <v>500</v>
      </c>
      <c r="I44" s="9"/>
      <c r="J44" s="9"/>
      <c r="K44" s="9"/>
      <c r="L44" s="8"/>
    </row>
    <row r="45" spans="1:16" x14ac:dyDescent="0.2">
      <c r="A45" s="10" t="s">
        <v>4</v>
      </c>
      <c r="B45" s="16">
        <v>46810</v>
      </c>
      <c r="C45" s="16">
        <v>47350</v>
      </c>
      <c r="D45" s="16">
        <v>58180</v>
      </c>
      <c r="E45" s="16">
        <v>55710</v>
      </c>
      <c r="F45" s="16">
        <v>58110</v>
      </c>
      <c r="G45" s="16"/>
      <c r="H45" s="16">
        <v>266160</v>
      </c>
      <c r="I45" s="9"/>
      <c r="J45" s="9"/>
      <c r="K45" s="9"/>
      <c r="L45" s="8"/>
    </row>
    <row r="46" spans="1:16" x14ac:dyDescent="0.2">
      <c r="A46" s="10" t="s">
        <v>5</v>
      </c>
      <c r="B46" s="16">
        <v>65</v>
      </c>
      <c r="C46" s="16">
        <v>70</v>
      </c>
      <c r="D46" s="16">
        <v>83</v>
      </c>
      <c r="E46" s="16">
        <v>82</v>
      </c>
      <c r="F46" s="16">
        <v>87</v>
      </c>
      <c r="G46" s="16"/>
      <c r="H46" s="16">
        <v>387</v>
      </c>
      <c r="I46" s="9"/>
      <c r="J46" s="9"/>
      <c r="K46" s="9"/>
      <c r="L46" s="8"/>
    </row>
    <row r="47" spans="1:16" x14ac:dyDescent="0.2">
      <c r="A47" s="10" t="s">
        <v>6</v>
      </c>
      <c r="B47" s="20">
        <v>720.15384615384619</v>
      </c>
      <c r="C47" s="15">
        <v>676.42857142857144</v>
      </c>
      <c r="D47" s="15">
        <v>700.96385542168673</v>
      </c>
      <c r="E47" s="15">
        <v>679.39024390243901</v>
      </c>
      <c r="F47" s="15">
        <v>667.93103448275861</v>
      </c>
      <c r="G47" s="15"/>
      <c r="H47" s="15">
        <v>687.75193798449618</v>
      </c>
      <c r="I47" s="9"/>
      <c r="J47" s="9"/>
      <c r="K47" s="9"/>
      <c r="L47" s="8"/>
    </row>
    <row r="48" spans="1:16" x14ac:dyDescent="0.2">
      <c r="A48" s="10" t="s">
        <v>7</v>
      </c>
      <c r="B48" s="58">
        <v>72.307692307692307</v>
      </c>
      <c r="C48" s="43">
        <v>58.571428571428569</v>
      </c>
      <c r="D48" s="58">
        <v>61.445783132530117</v>
      </c>
      <c r="E48" s="58">
        <v>68.292682926829272</v>
      </c>
      <c r="F48" s="43">
        <v>65.517241379310349</v>
      </c>
      <c r="G48" s="46"/>
      <c r="H48" s="46">
        <v>64.857881136950908</v>
      </c>
      <c r="I48" s="9"/>
      <c r="J48" s="55"/>
      <c r="K48" s="9"/>
      <c r="L48" s="8"/>
    </row>
    <row r="49" spans="1:12" x14ac:dyDescent="0.2">
      <c r="A49" s="10" t="s">
        <v>8</v>
      </c>
      <c r="B49" s="47">
        <v>9.5941796952253411E-2</v>
      </c>
      <c r="C49" s="47">
        <v>0.11328012548237457</v>
      </c>
      <c r="D49" s="47">
        <v>0.10800462522772566</v>
      </c>
      <c r="E49" s="47">
        <v>9.4816798445507916E-2</v>
      </c>
      <c r="F49" s="47">
        <v>0.10368006446075125</v>
      </c>
      <c r="G49" s="56"/>
      <c r="H49" s="56">
        <v>0.10675417178470843</v>
      </c>
      <c r="I49" s="9"/>
      <c r="J49" s="9"/>
      <c r="K49" s="9"/>
      <c r="L49" s="8"/>
    </row>
    <row r="50" spans="1:12" x14ac:dyDescent="0.2">
      <c r="A50" s="10" t="s">
        <v>9</v>
      </c>
      <c r="B50" s="46">
        <v>69.092854082076656</v>
      </c>
      <c r="C50" s="46">
        <v>76.625913451291936</v>
      </c>
      <c r="D50" s="46">
        <v>75.707338503000955</v>
      </c>
      <c r="E50" s="46">
        <v>64.417607821942028</v>
      </c>
      <c r="F50" s="46">
        <v>69.251132710508671</v>
      </c>
      <c r="G50" s="46"/>
      <c r="H50" s="46">
        <v>73.420388532863043</v>
      </c>
      <c r="I50" s="9"/>
      <c r="J50" s="9"/>
      <c r="K50" s="9"/>
      <c r="L50" s="8"/>
    </row>
    <row r="51" spans="1:12" x14ac:dyDescent="0.2">
      <c r="A51" s="11" t="s">
        <v>10</v>
      </c>
      <c r="B51" s="46">
        <v>220.15384615384619</v>
      </c>
      <c r="C51" s="46">
        <v>176.42857142857144</v>
      </c>
      <c r="D51" s="46">
        <v>200.96385542168673</v>
      </c>
      <c r="E51" s="46">
        <v>179.39024390243901</v>
      </c>
      <c r="F51" s="46">
        <v>167.93103448275861</v>
      </c>
      <c r="G51" s="46"/>
      <c r="H51" s="46">
        <v>187.75193798449618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0.4403076923076924</v>
      </c>
      <c r="C52" s="88">
        <v>0.35285714285714287</v>
      </c>
      <c r="D52" s="88">
        <v>0.40192771084337348</v>
      </c>
      <c r="E52" s="89">
        <v>0.35878048780487803</v>
      </c>
      <c r="F52" s="89">
        <v>0.33586206896551724</v>
      </c>
      <c r="G52" s="88"/>
      <c r="H52" s="88">
        <v>0.37550387596899237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52"/>
  <sheetViews>
    <sheetView topLeftCell="A27" zoomScale="80" zoomScaleNormal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855468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85546875" customWidth="1"/>
    <col min="17" max="17" width="9.5703125" customWidth="1"/>
    <col min="18" max="18" width="9.42578125" customWidth="1"/>
    <col min="19" max="19" width="9.85546875" customWidth="1"/>
    <col min="20" max="21" width="9.140625" customWidth="1"/>
    <col min="22" max="22" width="8.7109375" bestFit="1" customWidth="1"/>
    <col min="23" max="23" width="10.85546875" customWidth="1"/>
  </cols>
  <sheetData>
    <row r="1" spans="1:29" ht="3.95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774" t="s">
        <v>18</v>
      </c>
      <c r="C4" s="775"/>
      <c r="D4" s="775"/>
      <c r="E4" s="775"/>
      <c r="F4" s="775"/>
      <c r="G4" s="775"/>
      <c r="H4" s="775"/>
      <c r="I4" s="775"/>
      <c r="J4" s="776"/>
      <c r="K4" s="774" t="s">
        <v>21</v>
      </c>
      <c r="L4" s="775"/>
      <c r="M4" s="775"/>
      <c r="N4" s="775"/>
      <c r="O4" s="775"/>
      <c r="P4" s="775"/>
      <c r="Q4" s="775"/>
      <c r="R4" s="775"/>
      <c r="S4" s="775"/>
      <c r="T4" s="775"/>
      <c r="U4" s="775"/>
      <c r="V4" s="775"/>
      <c r="W4" s="776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450</v>
      </c>
      <c r="C7" s="26">
        <v>450</v>
      </c>
      <c r="D7" s="26">
        <v>450</v>
      </c>
      <c r="E7" s="26">
        <v>450</v>
      </c>
      <c r="F7" s="26">
        <v>450</v>
      </c>
      <c r="G7" s="26">
        <v>450</v>
      </c>
      <c r="H7" s="26">
        <v>450</v>
      </c>
      <c r="I7" s="26">
        <v>450</v>
      </c>
      <c r="J7" s="136">
        <v>450</v>
      </c>
      <c r="K7" s="72">
        <v>450</v>
      </c>
      <c r="L7" s="26">
        <v>450</v>
      </c>
      <c r="M7" s="26">
        <v>450</v>
      </c>
      <c r="N7" s="26">
        <v>450</v>
      </c>
      <c r="O7" s="26">
        <v>450</v>
      </c>
      <c r="P7" s="26">
        <v>450</v>
      </c>
      <c r="Q7" s="26">
        <v>450</v>
      </c>
      <c r="R7" s="26">
        <v>450</v>
      </c>
      <c r="S7" s="136">
        <v>450</v>
      </c>
      <c r="T7" s="136">
        <v>450</v>
      </c>
      <c r="U7" s="136">
        <v>450</v>
      </c>
      <c r="V7" s="136">
        <v>450</v>
      </c>
      <c r="W7" s="136">
        <v>450</v>
      </c>
      <c r="X7" s="151">
        <v>450</v>
      </c>
      <c r="Y7" s="26">
        <v>450</v>
      </c>
      <c r="Z7" s="165">
        <v>450</v>
      </c>
    </row>
    <row r="8" spans="1:29" x14ac:dyDescent="0.2">
      <c r="A8" s="69" t="s">
        <v>4</v>
      </c>
      <c r="B8" s="73">
        <v>8410</v>
      </c>
      <c r="C8" s="16">
        <v>13130</v>
      </c>
      <c r="D8" s="16">
        <v>23030</v>
      </c>
      <c r="E8" s="16">
        <v>22010</v>
      </c>
      <c r="F8" s="16">
        <v>29360</v>
      </c>
      <c r="G8" s="16">
        <v>16370</v>
      </c>
      <c r="H8" s="16">
        <v>18720</v>
      </c>
      <c r="I8" s="16">
        <v>29860</v>
      </c>
      <c r="J8" s="66">
        <v>19920</v>
      </c>
      <c r="K8" s="152">
        <v>14620</v>
      </c>
      <c r="L8" s="16">
        <v>17730</v>
      </c>
      <c r="M8" s="16">
        <v>32580</v>
      </c>
      <c r="N8" s="16">
        <v>20810</v>
      </c>
      <c r="O8" s="29">
        <v>21190</v>
      </c>
      <c r="P8" s="40">
        <v>25310</v>
      </c>
      <c r="Q8" s="34">
        <v>23930</v>
      </c>
      <c r="R8" s="34">
        <v>25380</v>
      </c>
      <c r="S8" s="161">
        <v>22650</v>
      </c>
      <c r="T8" s="161">
        <v>18200</v>
      </c>
      <c r="U8" s="161">
        <v>17830</v>
      </c>
      <c r="V8" s="161">
        <v>21580</v>
      </c>
      <c r="W8" s="140">
        <v>19550</v>
      </c>
      <c r="X8" s="144">
        <v>180810</v>
      </c>
      <c r="Y8" s="23">
        <v>281360</v>
      </c>
      <c r="Z8" s="106">
        <v>462170</v>
      </c>
    </row>
    <row r="9" spans="1:29" x14ac:dyDescent="0.2">
      <c r="A9" s="69" t="s">
        <v>5</v>
      </c>
      <c r="B9" s="73">
        <v>19</v>
      </c>
      <c r="C9" s="16">
        <v>28</v>
      </c>
      <c r="D9" s="16">
        <v>49</v>
      </c>
      <c r="E9" s="16">
        <v>46</v>
      </c>
      <c r="F9" s="16">
        <v>62</v>
      </c>
      <c r="G9" s="16">
        <v>35</v>
      </c>
      <c r="H9" s="16">
        <v>40</v>
      </c>
      <c r="I9" s="16">
        <v>63</v>
      </c>
      <c r="J9" s="66">
        <v>41</v>
      </c>
      <c r="K9" s="152">
        <v>34</v>
      </c>
      <c r="L9" s="16">
        <v>40</v>
      </c>
      <c r="M9" s="16">
        <v>77</v>
      </c>
      <c r="N9" s="16">
        <v>48</v>
      </c>
      <c r="O9" s="29">
        <v>48</v>
      </c>
      <c r="P9" s="61">
        <v>58</v>
      </c>
      <c r="Q9" s="62">
        <v>52</v>
      </c>
      <c r="R9" s="62">
        <v>58</v>
      </c>
      <c r="S9" s="162">
        <v>49</v>
      </c>
      <c r="T9" s="162">
        <v>39</v>
      </c>
      <c r="U9" s="162">
        <v>40</v>
      </c>
      <c r="V9" s="162">
        <v>47</v>
      </c>
      <c r="W9" s="140">
        <v>42</v>
      </c>
      <c r="X9" s="144">
        <v>383</v>
      </c>
      <c r="Y9" s="23">
        <v>632</v>
      </c>
      <c r="Z9" s="106">
        <v>1015</v>
      </c>
    </row>
    <row r="10" spans="1:29" x14ac:dyDescent="0.2">
      <c r="A10" s="69" t="s">
        <v>6</v>
      </c>
      <c r="B10" s="63">
        <v>442.63157894736844</v>
      </c>
      <c r="C10" s="15">
        <v>468.92857142857144</v>
      </c>
      <c r="D10" s="15">
        <v>470</v>
      </c>
      <c r="E10" s="15">
        <v>478.47826086956519</v>
      </c>
      <c r="F10" s="15">
        <v>473.54838709677421</v>
      </c>
      <c r="G10" s="15">
        <v>467.71428571428572</v>
      </c>
      <c r="H10" s="15">
        <v>468</v>
      </c>
      <c r="I10" s="15">
        <v>473.96825396825398</v>
      </c>
      <c r="J10" s="64">
        <v>485.85365853658539</v>
      </c>
      <c r="K10" s="153">
        <v>430</v>
      </c>
      <c r="L10" s="15">
        <v>443.25</v>
      </c>
      <c r="M10" s="15">
        <v>423.11688311688312</v>
      </c>
      <c r="N10" s="15">
        <v>433.54166666666669</v>
      </c>
      <c r="O10" s="27">
        <v>441.45833333333331</v>
      </c>
      <c r="P10" s="35">
        <v>436.37931034482756</v>
      </c>
      <c r="Q10" s="36">
        <v>460.19230769230768</v>
      </c>
      <c r="R10" s="36">
        <v>437.58620689655174</v>
      </c>
      <c r="S10" s="78">
        <v>462.24489795918367</v>
      </c>
      <c r="T10" s="78">
        <v>466.66666666666669</v>
      </c>
      <c r="U10" s="78">
        <v>445.75</v>
      </c>
      <c r="V10" s="78">
        <v>459.14893617021278</v>
      </c>
      <c r="W10" s="141">
        <v>465.47619047619048</v>
      </c>
      <c r="X10" s="145">
        <v>472.08877284595303</v>
      </c>
      <c r="Y10" s="166">
        <v>445.18987341772151</v>
      </c>
      <c r="Z10" s="107">
        <v>455.33990147783248</v>
      </c>
    </row>
    <row r="11" spans="1:29" x14ac:dyDescent="0.2">
      <c r="A11" s="69" t="s">
        <v>7</v>
      </c>
      <c r="B11" s="63">
        <v>47.368421052631582</v>
      </c>
      <c r="C11" s="15">
        <v>75</v>
      </c>
      <c r="D11" s="15">
        <v>67.34693877551021</v>
      </c>
      <c r="E11" s="15">
        <v>60.869565217391305</v>
      </c>
      <c r="F11" s="15">
        <v>80.645161290322577</v>
      </c>
      <c r="G11" s="15">
        <v>71.428571428571431</v>
      </c>
      <c r="H11" s="15">
        <v>77.5</v>
      </c>
      <c r="I11" s="15">
        <v>80.952380952380949</v>
      </c>
      <c r="J11" s="64">
        <v>80.487804878048777</v>
      </c>
      <c r="K11" s="153">
        <v>67.647058823529406</v>
      </c>
      <c r="L11" s="15">
        <v>80</v>
      </c>
      <c r="M11" s="15">
        <v>68.831168831168824</v>
      </c>
      <c r="N11" s="15">
        <v>79.166666666666671</v>
      </c>
      <c r="O11" s="27">
        <v>72.916666666666671</v>
      </c>
      <c r="P11" s="35">
        <v>74.137931034482762</v>
      </c>
      <c r="Q11" s="36">
        <v>65.384615384615387</v>
      </c>
      <c r="R11" s="36">
        <v>58.620689655172413</v>
      </c>
      <c r="S11" s="78">
        <v>55.102040816326529</v>
      </c>
      <c r="T11" s="78">
        <v>64.102564102564102</v>
      </c>
      <c r="U11" s="78">
        <v>62.5</v>
      </c>
      <c r="V11" s="78">
        <v>80.851063829787236</v>
      </c>
      <c r="W11" s="141">
        <v>66.666666666666671</v>
      </c>
      <c r="X11" s="145">
        <v>72.323759791122711</v>
      </c>
      <c r="Y11" s="166">
        <v>60.284810126582279</v>
      </c>
      <c r="Z11" s="107">
        <v>73.103448275862064</v>
      </c>
    </row>
    <row r="12" spans="1:29" x14ac:dyDescent="0.2">
      <c r="A12" s="69" t="s">
        <v>8</v>
      </c>
      <c r="B12" s="74">
        <v>0.12985282631235129</v>
      </c>
      <c r="C12" s="19">
        <v>7.9248188252968713E-2</v>
      </c>
      <c r="D12" s="14">
        <v>0.10694597012619562</v>
      </c>
      <c r="E12" s="14">
        <v>9.192591553615781E-2</v>
      </c>
      <c r="F12" s="14">
        <v>8.3362716843479026E-2</v>
      </c>
      <c r="G12" s="19">
        <v>9.1439424998172758E-2</v>
      </c>
      <c r="H12" s="14">
        <v>8.2783635161583408E-2</v>
      </c>
      <c r="I12" s="19">
        <v>7.6814701548403155E-2</v>
      </c>
      <c r="J12" s="160">
        <v>8.2951415926645469E-2</v>
      </c>
      <c r="K12" s="154">
        <v>9.8666062491146164E-2</v>
      </c>
      <c r="L12" s="14">
        <v>8.655575334106215E-2</v>
      </c>
      <c r="M12" s="19">
        <v>9.6680697962480217E-2</v>
      </c>
      <c r="N12" s="19">
        <v>8.4025509130445097E-2</v>
      </c>
      <c r="O12" s="28">
        <v>8.5258456386249876E-2</v>
      </c>
      <c r="P12" s="14">
        <v>8.8004645777419996E-2</v>
      </c>
      <c r="Q12" s="37">
        <v>0.11051392679350287</v>
      </c>
      <c r="R12" s="37">
        <v>0.11044122910073979</v>
      </c>
      <c r="S12" s="79">
        <v>0.11441269191937845</v>
      </c>
      <c r="T12" s="79">
        <v>9.7576601153255949E-2</v>
      </c>
      <c r="U12" s="79">
        <v>9.1112209840957498E-2</v>
      </c>
      <c r="V12" s="79">
        <v>8.474881549326628E-2</v>
      </c>
      <c r="W12" s="142">
        <v>9.6442160855951184E-2</v>
      </c>
      <c r="X12" s="146">
        <v>9.1415928653908921E-2</v>
      </c>
      <c r="Y12" s="167">
        <v>0.10214026037347036</v>
      </c>
      <c r="Z12" s="108">
        <v>0.1020743662539223</v>
      </c>
    </row>
    <row r="13" spans="1:29" x14ac:dyDescent="0.2">
      <c r="A13" s="69" t="s">
        <v>9</v>
      </c>
      <c r="B13" s="63">
        <v>57.47696154141444</v>
      </c>
      <c r="C13" s="15">
        <v>37.161739705767118</v>
      </c>
      <c r="D13" s="15">
        <v>50.264605959311943</v>
      </c>
      <c r="E13" s="15">
        <v>43.98455219458333</v>
      </c>
      <c r="F13" s="15">
        <v>39.476280105234586</v>
      </c>
      <c r="G13" s="15">
        <v>42.767525349145373</v>
      </c>
      <c r="H13" s="15">
        <v>38.742741255621034</v>
      </c>
      <c r="I13" s="15">
        <v>36.407729971989177</v>
      </c>
      <c r="J13" s="64">
        <v>40.302248908750677</v>
      </c>
      <c r="K13" s="153">
        <v>42.426406871192853</v>
      </c>
      <c r="L13" s="15">
        <v>38.365837668425797</v>
      </c>
      <c r="M13" s="15">
        <v>40.90723557944942</v>
      </c>
      <c r="N13" s="15">
        <v>36.428559270928389</v>
      </c>
      <c r="O13" s="27">
        <v>37.638056058846558</v>
      </c>
      <c r="P13" s="35">
        <v>38.403406631491379</v>
      </c>
      <c r="Q13" s="36">
        <v>50.85765900324084</v>
      </c>
      <c r="R13" s="36">
        <v>48.327558527185793</v>
      </c>
      <c r="S13" s="78">
        <v>52.886683101508609</v>
      </c>
      <c r="T13" s="78">
        <v>45.535747204852775</v>
      </c>
      <c r="U13" s="78">
        <v>40.613267536606806</v>
      </c>
      <c r="V13" s="78">
        <v>38.91232847541886</v>
      </c>
      <c r="W13" s="141">
        <v>44.891529636520133</v>
      </c>
      <c r="X13" s="145">
        <v>43.156433576797056</v>
      </c>
      <c r="Y13" s="166">
        <v>45.47180958651839</v>
      </c>
      <c r="Z13" s="107">
        <v>46.478531873473166</v>
      </c>
    </row>
    <row r="14" spans="1:29" x14ac:dyDescent="0.2">
      <c r="A14" s="70" t="s">
        <v>10</v>
      </c>
      <c r="B14" s="137">
        <v>-7.368421052631561</v>
      </c>
      <c r="C14" s="133">
        <v>18.928571428571445</v>
      </c>
      <c r="D14" s="133">
        <v>20</v>
      </c>
      <c r="E14" s="15">
        <v>28.47826086956519</v>
      </c>
      <c r="F14" s="15">
        <v>23.548387096774206</v>
      </c>
      <c r="G14" s="15">
        <v>17.714285714285722</v>
      </c>
      <c r="H14" s="15">
        <v>18</v>
      </c>
      <c r="I14" s="15">
        <v>23.968253968253975</v>
      </c>
      <c r="J14" s="64">
        <v>35.853658536585385</v>
      </c>
      <c r="K14" s="153">
        <v>-20</v>
      </c>
      <c r="L14" s="15">
        <v>-6.75</v>
      </c>
      <c r="M14" s="15">
        <v>-26.883116883116884</v>
      </c>
      <c r="N14" s="15">
        <v>-16.458333333333314</v>
      </c>
      <c r="O14" s="38">
        <v>-8.5416666666666856</v>
      </c>
      <c r="P14" s="39">
        <v>-13.620689655172441</v>
      </c>
      <c r="Q14" s="36">
        <v>10.192307692307679</v>
      </c>
      <c r="R14" s="36">
        <v>-12.413793103448256</v>
      </c>
      <c r="S14" s="78">
        <v>12.244897959183675</v>
      </c>
      <c r="T14" s="78">
        <v>16.666666666666686</v>
      </c>
      <c r="U14" s="78">
        <v>-4.25</v>
      </c>
      <c r="V14" s="78">
        <v>9.1489361702127781</v>
      </c>
      <c r="W14" s="141">
        <v>15.476190476190482</v>
      </c>
      <c r="X14" s="145">
        <v>22.088772845953031</v>
      </c>
      <c r="Y14" s="166">
        <v>-4.8101265822784853</v>
      </c>
      <c r="Z14" s="107">
        <v>5.339901477832484</v>
      </c>
    </row>
    <row r="15" spans="1:29" ht="13.5" thickBot="1" x14ac:dyDescent="0.25">
      <c r="A15" s="71" t="s">
        <v>1</v>
      </c>
      <c r="B15" s="75">
        <v>-1.6374269005847913E-2</v>
      </c>
      <c r="C15" s="31">
        <v>4.2063492063492101E-2</v>
      </c>
      <c r="D15" s="31">
        <v>4.4444444444444446E-2</v>
      </c>
      <c r="E15" s="31">
        <v>6.3285024154589309E-2</v>
      </c>
      <c r="F15" s="13">
        <v>5.2329749103942683E-2</v>
      </c>
      <c r="G15" s="13">
        <v>3.9365079365079381E-2</v>
      </c>
      <c r="H15" s="31">
        <v>0.04</v>
      </c>
      <c r="I15" s="31">
        <v>5.3262786596119945E-2</v>
      </c>
      <c r="J15" s="76">
        <v>7.9674796747967527E-2</v>
      </c>
      <c r="K15" s="155">
        <v>-4.4444444444444446E-2</v>
      </c>
      <c r="L15" s="13">
        <v>-1.4999999999999999E-2</v>
      </c>
      <c r="M15" s="13">
        <v>-5.9740259740259739E-2</v>
      </c>
      <c r="N15" s="31">
        <v>-3.657407407407403E-2</v>
      </c>
      <c r="O15" s="31">
        <v>-1.8981481481481523E-2</v>
      </c>
      <c r="P15" s="31">
        <v>-3.0268199233716535E-2</v>
      </c>
      <c r="Q15" s="31">
        <v>2.2649572649572621E-2</v>
      </c>
      <c r="R15" s="31">
        <v>-2.7586206896551682E-2</v>
      </c>
      <c r="S15" s="163">
        <v>2.7210884353741499E-2</v>
      </c>
      <c r="T15" s="163">
        <v>3.7037037037037077E-2</v>
      </c>
      <c r="U15" s="163">
        <v>-9.4444444444444445E-3</v>
      </c>
      <c r="V15" s="163">
        <v>2.0330969267139506E-2</v>
      </c>
      <c r="W15" s="143">
        <v>3.4391534391534404E-2</v>
      </c>
      <c r="X15" s="181">
        <v>4.9086161879895625E-2</v>
      </c>
      <c r="Y15" s="182">
        <v>-1.0689170182841079E-2</v>
      </c>
      <c r="Z15" s="183">
        <v>1.1866447728516631E-2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774" t="s">
        <v>23</v>
      </c>
      <c r="C17" s="775"/>
      <c r="D17" s="775"/>
      <c r="E17" s="775"/>
      <c r="F17" s="776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690</v>
      </c>
      <c r="C20" s="110">
        <v>690</v>
      </c>
      <c r="D20" s="110">
        <v>690</v>
      </c>
      <c r="E20" s="110">
        <v>690</v>
      </c>
      <c r="F20" s="110">
        <v>690</v>
      </c>
      <c r="G20" s="111">
        <v>690</v>
      </c>
    </row>
    <row r="21" spans="1:24" x14ac:dyDescent="0.2">
      <c r="A21" s="69" t="s">
        <v>4</v>
      </c>
      <c r="B21" s="91">
        <v>58380</v>
      </c>
      <c r="C21" s="92">
        <v>62000</v>
      </c>
      <c r="D21" s="92">
        <v>62200</v>
      </c>
      <c r="E21" s="92">
        <v>57310</v>
      </c>
      <c r="F21" s="92">
        <v>63180</v>
      </c>
      <c r="G21" s="106">
        <v>303070</v>
      </c>
    </row>
    <row r="22" spans="1:24" x14ac:dyDescent="0.2">
      <c r="A22" s="69" t="s">
        <v>5</v>
      </c>
      <c r="B22" s="91">
        <v>63</v>
      </c>
      <c r="C22" s="92">
        <v>66</v>
      </c>
      <c r="D22" s="92">
        <v>67</v>
      </c>
      <c r="E22" s="92">
        <v>63</v>
      </c>
      <c r="F22" s="92">
        <v>69</v>
      </c>
      <c r="G22" s="106">
        <v>328</v>
      </c>
    </row>
    <row r="23" spans="1:24" x14ac:dyDescent="0.2">
      <c r="A23" s="69" t="s">
        <v>6</v>
      </c>
      <c r="B23" s="93">
        <v>926.66666666666663</v>
      </c>
      <c r="C23" s="94">
        <v>939.39393939393938</v>
      </c>
      <c r="D23" s="94">
        <v>928.35820895522386</v>
      </c>
      <c r="E23" s="94">
        <v>909.68253968253964</v>
      </c>
      <c r="F23" s="94">
        <v>915.6521739130435</v>
      </c>
      <c r="G23" s="107">
        <v>923.9939024390244</v>
      </c>
    </row>
    <row r="24" spans="1:24" x14ac:dyDescent="0.2">
      <c r="A24" s="69" t="s">
        <v>7</v>
      </c>
      <c r="B24" s="93">
        <v>63.492063492063494</v>
      </c>
      <c r="C24" s="94">
        <v>71.212121212121218</v>
      </c>
      <c r="D24" s="94">
        <v>85.074626865671647</v>
      </c>
      <c r="E24" s="94">
        <v>74.603174603174608</v>
      </c>
      <c r="F24" s="94">
        <v>82.608695652173907</v>
      </c>
      <c r="G24" s="107">
        <v>74.390243902439025</v>
      </c>
    </row>
    <row r="25" spans="1:24" x14ac:dyDescent="0.2">
      <c r="A25" s="69" t="s">
        <v>8</v>
      </c>
      <c r="B25" s="95">
        <v>9.6865024084717422E-2</v>
      </c>
      <c r="C25" s="96">
        <v>9.8908191698239098E-2</v>
      </c>
      <c r="D25" s="97">
        <v>7.9691859594333114E-2</v>
      </c>
      <c r="E25" s="97">
        <v>0.10688454085250756</v>
      </c>
      <c r="F25" s="97">
        <v>6.7257880530419506E-2</v>
      </c>
      <c r="G25" s="108">
        <v>9.1342709601154884E-2</v>
      </c>
    </row>
    <row r="26" spans="1:24" x14ac:dyDescent="0.2">
      <c r="A26" s="69" t="s">
        <v>9</v>
      </c>
      <c r="B26" s="93">
        <v>89.761588985171471</v>
      </c>
      <c r="C26" s="94">
        <v>92.913755837739757</v>
      </c>
      <c r="D26" s="94">
        <v>73.982592041306262</v>
      </c>
      <c r="E26" s="94">
        <v>97.231000575511246</v>
      </c>
      <c r="F26" s="94">
        <v>61.584824520462384</v>
      </c>
      <c r="G26" s="107">
        <v>84.400106703725641</v>
      </c>
    </row>
    <row r="27" spans="1:24" x14ac:dyDescent="0.2">
      <c r="A27" s="70" t="s">
        <v>10</v>
      </c>
      <c r="B27" s="98">
        <v>236.66666666666663</v>
      </c>
      <c r="C27" s="99">
        <v>249.39393939393938</v>
      </c>
      <c r="D27" s="100">
        <v>238.35820895522386</v>
      </c>
      <c r="E27" s="101">
        <v>219.68253968253964</v>
      </c>
      <c r="F27" s="94">
        <v>225.6521739130435</v>
      </c>
      <c r="G27" s="107">
        <v>233.9939024390244</v>
      </c>
    </row>
    <row r="28" spans="1:24" ht="13.5" thickBot="1" x14ac:dyDescent="0.25">
      <c r="A28" s="71" t="s">
        <v>1</v>
      </c>
      <c r="B28" s="102">
        <v>0.34299516908212557</v>
      </c>
      <c r="C28" s="103">
        <v>0.36144049187527444</v>
      </c>
      <c r="D28" s="104">
        <v>0.34544667964525194</v>
      </c>
      <c r="E28" s="104">
        <v>0.31838049229353571</v>
      </c>
      <c r="F28" s="105">
        <v>0.32703213610586013</v>
      </c>
      <c r="G28" s="109">
        <v>0.3391215977377165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500</v>
      </c>
      <c r="C32" s="84">
        <v>500</v>
      </c>
      <c r="D32" s="84">
        <v>500</v>
      </c>
      <c r="E32" s="84">
        <v>500</v>
      </c>
      <c r="F32" s="84">
        <v>500</v>
      </c>
      <c r="G32" s="178">
        <v>500</v>
      </c>
      <c r="H32" s="84">
        <v>500</v>
      </c>
      <c r="I32" s="147">
        <v>500</v>
      </c>
      <c r="J32" s="9"/>
      <c r="K32" s="9"/>
      <c r="L32" s="9"/>
      <c r="M32" s="8"/>
    </row>
    <row r="33" spans="1:16" x14ac:dyDescent="0.2">
      <c r="A33" s="10" t="s">
        <v>4</v>
      </c>
      <c r="B33" s="16">
        <v>2040</v>
      </c>
      <c r="C33" s="17">
        <v>16810</v>
      </c>
      <c r="D33" s="16">
        <v>54660</v>
      </c>
      <c r="E33" s="16">
        <v>42390</v>
      </c>
      <c r="F33" s="16">
        <v>27340</v>
      </c>
      <c r="G33" s="171">
        <v>25360</v>
      </c>
      <c r="H33" s="21">
        <v>8790</v>
      </c>
      <c r="I33" s="66">
        <v>177390</v>
      </c>
      <c r="J33" s="9"/>
      <c r="K33" s="9"/>
      <c r="L33" s="9"/>
      <c r="M33" s="8"/>
    </row>
    <row r="34" spans="1:16" x14ac:dyDescent="0.2">
      <c r="A34" s="10" t="s">
        <v>5</v>
      </c>
      <c r="B34" s="16">
        <v>5</v>
      </c>
      <c r="C34" s="17">
        <v>35</v>
      </c>
      <c r="D34" s="16">
        <v>108</v>
      </c>
      <c r="E34" s="16">
        <v>80</v>
      </c>
      <c r="F34" s="16">
        <v>48</v>
      </c>
      <c r="G34" s="171">
        <v>40</v>
      </c>
      <c r="H34" s="21">
        <v>13</v>
      </c>
      <c r="I34" s="66">
        <v>329</v>
      </c>
      <c r="J34" s="9"/>
      <c r="K34" s="9"/>
      <c r="L34" s="9"/>
      <c r="M34" s="8"/>
    </row>
    <row r="35" spans="1:16" x14ac:dyDescent="0.2">
      <c r="A35" s="10" t="s">
        <v>6</v>
      </c>
      <c r="B35" s="20">
        <v>408</v>
      </c>
      <c r="C35" s="18">
        <v>480.28571428571428</v>
      </c>
      <c r="D35" s="15">
        <v>506.11111111111109</v>
      </c>
      <c r="E35" s="15">
        <v>529.875</v>
      </c>
      <c r="F35" s="15">
        <v>569.58333333333337</v>
      </c>
      <c r="G35" s="172">
        <v>634</v>
      </c>
      <c r="H35" s="22">
        <v>676.15384615384619</v>
      </c>
      <c r="I35" s="148">
        <v>539.17933130699089</v>
      </c>
      <c r="J35" s="9"/>
      <c r="K35" s="9"/>
      <c r="L35" s="9"/>
      <c r="M35" s="8"/>
    </row>
    <row r="36" spans="1:16" x14ac:dyDescent="0.2">
      <c r="A36" s="10" t="s">
        <v>7</v>
      </c>
      <c r="B36" s="58">
        <v>100</v>
      </c>
      <c r="C36" s="44">
        <v>91.428571428571431</v>
      </c>
      <c r="D36" s="58">
        <v>100</v>
      </c>
      <c r="E36" s="58">
        <v>98.75</v>
      </c>
      <c r="F36" s="43">
        <v>100</v>
      </c>
      <c r="G36" s="173">
        <v>100</v>
      </c>
      <c r="H36" s="45">
        <v>92.307692307692307</v>
      </c>
      <c r="I36" s="149">
        <v>70.820668693009125</v>
      </c>
      <c r="J36" s="9"/>
      <c r="K36" s="55"/>
      <c r="L36" s="9"/>
      <c r="M36" s="8"/>
    </row>
    <row r="37" spans="1:16" x14ac:dyDescent="0.2">
      <c r="A37" s="10" t="s">
        <v>8</v>
      </c>
      <c r="B37" s="47">
        <v>4.9990387388164553E-2</v>
      </c>
      <c r="C37" s="48">
        <v>5.7288286460456694E-2</v>
      </c>
      <c r="D37" s="47">
        <v>4.0762776350444334E-2</v>
      </c>
      <c r="E37" s="47">
        <v>4.7509471881540644E-2</v>
      </c>
      <c r="F37" s="47">
        <v>3.7063328576132308E-2</v>
      </c>
      <c r="G37" s="174">
        <v>4.4164037854889593E-2</v>
      </c>
      <c r="H37" s="49">
        <v>5.6700504183740702E-2</v>
      </c>
      <c r="I37" s="150">
        <v>0.11095459521603948</v>
      </c>
      <c r="J37" s="9"/>
      <c r="K37" s="9"/>
      <c r="L37" s="9"/>
      <c r="M37" s="8"/>
    </row>
    <row r="38" spans="1:16" x14ac:dyDescent="0.2">
      <c r="A38" s="10" t="s">
        <v>9</v>
      </c>
      <c r="B38" s="46">
        <v>20.396078054371138</v>
      </c>
      <c r="C38" s="50">
        <v>27.514745582865057</v>
      </c>
      <c r="D38" s="46">
        <v>20.630494030697104</v>
      </c>
      <c r="E38" s="46">
        <v>25.174081413231349</v>
      </c>
      <c r="F38" s="46">
        <v>21.110654234822029</v>
      </c>
      <c r="G38" s="175">
        <v>28</v>
      </c>
      <c r="H38" s="45">
        <v>38.338263982698521</v>
      </c>
      <c r="I38" s="85">
        <v>59.824424454022015</v>
      </c>
      <c r="J38" s="9"/>
      <c r="K38" s="9"/>
      <c r="L38" s="9"/>
      <c r="M38" s="8"/>
    </row>
    <row r="39" spans="1:16" x14ac:dyDescent="0.2">
      <c r="A39" s="11" t="s">
        <v>10</v>
      </c>
      <c r="B39" s="41">
        <v>-92</v>
      </c>
      <c r="C39" s="42">
        <v>-19.714285714285722</v>
      </c>
      <c r="D39" s="41">
        <v>6.1111111111110858</v>
      </c>
      <c r="E39" s="41">
        <v>29.875</v>
      </c>
      <c r="F39" s="46">
        <v>69.583333333333371</v>
      </c>
      <c r="G39" s="176">
        <v>134</v>
      </c>
      <c r="H39" s="45">
        <v>176.15384615384619</v>
      </c>
      <c r="I39" s="85">
        <v>39.179331306990889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-0.184</v>
      </c>
      <c r="C40" s="52">
        <v>-3.9428571428571445E-2</v>
      </c>
      <c r="D40" s="51">
        <v>1.2222222222222173E-2</v>
      </c>
      <c r="E40" s="53">
        <v>5.9749999999999998E-2</v>
      </c>
      <c r="F40" s="53">
        <v>0.13916666666666674</v>
      </c>
      <c r="G40" s="177">
        <v>0.26800000000000002</v>
      </c>
      <c r="H40" s="59">
        <v>0.35230769230769238</v>
      </c>
      <c r="I40" s="86">
        <v>7.8358662613981778E-2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690</v>
      </c>
      <c r="C44" s="84">
        <v>690</v>
      </c>
      <c r="D44" s="84">
        <v>690</v>
      </c>
      <c r="E44" s="84">
        <v>690</v>
      </c>
      <c r="F44" s="84">
        <v>690</v>
      </c>
      <c r="G44" s="84"/>
      <c r="H44" s="84">
        <v>690</v>
      </c>
      <c r="I44" s="9"/>
      <c r="J44" s="9"/>
      <c r="K44" s="9"/>
      <c r="L44" s="8"/>
    </row>
    <row r="45" spans="1:16" x14ac:dyDescent="0.2">
      <c r="A45" s="10" t="s">
        <v>4</v>
      </c>
      <c r="B45" s="16">
        <v>12180</v>
      </c>
      <c r="C45" s="16">
        <v>21290</v>
      </c>
      <c r="D45" s="16">
        <v>14110</v>
      </c>
      <c r="E45" s="16">
        <v>13490</v>
      </c>
      <c r="F45" s="16">
        <v>7140</v>
      </c>
      <c r="G45" s="16"/>
      <c r="H45" s="16">
        <v>68210</v>
      </c>
      <c r="I45" s="9"/>
      <c r="J45" s="9"/>
      <c r="K45" s="9"/>
      <c r="L45" s="8"/>
    </row>
    <row r="46" spans="1:16" x14ac:dyDescent="0.2">
      <c r="A46" s="10" t="s">
        <v>5</v>
      </c>
      <c r="B46" s="16">
        <v>12</v>
      </c>
      <c r="C46" s="16">
        <v>20</v>
      </c>
      <c r="D46" s="16">
        <v>13</v>
      </c>
      <c r="E46" s="16">
        <v>12</v>
      </c>
      <c r="F46" s="16">
        <v>6</v>
      </c>
      <c r="G46" s="16"/>
      <c r="H46" s="16">
        <v>63</v>
      </c>
      <c r="I46" s="9"/>
      <c r="J46" s="9"/>
      <c r="K46" s="9"/>
      <c r="L46" s="8"/>
    </row>
    <row r="47" spans="1:16" x14ac:dyDescent="0.2">
      <c r="A47" s="10" t="s">
        <v>6</v>
      </c>
      <c r="B47" s="20">
        <v>1015</v>
      </c>
      <c r="C47" s="15">
        <v>1064.5</v>
      </c>
      <c r="D47" s="15">
        <v>1085.3846153846155</v>
      </c>
      <c r="E47" s="15">
        <v>1124.1666666666667</v>
      </c>
      <c r="F47" s="15">
        <v>1190</v>
      </c>
      <c r="G47" s="15"/>
      <c r="H47" s="15">
        <v>1082.6984126984128</v>
      </c>
      <c r="I47" s="9"/>
      <c r="J47" s="9"/>
      <c r="K47" s="9"/>
      <c r="L47" s="8"/>
    </row>
    <row r="48" spans="1:16" x14ac:dyDescent="0.2">
      <c r="A48" s="10" t="s">
        <v>7</v>
      </c>
      <c r="B48" s="58">
        <v>100</v>
      </c>
      <c r="C48" s="43">
        <v>100</v>
      </c>
      <c r="D48" s="58">
        <v>100</v>
      </c>
      <c r="E48" s="58">
        <v>100</v>
      </c>
      <c r="F48" s="43">
        <v>100</v>
      </c>
      <c r="G48" s="46"/>
      <c r="H48" s="46">
        <v>95.238095238095241</v>
      </c>
      <c r="I48" s="9"/>
      <c r="J48" s="55"/>
      <c r="K48" s="9"/>
      <c r="L48" s="8"/>
    </row>
    <row r="49" spans="1:12" x14ac:dyDescent="0.2">
      <c r="A49" s="10" t="s">
        <v>8</v>
      </c>
      <c r="B49" s="47">
        <v>1.1015113189654136E-2</v>
      </c>
      <c r="C49" s="47">
        <v>1.2768696307250528E-2</v>
      </c>
      <c r="D49" s="47">
        <v>1.1205803189821659E-2</v>
      </c>
      <c r="E49" s="47">
        <v>1.5173824677877614E-2</v>
      </c>
      <c r="F49" s="47">
        <v>2.8702943322015683E-2</v>
      </c>
      <c r="G49" s="56"/>
      <c r="H49" s="56">
        <v>4.7843021385418127E-2</v>
      </c>
      <c r="I49" s="9"/>
      <c r="J49" s="9"/>
      <c r="K49" s="9"/>
      <c r="L49" s="8"/>
    </row>
    <row r="50" spans="1:12" x14ac:dyDescent="0.2">
      <c r="A50" s="10" t="s">
        <v>9</v>
      </c>
      <c r="B50" s="46">
        <v>11.180339887498949</v>
      </c>
      <c r="C50" s="46">
        <v>13.592277219068187</v>
      </c>
      <c r="D50" s="46">
        <v>12.162606385260279</v>
      </c>
      <c r="E50" s="46">
        <v>17.057907908714085</v>
      </c>
      <c r="F50" s="46">
        <v>34.156502553198663</v>
      </c>
      <c r="G50" s="46"/>
      <c r="H50" s="46">
        <v>51.799563312688427</v>
      </c>
      <c r="I50" s="9"/>
      <c r="J50" s="9"/>
      <c r="K50" s="9"/>
      <c r="L50" s="8"/>
    </row>
    <row r="51" spans="1:12" x14ac:dyDescent="0.2">
      <c r="A51" s="11" t="s">
        <v>10</v>
      </c>
      <c r="B51" s="46">
        <v>325</v>
      </c>
      <c r="C51" s="46">
        <v>374.5</v>
      </c>
      <c r="D51" s="46">
        <v>395.38461538461547</v>
      </c>
      <c r="E51" s="46">
        <v>434.16666666666674</v>
      </c>
      <c r="F51" s="46">
        <v>500</v>
      </c>
      <c r="G51" s="46"/>
      <c r="H51" s="46">
        <v>392.69841269841277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0.47101449275362317</v>
      </c>
      <c r="C52" s="88">
        <v>0.54275362318840581</v>
      </c>
      <c r="D52" s="88">
        <v>0.57302118171683403</v>
      </c>
      <c r="E52" s="89">
        <v>0.62922705314009675</v>
      </c>
      <c r="F52" s="89">
        <v>0.72463768115942029</v>
      </c>
      <c r="G52" s="88"/>
      <c r="H52" s="88">
        <v>0.56912813434552578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358"/>
  <sheetViews>
    <sheetView tabSelected="1" topLeftCell="A321" zoomScale="67" zoomScaleNormal="67" workbookViewId="0">
      <selection activeCell="D354" sqref="D354"/>
    </sheetView>
  </sheetViews>
  <sheetFormatPr baseColWidth="10" defaultRowHeight="12.75" x14ac:dyDescent="0.2"/>
  <cols>
    <col min="1" max="1" width="26.28515625" bestFit="1" customWidth="1"/>
    <col min="2" max="2" width="16.140625" customWidth="1"/>
    <col min="3" max="3" width="11.5703125" bestFit="1" customWidth="1"/>
    <col min="4" max="4" width="13.42578125" customWidth="1"/>
    <col min="5" max="5" width="14" customWidth="1"/>
    <col min="6" max="6" width="12.42578125" bestFit="1" customWidth="1"/>
    <col min="7" max="7" width="15.42578125" customWidth="1"/>
    <col min="8" max="8" width="14.140625" customWidth="1"/>
    <col min="9" max="9" width="14.28515625" customWidth="1"/>
    <col min="10" max="10" width="14.85546875" customWidth="1"/>
    <col min="11" max="11" width="14.7109375" customWidth="1"/>
    <col min="12" max="12" width="15.42578125" customWidth="1"/>
    <col min="13" max="13" width="15" customWidth="1"/>
    <col min="14" max="14" width="15.85546875" customWidth="1"/>
    <col min="15" max="15" width="14" customWidth="1"/>
    <col min="16" max="16" width="12.42578125" bestFit="1" customWidth="1"/>
    <col min="17" max="17" width="13.42578125" customWidth="1"/>
    <col min="18" max="18" width="12" bestFit="1" customWidth="1"/>
    <col min="23" max="23" width="14.42578125" customWidth="1"/>
    <col min="24" max="25" width="13" customWidth="1"/>
    <col min="29" max="29" width="14.7109375" customWidth="1"/>
    <col min="30" max="30" width="13.42578125" bestFit="1" customWidth="1"/>
    <col min="31" max="31" width="13.42578125" style="264" customWidth="1"/>
    <col min="32" max="32" width="14.42578125" customWidth="1"/>
    <col min="33" max="33" width="13.5703125" bestFit="1" customWidth="1"/>
    <col min="35" max="35" width="14.28515625" style="194" customWidth="1"/>
    <col min="36" max="36" width="13.140625" style="194" customWidth="1"/>
    <col min="37" max="37" width="15.5703125" style="194" customWidth="1"/>
    <col min="38" max="40" width="11.42578125" style="194"/>
  </cols>
  <sheetData>
    <row r="1" spans="1:40" ht="13.5" thickBot="1" x14ac:dyDescent="0.25">
      <c r="B1">
        <v>22.5</v>
      </c>
      <c r="C1" s="264">
        <v>22.5</v>
      </c>
      <c r="D1" s="264">
        <v>22.5</v>
      </c>
      <c r="E1" s="264">
        <v>22.5</v>
      </c>
      <c r="F1" s="264">
        <v>22.5</v>
      </c>
      <c r="G1" s="264">
        <v>22.5</v>
      </c>
      <c r="H1" s="264">
        <v>22.5</v>
      </c>
      <c r="I1" s="264">
        <v>22.5</v>
      </c>
      <c r="J1" s="264">
        <v>22.5</v>
      </c>
      <c r="K1" s="264">
        <v>22.5</v>
      </c>
      <c r="L1" s="264">
        <v>22.5</v>
      </c>
      <c r="M1" s="264">
        <v>22.5</v>
      </c>
      <c r="O1" s="264"/>
      <c r="P1" s="264"/>
      <c r="Q1" s="264">
        <v>22.5</v>
      </c>
      <c r="R1" s="264">
        <v>22.5</v>
      </c>
      <c r="S1" s="264">
        <v>22.5</v>
      </c>
      <c r="T1" s="264">
        <v>22.5</v>
      </c>
      <c r="U1" s="264">
        <v>22.5</v>
      </c>
      <c r="V1" s="264">
        <v>22.5</v>
      </c>
      <c r="W1" s="264">
        <v>22.5</v>
      </c>
      <c r="X1" s="264">
        <v>22.5</v>
      </c>
      <c r="Y1" s="264">
        <v>22.5</v>
      </c>
      <c r="Z1" s="264">
        <v>22.5</v>
      </c>
    </row>
    <row r="2" spans="1:40" ht="21" thickBot="1" x14ac:dyDescent="0.35">
      <c r="A2" s="190" t="s">
        <v>53</v>
      </c>
      <c r="B2" s="853" t="s">
        <v>54</v>
      </c>
      <c r="C2" s="854"/>
      <c r="D2" s="854"/>
      <c r="E2" s="854"/>
      <c r="F2" s="854"/>
      <c r="G2" s="854"/>
      <c r="H2" s="854"/>
      <c r="I2" s="854"/>
      <c r="J2" s="854"/>
      <c r="K2" s="854"/>
      <c r="L2" s="854"/>
      <c r="M2" s="855"/>
      <c r="N2" s="293"/>
      <c r="O2" s="354"/>
      <c r="P2" s="354"/>
      <c r="Q2" s="331" t="s">
        <v>55</v>
      </c>
      <c r="R2" s="332"/>
      <c r="S2" s="332"/>
      <c r="T2" s="332"/>
      <c r="U2" s="332"/>
      <c r="V2" s="332"/>
      <c r="W2" s="332"/>
      <c r="X2" s="332"/>
      <c r="Y2" s="332"/>
      <c r="Z2" s="332"/>
    </row>
    <row r="3" spans="1:40" x14ac:dyDescent="0.2">
      <c r="A3" s="190"/>
      <c r="B3" s="290"/>
      <c r="C3" s="291"/>
      <c r="D3" s="291"/>
      <c r="E3" s="291"/>
      <c r="F3" s="291"/>
      <c r="G3" s="291"/>
      <c r="H3" s="291"/>
      <c r="I3" s="291"/>
      <c r="J3" s="291"/>
      <c r="K3" s="291"/>
      <c r="L3" s="292"/>
      <c r="M3" s="290">
        <v>3</v>
      </c>
      <c r="N3" s="856" t="s">
        <v>59</v>
      </c>
      <c r="O3" s="321"/>
      <c r="P3" s="321"/>
      <c r="Q3" s="291">
        <v>1</v>
      </c>
      <c r="R3" s="291">
        <v>2</v>
      </c>
      <c r="S3" s="291">
        <v>3</v>
      </c>
      <c r="T3" s="291">
        <v>4</v>
      </c>
      <c r="U3" s="291">
        <v>5</v>
      </c>
      <c r="V3" s="291">
        <v>6</v>
      </c>
      <c r="W3" s="291">
        <v>7</v>
      </c>
      <c r="X3" s="291">
        <v>8</v>
      </c>
      <c r="Y3" s="291">
        <v>9</v>
      </c>
      <c r="Z3" s="294">
        <v>10</v>
      </c>
      <c r="AD3" s="264"/>
      <c r="AF3" s="264" t="s">
        <v>60</v>
      </c>
      <c r="AG3" s="264">
        <v>29</v>
      </c>
    </row>
    <row r="4" spans="1:40" x14ac:dyDescent="0.2">
      <c r="A4" s="246" t="s">
        <v>2</v>
      </c>
      <c r="B4" s="329">
        <v>1</v>
      </c>
      <c r="C4" s="233">
        <v>2</v>
      </c>
      <c r="D4" s="233">
        <v>3</v>
      </c>
      <c r="E4" s="233">
        <v>4</v>
      </c>
      <c r="F4" s="233">
        <v>5</v>
      </c>
      <c r="G4" s="233">
        <v>6</v>
      </c>
      <c r="H4" s="233">
        <v>7</v>
      </c>
      <c r="I4" s="233">
        <v>8</v>
      </c>
      <c r="J4" s="233">
        <v>9</v>
      </c>
      <c r="K4" s="330">
        <v>10</v>
      </c>
      <c r="L4" s="233">
        <v>11</v>
      </c>
      <c r="M4" s="329">
        <v>12</v>
      </c>
      <c r="N4" s="790"/>
      <c r="O4" s="322"/>
      <c r="P4" s="322"/>
      <c r="Q4" s="238">
        <v>1</v>
      </c>
      <c r="R4" s="239">
        <v>2</v>
      </c>
      <c r="S4" s="323">
        <v>3</v>
      </c>
      <c r="T4" s="323">
        <v>3</v>
      </c>
      <c r="U4" s="240">
        <v>4</v>
      </c>
      <c r="V4" s="240">
        <v>4</v>
      </c>
      <c r="W4" s="240">
        <v>4</v>
      </c>
      <c r="X4" s="241">
        <v>5</v>
      </c>
      <c r="Y4" s="241">
        <v>5</v>
      </c>
      <c r="Z4" s="328">
        <v>6</v>
      </c>
      <c r="AA4" s="232"/>
      <c r="AD4" s="264"/>
      <c r="AF4" s="264" t="s">
        <v>61</v>
      </c>
      <c r="AG4" s="264">
        <v>28.5</v>
      </c>
    </row>
    <row r="5" spans="1:40" ht="14.25" x14ac:dyDescent="0.2">
      <c r="A5" s="247" t="s">
        <v>3</v>
      </c>
      <c r="B5" s="250">
        <v>130</v>
      </c>
      <c r="C5" s="237">
        <v>130</v>
      </c>
      <c r="D5" s="237">
        <v>130</v>
      </c>
      <c r="E5" s="237">
        <v>130</v>
      </c>
      <c r="F5" s="237">
        <v>130</v>
      </c>
      <c r="G5" s="237">
        <v>130</v>
      </c>
      <c r="H5" s="237">
        <v>130</v>
      </c>
      <c r="I5" s="237">
        <v>130</v>
      </c>
      <c r="J5" s="237">
        <v>130</v>
      </c>
      <c r="K5" s="237">
        <v>130</v>
      </c>
      <c r="L5" s="251">
        <v>130</v>
      </c>
      <c r="M5" s="250">
        <v>130</v>
      </c>
      <c r="N5" s="237">
        <v>130</v>
      </c>
      <c r="O5" s="237"/>
      <c r="P5" s="237"/>
      <c r="Q5" s="237">
        <v>130</v>
      </c>
      <c r="R5" s="237">
        <v>130</v>
      </c>
      <c r="S5" s="237">
        <v>130</v>
      </c>
      <c r="T5" s="237">
        <v>130</v>
      </c>
      <c r="U5" s="237">
        <v>130</v>
      </c>
      <c r="V5" s="237">
        <v>130</v>
      </c>
      <c r="W5" s="237">
        <v>130</v>
      </c>
      <c r="X5" s="237">
        <v>130</v>
      </c>
      <c r="Y5" s="237">
        <v>130</v>
      </c>
      <c r="Z5" s="256">
        <v>130</v>
      </c>
      <c r="AA5" s="232"/>
      <c r="AD5" s="264"/>
      <c r="AF5" s="264" t="s">
        <v>62</v>
      </c>
      <c r="AG5" s="264">
        <v>28</v>
      </c>
    </row>
    <row r="6" spans="1:40" ht="14.25" x14ac:dyDescent="0.2">
      <c r="A6" s="248" t="s">
        <v>6</v>
      </c>
      <c r="B6" s="252">
        <v>151.41860465116278</v>
      </c>
      <c r="C6" s="185">
        <v>153.97560975609755</v>
      </c>
      <c r="D6" s="185">
        <v>153.82926829268294</v>
      </c>
      <c r="E6" s="185">
        <v>155.55000000000001</v>
      </c>
      <c r="F6" s="185">
        <v>153.22499999999999</v>
      </c>
      <c r="G6" s="185">
        <v>152.67500000000001</v>
      </c>
      <c r="H6" s="185">
        <v>144.41463414634146</v>
      </c>
      <c r="I6" s="185">
        <v>145.48780487804879</v>
      </c>
      <c r="J6" s="185">
        <v>149.55000000000001</v>
      </c>
      <c r="K6" s="185">
        <v>143.82499999999999</v>
      </c>
      <c r="L6" s="253">
        <v>146.19999999999999</v>
      </c>
      <c r="M6" s="252">
        <v>151.26829268292684</v>
      </c>
      <c r="N6" s="185">
        <v>150.12295081967213</v>
      </c>
      <c r="O6" s="185"/>
      <c r="P6" s="185"/>
      <c r="Q6" s="185">
        <v>120.38636363636364</v>
      </c>
      <c r="R6" s="185">
        <v>133.92500000000001</v>
      </c>
      <c r="S6" s="185">
        <v>139.1</v>
      </c>
      <c r="T6" s="185">
        <v>139.17500000000001</v>
      </c>
      <c r="U6" s="185">
        <v>146.97499999999999</v>
      </c>
      <c r="V6" s="185">
        <v>146.30000000000001</v>
      </c>
      <c r="W6" s="185">
        <v>148.41463414634146</v>
      </c>
      <c r="X6" s="185">
        <v>156.65</v>
      </c>
      <c r="Y6" s="185">
        <v>155.82499999999999</v>
      </c>
      <c r="Z6" s="257">
        <v>165.51219512195121</v>
      </c>
      <c r="AA6" s="232"/>
      <c r="AD6" s="264"/>
      <c r="AF6" s="264" t="s">
        <v>63</v>
      </c>
      <c r="AG6" s="264">
        <v>28</v>
      </c>
    </row>
    <row r="7" spans="1:40" ht="14.25" x14ac:dyDescent="0.2">
      <c r="A7" s="248" t="s">
        <v>7</v>
      </c>
      <c r="B7" s="252">
        <v>60.465116279069768</v>
      </c>
      <c r="C7" s="185">
        <v>68.292682926829272</v>
      </c>
      <c r="D7" s="185">
        <v>78.048780487804876</v>
      </c>
      <c r="E7" s="185">
        <v>77.5</v>
      </c>
      <c r="F7" s="185">
        <v>85</v>
      </c>
      <c r="G7" s="185">
        <v>75</v>
      </c>
      <c r="H7" s="185">
        <v>87.804878048780495</v>
      </c>
      <c r="I7" s="185">
        <v>85.365853658536579</v>
      </c>
      <c r="J7" s="185">
        <v>85</v>
      </c>
      <c r="K7" s="185">
        <v>67.5</v>
      </c>
      <c r="L7" s="253">
        <v>67.5</v>
      </c>
      <c r="M7" s="252">
        <v>65.853658536585371</v>
      </c>
      <c r="N7" s="185">
        <v>71.516393442622956</v>
      </c>
      <c r="O7" s="185"/>
      <c r="P7" s="185"/>
      <c r="Q7" s="185">
        <v>90.909090909090907</v>
      </c>
      <c r="R7" s="185">
        <v>100</v>
      </c>
      <c r="S7" s="185">
        <v>100</v>
      </c>
      <c r="T7" s="185">
        <v>95</v>
      </c>
      <c r="U7" s="185">
        <v>100</v>
      </c>
      <c r="V7" s="185">
        <v>100</v>
      </c>
      <c r="W7" s="185">
        <v>97.560975609756099</v>
      </c>
      <c r="X7" s="185">
        <v>100</v>
      </c>
      <c r="Y7" s="185">
        <v>95</v>
      </c>
      <c r="Z7" s="257">
        <v>100</v>
      </c>
      <c r="AA7" s="232"/>
      <c r="AD7" s="264"/>
      <c r="AF7" s="264" t="s">
        <v>64</v>
      </c>
      <c r="AG7" s="264">
        <v>27.5</v>
      </c>
    </row>
    <row r="8" spans="1:40" ht="14.25" x14ac:dyDescent="0.2">
      <c r="A8" s="248" t="s">
        <v>8</v>
      </c>
      <c r="B8" s="254">
        <v>9.0454080340411205E-2</v>
      </c>
      <c r="C8" s="187">
        <v>9.199754622443132E-2</v>
      </c>
      <c r="D8" s="187">
        <v>7.4892888364363835E-2</v>
      </c>
      <c r="E8" s="187">
        <v>8.9345879888900415E-2</v>
      </c>
      <c r="F8" s="187">
        <v>6.7263964718626085E-2</v>
      </c>
      <c r="G8" s="187">
        <v>8.2829037210629161E-2</v>
      </c>
      <c r="H8" s="187">
        <v>6.8956934928584041E-2</v>
      </c>
      <c r="I8" s="187">
        <v>6.4748153171070022E-2</v>
      </c>
      <c r="J8" s="187">
        <v>6.8940607790195951E-2</v>
      </c>
      <c r="K8" s="187">
        <v>9.4734139502756567E-2</v>
      </c>
      <c r="L8" s="255">
        <v>8.2196109374843826E-2</v>
      </c>
      <c r="M8" s="254">
        <v>9.3729814332200026E-2</v>
      </c>
      <c r="N8" s="187">
        <v>8.5851515337808992E-2</v>
      </c>
      <c r="O8" s="187"/>
      <c r="P8" s="187"/>
      <c r="Q8" s="187">
        <v>5.993148644774119E-2</v>
      </c>
      <c r="R8" s="187">
        <v>2.9932144820961737E-2</v>
      </c>
      <c r="S8" s="187">
        <v>2.9979380966200855E-2</v>
      </c>
      <c r="T8" s="187">
        <v>4.5040578790744579E-2</v>
      </c>
      <c r="U8" s="187">
        <v>3.3244709069165719E-2</v>
      </c>
      <c r="V8" s="187">
        <v>3.3000978002934958E-2</v>
      </c>
      <c r="W8" s="187">
        <v>3.8056348840707264E-2</v>
      </c>
      <c r="X8" s="187">
        <v>2.2413367205950011E-2</v>
      </c>
      <c r="Y8" s="187">
        <v>4.1189054568270503E-2</v>
      </c>
      <c r="Z8" s="258">
        <v>2.7803466339123388E-2</v>
      </c>
      <c r="AA8" s="192" t="s">
        <v>26</v>
      </c>
      <c r="AB8" s="243">
        <v>22.5</v>
      </c>
      <c r="AD8" s="264"/>
      <c r="AF8" s="264" t="s">
        <v>65</v>
      </c>
      <c r="AG8" s="264">
        <v>27</v>
      </c>
    </row>
    <row r="9" spans="1:40" ht="14.25" x14ac:dyDescent="0.2">
      <c r="A9" s="276" t="s">
        <v>1</v>
      </c>
      <c r="B9" s="277">
        <v>0.16475849731663678</v>
      </c>
      <c r="C9" s="278">
        <v>0.18442776735459657</v>
      </c>
      <c r="D9" s="278">
        <v>0.18330206378986877</v>
      </c>
      <c r="E9" s="278">
        <v>0.19653846153846163</v>
      </c>
      <c r="F9" s="278">
        <v>0.17865384615384611</v>
      </c>
      <c r="G9" s="278">
        <v>0.17442307692307701</v>
      </c>
      <c r="H9" s="278">
        <v>0.11088180112570351</v>
      </c>
      <c r="I9" s="278">
        <v>0.11913696060037532</v>
      </c>
      <c r="J9" s="278">
        <v>0.15038461538461548</v>
      </c>
      <c r="K9" s="278">
        <v>0.10634615384615376</v>
      </c>
      <c r="L9" s="279">
        <v>0.12461538461538453</v>
      </c>
      <c r="M9" s="277">
        <v>0.16360225140712956</v>
      </c>
      <c r="N9" s="278">
        <v>0.1547919293820933</v>
      </c>
      <c r="O9" s="278"/>
      <c r="P9" s="278"/>
      <c r="Q9" s="278">
        <v>-7.3951048951048926E-2</v>
      </c>
      <c r="R9" s="278">
        <v>3.0192307692307779E-2</v>
      </c>
      <c r="S9" s="278">
        <v>6.9999999999999951E-2</v>
      </c>
      <c r="T9" s="278">
        <v>7.0576923076923162E-2</v>
      </c>
      <c r="U9" s="278">
        <v>0.13057692307692303</v>
      </c>
      <c r="V9" s="278">
        <v>0.12538461538461548</v>
      </c>
      <c r="W9" s="278">
        <v>0.14165103189493428</v>
      </c>
      <c r="X9" s="278">
        <v>0.20500000000000004</v>
      </c>
      <c r="Y9" s="278">
        <v>0.19865384615384607</v>
      </c>
      <c r="Z9" s="280">
        <v>0.27317073170731698</v>
      </c>
      <c r="AA9" s="192" t="s">
        <v>27</v>
      </c>
    </row>
    <row r="10" spans="1:40" ht="15" thickBot="1" x14ac:dyDescent="0.25">
      <c r="A10" s="248" t="s">
        <v>28</v>
      </c>
      <c r="B10" s="285"/>
      <c r="C10" s="286"/>
      <c r="D10" s="286"/>
      <c r="E10" s="286"/>
      <c r="F10" s="286"/>
      <c r="G10" s="286"/>
      <c r="H10" s="286"/>
      <c r="I10" s="286"/>
      <c r="J10" s="286"/>
      <c r="K10" s="286"/>
      <c r="L10" s="287"/>
      <c r="M10" s="285"/>
      <c r="N10" s="286"/>
      <c r="O10" s="286"/>
      <c r="P10" s="286"/>
      <c r="Q10" s="286"/>
      <c r="R10" s="286"/>
      <c r="S10" s="286"/>
      <c r="T10" s="286"/>
      <c r="U10" s="286"/>
      <c r="V10" s="286"/>
      <c r="W10" s="286"/>
      <c r="X10" s="286"/>
      <c r="Y10" s="286"/>
      <c r="Z10" s="288"/>
      <c r="AA10" s="192" t="s">
        <v>50</v>
      </c>
      <c r="AB10">
        <v>0.42</v>
      </c>
      <c r="AC10" s="468" t="s">
        <v>77</v>
      </c>
      <c r="AD10" s="468">
        <v>28.47</v>
      </c>
      <c r="AE10" s="468"/>
    </row>
    <row r="11" spans="1:40" ht="15" thickBot="1" x14ac:dyDescent="0.25">
      <c r="A11" s="242" t="s">
        <v>56</v>
      </c>
      <c r="B11" s="296">
        <v>375</v>
      </c>
      <c r="C11" s="297">
        <v>493</v>
      </c>
      <c r="D11" s="297">
        <v>739</v>
      </c>
      <c r="E11" s="297">
        <v>686</v>
      </c>
      <c r="F11" s="297">
        <v>607</v>
      </c>
      <c r="G11" s="297">
        <v>359</v>
      </c>
      <c r="H11" s="297">
        <v>938</v>
      </c>
      <c r="I11" s="297">
        <v>522</v>
      </c>
      <c r="J11" s="297">
        <v>520</v>
      </c>
      <c r="K11" s="297">
        <v>833</v>
      </c>
      <c r="L11" s="289">
        <v>831</v>
      </c>
      <c r="M11" s="296">
        <v>790</v>
      </c>
      <c r="N11" s="297">
        <v>790</v>
      </c>
      <c r="O11" s="297">
        <v>953</v>
      </c>
      <c r="P11" s="297">
        <v>357</v>
      </c>
      <c r="Q11" s="297">
        <v>514</v>
      </c>
      <c r="R11" s="297">
        <v>912</v>
      </c>
      <c r="S11" s="297">
        <v>962</v>
      </c>
      <c r="T11" s="297">
        <v>962</v>
      </c>
      <c r="U11" s="297">
        <v>779</v>
      </c>
      <c r="V11" s="297">
        <v>779</v>
      </c>
      <c r="W11" s="297">
        <v>779</v>
      </c>
      <c r="X11" s="297">
        <v>644</v>
      </c>
      <c r="Y11" s="297">
        <v>645</v>
      </c>
      <c r="Z11" s="297">
        <v>438</v>
      </c>
      <c r="AA11" s="192"/>
      <c r="AC11" s="468" t="s">
        <v>76</v>
      </c>
      <c r="AD11" s="468">
        <v>28</v>
      </c>
      <c r="AE11" s="468"/>
    </row>
    <row r="12" spans="1:40" ht="15" thickBot="1" x14ac:dyDescent="0.25">
      <c r="A12" s="189" t="s">
        <v>29</v>
      </c>
      <c r="B12" s="259">
        <v>29</v>
      </c>
      <c r="C12" s="259">
        <v>28.5</v>
      </c>
      <c r="D12" s="259">
        <v>28</v>
      </c>
      <c r="E12" s="259">
        <v>28</v>
      </c>
      <c r="F12" s="259">
        <v>27.5</v>
      </c>
      <c r="G12" s="259">
        <v>27</v>
      </c>
      <c r="H12" s="259">
        <v>29</v>
      </c>
      <c r="I12" s="259">
        <v>28.5</v>
      </c>
      <c r="J12" s="259">
        <v>28.5</v>
      </c>
      <c r="K12" s="259">
        <v>28</v>
      </c>
      <c r="L12" s="259">
        <v>28</v>
      </c>
      <c r="M12" s="259">
        <v>28</v>
      </c>
      <c r="N12" s="260">
        <v>28</v>
      </c>
      <c r="O12" s="260">
        <v>27.5</v>
      </c>
      <c r="P12" s="260">
        <v>27</v>
      </c>
      <c r="Q12" s="259">
        <v>29</v>
      </c>
      <c r="R12" s="259">
        <v>28.5</v>
      </c>
      <c r="S12" s="259">
        <v>28</v>
      </c>
      <c r="T12" s="259">
        <v>28</v>
      </c>
      <c r="U12" s="259">
        <v>28</v>
      </c>
      <c r="V12" s="259">
        <v>28</v>
      </c>
      <c r="W12" s="259">
        <v>28</v>
      </c>
      <c r="X12" s="259">
        <v>27.5</v>
      </c>
      <c r="Y12" s="259">
        <v>27.5</v>
      </c>
      <c r="Z12" s="259">
        <v>27</v>
      </c>
      <c r="AA12" s="206" t="e">
        <f>#REF!+#REF!</f>
        <v>#REF!</v>
      </c>
    </row>
    <row r="13" spans="1:40" ht="14.25" x14ac:dyDescent="0.2">
      <c r="A13" s="189" t="s">
        <v>27</v>
      </c>
      <c r="B13" s="65">
        <f>B12-B1</f>
        <v>6.5</v>
      </c>
      <c r="C13" s="65">
        <f t="shared" ref="C13:M13" si="0">C12-C1</f>
        <v>6</v>
      </c>
      <c r="D13" s="65">
        <f t="shared" si="0"/>
        <v>5.5</v>
      </c>
      <c r="E13" s="65">
        <f t="shared" si="0"/>
        <v>5.5</v>
      </c>
      <c r="F13" s="65">
        <f t="shared" si="0"/>
        <v>5</v>
      </c>
      <c r="G13" s="65">
        <f t="shared" si="0"/>
        <v>4.5</v>
      </c>
      <c r="H13" s="65">
        <f t="shared" si="0"/>
        <v>6.5</v>
      </c>
      <c r="I13" s="65">
        <f t="shared" si="0"/>
        <v>6</v>
      </c>
      <c r="J13" s="65">
        <f t="shared" si="0"/>
        <v>6</v>
      </c>
      <c r="K13" s="65">
        <f t="shared" si="0"/>
        <v>5.5</v>
      </c>
      <c r="L13" s="65">
        <f t="shared" si="0"/>
        <v>5.5</v>
      </c>
      <c r="M13" s="65">
        <f t="shared" si="0"/>
        <v>5.5</v>
      </c>
      <c r="O13" s="264"/>
      <c r="P13" s="264"/>
      <c r="Q13" s="65">
        <f>Q12-Q1</f>
        <v>6.5</v>
      </c>
      <c r="R13" s="65">
        <f t="shared" ref="R13:Z13" si="1">R12-R1</f>
        <v>6</v>
      </c>
      <c r="S13" s="65">
        <f t="shared" si="1"/>
        <v>5.5</v>
      </c>
      <c r="T13" s="65">
        <f t="shared" si="1"/>
        <v>5.5</v>
      </c>
      <c r="U13" s="65">
        <f t="shared" si="1"/>
        <v>5.5</v>
      </c>
      <c r="V13" s="65">
        <f t="shared" si="1"/>
        <v>5.5</v>
      </c>
      <c r="W13" s="65">
        <f t="shared" si="1"/>
        <v>5.5</v>
      </c>
      <c r="X13" s="65">
        <f t="shared" si="1"/>
        <v>5</v>
      </c>
      <c r="Y13" s="65">
        <f t="shared" si="1"/>
        <v>5</v>
      </c>
      <c r="Z13" s="65">
        <f t="shared" si="1"/>
        <v>4.5</v>
      </c>
    </row>
    <row r="14" spans="1:40" s="264" customFormat="1" ht="14.25" x14ac:dyDescent="0.2">
      <c r="A14" s="242"/>
      <c r="B14" s="65">
        <f>(B12*B11)/1000</f>
        <v>10.875</v>
      </c>
      <c r="C14" s="65">
        <f t="shared" ref="C14:Z14" si="2">(C12*C11)/1000</f>
        <v>14.0505</v>
      </c>
      <c r="D14" s="65">
        <f t="shared" si="2"/>
        <v>20.692</v>
      </c>
      <c r="E14" s="208">
        <f t="shared" si="2"/>
        <v>19.207999999999998</v>
      </c>
      <c r="F14" s="208">
        <f t="shared" si="2"/>
        <v>16.692499999999999</v>
      </c>
      <c r="G14" s="65">
        <f t="shared" si="2"/>
        <v>9.6929999999999996</v>
      </c>
      <c r="H14" s="65">
        <f t="shared" si="2"/>
        <v>27.202000000000002</v>
      </c>
      <c r="I14" s="208">
        <f t="shared" si="2"/>
        <v>14.877000000000001</v>
      </c>
      <c r="J14" s="208">
        <f t="shared" si="2"/>
        <v>14.82</v>
      </c>
      <c r="K14" s="65">
        <f t="shared" si="2"/>
        <v>23.324000000000002</v>
      </c>
      <c r="L14" s="208">
        <f t="shared" si="2"/>
        <v>23.268000000000001</v>
      </c>
      <c r="M14" s="208">
        <f t="shared" si="2"/>
        <v>22.12</v>
      </c>
      <c r="N14" s="208">
        <f t="shared" si="2"/>
        <v>22.12</v>
      </c>
      <c r="O14" s="208">
        <f t="shared" si="2"/>
        <v>26.2075</v>
      </c>
      <c r="P14" s="208">
        <f t="shared" si="2"/>
        <v>9.6389999999999993</v>
      </c>
      <c r="Q14" s="208">
        <f t="shared" si="2"/>
        <v>14.906000000000001</v>
      </c>
      <c r="R14" s="208">
        <f t="shared" si="2"/>
        <v>25.992000000000001</v>
      </c>
      <c r="S14" s="208">
        <f t="shared" si="2"/>
        <v>26.936</v>
      </c>
      <c r="T14" s="208">
        <f t="shared" si="2"/>
        <v>26.936</v>
      </c>
      <c r="U14" s="208">
        <f t="shared" si="2"/>
        <v>21.812000000000001</v>
      </c>
      <c r="V14" s="208">
        <f t="shared" si="2"/>
        <v>21.812000000000001</v>
      </c>
      <c r="W14" s="208">
        <f t="shared" si="2"/>
        <v>21.812000000000001</v>
      </c>
      <c r="X14" s="208">
        <f t="shared" si="2"/>
        <v>17.71</v>
      </c>
      <c r="Y14" s="208">
        <f t="shared" si="2"/>
        <v>17.737500000000001</v>
      </c>
      <c r="Z14" s="208">
        <f t="shared" si="2"/>
        <v>11.826000000000001</v>
      </c>
      <c r="AA14" s="474" t="e">
        <f>(#REF!/AA12)*1000</f>
        <v>#REF!</v>
      </c>
      <c r="AI14" s="194"/>
      <c r="AJ14" s="194"/>
      <c r="AK14" s="194"/>
      <c r="AL14" s="194"/>
      <c r="AM14" s="194"/>
      <c r="AN14" s="194"/>
    </row>
    <row r="15" spans="1:40" x14ac:dyDescent="0.2">
      <c r="O15" s="264"/>
      <c r="P15" s="264"/>
      <c r="Q15">
        <v>29</v>
      </c>
      <c r="R15">
        <v>28.5</v>
      </c>
      <c r="S15">
        <v>28</v>
      </c>
      <c r="T15">
        <v>28</v>
      </c>
      <c r="U15">
        <v>28</v>
      </c>
      <c r="V15">
        <v>28</v>
      </c>
      <c r="W15">
        <v>28</v>
      </c>
      <c r="X15">
        <v>27.5</v>
      </c>
      <c r="Y15">
        <v>27.5</v>
      </c>
      <c r="Z15">
        <v>27</v>
      </c>
    </row>
    <row r="16" spans="1:40" ht="13.5" thickBot="1" x14ac:dyDescent="0.25">
      <c r="B16" s="264">
        <v>29</v>
      </c>
      <c r="C16" s="264">
        <v>28.5</v>
      </c>
      <c r="D16" s="264">
        <v>28</v>
      </c>
      <c r="E16" s="264">
        <v>28</v>
      </c>
      <c r="F16" s="264">
        <v>27.5</v>
      </c>
      <c r="G16" s="264">
        <v>27</v>
      </c>
      <c r="H16" s="264">
        <v>29</v>
      </c>
      <c r="I16" s="264">
        <v>28.5</v>
      </c>
      <c r="J16" s="264">
        <v>28.5</v>
      </c>
      <c r="K16" s="264">
        <v>28</v>
      </c>
      <c r="L16" s="264">
        <v>28</v>
      </c>
      <c r="M16" s="264">
        <v>28</v>
      </c>
      <c r="N16" s="264">
        <v>28</v>
      </c>
      <c r="O16" s="264">
        <v>27.5</v>
      </c>
      <c r="P16" s="264">
        <v>27</v>
      </c>
      <c r="Q16" s="264">
        <v>29</v>
      </c>
      <c r="R16" s="264">
        <v>28.5</v>
      </c>
      <c r="S16" s="264">
        <v>28</v>
      </c>
      <c r="T16" s="264">
        <v>28</v>
      </c>
      <c r="U16" s="264">
        <v>28</v>
      </c>
      <c r="V16" s="264">
        <v>28</v>
      </c>
      <c r="W16" s="264">
        <v>28</v>
      </c>
      <c r="X16" s="264">
        <v>27.5</v>
      </c>
      <c r="Y16" s="264">
        <v>27.5</v>
      </c>
      <c r="Z16" s="264">
        <v>27</v>
      </c>
    </row>
    <row r="17" spans="1:40" ht="21" thickBot="1" x14ac:dyDescent="0.35">
      <c r="A17" s="355" t="s">
        <v>66</v>
      </c>
      <c r="B17" s="822" t="s">
        <v>67</v>
      </c>
      <c r="C17" s="823"/>
      <c r="D17" s="823"/>
      <c r="E17" s="823"/>
      <c r="F17" s="823"/>
      <c r="G17" s="823"/>
      <c r="H17" s="823"/>
      <c r="I17" s="823"/>
      <c r="J17" s="823"/>
      <c r="K17" s="823"/>
      <c r="L17" s="823"/>
      <c r="M17" s="823"/>
      <c r="N17" s="823"/>
      <c r="O17" s="823"/>
      <c r="P17" s="823"/>
      <c r="Q17" s="784" t="s">
        <v>68</v>
      </c>
      <c r="R17" s="785"/>
      <c r="S17" s="785"/>
      <c r="T17" s="785"/>
      <c r="U17" s="785"/>
      <c r="V17" s="785"/>
      <c r="W17" s="785"/>
      <c r="X17" s="785"/>
      <c r="Y17" s="785"/>
      <c r="Z17" s="785"/>
      <c r="AA17" s="786"/>
    </row>
    <row r="18" spans="1:40" ht="12.75" customHeight="1" x14ac:dyDescent="0.2">
      <c r="A18" s="190"/>
      <c r="B18" s="290">
        <v>1</v>
      </c>
      <c r="C18" s="298">
        <v>2</v>
      </c>
      <c r="D18" s="298">
        <v>3</v>
      </c>
      <c r="E18" s="298">
        <v>4</v>
      </c>
      <c r="F18" s="290">
        <v>5</v>
      </c>
      <c r="G18" s="298">
        <v>6</v>
      </c>
      <c r="H18" s="290">
        <v>7</v>
      </c>
      <c r="I18" s="298">
        <v>8</v>
      </c>
      <c r="J18" s="298">
        <v>9</v>
      </c>
      <c r="K18" s="298">
        <v>10</v>
      </c>
      <c r="L18" s="290">
        <v>11</v>
      </c>
      <c r="M18" s="298">
        <v>12</v>
      </c>
      <c r="N18" s="290">
        <v>13</v>
      </c>
      <c r="O18" s="298">
        <v>14</v>
      </c>
      <c r="P18" s="290">
        <v>15</v>
      </c>
      <c r="Q18" s="298">
        <v>1</v>
      </c>
      <c r="R18" s="298">
        <v>2</v>
      </c>
      <c r="S18" s="298">
        <v>3</v>
      </c>
      <c r="T18" s="298">
        <v>4</v>
      </c>
      <c r="U18" s="298">
        <v>5</v>
      </c>
      <c r="V18" s="298">
        <v>6</v>
      </c>
      <c r="W18" s="298">
        <v>7</v>
      </c>
      <c r="X18" s="298">
        <v>8</v>
      </c>
      <c r="Y18" s="298">
        <v>9</v>
      </c>
      <c r="Z18" s="294">
        <v>10</v>
      </c>
      <c r="AA18" s="858" t="s">
        <v>69</v>
      </c>
    </row>
    <row r="19" spans="1:40" ht="12.75" customHeight="1" x14ac:dyDescent="0.2">
      <c r="A19" s="246" t="s">
        <v>2</v>
      </c>
      <c r="B19" s="249">
        <v>1</v>
      </c>
      <c r="C19" s="239">
        <v>2</v>
      </c>
      <c r="D19" s="323">
        <v>3</v>
      </c>
      <c r="E19" s="240">
        <v>4</v>
      </c>
      <c r="F19" s="241">
        <v>5</v>
      </c>
      <c r="G19" s="317">
        <v>6</v>
      </c>
      <c r="H19" s="238">
        <v>1</v>
      </c>
      <c r="I19" s="239">
        <v>2</v>
      </c>
      <c r="J19" s="239">
        <v>2</v>
      </c>
      <c r="K19" s="324">
        <v>3</v>
      </c>
      <c r="L19" s="323">
        <v>3</v>
      </c>
      <c r="M19" s="325">
        <v>4</v>
      </c>
      <c r="N19" s="326">
        <v>4</v>
      </c>
      <c r="O19" s="327">
        <v>5</v>
      </c>
      <c r="P19" s="318">
        <v>6</v>
      </c>
      <c r="Q19" s="238">
        <v>1</v>
      </c>
      <c r="R19" s="239">
        <v>2</v>
      </c>
      <c r="S19" s="323">
        <v>3</v>
      </c>
      <c r="T19" s="323">
        <v>3</v>
      </c>
      <c r="U19" s="240">
        <v>4</v>
      </c>
      <c r="V19" s="240">
        <v>4</v>
      </c>
      <c r="W19" s="240">
        <v>4</v>
      </c>
      <c r="X19" s="241">
        <v>5</v>
      </c>
      <c r="Y19" s="241">
        <v>5</v>
      </c>
      <c r="Z19" s="328">
        <v>6</v>
      </c>
      <c r="AA19" s="859"/>
    </row>
    <row r="20" spans="1:40" ht="14.25" x14ac:dyDescent="0.2">
      <c r="A20" s="247" t="s">
        <v>3</v>
      </c>
      <c r="B20" s="250">
        <v>260</v>
      </c>
      <c r="C20" s="237">
        <v>260</v>
      </c>
      <c r="D20" s="237">
        <v>260</v>
      </c>
      <c r="E20" s="237">
        <v>260</v>
      </c>
      <c r="F20" s="237">
        <v>260</v>
      </c>
      <c r="G20" s="237">
        <v>260</v>
      </c>
      <c r="H20" s="237">
        <v>260</v>
      </c>
      <c r="I20" s="237">
        <v>260</v>
      </c>
      <c r="J20" s="237">
        <v>260</v>
      </c>
      <c r="K20" s="237">
        <v>260</v>
      </c>
      <c r="L20" s="251">
        <v>260</v>
      </c>
      <c r="M20" s="250">
        <v>260</v>
      </c>
      <c r="N20" s="308">
        <v>260</v>
      </c>
      <c r="O20" s="308">
        <v>260</v>
      </c>
      <c r="P20" s="308">
        <v>260</v>
      </c>
      <c r="Q20" s="237">
        <v>260</v>
      </c>
      <c r="R20" s="237">
        <v>260</v>
      </c>
      <c r="S20" s="237">
        <v>260</v>
      </c>
      <c r="T20" s="237">
        <v>260</v>
      </c>
      <c r="U20" s="237">
        <v>260</v>
      </c>
      <c r="V20" s="237">
        <v>260</v>
      </c>
      <c r="W20" s="237">
        <v>260</v>
      </c>
      <c r="X20" s="237">
        <v>260</v>
      </c>
      <c r="Y20" s="237">
        <v>260</v>
      </c>
      <c r="Z20" s="256">
        <v>260</v>
      </c>
      <c r="AA20" s="261">
        <v>260</v>
      </c>
    </row>
    <row r="21" spans="1:40" ht="14.25" x14ac:dyDescent="0.2">
      <c r="A21" s="248" t="s">
        <v>6</v>
      </c>
      <c r="B21" s="252">
        <v>246.36842105263159</v>
      </c>
      <c r="C21" s="185">
        <v>250.42307692307693</v>
      </c>
      <c r="D21" s="185">
        <v>254.30769230769232</v>
      </c>
      <c r="E21" s="185">
        <v>262.16216216216219</v>
      </c>
      <c r="F21" s="185">
        <v>267.97142857142859</v>
      </c>
      <c r="G21" s="185">
        <v>276.83333333333331</v>
      </c>
      <c r="H21" s="185">
        <v>245.33333333333334</v>
      </c>
      <c r="I21" s="185">
        <v>246.30769230769232</v>
      </c>
      <c r="J21" s="185">
        <v>246.93333333333334</v>
      </c>
      <c r="K21" s="185">
        <v>245.22222222222223</v>
      </c>
      <c r="L21" s="253">
        <v>246.51162790697674</v>
      </c>
      <c r="M21" s="252">
        <v>256.47619047619048</v>
      </c>
      <c r="N21" s="309">
        <v>257.125</v>
      </c>
      <c r="O21" s="309">
        <v>252.57407407407408</v>
      </c>
      <c r="P21" s="309">
        <v>266.61111111111109</v>
      </c>
      <c r="Q21" s="185">
        <v>244</v>
      </c>
      <c r="R21" s="185">
        <v>251.26530612244898</v>
      </c>
      <c r="S21" s="185">
        <v>257.27999999999997</v>
      </c>
      <c r="T21" s="185">
        <v>248.20833333333334</v>
      </c>
      <c r="U21" s="185">
        <v>255.82499999999999</v>
      </c>
      <c r="V21" s="185">
        <v>261.39473684210526</v>
      </c>
      <c r="W21" s="185">
        <v>262.14999999999998</v>
      </c>
      <c r="X21" s="185">
        <v>268.5</v>
      </c>
      <c r="Y21" s="185">
        <v>275</v>
      </c>
      <c r="Z21" s="257">
        <v>271.53846153846155</v>
      </c>
      <c r="AA21" s="262">
        <v>255.80613362541072</v>
      </c>
    </row>
    <row r="22" spans="1:40" ht="14.25" x14ac:dyDescent="0.2">
      <c r="A22" s="248" t="s">
        <v>7</v>
      </c>
      <c r="B22" s="252">
        <v>84.21052631578948</v>
      </c>
      <c r="C22" s="185">
        <v>96.15384615384616</v>
      </c>
      <c r="D22" s="185">
        <v>94.871794871794876</v>
      </c>
      <c r="E22" s="185">
        <v>100</v>
      </c>
      <c r="F22" s="185">
        <v>100</v>
      </c>
      <c r="G22" s="185">
        <v>100</v>
      </c>
      <c r="H22" s="185">
        <v>92.156862745098039</v>
      </c>
      <c r="I22" s="185">
        <v>100</v>
      </c>
      <c r="J22" s="185">
        <v>93.333333333333329</v>
      </c>
      <c r="K22" s="185">
        <v>95.555555555555557</v>
      </c>
      <c r="L22" s="253">
        <v>97.674418604651166</v>
      </c>
      <c r="M22" s="252">
        <v>100</v>
      </c>
      <c r="N22" s="309">
        <v>100</v>
      </c>
      <c r="O22" s="309">
        <v>98.148148148148152</v>
      </c>
      <c r="P22" s="309">
        <v>100</v>
      </c>
      <c r="Q22" s="185">
        <v>96.428571428571431</v>
      </c>
      <c r="R22" s="185">
        <v>95.91836734693878</v>
      </c>
      <c r="S22" s="185">
        <v>98</v>
      </c>
      <c r="T22" s="185">
        <v>95.833333333333329</v>
      </c>
      <c r="U22" s="185">
        <v>95</v>
      </c>
      <c r="V22" s="185">
        <v>92.10526315789474</v>
      </c>
      <c r="W22" s="185">
        <v>100</v>
      </c>
      <c r="X22" s="185">
        <v>94.444444444444443</v>
      </c>
      <c r="Y22" s="185">
        <v>97.142857142857139</v>
      </c>
      <c r="Z22" s="257">
        <v>96.15384615384616</v>
      </c>
      <c r="AA22" s="262">
        <v>92.113910186199348</v>
      </c>
    </row>
    <row r="23" spans="1:40" ht="14.25" x14ac:dyDescent="0.2">
      <c r="A23" s="248" t="s">
        <v>8</v>
      </c>
      <c r="B23" s="254">
        <v>5.781196575151188E-2</v>
      </c>
      <c r="C23" s="187">
        <v>4.7767295572169209E-2</v>
      </c>
      <c r="D23" s="187">
        <v>5.3258877236335926E-2</v>
      </c>
      <c r="E23" s="187">
        <v>3.1523473920456131E-2</v>
      </c>
      <c r="F23" s="187">
        <v>3.3809841889927895E-2</v>
      </c>
      <c r="G23" s="187">
        <v>3.8138617615200134E-2</v>
      </c>
      <c r="H23" s="187">
        <v>4.876407052444709E-2</v>
      </c>
      <c r="I23" s="187">
        <v>4.2323927561279048E-2</v>
      </c>
      <c r="J23" s="187">
        <v>5.7356274462262942E-2</v>
      </c>
      <c r="K23" s="187">
        <v>5.0451430280636207E-2</v>
      </c>
      <c r="L23" s="255">
        <v>3.927543290355294E-2</v>
      </c>
      <c r="M23" s="254">
        <v>4.1943793877588793E-2</v>
      </c>
      <c r="N23" s="310">
        <v>4.1316594302303569E-2</v>
      </c>
      <c r="O23" s="310">
        <v>4.0495612128731408E-2</v>
      </c>
      <c r="P23" s="310">
        <v>3.8680135030411074E-2</v>
      </c>
      <c r="Q23" s="187">
        <v>5.5797512340460868E-2</v>
      </c>
      <c r="R23" s="187">
        <v>5.2051305878867409E-2</v>
      </c>
      <c r="S23" s="187">
        <v>4.7208671590737106E-2</v>
      </c>
      <c r="T23" s="187">
        <v>5.0828504709475794E-2</v>
      </c>
      <c r="U23" s="187">
        <v>5.6279570698142864E-2</v>
      </c>
      <c r="V23" s="187">
        <v>5.2421658178864051E-2</v>
      </c>
      <c r="W23" s="187">
        <v>4.6606588484096191E-2</v>
      </c>
      <c r="X23" s="187">
        <v>5.2115656731352857E-2</v>
      </c>
      <c r="Y23" s="187">
        <v>5.3837834249663263E-2</v>
      </c>
      <c r="Z23" s="258">
        <v>4.269451705486671E-2</v>
      </c>
      <c r="AA23" s="263">
        <v>5.9150818398811915E-2</v>
      </c>
    </row>
    <row r="24" spans="1:40" ht="14.25" x14ac:dyDescent="0.2">
      <c r="A24" s="276" t="s">
        <v>1</v>
      </c>
      <c r="B24" s="277">
        <v>-5.2429149797570809E-2</v>
      </c>
      <c r="C24" s="278">
        <v>-3.6834319526627177E-2</v>
      </c>
      <c r="D24" s="278">
        <v>-2.1893491124260304E-2</v>
      </c>
      <c r="E24" s="278">
        <v>8.3160083160084223E-3</v>
      </c>
      <c r="F24" s="278">
        <v>3.0659340659340728E-2</v>
      </c>
      <c r="G24" s="278">
        <v>6.4743589743589666E-2</v>
      </c>
      <c r="H24" s="278">
        <v>-5.6410256410256376E-2</v>
      </c>
      <c r="I24" s="278">
        <v>-5.2662721893491075E-2</v>
      </c>
      <c r="J24" s="278">
        <v>-5.0256410256410242E-2</v>
      </c>
      <c r="K24" s="278">
        <v>-5.6837606837606816E-2</v>
      </c>
      <c r="L24" s="279">
        <v>-5.1878354203935606E-2</v>
      </c>
      <c r="M24" s="277">
        <v>-1.3553113553113533E-2</v>
      </c>
      <c r="N24" s="311">
        <v>-1.1057692307692308E-2</v>
      </c>
      <c r="O24" s="311">
        <v>-2.8561253561253552E-2</v>
      </c>
      <c r="P24" s="311">
        <v>2.542735042735033E-2</v>
      </c>
      <c r="Q24" s="278">
        <v>-6.1538461538461542E-2</v>
      </c>
      <c r="R24" s="278">
        <v>-3.359497645211932E-2</v>
      </c>
      <c r="S24" s="278">
        <v>-1.0461538461538567E-2</v>
      </c>
      <c r="T24" s="278">
        <v>-4.5352564102564066E-2</v>
      </c>
      <c r="U24" s="278">
        <v>-1.6057692307692353E-2</v>
      </c>
      <c r="V24" s="278">
        <v>5.3643724696356161E-3</v>
      </c>
      <c r="W24" s="278">
        <v>8.2692307692306816E-3</v>
      </c>
      <c r="X24" s="278">
        <v>3.2692307692307694E-2</v>
      </c>
      <c r="Y24" s="278">
        <v>5.7692307692307696E-2</v>
      </c>
      <c r="Z24" s="280">
        <v>4.4378698224852103E-2</v>
      </c>
      <c r="AA24" s="281">
        <v>-1.6130255286881834E-2</v>
      </c>
    </row>
    <row r="25" spans="1:40" ht="15" thickBot="1" x14ac:dyDescent="0.25">
      <c r="A25" s="248" t="s">
        <v>28</v>
      </c>
      <c r="B25" s="285"/>
      <c r="C25" s="286"/>
      <c r="D25" s="286"/>
      <c r="E25" s="286"/>
      <c r="F25" s="286"/>
      <c r="G25" s="286"/>
      <c r="H25" s="286"/>
      <c r="I25" s="286"/>
      <c r="J25" s="286"/>
      <c r="K25" s="286"/>
      <c r="L25" s="287"/>
      <c r="M25" s="285"/>
      <c r="N25" s="312"/>
      <c r="O25" s="312"/>
      <c r="P25" s="312"/>
      <c r="Q25" s="286">
        <f t="shared" ref="Q25:W25" si="3">Q21-T6</f>
        <v>104.82499999999999</v>
      </c>
      <c r="R25" s="286">
        <f t="shared" si="3"/>
        <v>104.29030612244898</v>
      </c>
      <c r="S25" s="286">
        <f t="shared" si="3"/>
        <v>110.97999999999996</v>
      </c>
      <c r="T25" s="286">
        <f t="shared" si="3"/>
        <v>99.793699186991887</v>
      </c>
      <c r="U25" s="286">
        <f t="shared" si="3"/>
        <v>99.174999999999983</v>
      </c>
      <c r="V25" s="286">
        <f t="shared" si="3"/>
        <v>105.56973684210527</v>
      </c>
      <c r="W25" s="286">
        <f t="shared" si="3"/>
        <v>96.637804878048769</v>
      </c>
      <c r="X25" s="286" t="e">
        <f>X21-#REF!</f>
        <v>#REF!</v>
      </c>
      <c r="Y25" s="286">
        <f>Y21-AA6</f>
        <v>275</v>
      </c>
      <c r="Z25" s="286">
        <f>Z21-AB6</f>
        <v>271.53846153846155</v>
      </c>
      <c r="AA25" s="295"/>
    </row>
    <row r="26" spans="1:40" ht="15" thickBot="1" x14ac:dyDescent="0.25">
      <c r="A26" s="242" t="s">
        <v>56</v>
      </c>
      <c r="B26" s="296">
        <v>375</v>
      </c>
      <c r="C26" s="297">
        <v>493</v>
      </c>
      <c r="D26" s="297">
        <v>739</v>
      </c>
      <c r="E26" s="297">
        <v>686</v>
      </c>
      <c r="F26" s="297">
        <v>607</v>
      </c>
      <c r="G26" s="297">
        <v>359</v>
      </c>
      <c r="H26" s="297">
        <v>938</v>
      </c>
      <c r="I26" s="297">
        <v>522</v>
      </c>
      <c r="J26" s="297">
        <v>520</v>
      </c>
      <c r="K26" s="297">
        <v>833</v>
      </c>
      <c r="L26" s="289">
        <v>831</v>
      </c>
      <c r="M26" s="296">
        <v>790</v>
      </c>
      <c r="N26" s="297">
        <v>790</v>
      </c>
      <c r="O26" s="297">
        <v>953</v>
      </c>
      <c r="P26" s="297">
        <v>357</v>
      </c>
      <c r="Q26" s="297">
        <v>513</v>
      </c>
      <c r="R26" s="297">
        <v>912</v>
      </c>
      <c r="S26" s="297">
        <v>961</v>
      </c>
      <c r="T26" s="297">
        <v>962</v>
      </c>
      <c r="U26" s="297">
        <v>778</v>
      </c>
      <c r="V26" s="297">
        <v>778</v>
      </c>
      <c r="W26" s="297">
        <v>779</v>
      </c>
      <c r="X26" s="297">
        <v>644</v>
      </c>
      <c r="Y26" s="297">
        <v>645</v>
      </c>
      <c r="Z26" s="297">
        <v>438</v>
      </c>
      <c r="AA26" s="289" t="e">
        <f>#REF!+#REF!</f>
        <v>#REF!</v>
      </c>
      <c r="AB26" s="468" t="s">
        <v>77</v>
      </c>
      <c r="AC26" s="468">
        <v>31.15</v>
      </c>
    </row>
    <row r="27" spans="1:40" ht="15" thickBot="1" x14ac:dyDescent="0.25">
      <c r="A27" s="189" t="s">
        <v>29</v>
      </c>
      <c r="B27" s="259">
        <v>34</v>
      </c>
      <c r="C27" s="259">
        <v>33</v>
      </c>
      <c r="D27" s="259">
        <v>32.5</v>
      </c>
      <c r="E27" s="259">
        <v>32.5</v>
      </c>
      <c r="F27" s="259">
        <v>31.5</v>
      </c>
      <c r="G27" s="259">
        <v>31</v>
      </c>
      <c r="H27" s="259">
        <v>34</v>
      </c>
      <c r="I27" s="259">
        <v>33.5</v>
      </c>
      <c r="J27" s="259">
        <v>33.5</v>
      </c>
      <c r="K27" s="259">
        <v>33</v>
      </c>
      <c r="L27" s="259">
        <v>33</v>
      </c>
      <c r="M27" s="259">
        <v>32.5</v>
      </c>
      <c r="N27" s="259">
        <v>32.5</v>
      </c>
      <c r="O27" s="259">
        <v>32</v>
      </c>
      <c r="P27" s="259">
        <v>31</v>
      </c>
      <c r="Q27" s="259">
        <v>34</v>
      </c>
      <c r="R27" s="259">
        <v>33</v>
      </c>
      <c r="S27" s="259">
        <v>32.5</v>
      </c>
      <c r="T27" s="259">
        <v>32.5</v>
      </c>
      <c r="U27" s="259">
        <v>32.5</v>
      </c>
      <c r="V27" s="259">
        <v>32.5</v>
      </c>
      <c r="W27" s="259">
        <v>32.5</v>
      </c>
      <c r="X27" s="259">
        <v>31.5</v>
      </c>
      <c r="Y27" s="259">
        <v>31.5</v>
      </c>
      <c r="Z27" s="259">
        <v>31</v>
      </c>
      <c r="AA27" s="259"/>
      <c r="AB27" s="468" t="s">
        <v>76</v>
      </c>
      <c r="AC27" s="468">
        <v>32.5</v>
      </c>
    </row>
    <row r="28" spans="1:40" ht="14.25" x14ac:dyDescent="0.2">
      <c r="A28" s="189" t="s">
        <v>27</v>
      </c>
      <c r="B28" s="65">
        <v>5</v>
      </c>
      <c r="C28" s="65">
        <v>4.5</v>
      </c>
      <c r="D28" s="65">
        <v>4.5</v>
      </c>
      <c r="E28" s="65">
        <v>4.5</v>
      </c>
      <c r="F28" s="65">
        <v>4</v>
      </c>
      <c r="G28" s="65">
        <v>4</v>
      </c>
      <c r="H28" s="65">
        <v>5</v>
      </c>
      <c r="I28" s="65">
        <v>5</v>
      </c>
      <c r="J28" s="65">
        <v>5</v>
      </c>
      <c r="K28" s="65">
        <v>5</v>
      </c>
      <c r="L28" s="65">
        <v>5</v>
      </c>
      <c r="M28" s="65">
        <v>4.5</v>
      </c>
      <c r="N28" s="65">
        <v>4.5</v>
      </c>
      <c r="O28" s="65">
        <v>4.5</v>
      </c>
      <c r="P28" s="65">
        <v>4</v>
      </c>
      <c r="Q28" s="65">
        <v>5</v>
      </c>
      <c r="R28" s="65">
        <v>4.5</v>
      </c>
      <c r="S28" s="65">
        <v>4.5</v>
      </c>
      <c r="T28" s="65">
        <v>4.5</v>
      </c>
      <c r="U28" s="65">
        <v>4.5</v>
      </c>
      <c r="V28" s="65">
        <v>4.5</v>
      </c>
      <c r="W28" s="65">
        <v>4.5</v>
      </c>
      <c r="X28" s="65">
        <v>4</v>
      </c>
      <c r="Y28" s="65">
        <v>4</v>
      </c>
      <c r="Z28" s="65">
        <v>4</v>
      </c>
    </row>
    <row r="29" spans="1:40" s="264" customFormat="1" ht="14.25" x14ac:dyDescent="0.2">
      <c r="A29" s="242"/>
      <c r="B29" s="208">
        <f>(B27*B26)/1000</f>
        <v>12.75</v>
      </c>
      <c r="C29" s="208">
        <f t="shared" ref="C29:Z29" si="4">(C27*C26)/1000</f>
        <v>16.268999999999998</v>
      </c>
      <c r="D29" s="208">
        <f t="shared" si="4"/>
        <v>24.017499999999998</v>
      </c>
      <c r="E29" s="208">
        <f t="shared" si="4"/>
        <v>22.295000000000002</v>
      </c>
      <c r="F29" s="208">
        <f t="shared" si="4"/>
        <v>19.1205</v>
      </c>
      <c r="G29" s="208">
        <f t="shared" si="4"/>
        <v>11.129</v>
      </c>
      <c r="H29" s="208">
        <f t="shared" si="4"/>
        <v>31.891999999999999</v>
      </c>
      <c r="I29" s="208">
        <f t="shared" si="4"/>
        <v>17.486999999999998</v>
      </c>
      <c r="J29" s="208">
        <f t="shared" si="4"/>
        <v>17.420000000000002</v>
      </c>
      <c r="K29" s="208">
        <f t="shared" si="4"/>
        <v>27.489000000000001</v>
      </c>
      <c r="L29" s="208">
        <f t="shared" si="4"/>
        <v>27.422999999999998</v>
      </c>
      <c r="M29" s="208">
        <f t="shared" si="4"/>
        <v>25.675000000000001</v>
      </c>
      <c r="N29" s="208">
        <f t="shared" si="4"/>
        <v>25.675000000000001</v>
      </c>
      <c r="O29" s="208">
        <f t="shared" si="4"/>
        <v>30.495999999999999</v>
      </c>
      <c r="P29" s="208">
        <f t="shared" si="4"/>
        <v>11.067</v>
      </c>
      <c r="Q29" s="208">
        <f t="shared" si="4"/>
        <v>17.442</v>
      </c>
      <c r="R29" s="208">
        <f t="shared" si="4"/>
        <v>30.096</v>
      </c>
      <c r="S29" s="208">
        <f t="shared" si="4"/>
        <v>31.232500000000002</v>
      </c>
      <c r="T29" s="208">
        <f t="shared" si="4"/>
        <v>31.265000000000001</v>
      </c>
      <c r="U29" s="208">
        <f t="shared" si="4"/>
        <v>25.285</v>
      </c>
      <c r="V29" s="208">
        <f t="shared" si="4"/>
        <v>25.285</v>
      </c>
      <c r="W29" s="208">
        <f t="shared" si="4"/>
        <v>25.317499999999999</v>
      </c>
      <c r="X29" s="208">
        <f t="shared" si="4"/>
        <v>20.286000000000001</v>
      </c>
      <c r="Y29" s="208">
        <f t="shared" si="4"/>
        <v>20.317499999999999</v>
      </c>
      <c r="Z29" s="208">
        <f t="shared" si="4"/>
        <v>13.577999999999999</v>
      </c>
      <c r="AA29" s="474" t="e">
        <f>(#REF!/AA26)*1000</f>
        <v>#REF!</v>
      </c>
      <c r="AB29" s="264">
        <v>31.92</v>
      </c>
      <c r="AI29" s="194"/>
      <c r="AJ29" s="194"/>
      <c r="AK29" s="194"/>
      <c r="AL29" s="194"/>
      <c r="AM29" s="194"/>
      <c r="AN29" s="194"/>
    </row>
    <row r="30" spans="1:40" ht="13.5" thickBot="1" x14ac:dyDescent="0.25">
      <c r="Q30" s="264"/>
      <c r="R30" s="264"/>
    </row>
    <row r="31" spans="1:40" ht="21" thickBot="1" x14ac:dyDescent="0.35">
      <c r="A31" s="355" t="s">
        <v>72</v>
      </c>
      <c r="B31" s="822" t="s">
        <v>67</v>
      </c>
      <c r="C31" s="823"/>
      <c r="D31" s="823"/>
      <c r="E31" s="823"/>
      <c r="F31" s="823"/>
      <c r="G31" s="823"/>
      <c r="H31" s="823"/>
      <c r="I31" s="823"/>
      <c r="J31" s="823"/>
      <c r="K31" s="823"/>
      <c r="L31" s="823"/>
      <c r="M31" s="823"/>
      <c r="N31" s="823"/>
      <c r="O31" s="823"/>
      <c r="P31" s="823"/>
      <c r="Q31" s="784" t="s">
        <v>68</v>
      </c>
      <c r="R31" s="785"/>
      <c r="S31" s="785"/>
      <c r="T31" s="785"/>
      <c r="U31" s="785"/>
      <c r="V31" s="785"/>
      <c r="W31" s="785"/>
      <c r="X31" s="785"/>
      <c r="Y31" s="785"/>
      <c r="Z31" s="785"/>
      <c r="AA31" s="333"/>
    </row>
    <row r="32" spans="1:40" ht="12.75" customHeight="1" x14ac:dyDescent="0.2">
      <c r="A32" s="190"/>
      <c r="B32" s="348">
        <v>1</v>
      </c>
      <c r="C32" s="349">
        <v>2</v>
      </c>
      <c r="D32" s="349">
        <v>3</v>
      </c>
      <c r="E32" s="349">
        <v>4</v>
      </c>
      <c r="F32" s="348">
        <v>5</v>
      </c>
      <c r="G32" s="349">
        <v>6</v>
      </c>
      <c r="H32" s="348">
        <v>7</v>
      </c>
      <c r="I32" s="349">
        <v>8</v>
      </c>
      <c r="J32" s="349">
        <v>9</v>
      </c>
      <c r="K32" s="349">
        <v>10</v>
      </c>
      <c r="L32" s="350">
        <v>11</v>
      </c>
      <c r="M32" s="344">
        <v>12</v>
      </c>
      <c r="N32" s="290">
        <v>13</v>
      </c>
      <c r="O32" s="319">
        <v>14</v>
      </c>
      <c r="P32" s="341">
        <v>15</v>
      </c>
      <c r="Q32" s="344">
        <v>1</v>
      </c>
      <c r="R32" s="319">
        <v>2</v>
      </c>
      <c r="S32" s="319">
        <v>3</v>
      </c>
      <c r="T32" s="319">
        <v>4</v>
      </c>
      <c r="U32" s="319">
        <v>5</v>
      </c>
      <c r="V32" s="319">
        <v>6</v>
      </c>
      <c r="W32" s="319">
        <v>7</v>
      </c>
      <c r="X32" s="319">
        <v>8</v>
      </c>
      <c r="Y32" s="319">
        <v>9</v>
      </c>
      <c r="Z32" s="294">
        <v>10</v>
      </c>
      <c r="AA32" s="811" t="s">
        <v>69</v>
      </c>
    </row>
    <row r="33" spans="1:40" ht="12.75" customHeight="1" x14ac:dyDescent="0.2">
      <c r="A33" s="246" t="s">
        <v>2</v>
      </c>
      <c r="B33" s="249">
        <v>1</v>
      </c>
      <c r="C33" s="239">
        <v>2</v>
      </c>
      <c r="D33" s="323">
        <v>3</v>
      </c>
      <c r="E33" s="240">
        <v>4</v>
      </c>
      <c r="F33" s="241">
        <v>5</v>
      </c>
      <c r="G33" s="317">
        <v>6</v>
      </c>
      <c r="H33" s="238">
        <v>1</v>
      </c>
      <c r="I33" s="239">
        <v>2</v>
      </c>
      <c r="J33" s="239">
        <v>2</v>
      </c>
      <c r="K33" s="323">
        <v>3</v>
      </c>
      <c r="L33" s="351">
        <v>3</v>
      </c>
      <c r="M33" s="347">
        <v>4</v>
      </c>
      <c r="N33" s="326">
        <v>4</v>
      </c>
      <c r="O33" s="327">
        <v>5</v>
      </c>
      <c r="P33" s="342">
        <v>6</v>
      </c>
      <c r="Q33" s="345">
        <v>1</v>
      </c>
      <c r="R33" s="239">
        <v>2</v>
      </c>
      <c r="S33" s="323">
        <v>3</v>
      </c>
      <c r="T33" s="323">
        <v>3</v>
      </c>
      <c r="U33" s="240">
        <v>4</v>
      </c>
      <c r="V33" s="240">
        <v>4</v>
      </c>
      <c r="W33" s="240">
        <v>4</v>
      </c>
      <c r="X33" s="241">
        <v>5</v>
      </c>
      <c r="Y33" s="241">
        <v>5</v>
      </c>
      <c r="Z33" s="328">
        <v>6</v>
      </c>
      <c r="AA33" s="857"/>
    </row>
    <row r="34" spans="1:40" ht="14.25" x14ac:dyDescent="0.2">
      <c r="A34" s="247" t="s">
        <v>3</v>
      </c>
      <c r="B34" s="250">
        <v>380</v>
      </c>
      <c r="C34" s="237">
        <v>380</v>
      </c>
      <c r="D34" s="237">
        <v>380</v>
      </c>
      <c r="E34" s="237">
        <v>380</v>
      </c>
      <c r="F34" s="237">
        <v>380</v>
      </c>
      <c r="G34" s="237">
        <v>380</v>
      </c>
      <c r="H34" s="237">
        <v>380</v>
      </c>
      <c r="I34" s="237">
        <v>380</v>
      </c>
      <c r="J34" s="237">
        <v>380</v>
      </c>
      <c r="K34" s="237">
        <v>380</v>
      </c>
      <c r="L34" s="308">
        <v>380</v>
      </c>
      <c r="M34" s="308">
        <v>380</v>
      </c>
      <c r="N34" s="308">
        <v>380</v>
      </c>
      <c r="O34" s="308">
        <v>380</v>
      </c>
      <c r="P34" s="313">
        <v>380</v>
      </c>
      <c r="Q34" s="308">
        <v>380</v>
      </c>
      <c r="R34" s="237">
        <v>380</v>
      </c>
      <c r="S34" s="237">
        <v>380</v>
      </c>
      <c r="T34" s="237">
        <v>380</v>
      </c>
      <c r="U34" s="237">
        <v>380</v>
      </c>
      <c r="V34" s="237">
        <v>380</v>
      </c>
      <c r="W34" s="237">
        <v>380</v>
      </c>
      <c r="X34" s="237">
        <v>380</v>
      </c>
      <c r="Y34" s="237">
        <v>380</v>
      </c>
      <c r="Z34" s="256">
        <v>380</v>
      </c>
      <c r="AA34" s="334">
        <v>380</v>
      </c>
    </row>
    <row r="35" spans="1:40" ht="14.25" x14ac:dyDescent="0.2">
      <c r="A35" s="248" t="s">
        <v>6</v>
      </c>
      <c r="B35" s="252">
        <v>396.11111111111109</v>
      </c>
      <c r="C35" s="185">
        <v>411.6</v>
      </c>
      <c r="D35" s="185">
        <v>413.24324324324323</v>
      </c>
      <c r="E35" s="185">
        <v>416.76470588235293</v>
      </c>
      <c r="F35" s="185">
        <v>406.66666666666669</v>
      </c>
      <c r="G35" s="185">
        <v>425.26315789473682</v>
      </c>
      <c r="H35" s="185">
        <v>381.62790697674421</v>
      </c>
      <c r="I35" s="185">
        <v>380.37037037037038</v>
      </c>
      <c r="J35" s="185">
        <v>397.6</v>
      </c>
      <c r="K35" s="185">
        <v>388.60465116279067</v>
      </c>
      <c r="L35" s="309">
        <v>385.95238095238096</v>
      </c>
      <c r="M35" s="309">
        <v>405.25</v>
      </c>
      <c r="N35" s="309">
        <v>403.04347826086956</v>
      </c>
      <c r="O35" s="309">
        <v>416.25</v>
      </c>
      <c r="P35" s="314">
        <v>428.88888888888891</v>
      </c>
      <c r="Q35" s="309">
        <v>397.69230769230768</v>
      </c>
      <c r="R35" s="185">
        <v>387.67441860465118</v>
      </c>
      <c r="S35" s="185">
        <v>404.25531914893617</v>
      </c>
      <c r="T35" s="185">
        <v>395.20833333333331</v>
      </c>
      <c r="U35" s="185">
        <v>400.76923076923077</v>
      </c>
      <c r="V35" s="185">
        <v>412.30769230769232</v>
      </c>
      <c r="W35" s="185">
        <v>405.12820512820514</v>
      </c>
      <c r="X35" s="185">
        <v>410.3125</v>
      </c>
      <c r="Y35" s="185">
        <v>406.5625</v>
      </c>
      <c r="Z35" s="257">
        <v>416.36363636363637</v>
      </c>
      <c r="AA35" s="335">
        <v>402.35362997658081</v>
      </c>
    </row>
    <row r="36" spans="1:40" ht="14.25" x14ac:dyDescent="0.2">
      <c r="A36" s="248" t="s">
        <v>7</v>
      </c>
      <c r="B36" s="252">
        <v>66.666666666666671</v>
      </c>
      <c r="C36" s="185">
        <v>88</v>
      </c>
      <c r="D36" s="185">
        <v>75.675675675675677</v>
      </c>
      <c r="E36" s="185">
        <v>82.352941176470594</v>
      </c>
      <c r="F36" s="185">
        <v>90</v>
      </c>
      <c r="G36" s="185">
        <v>84.21052631578948</v>
      </c>
      <c r="H36" s="185">
        <v>79.069767441860463</v>
      </c>
      <c r="I36" s="185">
        <v>77.777777777777771</v>
      </c>
      <c r="J36" s="185">
        <v>76</v>
      </c>
      <c r="K36" s="185">
        <v>76.744186046511629</v>
      </c>
      <c r="L36" s="309">
        <v>69.047619047619051</v>
      </c>
      <c r="M36" s="309">
        <v>65</v>
      </c>
      <c r="N36" s="309">
        <v>65.217391304347828</v>
      </c>
      <c r="O36" s="309">
        <v>82.5</v>
      </c>
      <c r="P36" s="314">
        <v>83.333333333333329</v>
      </c>
      <c r="Q36" s="309">
        <v>73.07692307692308</v>
      </c>
      <c r="R36" s="185">
        <v>67.441860465116278</v>
      </c>
      <c r="S36" s="185">
        <v>78.723404255319153</v>
      </c>
      <c r="T36" s="185">
        <v>75</v>
      </c>
      <c r="U36" s="185">
        <v>71.794871794871796</v>
      </c>
      <c r="V36" s="185">
        <v>82.051282051282058</v>
      </c>
      <c r="W36" s="185">
        <v>71.794871794871796</v>
      </c>
      <c r="X36" s="185">
        <v>78.125</v>
      </c>
      <c r="Y36" s="185">
        <v>78.125</v>
      </c>
      <c r="Z36" s="257">
        <v>90.909090909090907</v>
      </c>
      <c r="AA36" s="335">
        <v>71.779859484777518</v>
      </c>
    </row>
    <row r="37" spans="1:40" ht="14.25" x14ac:dyDescent="0.2">
      <c r="A37" s="248" t="s">
        <v>8</v>
      </c>
      <c r="B37" s="254">
        <v>0.10172896384734167</v>
      </c>
      <c r="C37" s="187">
        <v>6.4711649425020376E-2</v>
      </c>
      <c r="D37" s="187">
        <v>7.5911671045373053E-2</v>
      </c>
      <c r="E37" s="187">
        <v>6.8294234367875864E-2</v>
      </c>
      <c r="F37" s="187">
        <v>6.5471231303986896E-2</v>
      </c>
      <c r="G37" s="187">
        <v>6.0731901714778644E-2</v>
      </c>
      <c r="H37" s="187">
        <v>8.0503362602665204E-2</v>
      </c>
      <c r="I37" s="187">
        <v>8.5409395363537838E-2</v>
      </c>
      <c r="J37" s="187">
        <v>7.4704540103569306E-2</v>
      </c>
      <c r="K37" s="187">
        <v>8.3722300574614675E-2</v>
      </c>
      <c r="L37" s="310">
        <v>8.7602418928504414E-2</v>
      </c>
      <c r="M37" s="310">
        <v>9.379971258431008E-2</v>
      </c>
      <c r="N37" s="310">
        <v>9.047994267032157E-2</v>
      </c>
      <c r="O37" s="310">
        <v>7.3790817344463688E-2</v>
      </c>
      <c r="P37" s="315">
        <v>7.4095075886399853E-2</v>
      </c>
      <c r="Q37" s="310">
        <v>9.5954481661992025E-2</v>
      </c>
      <c r="R37" s="187">
        <v>0.10179594598831325</v>
      </c>
      <c r="S37" s="187">
        <v>7.5298114811612957E-2</v>
      </c>
      <c r="T37" s="187">
        <v>8.3441071547659354E-2</v>
      </c>
      <c r="U37" s="187">
        <v>8.3311072607334696E-2</v>
      </c>
      <c r="V37" s="187">
        <v>7.6983921022108645E-2</v>
      </c>
      <c r="W37" s="187">
        <v>8.0784885496753681E-2</v>
      </c>
      <c r="X37" s="187">
        <v>8.2081423760466038E-2</v>
      </c>
      <c r="Y37" s="187">
        <v>7.4708438828822069E-2</v>
      </c>
      <c r="Z37" s="258">
        <v>6.0822656232244879E-2</v>
      </c>
      <c r="AA37" s="336">
        <v>8.6321190684478258E-2</v>
      </c>
    </row>
    <row r="38" spans="1:40" ht="14.25" x14ac:dyDescent="0.2">
      <c r="A38" s="276" t="s">
        <v>1</v>
      </c>
      <c r="B38" s="277">
        <v>4.2397660818713385E-2</v>
      </c>
      <c r="C38" s="278">
        <v>8.3157894736842167E-2</v>
      </c>
      <c r="D38" s="278">
        <v>8.7482219061166391E-2</v>
      </c>
      <c r="E38" s="278">
        <v>9.6749226006191916E-2</v>
      </c>
      <c r="F38" s="278">
        <v>7.017543859649128E-2</v>
      </c>
      <c r="G38" s="278">
        <v>0.11911357340720216</v>
      </c>
      <c r="H38" s="278">
        <v>4.2839657282742472E-3</v>
      </c>
      <c r="I38" s="278">
        <v>9.746588693957392E-4</v>
      </c>
      <c r="J38" s="278">
        <v>4.6315789473684268E-2</v>
      </c>
      <c r="K38" s="278">
        <v>2.2643818849449143E-2</v>
      </c>
      <c r="L38" s="311">
        <v>1.5664160401002533E-2</v>
      </c>
      <c r="M38" s="311">
        <v>6.644736842105263E-2</v>
      </c>
      <c r="N38" s="311">
        <v>6.0640732265446216E-2</v>
      </c>
      <c r="O38" s="311">
        <v>9.5394736842105268E-2</v>
      </c>
      <c r="P38" s="316">
        <v>0.12865497076023399</v>
      </c>
      <c r="Q38" s="311">
        <v>4.6558704453441263E-2</v>
      </c>
      <c r="R38" s="278">
        <v>2.019583843329258E-2</v>
      </c>
      <c r="S38" s="278">
        <v>6.3829787234042548E-2</v>
      </c>
      <c r="T38" s="278">
        <v>4.0021929824561354E-2</v>
      </c>
      <c r="U38" s="278">
        <v>5.4655870445344139E-2</v>
      </c>
      <c r="V38" s="278">
        <v>8.5020242914979796E-2</v>
      </c>
      <c r="W38" s="278">
        <v>6.6126855600539838E-2</v>
      </c>
      <c r="X38" s="278">
        <v>7.9769736842105268E-2</v>
      </c>
      <c r="Y38" s="278">
        <v>6.9901315789473686E-2</v>
      </c>
      <c r="Z38" s="280">
        <v>9.5693779904306248E-2</v>
      </c>
      <c r="AA38" s="337">
        <v>5.8825342043633697E-2</v>
      </c>
    </row>
    <row r="39" spans="1:40" ht="15" thickBot="1" x14ac:dyDescent="0.25">
      <c r="A39" s="248" t="s">
        <v>28</v>
      </c>
      <c r="B39" s="285">
        <f t="shared" ref="B39:AA39" si="5">B35-B21</f>
        <v>149.7426900584795</v>
      </c>
      <c r="C39" s="285">
        <f t="shared" si="5"/>
        <v>161.17692307692309</v>
      </c>
      <c r="D39" s="285">
        <f t="shared" si="5"/>
        <v>158.93555093555091</v>
      </c>
      <c r="E39" s="285">
        <f t="shared" si="5"/>
        <v>154.60254372019074</v>
      </c>
      <c r="F39" s="285">
        <f t="shared" si="5"/>
        <v>138.6952380952381</v>
      </c>
      <c r="G39" s="285">
        <f t="shared" si="5"/>
        <v>148.42982456140351</v>
      </c>
      <c r="H39" s="285">
        <f t="shared" si="5"/>
        <v>136.29457364341087</v>
      </c>
      <c r="I39" s="285">
        <f t="shared" si="5"/>
        <v>134.06267806267806</v>
      </c>
      <c r="J39" s="285">
        <f t="shared" si="5"/>
        <v>150.66666666666669</v>
      </c>
      <c r="K39" s="285">
        <f t="shared" si="5"/>
        <v>143.38242894056845</v>
      </c>
      <c r="L39" s="352">
        <f t="shared" si="5"/>
        <v>139.44075304540422</v>
      </c>
      <c r="M39" s="312">
        <f t="shared" si="5"/>
        <v>148.77380952380952</v>
      </c>
      <c r="N39" s="285">
        <f t="shared" si="5"/>
        <v>145.91847826086956</v>
      </c>
      <c r="O39" s="285">
        <f t="shared" si="5"/>
        <v>163.67592592592592</v>
      </c>
      <c r="P39" s="343">
        <f t="shared" si="5"/>
        <v>162.27777777777783</v>
      </c>
      <c r="Q39" s="312">
        <f t="shared" si="5"/>
        <v>153.69230769230768</v>
      </c>
      <c r="R39" s="286">
        <f t="shared" si="5"/>
        <v>136.4091124822022</v>
      </c>
      <c r="S39" s="286">
        <f t="shared" si="5"/>
        <v>146.97531914893619</v>
      </c>
      <c r="T39" s="286">
        <f t="shared" si="5"/>
        <v>146.99999999999997</v>
      </c>
      <c r="U39" s="286">
        <f t="shared" si="5"/>
        <v>144.94423076923078</v>
      </c>
      <c r="V39" s="286">
        <f t="shared" si="5"/>
        <v>150.91295546558706</v>
      </c>
      <c r="W39" s="286">
        <f t="shared" si="5"/>
        <v>142.97820512820516</v>
      </c>
      <c r="X39" s="286">
        <f t="shared" si="5"/>
        <v>141.8125</v>
      </c>
      <c r="Y39" s="286">
        <f t="shared" si="5"/>
        <v>131.5625</v>
      </c>
      <c r="Z39" s="288">
        <f t="shared" si="5"/>
        <v>144.82517482517483</v>
      </c>
      <c r="AA39" s="338">
        <f t="shared" si="5"/>
        <v>146.54749635117008</v>
      </c>
    </row>
    <row r="40" spans="1:40" ht="15" thickBot="1" x14ac:dyDescent="0.25">
      <c r="A40" s="242" t="s">
        <v>56</v>
      </c>
      <c r="B40" s="296">
        <v>375</v>
      </c>
      <c r="C40" s="297">
        <v>493</v>
      </c>
      <c r="D40" s="297">
        <v>738</v>
      </c>
      <c r="E40" s="297">
        <v>686</v>
      </c>
      <c r="F40" s="297">
        <v>607</v>
      </c>
      <c r="G40" s="297">
        <v>359</v>
      </c>
      <c r="H40" s="297">
        <v>937</v>
      </c>
      <c r="I40" s="297">
        <v>522</v>
      </c>
      <c r="J40" s="297">
        <v>517</v>
      </c>
      <c r="K40" s="297">
        <v>833</v>
      </c>
      <c r="L40" s="297">
        <v>831</v>
      </c>
      <c r="M40" s="297">
        <v>789</v>
      </c>
      <c r="N40" s="297">
        <v>790</v>
      </c>
      <c r="O40" s="297">
        <v>953</v>
      </c>
      <c r="P40" s="297">
        <v>357</v>
      </c>
      <c r="Q40" s="297">
        <v>513</v>
      </c>
      <c r="R40" s="297">
        <v>912</v>
      </c>
      <c r="S40" s="297">
        <v>960</v>
      </c>
      <c r="T40" s="297">
        <v>962</v>
      </c>
      <c r="U40" s="297">
        <v>778</v>
      </c>
      <c r="V40" s="297">
        <v>778</v>
      </c>
      <c r="W40" s="297">
        <v>779</v>
      </c>
      <c r="X40" s="297">
        <v>644</v>
      </c>
      <c r="Y40" s="297">
        <v>644</v>
      </c>
      <c r="Z40" s="297">
        <v>438</v>
      </c>
      <c r="AA40" s="339" t="e">
        <f>#REF!+#REF!</f>
        <v>#REF!</v>
      </c>
      <c r="AB40" s="468" t="s">
        <v>77</v>
      </c>
      <c r="AC40" s="468">
        <v>35.549999999999997</v>
      </c>
    </row>
    <row r="41" spans="1:40" ht="15" thickBot="1" x14ac:dyDescent="0.25">
      <c r="A41" s="189" t="s">
        <v>29</v>
      </c>
      <c r="B41" s="259">
        <v>38.5</v>
      </c>
      <c r="C41" s="259">
        <v>37.5</v>
      </c>
      <c r="D41" s="259">
        <v>37</v>
      </c>
      <c r="E41" s="259">
        <v>36.5</v>
      </c>
      <c r="F41" s="259">
        <v>36</v>
      </c>
      <c r="G41" s="259">
        <v>35</v>
      </c>
      <c r="H41" s="259">
        <v>39</v>
      </c>
      <c r="I41" s="259">
        <v>38.5</v>
      </c>
      <c r="J41" s="259">
        <v>38</v>
      </c>
      <c r="K41" s="259">
        <v>38</v>
      </c>
      <c r="L41" s="353">
        <v>38</v>
      </c>
      <c r="M41" s="260">
        <v>37</v>
      </c>
      <c r="N41" s="259">
        <v>37</v>
      </c>
      <c r="O41" s="259">
        <v>36</v>
      </c>
      <c r="P41" s="259">
        <v>35</v>
      </c>
      <c r="Q41" s="260">
        <v>38.5</v>
      </c>
      <c r="R41" s="259">
        <v>37.5</v>
      </c>
      <c r="S41" s="259">
        <v>37</v>
      </c>
      <c r="T41" s="259">
        <v>37</v>
      </c>
      <c r="U41" s="259">
        <v>37</v>
      </c>
      <c r="V41" s="259">
        <v>37</v>
      </c>
      <c r="W41" s="259">
        <v>37</v>
      </c>
      <c r="X41" s="259">
        <v>36</v>
      </c>
      <c r="Y41" s="259">
        <v>36</v>
      </c>
      <c r="Z41" s="259">
        <v>35.5</v>
      </c>
      <c r="AA41" s="340"/>
      <c r="AB41" s="468" t="s">
        <v>76</v>
      </c>
      <c r="AC41" s="468">
        <v>37.020000000000003</v>
      </c>
    </row>
    <row r="42" spans="1:40" ht="14.25" x14ac:dyDescent="0.2">
      <c r="A42" s="189" t="s">
        <v>27</v>
      </c>
      <c r="B42" s="65">
        <v>4.5</v>
      </c>
      <c r="C42" s="65">
        <v>4.5</v>
      </c>
      <c r="D42" s="65">
        <v>4.5</v>
      </c>
      <c r="E42" s="65">
        <v>4</v>
      </c>
      <c r="F42" s="65">
        <v>4.5</v>
      </c>
      <c r="G42" s="65">
        <v>4</v>
      </c>
      <c r="H42" s="65">
        <v>5</v>
      </c>
      <c r="I42" s="65">
        <v>5</v>
      </c>
      <c r="J42" s="65">
        <v>4.5</v>
      </c>
      <c r="K42" s="65">
        <v>5</v>
      </c>
      <c r="L42" s="65">
        <v>5</v>
      </c>
      <c r="M42" s="65">
        <v>4.5</v>
      </c>
      <c r="N42" s="65">
        <v>4.5</v>
      </c>
      <c r="O42" s="65">
        <v>4</v>
      </c>
      <c r="P42" s="65">
        <v>4</v>
      </c>
      <c r="Q42" s="65">
        <v>4.5</v>
      </c>
      <c r="R42" s="65">
        <v>4.5</v>
      </c>
      <c r="S42" s="65">
        <v>4.5</v>
      </c>
      <c r="T42" s="65">
        <v>4.5</v>
      </c>
      <c r="U42" s="65">
        <v>4.5</v>
      </c>
      <c r="V42" s="65">
        <v>4.5</v>
      </c>
      <c r="W42" s="65">
        <v>4.5</v>
      </c>
      <c r="X42" s="65">
        <v>4.5</v>
      </c>
      <c r="Y42" s="65">
        <v>4.5</v>
      </c>
      <c r="Z42" s="65">
        <v>4.5</v>
      </c>
      <c r="AA42" s="264"/>
    </row>
    <row r="43" spans="1:40" s="264" customFormat="1" ht="14.25" x14ac:dyDescent="0.2">
      <c r="A43" s="242"/>
      <c r="B43" s="208">
        <f>(B41*B40)/1000</f>
        <v>14.4375</v>
      </c>
      <c r="C43" s="208">
        <f t="shared" ref="C43:Z43" si="6">(C41*C40)/1000</f>
        <v>18.487500000000001</v>
      </c>
      <c r="D43" s="208">
        <f t="shared" si="6"/>
        <v>27.306000000000001</v>
      </c>
      <c r="E43" s="208">
        <f t="shared" si="6"/>
        <v>25.039000000000001</v>
      </c>
      <c r="F43" s="208">
        <f t="shared" si="6"/>
        <v>21.852</v>
      </c>
      <c r="G43" s="208">
        <f t="shared" si="6"/>
        <v>12.565</v>
      </c>
      <c r="H43" s="208">
        <f t="shared" si="6"/>
        <v>36.542999999999999</v>
      </c>
      <c r="I43" s="208">
        <f t="shared" si="6"/>
        <v>20.097000000000001</v>
      </c>
      <c r="J43" s="208">
        <f t="shared" si="6"/>
        <v>19.646000000000001</v>
      </c>
      <c r="K43" s="208">
        <f t="shared" si="6"/>
        <v>31.654</v>
      </c>
      <c r="L43" s="208">
        <f t="shared" si="6"/>
        <v>31.577999999999999</v>
      </c>
      <c r="M43" s="208">
        <f t="shared" si="6"/>
        <v>29.193000000000001</v>
      </c>
      <c r="N43" s="208">
        <f t="shared" si="6"/>
        <v>29.23</v>
      </c>
      <c r="O43" s="208">
        <f t="shared" si="6"/>
        <v>34.308</v>
      </c>
      <c r="P43" s="208">
        <f t="shared" si="6"/>
        <v>12.494999999999999</v>
      </c>
      <c r="Q43" s="208">
        <f t="shared" si="6"/>
        <v>19.750499999999999</v>
      </c>
      <c r="R43" s="208">
        <f t="shared" si="6"/>
        <v>34.200000000000003</v>
      </c>
      <c r="S43" s="208">
        <f t="shared" si="6"/>
        <v>35.520000000000003</v>
      </c>
      <c r="T43" s="208">
        <f t="shared" si="6"/>
        <v>35.594000000000001</v>
      </c>
      <c r="U43" s="208">
        <f t="shared" si="6"/>
        <v>28.786000000000001</v>
      </c>
      <c r="V43" s="208">
        <f t="shared" si="6"/>
        <v>28.786000000000001</v>
      </c>
      <c r="W43" s="208">
        <f t="shared" si="6"/>
        <v>28.823</v>
      </c>
      <c r="X43" s="208">
        <f t="shared" si="6"/>
        <v>23.184000000000001</v>
      </c>
      <c r="Y43" s="208">
        <f t="shared" si="6"/>
        <v>23.184000000000001</v>
      </c>
      <c r="Z43" s="208">
        <f t="shared" si="6"/>
        <v>15.548999999999999</v>
      </c>
      <c r="AA43" s="473" t="e">
        <f>(#REF!/AA40)*1000</f>
        <v>#REF!</v>
      </c>
      <c r="AI43" s="194"/>
      <c r="AJ43" s="194"/>
      <c r="AK43" s="194"/>
      <c r="AL43" s="194"/>
      <c r="AM43" s="194"/>
      <c r="AN43" s="194"/>
    </row>
    <row r="44" spans="1:40" ht="13.5" thickBot="1" x14ac:dyDescent="0.25"/>
    <row r="45" spans="1:40" ht="21" thickBot="1" x14ac:dyDescent="0.35">
      <c r="A45" s="355" t="s">
        <v>73</v>
      </c>
      <c r="B45" s="822" t="s">
        <v>67</v>
      </c>
      <c r="C45" s="823"/>
      <c r="D45" s="823"/>
      <c r="E45" s="823"/>
      <c r="F45" s="823"/>
      <c r="G45" s="823"/>
      <c r="H45" s="823"/>
      <c r="I45" s="823"/>
      <c r="J45" s="823"/>
      <c r="K45" s="823"/>
      <c r="L45" s="823"/>
      <c r="M45" s="823"/>
      <c r="N45" s="823"/>
      <c r="O45" s="823"/>
      <c r="P45" s="823"/>
      <c r="Q45" s="784" t="s">
        <v>68</v>
      </c>
      <c r="R45" s="785"/>
      <c r="S45" s="785"/>
      <c r="T45" s="785"/>
      <c r="U45" s="785"/>
      <c r="V45" s="785"/>
      <c r="W45" s="785"/>
      <c r="X45" s="785"/>
      <c r="Y45" s="785"/>
      <c r="Z45" s="785"/>
      <c r="AA45" s="333"/>
    </row>
    <row r="46" spans="1:40" ht="12.75" customHeight="1" x14ac:dyDescent="0.2">
      <c r="A46" s="190"/>
      <c r="B46" s="348">
        <v>1</v>
      </c>
      <c r="C46" s="349">
        <v>2</v>
      </c>
      <c r="D46" s="349">
        <v>3</v>
      </c>
      <c r="E46" s="349">
        <v>4</v>
      </c>
      <c r="F46" s="348">
        <v>5</v>
      </c>
      <c r="G46" s="349">
        <v>6</v>
      </c>
      <c r="H46" s="348">
        <v>7</v>
      </c>
      <c r="I46" s="349">
        <v>8</v>
      </c>
      <c r="J46" s="349">
        <v>9</v>
      </c>
      <c r="K46" s="349">
        <v>10</v>
      </c>
      <c r="L46" s="350">
        <v>11</v>
      </c>
      <c r="M46" s="344">
        <v>12</v>
      </c>
      <c r="N46" s="290">
        <v>13</v>
      </c>
      <c r="O46" s="372">
        <v>14</v>
      </c>
      <c r="P46" s="341">
        <v>15</v>
      </c>
      <c r="Q46" s="344">
        <v>1</v>
      </c>
      <c r="R46" s="372">
        <v>2</v>
      </c>
      <c r="S46" s="372">
        <v>3</v>
      </c>
      <c r="T46" s="372">
        <v>4</v>
      </c>
      <c r="U46" s="372">
        <v>5</v>
      </c>
      <c r="V46" s="372">
        <v>6</v>
      </c>
      <c r="W46" s="372">
        <v>7</v>
      </c>
      <c r="X46" s="372">
        <v>8</v>
      </c>
      <c r="Y46" s="372">
        <v>9</v>
      </c>
      <c r="Z46" s="294">
        <v>10</v>
      </c>
      <c r="AA46" s="811" t="s">
        <v>69</v>
      </c>
    </row>
    <row r="47" spans="1:40" ht="13.5" customHeight="1" thickBot="1" x14ac:dyDescent="0.25">
      <c r="A47" s="246" t="s">
        <v>2</v>
      </c>
      <c r="B47" s="249">
        <v>1</v>
      </c>
      <c r="C47" s="239">
        <v>2</v>
      </c>
      <c r="D47" s="323">
        <v>3</v>
      </c>
      <c r="E47" s="240">
        <v>4</v>
      </c>
      <c r="F47" s="241">
        <v>5</v>
      </c>
      <c r="G47" s="317">
        <v>6</v>
      </c>
      <c r="H47" s="238">
        <v>1</v>
      </c>
      <c r="I47" s="239">
        <v>2</v>
      </c>
      <c r="J47" s="239">
        <v>2</v>
      </c>
      <c r="K47" s="323">
        <v>3</v>
      </c>
      <c r="L47" s="351">
        <v>3</v>
      </c>
      <c r="M47" s="347">
        <v>4</v>
      </c>
      <c r="N47" s="326">
        <v>4</v>
      </c>
      <c r="O47" s="327">
        <v>5</v>
      </c>
      <c r="P47" s="342">
        <v>6</v>
      </c>
      <c r="Q47" s="345">
        <v>1</v>
      </c>
      <c r="R47" s="239">
        <v>2</v>
      </c>
      <c r="S47" s="323">
        <v>3</v>
      </c>
      <c r="T47" s="323">
        <v>3</v>
      </c>
      <c r="U47" s="240">
        <v>4</v>
      </c>
      <c r="V47" s="240">
        <v>4</v>
      </c>
      <c r="W47" s="240">
        <v>4</v>
      </c>
      <c r="X47" s="241">
        <v>5</v>
      </c>
      <c r="Y47" s="241">
        <v>5</v>
      </c>
      <c r="Z47" s="328">
        <v>6</v>
      </c>
      <c r="AA47" s="857"/>
    </row>
    <row r="48" spans="1:40" ht="15" thickBot="1" x14ac:dyDescent="0.25">
      <c r="A48" s="247" t="s">
        <v>3</v>
      </c>
      <c r="B48" s="299">
        <v>490</v>
      </c>
      <c r="C48" s="299">
        <v>490</v>
      </c>
      <c r="D48" s="299">
        <v>490</v>
      </c>
      <c r="E48" s="299">
        <v>490</v>
      </c>
      <c r="F48" s="299">
        <v>490</v>
      </c>
      <c r="G48" s="299">
        <v>490</v>
      </c>
      <c r="H48" s="374">
        <v>490</v>
      </c>
      <c r="I48" s="377">
        <v>490</v>
      </c>
      <c r="J48" s="374">
        <v>490</v>
      </c>
      <c r="K48" s="377">
        <v>490</v>
      </c>
      <c r="L48" s="377">
        <v>490</v>
      </c>
      <c r="M48" s="377">
        <v>490</v>
      </c>
      <c r="N48" s="384">
        <v>490</v>
      </c>
      <c r="O48" s="386">
        <v>490</v>
      </c>
      <c r="P48" s="386">
        <v>490</v>
      </c>
      <c r="Q48" s="386">
        <v>490</v>
      </c>
      <c r="R48" s="389">
        <v>490</v>
      </c>
      <c r="S48" s="299">
        <v>490</v>
      </c>
      <c r="T48" s="394">
        <v>490</v>
      </c>
      <c r="U48" s="394">
        <v>490</v>
      </c>
      <c r="V48" s="397">
        <v>490</v>
      </c>
      <c r="W48" s="397">
        <v>490</v>
      </c>
      <c r="X48" s="397">
        <v>490</v>
      </c>
      <c r="Y48" s="397">
        <v>490</v>
      </c>
      <c r="Z48" s="397">
        <v>490</v>
      </c>
      <c r="AA48" s="303">
        <v>490</v>
      </c>
    </row>
    <row r="49" spans="1:40" ht="15" thickBot="1" x14ac:dyDescent="0.25">
      <c r="A49" s="248" t="s">
        <v>6</v>
      </c>
      <c r="B49" s="300">
        <v>507.77777777777777</v>
      </c>
      <c r="C49" s="300">
        <v>511.73913043478262</v>
      </c>
      <c r="D49" s="300">
        <v>547.57575757575762</v>
      </c>
      <c r="E49" s="300">
        <v>561.93548387096769</v>
      </c>
      <c r="F49" s="300">
        <v>548.38709677419354</v>
      </c>
      <c r="G49" s="300">
        <v>532.77777777777783</v>
      </c>
      <c r="H49" s="375">
        <v>515.95744680851067</v>
      </c>
      <c r="I49" s="378">
        <v>530.79999999999995</v>
      </c>
      <c r="J49" s="380">
        <v>517.6</v>
      </c>
      <c r="K49" s="382">
        <v>494.10256410256409</v>
      </c>
      <c r="L49" s="382">
        <v>513.17073170731703</v>
      </c>
      <c r="M49" s="378">
        <v>511.25</v>
      </c>
      <c r="N49" s="300">
        <v>534.5</v>
      </c>
      <c r="O49" s="387">
        <v>521.70212765957444</v>
      </c>
      <c r="P49" s="387">
        <v>571.11111111111109</v>
      </c>
      <c r="Q49" s="387">
        <v>530.41666666666663</v>
      </c>
      <c r="R49" s="390">
        <v>538.60465116279067</v>
      </c>
      <c r="S49" s="392">
        <v>518.95833333333337</v>
      </c>
      <c r="T49" s="395">
        <v>517.91666666666663</v>
      </c>
      <c r="U49" s="395">
        <v>506.15384615384613</v>
      </c>
      <c r="V49" s="398">
        <v>516.0526315789474</v>
      </c>
      <c r="W49" s="398">
        <v>541.66666666666663</v>
      </c>
      <c r="X49" s="400">
        <v>513.63636363636363</v>
      </c>
      <c r="Y49" s="398">
        <v>510</v>
      </c>
      <c r="Z49" s="398">
        <v>506.36363636363637</v>
      </c>
      <c r="AA49" s="304">
        <v>523.39600470035248</v>
      </c>
    </row>
    <row r="50" spans="1:40" ht="15" thickBot="1" x14ac:dyDescent="0.25">
      <c r="A50" s="248" t="s">
        <v>7</v>
      </c>
      <c r="B50" s="300">
        <v>74.074074074074076</v>
      </c>
      <c r="C50" s="300">
        <v>73.913043478260875</v>
      </c>
      <c r="D50" s="302">
        <v>72.727272727272734</v>
      </c>
      <c r="E50" s="302">
        <v>70.967741935483872</v>
      </c>
      <c r="F50" s="300">
        <v>90.322580645161295</v>
      </c>
      <c r="G50" s="300">
        <v>83.333333333333329</v>
      </c>
      <c r="H50" s="375">
        <v>76.59574468085107</v>
      </c>
      <c r="I50" s="378">
        <v>80</v>
      </c>
      <c r="J50" s="380">
        <v>76</v>
      </c>
      <c r="K50" s="382">
        <v>82.051282051282058</v>
      </c>
      <c r="L50" s="382">
        <v>70.731707317073173</v>
      </c>
      <c r="M50" s="378">
        <v>82.5</v>
      </c>
      <c r="N50" s="300">
        <v>90</v>
      </c>
      <c r="O50" s="387">
        <v>87.234042553191486</v>
      </c>
      <c r="P50" s="387">
        <v>100</v>
      </c>
      <c r="Q50" s="387">
        <v>70.833333333333329</v>
      </c>
      <c r="R50" s="390">
        <v>69.767441860465112</v>
      </c>
      <c r="S50" s="392">
        <v>77.083333333333329</v>
      </c>
      <c r="T50" s="395">
        <v>70.833333333333329</v>
      </c>
      <c r="U50" s="395">
        <v>76.92307692307692</v>
      </c>
      <c r="V50" s="398">
        <v>76.315789473684205</v>
      </c>
      <c r="W50" s="398">
        <v>77.777777777777771</v>
      </c>
      <c r="X50" s="400">
        <v>78.787878787878782</v>
      </c>
      <c r="Y50" s="398">
        <v>97.142857142857139</v>
      </c>
      <c r="Z50" s="398">
        <v>90.909090909090907</v>
      </c>
      <c r="AA50" s="304">
        <v>71.562867215041123</v>
      </c>
    </row>
    <row r="51" spans="1:40" ht="14.25" x14ac:dyDescent="0.2">
      <c r="A51" s="248" t="s">
        <v>8</v>
      </c>
      <c r="B51" s="301">
        <v>7.5674470309805911E-2</v>
      </c>
      <c r="C51" s="301">
        <v>9.6535412857370953E-2</v>
      </c>
      <c r="D51" s="301">
        <v>7.8777906582287713E-2</v>
      </c>
      <c r="E51" s="301">
        <v>9.3449027532145346E-2</v>
      </c>
      <c r="F51" s="301">
        <v>6.3692600864184809E-2</v>
      </c>
      <c r="G51" s="373">
        <v>8.007500172991848E-2</v>
      </c>
      <c r="H51" s="376">
        <v>8.9369492298449982E-2</v>
      </c>
      <c r="I51" s="379">
        <v>8.4575661471579203E-2</v>
      </c>
      <c r="J51" s="381">
        <v>8.183630260304231E-2</v>
      </c>
      <c r="K51" s="383">
        <v>8.8955692110912934E-2</v>
      </c>
      <c r="L51" s="383">
        <v>8.8249590847012324E-2</v>
      </c>
      <c r="M51" s="379">
        <v>7.0277982789262505E-2</v>
      </c>
      <c r="N51" s="385">
        <v>6.3162177079119905E-2</v>
      </c>
      <c r="O51" s="388">
        <v>7.1754964373530322E-2</v>
      </c>
      <c r="P51" s="387">
        <v>6.0342655327902332E-2</v>
      </c>
      <c r="Q51" s="387">
        <v>8.4922567981943919E-2</v>
      </c>
      <c r="R51" s="391">
        <v>9.1359768859406582E-2</v>
      </c>
      <c r="S51" s="393">
        <v>8.5837020382158277E-2</v>
      </c>
      <c r="T51" s="396">
        <v>8.425055938976253E-2</v>
      </c>
      <c r="U51" s="396">
        <v>7.8851804079469651E-2</v>
      </c>
      <c r="V51" s="399">
        <v>7.3927797638179096E-2</v>
      </c>
      <c r="W51" s="399">
        <v>7.8144154456617196E-2</v>
      </c>
      <c r="X51" s="400">
        <v>7.1222904441665208E-2</v>
      </c>
      <c r="Y51" s="399">
        <v>5.8730084508584322E-2</v>
      </c>
      <c r="Z51" s="399">
        <v>7.008697054198601E-2</v>
      </c>
      <c r="AA51" s="305">
        <v>8.5962259391499027E-2</v>
      </c>
    </row>
    <row r="52" spans="1:40" ht="15" thickBot="1" x14ac:dyDescent="0.25">
      <c r="A52" s="276" t="s">
        <v>1</v>
      </c>
      <c r="B52" s="306">
        <v>3.6281179138321983E-2</v>
      </c>
      <c r="C52" s="306">
        <v>4.4365572315882902E-2</v>
      </c>
      <c r="D52" s="306">
        <v>0.11750154607297474</v>
      </c>
      <c r="E52" s="306">
        <v>0.14680710994075039</v>
      </c>
      <c r="F52" s="306">
        <v>0.11915734035549702</v>
      </c>
      <c r="G52" s="306">
        <v>8.7301587301587408E-2</v>
      </c>
      <c r="H52" s="401">
        <v>5.2974381241858506E-2</v>
      </c>
      <c r="I52" s="306">
        <v>8.3265306122448882E-2</v>
      </c>
      <c r="J52" s="401">
        <v>5.6326530612244942E-2</v>
      </c>
      <c r="K52" s="306">
        <v>8.3725798011512007E-3</v>
      </c>
      <c r="L52" s="306">
        <v>4.7287207565953122E-2</v>
      </c>
      <c r="M52" s="306">
        <v>4.336734693877551E-2</v>
      </c>
      <c r="N52" s="306">
        <v>9.0816326530612251E-2</v>
      </c>
      <c r="O52" s="402">
        <v>6.4698219713417229E-2</v>
      </c>
      <c r="P52" s="402">
        <v>0.16553287981859405</v>
      </c>
      <c r="Q52" s="402">
        <v>8.2482993197278837E-2</v>
      </c>
      <c r="R52" s="403">
        <v>9.9193165638348318E-2</v>
      </c>
      <c r="S52" s="404">
        <v>5.9098639455782392E-2</v>
      </c>
      <c r="T52" s="405">
        <v>5.6972789115646183E-2</v>
      </c>
      <c r="U52" s="405">
        <v>3.2967032967032919E-2</v>
      </c>
      <c r="V52" s="406">
        <v>5.3168635875402853E-2</v>
      </c>
      <c r="W52" s="406">
        <v>0.10544217687074822</v>
      </c>
      <c r="X52" s="406">
        <v>4.8237476808905361E-2</v>
      </c>
      <c r="Y52" s="406">
        <v>4.0816326530612242E-2</v>
      </c>
      <c r="Z52" s="406">
        <v>3.339517625231913E-2</v>
      </c>
      <c r="AA52" s="307">
        <v>6.8155111633372401E-2</v>
      </c>
    </row>
    <row r="53" spans="1:40" ht="15" thickBot="1" x14ac:dyDescent="0.25">
      <c r="A53" s="248" t="s">
        <v>28</v>
      </c>
      <c r="B53" s="285">
        <f t="shared" ref="B53:AA53" si="7">B49-B37</f>
        <v>507.67604881393044</v>
      </c>
      <c r="C53" s="285">
        <f t="shared" si="7"/>
        <v>511.6744187853576</v>
      </c>
      <c r="D53" s="285">
        <f t="shared" si="7"/>
        <v>547.49984590471229</v>
      </c>
      <c r="E53" s="285">
        <f t="shared" si="7"/>
        <v>561.86718963659985</v>
      </c>
      <c r="F53" s="285">
        <f t="shared" si="7"/>
        <v>548.32162554288959</v>
      </c>
      <c r="G53" s="285">
        <f t="shared" si="7"/>
        <v>532.71704587606303</v>
      </c>
      <c r="H53" s="285">
        <f t="shared" si="7"/>
        <v>515.87694344590795</v>
      </c>
      <c r="I53" s="285">
        <f t="shared" si="7"/>
        <v>530.71459060463644</v>
      </c>
      <c r="J53" s="285">
        <f t="shared" si="7"/>
        <v>517.52529545989648</v>
      </c>
      <c r="K53" s="285">
        <f t="shared" si="7"/>
        <v>494.01884180198948</v>
      </c>
      <c r="L53" s="352">
        <f t="shared" si="7"/>
        <v>513.08312928838848</v>
      </c>
      <c r="M53" s="312">
        <f t="shared" si="7"/>
        <v>511.15620028741569</v>
      </c>
      <c r="N53" s="285">
        <f t="shared" si="7"/>
        <v>534.4095200573297</v>
      </c>
      <c r="O53" s="285">
        <f t="shared" si="7"/>
        <v>521.62833684222994</v>
      </c>
      <c r="P53" s="343">
        <f t="shared" si="7"/>
        <v>571.03701603522472</v>
      </c>
      <c r="Q53" s="312">
        <f t="shared" si="7"/>
        <v>530.3207121850046</v>
      </c>
      <c r="R53" s="286">
        <f t="shared" si="7"/>
        <v>538.50285521680235</v>
      </c>
      <c r="S53" s="286">
        <f t="shared" si="7"/>
        <v>518.88303521852174</v>
      </c>
      <c r="T53" s="286">
        <f t="shared" si="7"/>
        <v>517.83322559511896</v>
      </c>
      <c r="U53" s="286">
        <f t="shared" si="7"/>
        <v>506.0705350812388</v>
      </c>
      <c r="V53" s="286">
        <f t="shared" si="7"/>
        <v>515.97564765792526</v>
      </c>
      <c r="W53" s="286">
        <f t="shared" si="7"/>
        <v>541.58588178116986</v>
      </c>
      <c r="X53" s="286">
        <f t="shared" si="7"/>
        <v>513.5542822126032</v>
      </c>
      <c r="Y53" s="286">
        <f t="shared" si="7"/>
        <v>509.92529156117115</v>
      </c>
      <c r="Z53" s="288">
        <f t="shared" si="7"/>
        <v>506.30281370740414</v>
      </c>
      <c r="AA53" s="338">
        <f t="shared" si="7"/>
        <v>523.30968350966805</v>
      </c>
    </row>
    <row r="54" spans="1:40" ht="15" thickBot="1" x14ac:dyDescent="0.25">
      <c r="A54" s="242" t="s">
        <v>56</v>
      </c>
      <c r="B54" s="296">
        <v>373</v>
      </c>
      <c r="C54" s="297">
        <v>493</v>
      </c>
      <c r="D54" s="297">
        <v>738</v>
      </c>
      <c r="E54" s="297">
        <v>686</v>
      </c>
      <c r="F54" s="297">
        <v>605</v>
      </c>
      <c r="G54" s="297">
        <v>359</v>
      </c>
      <c r="H54" s="297">
        <v>937</v>
      </c>
      <c r="I54" s="297">
        <v>522</v>
      </c>
      <c r="J54" s="297">
        <v>516</v>
      </c>
      <c r="K54" s="297">
        <v>833</v>
      </c>
      <c r="L54" s="297">
        <v>831</v>
      </c>
      <c r="M54" s="297">
        <v>789</v>
      </c>
      <c r="N54" s="297">
        <v>788</v>
      </c>
      <c r="O54" s="297">
        <v>953</v>
      </c>
      <c r="P54" s="297">
        <v>356</v>
      </c>
      <c r="Q54" s="297">
        <v>511</v>
      </c>
      <c r="R54" s="297">
        <v>912</v>
      </c>
      <c r="S54" s="297">
        <v>960</v>
      </c>
      <c r="T54" s="297">
        <v>962</v>
      </c>
      <c r="U54" s="297">
        <v>778</v>
      </c>
      <c r="V54" s="297">
        <v>774</v>
      </c>
      <c r="W54" s="297">
        <v>779</v>
      </c>
      <c r="X54" s="297">
        <v>644</v>
      </c>
      <c r="Y54" s="297">
        <v>644</v>
      </c>
      <c r="Z54" s="297">
        <v>438</v>
      </c>
      <c r="AA54" s="339" t="e">
        <f>#REF!+#REF!</f>
        <v>#REF!</v>
      </c>
      <c r="AB54" s="468" t="s">
        <v>77</v>
      </c>
      <c r="AC54" s="468"/>
    </row>
    <row r="55" spans="1:40" ht="15" thickBot="1" x14ac:dyDescent="0.25">
      <c r="A55" s="189" t="s">
        <v>29</v>
      </c>
      <c r="B55" s="259">
        <v>40</v>
      </c>
      <c r="C55" s="259">
        <v>39.5</v>
      </c>
      <c r="D55" s="259">
        <v>38</v>
      </c>
      <c r="E55" s="259">
        <v>37.5</v>
      </c>
      <c r="F55" s="259">
        <v>37</v>
      </c>
      <c r="G55" s="259">
        <v>36.5</v>
      </c>
      <c r="H55" s="259">
        <v>40</v>
      </c>
      <c r="I55" s="259">
        <v>39.5</v>
      </c>
      <c r="J55" s="259">
        <v>39.5</v>
      </c>
      <c r="K55" s="259">
        <v>40</v>
      </c>
      <c r="L55" s="353">
        <v>39.5</v>
      </c>
      <c r="M55" s="260">
        <v>38.5</v>
      </c>
      <c r="N55" s="259">
        <v>38</v>
      </c>
      <c r="O55" s="259">
        <v>37.5</v>
      </c>
      <c r="P55" s="259">
        <v>36</v>
      </c>
      <c r="Q55" s="260">
        <v>39.5</v>
      </c>
      <c r="R55" s="259">
        <v>38.5</v>
      </c>
      <c r="S55" s="259">
        <v>38.5</v>
      </c>
      <c r="T55" s="259">
        <v>38.5</v>
      </c>
      <c r="U55" s="259">
        <v>38.5</v>
      </c>
      <c r="V55" s="259">
        <v>38.5</v>
      </c>
      <c r="W55" s="259">
        <v>38</v>
      </c>
      <c r="X55" s="259">
        <v>37.5</v>
      </c>
      <c r="Y55" s="259">
        <v>37.5</v>
      </c>
      <c r="Z55" s="259">
        <v>37.5</v>
      </c>
      <c r="AA55" s="340"/>
      <c r="AB55" s="468" t="s">
        <v>76</v>
      </c>
      <c r="AC55" s="468">
        <v>38.380000000000003</v>
      </c>
    </row>
    <row r="56" spans="1:40" ht="14.25" x14ac:dyDescent="0.2">
      <c r="A56" s="189" t="s">
        <v>27</v>
      </c>
      <c r="B56" s="65">
        <f t="shared" ref="B56:P56" si="8">B55-B41</f>
        <v>1.5</v>
      </c>
      <c r="C56" s="65">
        <f t="shared" si="8"/>
        <v>2</v>
      </c>
      <c r="D56" s="65">
        <f t="shared" si="8"/>
        <v>1</v>
      </c>
      <c r="E56" s="65">
        <f t="shared" si="8"/>
        <v>1</v>
      </c>
      <c r="F56" s="65">
        <f t="shared" si="8"/>
        <v>1</v>
      </c>
      <c r="G56" s="65">
        <f t="shared" si="8"/>
        <v>1.5</v>
      </c>
      <c r="H56" s="65">
        <f t="shared" si="8"/>
        <v>1</v>
      </c>
      <c r="I56" s="65">
        <f t="shared" si="8"/>
        <v>1</v>
      </c>
      <c r="J56" s="65">
        <f t="shared" si="8"/>
        <v>1.5</v>
      </c>
      <c r="K56" s="65">
        <f t="shared" si="8"/>
        <v>2</v>
      </c>
      <c r="L56" s="65">
        <f t="shared" si="8"/>
        <v>1.5</v>
      </c>
      <c r="M56" s="65">
        <f t="shared" si="8"/>
        <v>1.5</v>
      </c>
      <c r="N56" s="65">
        <f t="shared" si="8"/>
        <v>1</v>
      </c>
      <c r="O56" s="65">
        <f t="shared" si="8"/>
        <v>1.5</v>
      </c>
      <c r="P56" s="65">
        <f t="shared" si="8"/>
        <v>1</v>
      </c>
      <c r="Q56" s="65">
        <f t="shared" ref="Q56:Z56" si="9">Q55-Q41</f>
        <v>1</v>
      </c>
      <c r="R56" s="65">
        <f t="shared" si="9"/>
        <v>1</v>
      </c>
      <c r="S56" s="65">
        <f t="shared" si="9"/>
        <v>1.5</v>
      </c>
      <c r="T56" s="65">
        <f t="shared" si="9"/>
        <v>1.5</v>
      </c>
      <c r="U56" s="65">
        <f t="shared" si="9"/>
        <v>1.5</v>
      </c>
      <c r="V56" s="65">
        <f t="shared" si="9"/>
        <v>1.5</v>
      </c>
      <c r="W56" s="65">
        <f t="shared" si="9"/>
        <v>1</v>
      </c>
      <c r="X56" s="65">
        <f t="shared" si="9"/>
        <v>1.5</v>
      </c>
      <c r="Y56" s="65">
        <f t="shared" si="9"/>
        <v>1.5</v>
      </c>
      <c r="Z56" s="65">
        <f t="shared" si="9"/>
        <v>2</v>
      </c>
      <c r="AA56" s="264"/>
    </row>
    <row r="57" spans="1:40" s="264" customFormat="1" ht="14.25" x14ac:dyDescent="0.2">
      <c r="A57" s="242"/>
      <c r="B57" s="208">
        <f>(B55*B54)/1000</f>
        <v>14.92</v>
      </c>
      <c r="C57" s="208">
        <f t="shared" ref="C57:Z57" si="10">(C55*C54)/1000</f>
        <v>19.473500000000001</v>
      </c>
      <c r="D57" s="208">
        <f t="shared" si="10"/>
        <v>28.044</v>
      </c>
      <c r="E57" s="208">
        <f t="shared" si="10"/>
        <v>25.725000000000001</v>
      </c>
      <c r="F57" s="208">
        <f t="shared" si="10"/>
        <v>22.385000000000002</v>
      </c>
      <c r="G57" s="208">
        <f t="shared" si="10"/>
        <v>13.1035</v>
      </c>
      <c r="H57" s="208">
        <f t="shared" si="10"/>
        <v>37.479999999999997</v>
      </c>
      <c r="I57" s="208">
        <f t="shared" si="10"/>
        <v>20.619</v>
      </c>
      <c r="J57" s="208">
        <f t="shared" si="10"/>
        <v>20.382000000000001</v>
      </c>
      <c r="K57" s="208">
        <f t="shared" si="10"/>
        <v>33.32</v>
      </c>
      <c r="L57" s="208">
        <f t="shared" si="10"/>
        <v>32.8245</v>
      </c>
      <c r="M57" s="208">
        <f t="shared" si="10"/>
        <v>30.3765</v>
      </c>
      <c r="N57" s="208">
        <f t="shared" si="10"/>
        <v>29.943999999999999</v>
      </c>
      <c r="O57" s="208">
        <f t="shared" si="10"/>
        <v>35.737499999999997</v>
      </c>
      <c r="P57" s="208">
        <f t="shared" si="10"/>
        <v>12.816000000000001</v>
      </c>
      <c r="Q57" s="208">
        <f t="shared" si="10"/>
        <v>20.1845</v>
      </c>
      <c r="R57" s="208">
        <f t="shared" si="10"/>
        <v>35.112000000000002</v>
      </c>
      <c r="S57" s="208">
        <f t="shared" si="10"/>
        <v>36.96</v>
      </c>
      <c r="T57" s="208">
        <f t="shared" si="10"/>
        <v>37.036999999999999</v>
      </c>
      <c r="U57" s="208">
        <f t="shared" si="10"/>
        <v>29.952999999999999</v>
      </c>
      <c r="V57" s="208">
        <f t="shared" si="10"/>
        <v>29.798999999999999</v>
      </c>
      <c r="W57" s="208">
        <f t="shared" si="10"/>
        <v>29.602</v>
      </c>
      <c r="X57" s="208">
        <f t="shared" si="10"/>
        <v>24.15</v>
      </c>
      <c r="Y57" s="208">
        <f t="shared" si="10"/>
        <v>24.15</v>
      </c>
      <c r="Z57" s="208">
        <f t="shared" si="10"/>
        <v>16.425000000000001</v>
      </c>
      <c r="AA57" s="473" t="e">
        <f>(#REF!/AA54)*1000</f>
        <v>#REF!</v>
      </c>
      <c r="AI57" s="194"/>
      <c r="AJ57" s="194"/>
      <c r="AK57" s="194"/>
      <c r="AL57" s="194"/>
      <c r="AM57" s="194"/>
      <c r="AN57" s="194"/>
    </row>
    <row r="58" spans="1:40" s="264" customFormat="1" ht="14.25" x14ac:dyDescent="0.2">
      <c r="A58" s="242"/>
      <c r="B58" s="208"/>
      <c r="C58" s="208"/>
      <c r="D58" s="208"/>
      <c r="E58" s="208"/>
      <c r="F58" s="208"/>
      <c r="G58" s="208"/>
      <c r="H58" s="208"/>
      <c r="I58" s="208"/>
      <c r="J58" s="208"/>
      <c r="K58" s="208"/>
      <c r="L58" s="208"/>
      <c r="M58" s="208"/>
      <c r="N58" s="208"/>
      <c r="O58" s="208"/>
      <c r="P58" s="208"/>
      <c r="Q58" s="208"/>
      <c r="R58" s="208"/>
      <c r="S58" s="208"/>
      <c r="T58" s="208"/>
      <c r="U58" s="208"/>
      <c r="V58" s="208"/>
      <c r="W58" s="208"/>
      <c r="X58" s="208"/>
      <c r="Y58" s="208"/>
      <c r="Z58" s="208"/>
      <c r="AA58" s="477"/>
      <c r="AI58" s="194"/>
      <c r="AJ58" s="194"/>
      <c r="AK58" s="194"/>
      <c r="AL58" s="194"/>
      <c r="AM58" s="194"/>
      <c r="AN58" s="194"/>
    </row>
    <row r="59" spans="1:40" ht="15" thickBot="1" x14ac:dyDescent="0.25">
      <c r="A59" s="476" t="s">
        <v>80</v>
      </c>
      <c r="B59" s="475">
        <v>40</v>
      </c>
      <c r="C59" s="475">
        <v>39.5</v>
      </c>
      <c r="D59" s="475">
        <v>39</v>
      </c>
      <c r="E59" s="475">
        <v>38.5</v>
      </c>
      <c r="F59" s="475">
        <v>38.5</v>
      </c>
      <c r="G59" s="475">
        <v>38</v>
      </c>
      <c r="H59" s="475">
        <v>40</v>
      </c>
      <c r="I59" s="475">
        <v>39.5</v>
      </c>
      <c r="J59" s="475">
        <v>39.5</v>
      </c>
      <c r="K59" s="475">
        <v>39.5</v>
      </c>
      <c r="L59" s="475">
        <v>39.5</v>
      </c>
      <c r="M59" s="475">
        <v>39</v>
      </c>
      <c r="N59" s="475">
        <v>39</v>
      </c>
      <c r="O59" s="475">
        <v>38.5</v>
      </c>
      <c r="P59" s="475">
        <v>38</v>
      </c>
      <c r="Q59" s="475">
        <v>39.5</v>
      </c>
      <c r="R59" s="475">
        <v>39.5</v>
      </c>
      <c r="S59" s="475">
        <v>39</v>
      </c>
      <c r="T59" s="475">
        <v>39</v>
      </c>
      <c r="U59" s="475">
        <v>38.5</v>
      </c>
      <c r="V59" s="475">
        <v>38.5</v>
      </c>
      <c r="W59" s="475">
        <v>38</v>
      </c>
      <c r="X59" s="475">
        <v>37.5</v>
      </c>
    </row>
    <row r="60" spans="1:40" ht="21" thickBot="1" x14ac:dyDescent="0.35">
      <c r="A60" s="355" t="s">
        <v>74</v>
      </c>
      <c r="B60" s="822" t="s">
        <v>67</v>
      </c>
      <c r="C60" s="823"/>
      <c r="D60" s="823"/>
      <c r="E60" s="823"/>
      <c r="F60" s="823"/>
      <c r="G60" s="823"/>
      <c r="H60" s="823"/>
      <c r="I60" s="823"/>
      <c r="J60" s="823"/>
      <c r="K60" s="823"/>
      <c r="L60" s="823"/>
      <c r="M60" s="823"/>
      <c r="N60" s="823"/>
      <c r="O60" s="823"/>
      <c r="P60" s="823"/>
      <c r="Q60" s="784" t="s">
        <v>68</v>
      </c>
      <c r="R60" s="785"/>
      <c r="S60" s="785"/>
      <c r="T60" s="785"/>
      <c r="U60" s="785"/>
      <c r="V60" s="785"/>
      <c r="W60" s="785"/>
      <c r="X60" s="785"/>
      <c r="Y60" s="786"/>
      <c r="Z60" s="410"/>
    </row>
    <row r="61" spans="1:40" ht="12.75" customHeight="1" x14ac:dyDescent="0.2">
      <c r="A61" s="190"/>
      <c r="B61" s="348">
        <v>1</v>
      </c>
      <c r="C61" s="349">
        <v>2</v>
      </c>
      <c r="D61" s="349">
        <v>3</v>
      </c>
      <c r="E61" s="349">
        <v>4</v>
      </c>
      <c r="F61" s="348">
        <v>5</v>
      </c>
      <c r="G61" s="349">
        <v>6</v>
      </c>
      <c r="H61" s="348">
        <v>7</v>
      </c>
      <c r="I61" s="349">
        <v>8</v>
      </c>
      <c r="J61" s="349">
        <v>9</v>
      </c>
      <c r="K61" s="349">
        <v>10</v>
      </c>
      <c r="L61" s="350">
        <v>11</v>
      </c>
      <c r="M61" s="344">
        <v>12</v>
      </c>
      <c r="N61" s="290">
        <v>13</v>
      </c>
      <c r="O61" s="408">
        <v>14</v>
      </c>
      <c r="P61" s="341">
        <v>15</v>
      </c>
      <c r="Q61" s="290">
        <v>1</v>
      </c>
      <c r="R61" s="409">
        <v>2</v>
      </c>
      <c r="S61" s="409">
        <v>3</v>
      </c>
      <c r="T61" s="409">
        <v>4</v>
      </c>
      <c r="U61" s="409">
        <v>5</v>
      </c>
      <c r="V61" s="409">
        <v>6</v>
      </c>
      <c r="W61" s="409">
        <v>7</v>
      </c>
      <c r="X61" s="409">
        <v>8</v>
      </c>
      <c r="Y61" s="843" t="s">
        <v>70</v>
      </c>
      <c r="Z61" s="810" t="s">
        <v>69</v>
      </c>
    </row>
    <row r="62" spans="1:40" ht="13.5" customHeight="1" thickBot="1" x14ac:dyDescent="0.25">
      <c r="A62" s="246" t="s">
        <v>2</v>
      </c>
      <c r="B62" s="249">
        <v>1</v>
      </c>
      <c r="C62" s="239">
        <v>2</v>
      </c>
      <c r="D62" s="323">
        <v>3</v>
      </c>
      <c r="E62" s="240">
        <v>4</v>
      </c>
      <c r="F62" s="241">
        <v>5</v>
      </c>
      <c r="G62" s="317">
        <v>6</v>
      </c>
      <c r="H62" s="238">
        <v>1</v>
      </c>
      <c r="I62" s="239">
        <v>2</v>
      </c>
      <c r="J62" s="239">
        <v>2</v>
      </c>
      <c r="K62" s="323">
        <v>3</v>
      </c>
      <c r="L62" s="351">
        <v>3</v>
      </c>
      <c r="M62" s="351">
        <v>3</v>
      </c>
      <c r="N62" s="326">
        <v>4</v>
      </c>
      <c r="O62" s="327">
        <v>5</v>
      </c>
      <c r="P62" s="342">
        <v>6</v>
      </c>
      <c r="Q62" s="412">
        <v>1</v>
      </c>
      <c r="R62" s="413">
        <v>2</v>
      </c>
      <c r="S62" s="414">
        <v>3</v>
      </c>
      <c r="T62" s="414">
        <v>3</v>
      </c>
      <c r="U62" s="415">
        <v>4</v>
      </c>
      <c r="V62" s="415">
        <v>4</v>
      </c>
      <c r="W62" s="416">
        <v>5</v>
      </c>
      <c r="X62" s="417">
        <v>6</v>
      </c>
      <c r="Y62" s="844"/>
      <c r="Z62" s="812"/>
    </row>
    <row r="63" spans="1:40" ht="14.25" x14ac:dyDescent="0.2">
      <c r="A63" s="247" t="s">
        <v>3</v>
      </c>
      <c r="B63" s="299">
        <v>590</v>
      </c>
      <c r="C63" s="418">
        <v>590</v>
      </c>
      <c r="D63" s="418">
        <v>590</v>
      </c>
      <c r="E63" s="418">
        <v>590</v>
      </c>
      <c r="F63" s="418">
        <v>590</v>
      </c>
      <c r="G63" s="418">
        <v>590</v>
      </c>
      <c r="H63" s="426">
        <v>590</v>
      </c>
      <c r="I63" s="426">
        <v>590</v>
      </c>
      <c r="J63" s="426">
        <v>590</v>
      </c>
      <c r="K63" s="426">
        <v>590</v>
      </c>
      <c r="L63" s="426">
        <v>590</v>
      </c>
      <c r="M63" s="426">
        <v>590</v>
      </c>
      <c r="N63" s="386">
        <v>590</v>
      </c>
      <c r="O63" s="386">
        <v>590</v>
      </c>
      <c r="P63" s="427">
        <v>590</v>
      </c>
      <c r="Q63" s="384">
        <v>590</v>
      </c>
      <c r="R63" s="418">
        <v>590</v>
      </c>
      <c r="S63" s="418">
        <v>590</v>
      </c>
      <c r="T63" s="394">
        <v>590</v>
      </c>
      <c r="U63" s="394">
        <v>590</v>
      </c>
      <c r="V63" s="394">
        <v>590</v>
      </c>
      <c r="W63" s="394">
        <v>590</v>
      </c>
      <c r="X63" s="397">
        <v>590</v>
      </c>
      <c r="Y63" s="411">
        <v>490</v>
      </c>
      <c r="Z63" s="447">
        <v>590</v>
      </c>
    </row>
    <row r="64" spans="1:40" ht="14.25" x14ac:dyDescent="0.2">
      <c r="A64" s="248" t="s">
        <v>6</v>
      </c>
      <c r="B64" s="419">
        <v>540.76923076923072</v>
      </c>
      <c r="C64" s="358">
        <v>556.36363636363637</v>
      </c>
      <c r="D64" s="358">
        <v>585.42857142857144</v>
      </c>
      <c r="E64" s="358">
        <v>601.28205128205127</v>
      </c>
      <c r="F64" s="358">
        <v>614.79999999999995</v>
      </c>
      <c r="G64" s="358">
        <v>658.75</v>
      </c>
      <c r="H64" s="428">
        <v>527.38095238095241</v>
      </c>
      <c r="I64" s="428">
        <v>571.11111111111109</v>
      </c>
      <c r="J64" s="429">
        <v>569.11764705882354</v>
      </c>
      <c r="K64" s="429">
        <v>574.73684210526312</v>
      </c>
      <c r="L64" s="429">
        <v>592.63157894736844</v>
      </c>
      <c r="M64" s="428">
        <v>603.42105263157896</v>
      </c>
      <c r="N64" s="358">
        <v>622.54237288135596</v>
      </c>
      <c r="O64" s="358">
        <v>650.71428571428567</v>
      </c>
      <c r="P64" s="359">
        <v>684.16666666666663</v>
      </c>
      <c r="Q64" s="419">
        <v>544.89361702127655</v>
      </c>
      <c r="R64" s="358">
        <v>579.18032786885249</v>
      </c>
      <c r="S64" s="420">
        <v>604.03846153846155</v>
      </c>
      <c r="T64" s="420">
        <v>601.56862745098044</v>
      </c>
      <c r="U64" s="420">
        <v>643.695652173913</v>
      </c>
      <c r="V64" s="420">
        <v>640.79999999999995</v>
      </c>
      <c r="W64" s="420">
        <v>662.72727272727275</v>
      </c>
      <c r="X64" s="421">
        <v>700</v>
      </c>
      <c r="Y64" s="335">
        <v>622.10519125683095</v>
      </c>
      <c r="Z64" s="448">
        <v>601.48986889153753</v>
      </c>
      <c r="AC64" s="190" t="s">
        <v>81</v>
      </c>
      <c r="AD64" s="468"/>
      <c r="AE64" s="468"/>
      <c r="AF64" s="468" t="s">
        <v>77</v>
      </c>
      <c r="AG64" s="468" t="s">
        <v>79</v>
      </c>
      <c r="AH64" s="468" t="s">
        <v>78</v>
      </c>
    </row>
    <row r="65" spans="1:35" ht="14.25" x14ac:dyDescent="0.2">
      <c r="A65" s="248" t="s">
        <v>7</v>
      </c>
      <c r="B65" s="419">
        <v>100</v>
      </c>
      <c r="C65" s="358">
        <v>100</v>
      </c>
      <c r="D65" s="360">
        <v>97.142857142857139</v>
      </c>
      <c r="E65" s="360">
        <v>94.871794871794876</v>
      </c>
      <c r="F65" s="358">
        <v>100</v>
      </c>
      <c r="G65" s="358">
        <v>100</v>
      </c>
      <c r="H65" s="428">
        <v>97.61904761904762</v>
      </c>
      <c r="I65" s="428">
        <v>94.444444444444443</v>
      </c>
      <c r="J65" s="429">
        <v>97.058823529411768</v>
      </c>
      <c r="K65" s="429">
        <v>100</v>
      </c>
      <c r="L65" s="429">
        <v>100</v>
      </c>
      <c r="M65" s="428">
        <v>89.473684210526315</v>
      </c>
      <c r="N65" s="358">
        <v>100</v>
      </c>
      <c r="O65" s="358">
        <v>100</v>
      </c>
      <c r="P65" s="359">
        <v>100</v>
      </c>
      <c r="Q65" s="419">
        <v>89.361702127659569</v>
      </c>
      <c r="R65" s="358">
        <v>96.721311475409834</v>
      </c>
      <c r="S65" s="420">
        <v>98.07692307692308</v>
      </c>
      <c r="T65" s="420">
        <v>100</v>
      </c>
      <c r="U65" s="420">
        <v>100</v>
      </c>
      <c r="V65" s="420">
        <v>100</v>
      </c>
      <c r="W65" s="420">
        <v>100</v>
      </c>
      <c r="X65" s="421">
        <v>100</v>
      </c>
      <c r="Y65" s="335">
        <v>98.019180327868895</v>
      </c>
      <c r="Z65" s="448">
        <v>79.499404052443381</v>
      </c>
      <c r="AD65" s="468">
        <v>1</v>
      </c>
      <c r="AE65" s="468"/>
      <c r="AF65" s="470">
        <v>22.584710675366832</v>
      </c>
      <c r="AG65" s="468">
        <v>22.5</v>
      </c>
      <c r="AH65" s="471">
        <f>AF65-AG65</f>
        <v>8.4710675366832078E-2</v>
      </c>
    </row>
    <row r="66" spans="1:35" ht="14.25" x14ac:dyDescent="0.2">
      <c r="A66" s="248" t="s">
        <v>8</v>
      </c>
      <c r="B66" s="430">
        <v>4.8364153627311036E-2</v>
      </c>
      <c r="C66" s="361">
        <v>3.4930650860182745E-2</v>
      </c>
      <c r="D66" s="361">
        <v>4.4419952183436313E-2</v>
      </c>
      <c r="E66" s="361">
        <v>4.9419137247994016E-2</v>
      </c>
      <c r="F66" s="361">
        <v>3.2243361596262503E-2</v>
      </c>
      <c r="G66" s="431">
        <v>4.3228788424647127E-2</v>
      </c>
      <c r="H66" s="432">
        <v>5.1855885011812076E-2</v>
      </c>
      <c r="I66" s="432">
        <v>4.7015743087916999E-2</v>
      </c>
      <c r="J66" s="433">
        <v>4.2266825282878326E-2</v>
      </c>
      <c r="K66" s="433">
        <v>3.4508138610654451E-2</v>
      </c>
      <c r="L66" s="433">
        <v>4.1816189580794763E-2</v>
      </c>
      <c r="M66" s="432">
        <v>5.1889747967863845E-2</v>
      </c>
      <c r="N66" s="434">
        <v>3.4054988237123184E-2</v>
      </c>
      <c r="O66" s="361">
        <v>3.4099285547769961E-2</v>
      </c>
      <c r="P66" s="359">
        <v>4.0231777259230272E-2</v>
      </c>
      <c r="Q66" s="419">
        <v>5.7273141281093599E-2</v>
      </c>
      <c r="R66" s="361">
        <v>3.8834017291009888E-2</v>
      </c>
      <c r="S66" s="422">
        <v>4.442943564773328E-2</v>
      </c>
      <c r="T66" s="422">
        <v>4.4333345856373316E-2</v>
      </c>
      <c r="U66" s="422">
        <v>3.8920371853686402E-2</v>
      </c>
      <c r="V66" s="422">
        <v>3.5700784563867181E-2</v>
      </c>
      <c r="W66" s="422">
        <v>3.1579874988261009E-2</v>
      </c>
      <c r="X66" s="423">
        <v>3.154200309402802E-2</v>
      </c>
      <c r="Y66" s="346">
        <v>4.0654019730969999E-4</v>
      </c>
      <c r="Z66" s="449">
        <v>7.7951180010851162E-2</v>
      </c>
      <c r="AD66" s="468">
        <v>2</v>
      </c>
      <c r="AE66" s="468"/>
      <c r="AF66" s="470">
        <v>28.468203299892213</v>
      </c>
      <c r="AG66" s="468">
        <v>28.03</v>
      </c>
      <c r="AH66" s="471">
        <f t="shared" ref="AH66:AH69" si="11">AF66-AG66</f>
        <v>0.43820329989221207</v>
      </c>
    </row>
    <row r="67" spans="1:35" ht="14.25" x14ac:dyDescent="0.2">
      <c r="A67" s="276" t="s">
        <v>1</v>
      </c>
      <c r="B67" s="277">
        <v>-8.3441981747066588E-2</v>
      </c>
      <c r="C67" s="278">
        <v>-5.7010785824345128E-2</v>
      </c>
      <c r="D67" s="278">
        <v>-7.7481840193704323E-3</v>
      </c>
      <c r="E67" s="278">
        <v>1.9122120817036053E-2</v>
      </c>
      <c r="F67" s="278">
        <v>4.2033898305084666E-2</v>
      </c>
      <c r="G67" s="278">
        <v>0.11652542372881355</v>
      </c>
      <c r="H67" s="278">
        <v>-0.1061339790153349</v>
      </c>
      <c r="I67" s="278">
        <v>-3.2015065913371041E-2</v>
      </c>
      <c r="J67" s="278">
        <v>-3.5393818544366885E-2</v>
      </c>
      <c r="K67" s="278">
        <v>-2.5869759143621829E-2</v>
      </c>
      <c r="L67" s="278">
        <v>4.4603033006244729E-3</v>
      </c>
      <c r="M67" s="278">
        <v>2.2747546833184678E-2</v>
      </c>
      <c r="N67" s="278">
        <v>5.5156564205688069E-2</v>
      </c>
      <c r="O67" s="278">
        <v>0.10290556900726384</v>
      </c>
      <c r="P67" s="279">
        <v>0.15960451977401124</v>
      </c>
      <c r="Q67" s="277">
        <v>-7.6451496574107533E-2</v>
      </c>
      <c r="R67" s="278">
        <v>-1.8338427340927988E-2</v>
      </c>
      <c r="S67" s="424">
        <v>2.3794002607561943E-2</v>
      </c>
      <c r="T67" s="424">
        <v>1.9607843137254988E-2</v>
      </c>
      <c r="U67" s="424">
        <v>9.100957995578475E-2</v>
      </c>
      <c r="V67" s="424">
        <v>8.6101694915254157E-2</v>
      </c>
      <c r="W67" s="424">
        <v>0.12326656394453007</v>
      </c>
      <c r="X67" s="425">
        <v>0.1864406779661017</v>
      </c>
      <c r="Y67" s="337">
        <v>5.4449369911899199E-2</v>
      </c>
      <c r="Z67" s="337">
        <v>1.9474354053453435E-2</v>
      </c>
      <c r="AC67">
        <v>31.94</v>
      </c>
      <c r="AD67" s="468">
        <v>3</v>
      </c>
      <c r="AE67" s="468"/>
      <c r="AF67" s="472">
        <v>31.14761849461652</v>
      </c>
      <c r="AG67" s="468">
        <v>32.57</v>
      </c>
      <c r="AH67" s="471">
        <f t="shared" si="11"/>
        <v>-1.4223815053834805</v>
      </c>
      <c r="AI67" s="749" t="s">
        <v>86</v>
      </c>
    </row>
    <row r="68" spans="1:35" ht="15" thickBot="1" x14ac:dyDescent="0.25">
      <c r="A68" s="248" t="s">
        <v>28</v>
      </c>
      <c r="B68" s="285">
        <f t="shared" ref="B68:T68" si="12">B64-B49</f>
        <v>32.991452991452945</v>
      </c>
      <c r="C68" s="286">
        <f t="shared" si="12"/>
        <v>44.62450592885375</v>
      </c>
      <c r="D68" s="286">
        <f t="shared" si="12"/>
        <v>37.852813852813824</v>
      </c>
      <c r="E68" s="286">
        <f t="shared" si="12"/>
        <v>39.346567411083583</v>
      </c>
      <c r="F68" s="286">
        <f t="shared" si="12"/>
        <v>66.412903225806417</v>
      </c>
      <c r="G68" s="286">
        <f t="shared" si="12"/>
        <v>125.97222222222217</v>
      </c>
      <c r="H68" s="286">
        <f t="shared" si="12"/>
        <v>11.423505572441741</v>
      </c>
      <c r="I68" s="286">
        <f t="shared" si="12"/>
        <v>40.311111111111131</v>
      </c>
      <c r="J68" s="286">
        <f t="shared" si="12"/>
        <v>51.517647058823513</v>
      </c>
      <c r="K68" s="286">
        <f t="shared" si="12"/>
        <v>80.634278002699034</v>
      </c>
      <c r="L68" s="286">
        <f t="shared" si="12"/>
        <v>79.460847240051407</v>
      </c>
      <c r="M68" s="286">
        <f t="shared" si="12"/>
        <v>92.171052631578959</v>
      </c>
      <c r="N68" s="286">
        <f t="shared" si="12"/>
        <v>88.042372881355959</v>
      </c>
      <c r="O68" s="286">
        <f t="shared" si="12"/>
        <v>129.01215805471122</v>
      </c>
      <c r="P68" s="287">
        <f t="shared" si="12"/>
        <v>113.05555555555554</v>
      </c>
      <c r="Q68" s="285">
        <f t="shared" si="12"/>
        <v>14.476950354609926</v>
      </c>
      <c r="R68" s="286">
        <f t="shared" si="12"/>
        <v>40.575676706061813</v>
      </c>
      <c r="S68" s="286">
        <f t="shared" si="12"/>
        <v>85.080128205128176</v>
      </c>
      <c r="T68" s="286">
        <f t="shared" si="12"/>
        <v>83.651960784313815</v>
      </c>
      <c r="U68" s="286">
        <f>U64-U52</f>
        <v>643.662685140946</v>
      </c>
      <c r="V68" s="286">
        <f>V64-V52</f>
        <v>640.74683136412455</v>
      </c>
      <c r="W68" s="286">
        <f>W64-W52</f>
        <v>662.62183055040202</v>
      </c>
      <c r="X68" s="287">
        <f>X64-Z49</f>
        <v>193.63636363636363</v>
      </c>
      <c r="Y68" s="338">
        <f>Y64-Y52</f>
        <v>622.06437493030035</v>
      </c>
      <c r="Z68" s="352">
        <f>Z64-Z52</f>
        <v>601.45647371528526</v>
      </c>
      <c r="AC68">
        <v>36.47</v>
      </c>
      <c r="AD68" s="468">
        <v>4</v>
      </c>
      <c r="AE68" s="468"/>
      <c r="AF68" s="472">
        <v>35.554550058530999</v>
      </c>
      <c r="AG68" s="468">
        <v>37.090000000000003</v>
      </c>
      <c r="AH68" s="471">
        <f t="shared" si="11"/>
        <v>-1.5354499414690039</v>
      </c>
    </row>
    <row r="69" spans="1:35" ht="15" thickBot="1" x14ac:dyDescent="0.25">
      <c r="A69" s="242" t="s">
        <v>56</v>
      </c>
      <c r="B69" s="440">
        <v>256</v>
      </c>
      <c r="C69" s="441">
        <v>452</v>
      </c>
      <c r="D69" s="441">
        <v>702</v>
      </c>
      <c r="E69" s="441">
        <v>827</v>
      </c>
      <c r="F69" s="441">
        <v>572</v>
      </c>
      <c r="G69" s="441">
        <v>487</v>
      </c>
      <c r="H69" s="441">
        <v>857</v>
      </c>
      <c r="I69" s="441">
        <v>716</v>
      </c>
      <c r="J69" s="441">
        <v>716</v>
      </c>
      <c r="K69" s="441">
        <v>747</v>
      </c>
      <c r="L69" s="441">
        <v>747</v>
      </c>
      <c r="M69" s="441">
        <v>747</v>
      </c>
      <c r="N69" s="441">
        <v>1191</v>
      </c>
      <c r="O69" s="441">
        <v>527</v>
      </c>
      <c r="P69" s="442">
        <v>239</v>
      </c>
      <c r="Q69" s="440">
        <v>956</v>
      </c>
      <c r="R69" s="441">
        <v>1495</v>
      </c>
      <c r="S69" s="441">
        <v>1027</v>
      </c>
      <c r="T69" s="441">
        <v>1027</v>
      </c>
      <c r="U69" s="441">
        <v>956</v>
      </c>
      <c r="V69" s="441">
        <v>956</v>
      </c>
      <c r="W69" s="441">
        <v>662</v>
      </c>
      <c r="X69" s="442">
        <v>314</v>
      </c>
      <c r="Y69" s="339">
        <f>SUM(Q69:X69)</f>
        <v>7393</v>
      </c>
      <c r="Z69" s="339" t="e">
        <f>Y69+#REF!</f>
        <v>#REF!</v>
      </c>
      <c r="AC69">
        <v>35.83</v>
      </c>
      <c r="AD69" s="469">
        <v>5</v>
      </c>
      <c r="AE69" s="469"/>
      <c r="AF69" s="472">
        <v>35.80369607126238</v>
      </c>
      <c r="AG69" s="468">
        <v>38.44</v>
      </c>
      <c r="AH69" s="471">
        <f t="shared" si="11"/>
        <v>-2.6363039287376182</v>
      </c>
      <c r="AI69" s="749" t="s">
        <v>83</v>
      </c>
    </row>
    <row r="70" spans="1:35" ht="15" thickBot="1" x14ac:dyDescent="0.25">
      <c r="A70" s="189" t="s">
        <v>29</v>
      </c>
      <c r="B70" s="435">
        <f t="shared" ref="B70:P70" si="13">B55+B71</f>
        <v>41.5</v>
      </c>
      <c r="C70" s="436">
        <f t="shared" si="13"/>
        <v>41</v>
      </c>
      <c r="D70" s="436">
        <f t="shared" si="13"/>
        <v>39.5</v>
      </c>
      <c r="E70" s="436">
        <f t="shared" si="13"/>
        <v>38.5</v>
      </c>
      <c r="F70" s="436">
        <f t="shared" si="13"/>
        <v>38</v>
      </c>
      <c r="G70" s="436">
        <f t="shared" si="13"/>
        <v>37.5</v>
      </c>
      <c r="H70" s="436">
        <f t="shared" si="13"/>
        <v>41.5</v>
      </c>
      <c r="I70" s="436">
        <f t="shared" si="13"/>
        <v>41</v>
      </c>
      <c r="J70" s="436">
        <f t="shared" si="13"/>
        <v>41</v>
      </c>
      <c r="K70" s="436">
        <f t="shared" si="13"/>
        <v>41.5</v>
      </c>
      <c r="L70" s="436">
        <f t="shared" si="13"/>
        <v>40.5</v>
      </c>
      <c r="M70" s="436">
        <f t="shared" si="13"/>
        <v>39.5</v>
      </c>
      <c r="N70" s="436">
        <f t="shared" si="13"/>
        <v>39</v>
      </c>
      <c r="O70" s="436">
        <f t="shared" si="13"/>
        <v>38.5</v>
      </c>
      <c r="P70" s="437">
        <f t="shared" si="13"/>
        <v>37</v>
      </c>
      <c r="Q70" s="435">
        <v>41</v>
      </c>
      <c r="R70" s="436">
        <v>40</v>
      </c>
      <c r="S70" s="436">
        <v>39.5</v>
      </c>
      <c r="T70" s="436">
        <v>39.5</v>
      </c>
      <c r="U70" s="436">
        <v>39</v>
      </c>
      <c r="V70" s="436">
        <v>39</v>
      </c>
      <c r="W70" s="436">
        <v>38.5</v>
      </c>
      <c r="X70" s="437">
        <v>38.5</v>
      </c>
      <c r="Y70" s="353"/>
      <c r="Z70" s="353"/>
    </row>
    <row r="71" spans="1:35" ht="14.25" x14ac:dyDescent="0.2">
      <c r="A71" s="189" t="s">
        <v>27</v>
      </c>
      <c r="B71" s="65">
        <v>1.5</v>
      </c>
      <c r="C71" s="65">
        <v>1.5</v>
      </c>
      <c r="D71" s="65">
        <v>1.5</v>
      </c>
      <c r="E71" s="65">
        <v>1</v>
      </c>
      <c r="F71" s="65">
        <v>1</v>
      </c>
      <c r="G71" s="65">
        <v>1</v>
      </c>
      <c r="H71" s="65">
        <v>1.5</v>
      </c>
      <c r="I71" s="65">
        <v>1.5</v>
      </c>
      <c r="J71" s="65">
        <v>1.5</v>
      </c>
      <c r="K71" s="65">
        <v>1.5</v>
      </c>
      <c r="L71" s="65">
        <v>1</v>
      </c>
      <c r="M71" s="65">
        <v>1</v>
      </c>
      <c r="N71" s="65">
        <v>1</v>
      </c>
      <c r="O71" s="65">
        <v>1</v>
      </c>
      <c r="P71" s="65">
        <v>1</v>
      </c>
      <c r="Q71" s="65">
        <v>1.5</v>
      </c>
      <c r="R71" s="65">
        <v>1.5</v>
      </c>
      <c r="S71" s="65">
        <v>1</v>
      </c>
      <c r="T71" s="65">
        <v>1</v>
      </c>
      <c r="U71" s="65">
        <v>1</v>
      </c>
      <c r="V71" s="65">
        <v>1</v>
      </c>
      <c r="W71" s="65">
        <v>1</v>
      </c>
      <c r="X71" s="65">
        <v>1</v>
      </c>
      <c r="Y71" s="65"/>
      <c r="Z71" s="65"/>
      <c r="AA71" s="264"/>
    </row>
    <row r="72" spans="1:35" x14ac:dyDescent="0.2">
      <c r="A72" s="264"/>
      <c r="B72" s="264">
        <v>43</v>
      </c>
      <c r="C72" s="264">
        <v>42.5</v>
      </c>
      <c r="D72" s="264">
        <v>41</v>
      </c>
      <c r="E72" s="264">
        <v>40.5</v>
      </c>
      <c r="F72" s="264">
        <v>39.5</v>
      </c>
      <c r="G72" s="264">
        <v>38.5</v>
      </c>
      <c r="H72" s="264">
        <v>43</v>
      </c>
      <c r="I72" s="264">
        <v>42.5</v>
      </c>
      <c r="J72" s="264">
        <v>42.5</v>
      </c>
      <c r="K72" s="475">
        <v>42.5</v>
      </c>
      <c r="L72" s="264">
        <v>42.5</v>
      </c>
      <c r="M72" s="264">
        <v>41.5</v>
      </c>
      <c r="N72" s="264">
        <v>40.5</v>
      </c>
      <c r="O72" s="264">
        <v>40</v>
      </c>
      <c r="P72" s="264">
        <v>38</v>
      </c>
      <c r="Q72" s="264">
        <v>42.5</v>
      </c>
      <c r="R72" s="264">
        <v>41.5</v>
      </c>
      <c r="S72" s="264">
        <v>41.5</v>
      </c>
      <c r="T72" s="264">
        <v>41.5</v>
      </c>
      <c r="U72" s="264">
        <v>41</v>
      </c>
      <c r="V72" s="264"/>
      <c r="W72" s="264"/>
      <c r="X72" s="264"/>
      <c r="Y72" s="264"/>
      <c r="Z72" s="264"/>
      <c r="AA72" s="264"/>
    </row>
    <row r="73" spans="1:35" x14ac:dyDescent="0.2">
      <c r="A73" s="264"/>
      <c r="B73" s="264">
        <v>3</v>
      </c>
      <c r="C73" s="264">
        <v>3</v>
      </c>
      <c r="D73" s="264">
        <v>3</v>
      </c>
      <c r="E73" s="264">
        <v>3</v>
      </c>
      <c r="F73" s="264">
        <v>2.5</v>
      </c>
      <c r="G73" s="264">
        <v>2</v>
      </c>
      <c r="H73" s="264">
        <v>3</v>
      </c>
      <c r="I73" s="264">
        <v>3</v>
      </c>
      <c r="J73" s="264">
        <v>3</v>
      </c>
      <c r="K73" s="264">
        <v>3</v>
      </c>
      <c r="L73" s="264">
        <v>3</v>
      </c>
      <c r="M73" s="264">
        <v>3</v>
      </c>
      <c r="N73" s="264">
        <v>2.5</v>
      </c>
      <c r="O73" s="264">
        <v>2.5</v>
      </c>
      <c r="P73" s="264">
        <v>2</v>
      </c>
      <c r="Q73" s="264">
        <v>3</v>
      </c>
      <c r="R73" s="264">
        <v>3</v>
      </c>
      <c r="S73" s="264">
        <v>3</v>
      </c>
      <c r="T73" s="264">
        <v>3</v>
      </c>
      <c r="U73" s="264">
        <v>2.5</v>
      </c>
      <c r="V73" s="264">
        <v>2.5</v>
      </c>
      <c r="W73" s="264">
        <v>2</v>
      </c>
      <c r="X73" s="264">
        <v>2</v>
      </c>
      <c r="Y73" s="264"/>
      <c r="Z73" s="264"/>
      <c r="AA73" s="264"/>
    </row>
    <row r="74" spans="1:35" x14ac:dyDescent="0.2">
      <c r="B74">
        <f>B59+B73</f>
        <v>43</v>
      </c>
      <c r="C74" s="264">
        <f t="shared" ref="C74:X74" si="14">C59+C73</f>
        <v>42.5</v>
      </c>
      <c r="D74" s="264">
        <f t="shared" si="14"/>
        <v>42</v>
      </c>
      <c r="E74" s="264">
        <f t="shared" si="14"/>
        <v>41.5</v>
      </c>
      <c r="F74" s="264">
        <f t="shared" si="14"/>
        <v>41</v>
      </c>
      <c r="G74" s="264">
        <f t="shared" si="14"/>
        <v>40</v>
      </c>
      <c r="H74" s="264">
        <f t="shared" si="14"/>
        <v>43</v>
      </c>
      <c r="I74" s="264">
        <f t="shared" si="14"/>
        <v>42.5</v>
      </c>
      <c r="J74" s="264">
        <f t="shared" si="14"/>
        <v>42.5</v>
      </c>
      <c r="K74" s="264">
        <f t="shared" si="14"/>
        <v>42.5</v>
      </c>
      <c r="L74" s="264">
        <f t="shared" si="14"/>
        <v>42.5</v>
      </c>
      <c r="M74" s="264">
        <v>42.5</v>
      </c>
      <c r="N74" s="264">
        <f t="shared" si="14"/>
        <v>41.5</v>
      </c>
      <c r="O74" s="264">
        <f t="shared" si="14"/>
        <v>41</v>
      </c>
      <c r="P74" s="264">
        <f t="shared" si="14"/>
        <v>40</v>
      </c>
      <c r="Q74" s="264">
        <f t="shared" si="14"/>
        <v>42.5</v>
      </c>
      <c r="R74" s="264">
        <f t="shared" si="14"/>
        <v>42.5</v>
      </c>
      <c r="S74" s="264">
        <f t="shared" si="14"/>
        <v>42</v>
      </c>
      <c r="T74" s="264">
        <f t="shared" si="14"/>
        <v>42</v>
      </c>
      <c r="U74" s="264">
        <f t="shared" si="14"/>
        <v>41</v>
      </c>
      <c r="V74" s="264">
        <f t="shared" si="14"/>
        <v>41</v>
      </c>
      <c r="W74" s="264">
        <f t="shared" si="14"/>
        <v>40</v>
      </c>
      <c r="X74" s="264">
        <f t="shared" si="14"/>
        <v>39.5</v>
      </c>
    </row>
    <row r="75" spans="1:35" x14ac:dyDescent="0.2">
      <c r="B75">
        <f>(B74*B69)/1000</f>
        <v>11.007999999999999</v>
      </c>
      <c r="C75" s="264">
        <f t="shared" ref="C75:X75" si="15">(C74*C69)/1000</f>
        <v>19.21</v>
      </c>
      <c r="D75" s="264">
        <f t="shared" si="15"/>
        <v>29.484000000000002</v>
      </c>
      <c r="E75" s="264">
        <f t="shared" si="15"/>
        <v>34.320500000000003</v>
      </c>
      <c r="F75" s="264">
        <f t="shared" si="15"/>
        <v>23.452000000000002</v>
      </c>
      <c r="G75" s="264">
        <f t="shared" si="15"/>
        <v>19.48</v>
      </c>
      <c r="H75" s="264">
        <f t="shared" si="15"/>
        <v>36.850999999999999</v>
      </c>
      <c r="I75" s="264">
        <f t="shared" si="15"/>
        <v>30.43</v>
      </c>
      <c r="J75" s="264">
        <f t="shared" si="15"/>
        <v>30.43</v>
      </c>
      <c r="K75" s="264">
        <f t="shared" si="15"/>
        <v>31.747499999999999</v>
      </c>
      <c r="L75" s="264">
        <f t="shared" si="15"/>
        <v>31.747499999999999</v>
      </c>
      <c r="M75" s="264">
        <f t="shared" si="15"/>
        <v>31.747499999999999</v>
      </c>
      <c r="N75" s="264">
        <f t="shared" si="15"/>
        <v>49.426499999999997</v>
      </c>
      <c r="O75" s="264">
        <f t="shared" si="15"/>
        <v>21.606999999999999</v>
      </c>
      <c r="P75" s="264">
        <f t="shared" si="15"/>
        <v>9.56</v>
      </c>
      <c r="Q75" s="264">
        <f t="shared" si="15"/>
        <v>40.630000000000003</v>
      </c>
      <c r="R75" s="264">
        <f t="shared" si="15"/>
        <v>63.537500000000001</v>
      </c>
      <c r="S75" s="264">
        <f t="shared" si="15"/>
        <v>43.134</v>
      </c>
      <c r="T75" s="264">
        <f t="shared" si="15"/>
        <v>43.134</v>
      </c>
      <c r="U75" s="264">
        <f t="shared" si="15"/>
        <v>39.195999999999998</v>
      </c>
      <c r="V75" s="264">
        <f t="shared" si="15"/>
        <v>39.195999999999998</v>
      </c>
      <c r="W75" s="264">
        <f t="shared" si="15"/>
        <v>26.48</v>
      </c>
      <c r="X75" s="264">
        <f t="shared" si="15"/>
        <v>12.403</v>
      </c>
      <c r="Y75">
        <f>SUM(B75:X75)</f>
        <v>718.2120000000001</v>
      </c>
    </row>
    <row r="77" spans="1:35" ht="13.5" thickBot="1" x14ac:dyDescent="0.25"/>
    <row r="78" spans="1:35" ht="21" thickBot="1" x14ac:dyDescent="0.35">
      <c r="A78" s="355" t="s">
        <v>87</v>
      </c>
      <c r="B78" s="822" t="s">
        <v>67</v>
      </c>
      <c r="C78" s="823"/>
      <c r="D78" s="823"/>
      <c r="E78" s="823"/>
      <c r="F78" s="823"/>
      <c r="G78" s="823"/>
      <c r="H78" s="823"/>
      <c r="I78" s="823"/>
      <c r="J78" s="823"/>
      <c r="K78" s="823"/>
      <c r="L78" s="823"/>
      <c r="M78" s="823"/>
      <c r="N78" s="823"/>
      <c r="O78" s="823"/>
      <c r="P78" s="823"/>
      <c r="Q78" s="784" t="s">
        <v>68</v>
      </c>
      <c r="R78" s="785"/>
      <c r="S78" s="785"/>
      <c r="T78" s="785"/>
      <c r="U78" s="785"/>
      <c r="V78" s="785"/>
      <c r="W78" s="785"/>
      <c r="X78" s="785"/>
      <c r="Y78" s="786"/>
      <c r="Z78" s="410"/>
    </row>
    <row r="79" spans="1:35" ht="12.75" customHeight="1" x14ac:dyDescent="0.2">
      <c r="A79" s="190"/>
      <c r="B79" s="348">
        <v>1</v>
      </c>
      <c r="C79" s="349">
        <v>2</v>
      </c>
      <c r="D79" s="349">
        <v>3</v>
      </c>
      <c r="E79" s="349">
        <v>4</v>
      </c>
      <c r="F79" s="348">
        <v>5</v>
      </c>
      <c r="G79" s="349">
        <v>6</v>
      </c>
      <c r="H79" s="348">
        <v>7</v>
      </c>
      <c r="I79" s="349">
        <v>8</v>
      </c>
      <c r="J79" s="349">
        <v>9</v>
      </c>
      <c r="K79" s="349">
        <v>10</v>
      </c>
      <c r="L79" s="350">
        <v>11</v>
      </c>
      <c r="M79" s="344">
        <v>12</v>
      </c>
      <c r="N79" s="290">
        <v>13</v>
      </c>
      <c r="O79" s="484">
        <v>14</v>
      </c>
      <c r="P79" s="341">
        <v>15</v>
      </c>
      <c r="Q79" s="290">
        <v>1</v>
      </c>
      <c r="R79" s="484">
        <v>2</v>
      </c>
      <c r="S79" s="484">
        <v>3</v>
      </c>
      <c r="T79" s="484">
        <v>4</v>
      </c>
      <c r="U79" s="484">
        <v>5</v>
      </c>
      <c r="V79" s="484">
        <v>6</v>
      </c>
      <c r="W79" s="484">
        <v>7</v>
      </c>
      <c r="X79" s="484">
        <v>8</v>
      </c>
      <c r="Y79" s="843" t="s">
        <v>70</v>
      </c>
      <c r="Z79" s="810" t="s">
        <v>69</v>
      </c>
    </row>
    <row r="80" spans="1:35" ht="13.5" customHeight="1" thickBot="1" x14ac:dyDescent="0.25">
      <c r="A80" s="246" t="s">
        <v>2</v>
      </c>
      <c r="B80" s="249">
        <v>1</v>
      </c>
      <c r="C80" s="239">
        <v>2</v>
      </c>
      <c r="D80" s="323">
        <v>3</v>
      </c>
      <c r="E80" s="240">
        <v>4</v>
      </c>
      <c r="F80" s="241">
        <v>5</v>
      </c>
      <c r="G80" s="317">
        <v>6</v>
      </c>
      <c r="H80" s="238">
        <v>1</v>
      </c>
      <c r="I80" s="239">
        <v>2</v>
      </c>
      <c r="J80" s="239">
        <v>2</v>
      </c>
      <c r="K80" s="323">
        <v>3</v>
      </c>
      <c r="L80" s="351">
        <v>3</v>
      </c>
      <c r="M80" s="351">
        <v>3</v>
      </c>
      <c r="N80" s="326">
        <v>4</v>
      </c>
      <c r="O80" s="327">
        <v>5</v>
      </c>
      <c r="P80" s="342">
        <v>6</v>
      </c>
      <c r="Q80" s="412">
        <v>1</v>
      </c>
      <c r="R80" s="413">
        <v>2</v>
      </c>
      <c r="S80" s="414">
        <v>3</v>
      </c>
      <c r="T80" s="414">
        <v>3</v>
      </c>
      <c r="U80" s="415">
        <v>4</v>
      </c>
      <c r="V80" s="415">
        <v>4</v>
      </c>
      <c r="W80" s="416">
        <v>5</v>
      </c>
      <c r="X80" s="417">
        <v>6</v>
      </c>
      <c r="Y80" s="844"/>
      <c r="Z80" s="812"/>
    </row>
    <row r="81" spans="1:29" ht="15" thickBot="1" x14ac:dyDescent="0.25">
      <c r="A81" s="247" t="s">
        <v>3</v>
      </c>
      <c r="B81" s="299">
        <v>680</v>
      </c>
      <c r="C81" s="299">
        <v>680</v>
      </c>
      <c r="D81" s="299">
        <v>680</v>
      </c>
      <c r="E81" s="299">
        <v>680</v>
      </c>
      <c r="F81" s="299">
        <v>680</v>
      </c>
      <c r="G81" s="299">
        <v>680</v>
      </c>
      <c r="H81" s="374">
        <v>680</v>
      </c>
      <c r="I81" s="377">
        <v>680</v>
      </c>
      <c r="J81" s="374">
        <v>680</v>
      </c>
      <c r="K81" s="377">
        <v>680</v>
      </c>
      <c r="L81" s="377">
        <v>680</v>
      </c>
      <c r="M81" s="377">
        <v>680</v>
      </c>
      <c r="N81" s="384">
        <v>680</v>
      </c>
      <c r="O81" s="386">
        <v>680</v>
      </c>
      <c r="P81" s="386">
        <v>680</v>
      </c>
      <c r="Q81" s="386">
        <v>680</v>
      </c>
      <c r="R81" s="389">
        <v>680</v>
      </c>
      <c r="S81" s="299">
        <v>680</v>
      </c>
      <c r="T81" s="394">
        <v>680</v>
      </c>
      <c r="U81" s="394">
        <v>680</v>
      </c>
      <c r="V81" s="397">
        <v>680</v>
      </c>
      <c r="W81" s="397">
        <v>680</v>
      </c>
      <c r="X81" s="397">
        <v>680</v>
      </c>
      <c r="Y81" s="485">
        <v>680</v>
      </c>
      <c r="Z81" s="303">
        <v>680</v>
      </c>
    </row>
    <row r="82" spans="1:29" ht="15" thickBot="1" x14ac:dyDescent="0.25">
      <c r="A82" s="248" t="s">
        <v>6</v>
      </c>
      <c r="B82" s="300">
        <v>683.07692307692309</v>
      </c>
      <c r="C82" s="300">
        <v>654.09090909090912</v>
      </c>
      <c r="D82" s="300">
        <v>698.57142857142856</v>
      </c>
      <c r="E82" s="300">
        <v>720</v>
      </c>
      <c r="F82" s="300">
        <v>699.64285714285711</v>
      </c>
      <c r="G82" s="300">
        <v>727.5</v>
      </c>
      <c r="H82" s="375">
        <v>626.19047619047615</v>
      </c>
      <c r="I82" s="378">
        <v>687.1875</v>
      </c>
      <c r="J82" s="380">
        <v>692.5</v>
      </c>
      <c r="K82" s="382">
        <v>658.64864864864865</v>
      </c>
      <c r="L82" s="382">
        <v>675.1351351351351</v>
      </c>
      <c r="M82" s="378">
        <v>715.1351351351351</v>
      </c>
      <c r="N82" s="300">
        <v>711.86440677966107</v>
      </c>
      <c r="O82" s="387">
        <v>745.92592592592598</v>
      </c>
      <c r="P82" s="387">
        <v>760</v>
      </c>
      <c r="Q82" s="387">
        <v>629.79166666666663</v>
      </c>
      <c r="R82" s="390">
        <v>662.43243243243239</v>
      </c>
      <c r="S82" s="392">
        <v>681.76470588235293</v>
      </c>
      <c r="T82" s="395">
        <v>681.66666666666663</v>
      </c>
      <c r="U82" s="395">
        <v>703.0612244897959</v>
      </c>
      <c r="V82" s="398">
        <v>717.11111111111109</v>
      </c>
      <c r="W82" s="398">
        <v>755.48387096774195</v>
      </c>
      <c r="X82" s="400">
        <v>801.875</v>
      </c>
      <c r="Y82" s="486">
        <v>689.80662983425418</v>
      </c>
      <c r="Z82" s="304">
        <v>692.25385527876631</v>
      </c>
    </row>
    <row r="83" spans="1:29" ht="15" thickBot="1" x14ac:dyDescent="0.25">
      <c r="A83" s="248" t="s">
        <v>7</v>
      </c>
      <c r="B83" s="300">
        <v>92.307692307692307</v>
      </c>
      <c r="C83" s="300">
        <v>95.454545454545453</v>
      </c>
      <c r="D83" s="302">
        <v>100</v>
      </c>
      <c r="E83" s="302">
        <v>100</v>
      </c>
      <c r="F83" s="300">
        <v>100</v>
      </c>
      <c r="G83" s="300">
        <v>100</v>
      </c>
      <c r="H83" s="375">
        <v>100</v>
      </c>
      <c r="I83" s="378">
        <v>100</v>
      </c>
      <c r="J83" s="380">
        <v>100</v>
      </c>
      <c r="K83" s="382">
        <v>100</v>
      </c>
      <c r="L83" s="382">
        <v>97.297297297297291</v>
      </c>
      <c r="M83" s="378">
        <v>97.297297297297291</v>
      </c>
      <c r="N83" s="300">
        <v>100</v>
      </c>
      <c r="O83" s="387">
        <v>100</v>
      </c>
      <c r="P83" s="387">
        <v>100</v>
      </c>
      <c r="Q83" s="387">
        <v>97.916666666666671</v>
      </c>
      <c r="R83" s="390">
        <v>100</v>
      </c>
      <c r="S83" s="392">
        <v>100</v>
      </c>
      <c r="T83" s="395">
        <v>100</v>
      </c>
      <c r="U83" s="395">
        <v>100</v>
      </c>
      <c r="V83" s="398">
        <v>100</v>
      </c>
      <c r="W83" s="398">
        <v>100</v>
      </c>
      <c r="X83" s="400">
        <v>100</v>
      </c>
      <c r="Y83" s="486">
        <v>83.425414364640886</v>
      </c>
      <c r="Z83" s="304">
        <v>87.663107947805457</v>
      </c>
    </row>
    <row r="84" spans="1:29" ht="14.25" x14ac:dyDescent="0.2">
      <c r="A84" s="248" t="s">
        <v>8</v>
      </c>
      <c r="B84" s="301">
        <v>6.1680468187518614E-2</v>
      </c>
      <c r="C84" s="301">
        <v>4.670509409185996E-2</v>
      </c>
      <c r="D84" s="301">
        <v>4.0509384096243002E-2</v>
      </c>
      <c r="E84" s="301">
        <v>3.5136418446315328E-2</v>
      </c>
      <c r="F84" s="301">
        <v>3.4692815390600248E-2</v>
      </c>
      <c r="G84" s="373">
        <v>3.5986891345715942E-2</v>
      </c>
      <c r="H84" s="376">
        <v>3.6707280262044263E-2</v>
      </c>
      <c r="I84" s="379">
        <v>4.4293420657145151E-2</v>
      </c>
      <c r="J84" s="381">
        <v>4.5330464986371513E-2</v>
      </c>
      <c r="K84" s="383">
        <v>4.2382441801149605E-2</v>
      </c>
      <c r="L84" s="383">
        <v>4.2959418495745076E-2</v>
      </c>
      <c r="M84" s="379">
        <v>4.0426033529203827E-2</v>
      </c>
      <c r="N84" s="385">
        <v>4.0024085718999007E-2</v>
      </c>
      <c r="O84" s="388">
        <v>3.4664368770024684E-2</v>
      </c>
      <c r="P84" s="387">
        <v>4.2296713864004194E-2</v>
      </c>
      <c r="Q84" s="387">
        <v>5.4088127545373073E-2</v>
      </c>
      <c r="R84" s="391">
        <v>3.6961441929956415E-2</v>
      </c>
      <c r="S84" s="393">
        <v>3.4941254066120475E-2</v>
      </c>
      <c r="T84" s="396">
        <v>4.2804746699295508E-2</v>
      </c>
      <c r="U84" s="396">
        <v>3.1896010051498835E-2</v>
      </c>
      <c r="V84" s="399">
        <v>3.9180587058192821E-2</v>
      </c>
      <c r="W84" s="399">
        <v>4.0601806827252659E-2</v>
      </c>
      <c r="X84" s="400">
        <v>3.155461025720524E-2</v>
      </c>
      <c r="Y84" s="487">
        <v>7.1520018031428295E-2</v>
      </c>
      <c r="Z84" s="305">
        <v>6.6347643451351565E-2</v>
      </c>
    </row>
    <row r="85" spans="1:29" ht="15" thickBot="1" x14ac:dyDescent="0.25">
      <c r="A85" s="276" t="s">
        <v>1</v>
      </c>
      <c r="B85" s="306">
        <v>4.5248868778280799E-3</v>
      </c>
      <c r="C85" s="306">
        <v>-3.8101604278074817E-2</v>
      </c>
      <c r="D85" s="306">
        <v>2.7310924369747875E-2</v>
      </c>
      <c r="E85" s="306">
        <v>5.8823529411764705E-2</v>
      </c>
      <c r="F85" s="306">
        <v>2.8886554621848692E-2</v>
      </c>
      <c r="G85" s="306">
        <v>6.985294117647059E-2</v>
      </c>
      <c r="H85" s="401">
        <v>-7.9131652661064492E-2</v>
      </c>
      <c r="I85" s="306">
        <v>1.0569852941176471E-2</v>
      </c>
      <c r="J85" s="401">
        <v>1.8382352941176471E-2</v>
      </c>
      <c r="K85" s="306">
        <v>-3.1399046104928462E-2</v>
      </c>
      <c r="L85" s="306">
        <v>-7.1542130365660275E-3</v>
      </c>
      <c r="M85" s="306">
        <v>5.1669316375198678E-2</v>
      </c>
      <c r="N85" s="306">
        <v>4.6859421734795688E-2</v>
      </c>
      <c r="O85" s="402">
        <v>9.6949891067538208E-2</v>
      </c>
      <c r="P85" s="402">
        <v>0.11764705882352941</v>
      </c>
      <c r="Q85" s="402">
        <v>-7.3835784313725547E-2</v>
      </c>
      <c r="R85" s="403">
        <v>-2.5834658187599422E-2</v>
      </c>
      <c r="S85" s="404">
        <v>2.5951557093425409E-3</v>
      </c>
      <c r="T85" s="405">
        <v>2.4509803921568072E-3</v>
      </c>
      <c r="U85" s="405">
        <v>3.3913565426170446E-2</v>
      </c>
      <c r="V85" s="406">
        <v>5.4575163398692776E-2</v>
      </c>
      <c r="W85" s="406">
        <v>0.11100569259962051</v>
      </c>
      <c r="X85" s="406">
        <v>0.17922794117647059</v>
      </c>
      <c r="Y85" s="406">
        <v>1.4421514462138503E-2</v>
      </c>
      <c r="Z85" s="307">
        <v>1.8020375409950454E-2</v>
      </c>
    </row>
    <row r="86" spans="1:29" ht="15" thickBot="1" x14ac:dyDescent="0.25">
      <c r="A86" s="248" t="s">
        <v>28</v>
      </c>
      <c r="B86" s="285">
        <f t="shared" ref="B86:T86" si="16">B82-B67</f>
        <v>683.16036505867021</v>
      </c>
      <c r="C86" s="286">
        <f t="shared" si="16"/>
        <v>654.14791987673345</v>
      </c>
      <c r="D86" s="286">
        <f t="shared" si="16"/>
        <v>698.57917675544797</v>
      </c>
      <c r="E86" s="286">
        <f t="shared" si="16"/>
        <v>719.98087787918291</v>
      </c>
      <c r="F86" s="286">
        <f t="shared" si="16"/>
        <v>699.60082324455198</v>
      </c>
      <c r="G86" s="286">
        <f t="shared" si="16"/>
        <v>727.38347457627117</v>
      </c>
      <c r="H86" s="286">
        <f t="shared" si="16"/>
        <v>626.29661016949149</v>
      </c>
      <c r="I86" s="286">
        <f t="shared" si="16"/>
        <v>687.21951506591336</v>
      </c>
      <c r="J86" s="286">
        <f t="shared" si="16"/>
        <v>692.53539381854432</v>
      </c>
      <c r="K86" s="286">
        <f t="shared" si="16"/>
        <v>658.67451840779222</v>
      </c>
      <c r="L86" s="286">
        <f t="shared" si="16"/>
        <v>675.13067483183443</v>
      </c>
      <c r="M86" s="286">
        <f t="shared" si="16"/>
        <v>715.11238758830189</v>
      </c>
      <c r="N86" s="286">
        <f t="shared" si="16"/>
        <v>711.80925021545534</v>
      </c>
      <c r="O86" s="286">
        <f t="shared" si="16"/>
        <v>745.82302035691873</v>
      </c>
      <c r="P86" s="287">
        <f t="shared" si="16"/>
        <v>759.84039548022599</v>
      </c>
      <c r="Q86" s="285">
        <f t="shared" si="16"/>
        <v>629.86811816324075</v>
      </c>
      <c r="R86" s="286">
        <f t="shared" si="16"/>
        <v>662.45077085977334</v>
      </c>
      <c r="S86" s="286">
        <f t="shared" si="16"/>
        <v>681.74091187974534</v>
      </c>
      <c r="T86" s="286">
        <f t="shared" si="16"/>
        <v>681.64705882352939</v>
      </c>
      <c r="U86" s="286">
        <f>U82-U70</f>
        <v>664.0612244897959</v>
      </c>
      <c r="V86" s="286">
        <f>V82-V70</f>
        <v>678.11111111111109</v>
      </c>
      <c r="W86" s="286">
        <f>W82-W70</f>
        <v>716.98387096774195</v>
      </c>
      <c r="X86" s="287">
        <f>X82-Z67</f>
        <v>801.8555256459465</v>
      </c>
      <c r="Y86" s="338">
        <f>Y82-Y70</f>
        <v>689.80662983425418</v>
      </c>
      <c r="Z86" s="352">
        <f>Z82-Z70</f>
        <v>692.25385527876631</v>
      </c>
    </row>
    <row r="87" spans="1:29" ht="15" thickBot="1" x14ac:dyDescent="0.25">
      <c r="A87" s="242" t="s">
        <v>56</v>
      </c>
      <c r="B87" s="440">
        <v>255</v>
      </c>
      <c r="C87" s="441">
        <v>452</v>
      </c>
      <c r="D87" s="441">
        <v>701</v>
      </c>
      <c r="E87" s="441">
        <v>826</v>
      </c>
      <c r="F87" s="441">
        <v>572</v>
      </c>
      <c r="G87" s="441">
        <v>486</v>
      </c>
      <c r="H87" s="441">
        <v>855</v>
      </c>
      <c r="I87" s="441">
        <v>716</v>
      </c>
      <c r="J87" s="441">
        <v>716</v>
      </c>
      <c r="K87" s="441">
        <v>747</v>
      </c>
      <c r="L87" s="441">
        <v>747</v>
      </c>
      <c r="M87" s="441">
        <v>746</v>
      </c>
      <c r="N87" s="441">
        <v>1191</v>
      </c>
      <c r="O87" s="441">
        <v>527</v>
      </c>
      <c r="P87" s="442">
        <v>239</v>
      </c>
      <c r="Q87" s="440">
        <v>948</v>
      </c>
      <c r="R87" s="441">
        <v>1493</v>
      </c>
      <c r="S87" s="441">
        <v>1027</v>
      </c>
      <c r="T87" s="441">
        <v>1023</v>
      </c>
      <c r="U87" s="441">
        <v>956</v>
      </c>
      <c r="V87" s="441">
        <v>955</v>
      </c>
      <c r="W87" s="441">
        <v>662</v>
      </c>
      <c r="X87" s="442">
        <v>314</v>
      </c>
      <c r="Y87" s="339">
        <f>SUM(Q87:X87)</f>
        <v>7378</v>
      </c>
      <c r="Z87" s="339" t="e">
        <f>Y87+#REF!</f>
        <v>#REF!</v>
      </c>
    </row>
    <row r="88" spans="1:29" ht="15" thickBot="1" x14ac:dyDescent="0.25">
      <c r="A88" s="189" t="s">
        <v>29</v>
      </c>
      <c r="B88" s="435">
        <f t="shared" ref="B88:P88" si="17">B73+B89</f>
        <v>4.5</v>
      </c>
      <c r="C88" s="436">
        <f t="shared" si="17"/>
        <v>4.5</v>
      </c>
      <c r="D88" s="436">
        <f t="shared" si="17"/>
        <v>4.5</v>
      </c>
      <c r="E88" s="436">
        <f t="shared" si="17"/>
        <v>4</v>
      </c>
      <c r="F88" s="436">
        <f t="shared" si="17"/>
        <v>3.5</v>
      </c>
      <c r="G88" s="436">
        <f t="shared" si="17"/>
        <v>3</v>
      </c>
      <c r="H88" s="436">
        <f t="shared" si="17"/>
        <v>4.5</v>
      </c>
      <c r="I88" s="436">
        <f t="shared" si="17"/>
        <v>4.5</v>
      </c>
      <c r="J88" s="436">
        <f t="shared" si="17"/>
        <v>4.5</v>
      </c>
      <c r="K88" s="436">
        <f t="shared" si="17"/>
        <v>4.5</v>
      </c>
      <c r="L88" s="436">
        <f t="shared" si="17"/>
        <v>4</v>
      </c>
      <c r="M88" s="436">
        <f t="shared" si="17"/>
        <v>4</v>
      </c>
      <c r="N88" s="436">
        <f t="shared" si="17"/>
        <v>3.5</v>
      </c>
      <c r="O88" s="436">
        <f t="shared" si="17"/>
        <v>3.5</v>
      </c>
      <c r="P88" s="437">
        <f t="shared" si="17"/>
        <v>3</v>
      </c>
      <c r="Q88" s="435">
        <v>41</v>
      </c>
      <c r="R88" s="436">
        <v>40</v>
      </c>
      <c r="S88" s="436">
        <v>39.5</v>
      </c>
      <c r="T88" s="436">
        <v>39.5</v>
      </c>
      <c r="U88" s="436">
        <v>39</v>
      </c>
      <c r="V88" s="436">
        <v>39</v>
      </c>
      <c r="W88" s="436">
        <v>38.5</v>
      </c>
      <c r="X88" s="437">
        <v>38.5</v>
      </c>
      <c r="Y88" s="353"/>
      <c r="Z88" s="353"/>
    </row>
    <row r="89" spans="1:29" ht="14.25" x14ac:dyDescent="0.2">
      <c r="A89" s="189" t="s">
        <v>27</v>
      </c>
      <c r="B89" s="65">
        <v>1.5</v>
      </c>
      <c r="C89" s="65">
        <v>1.5</v>
      </c>
      <c r="D89" s="65">
        <v>1.5</v>
      </c>
      <c r="E89" s="65">
        <v>1</v>
      </c>
      <c r="F89" s="65">
        <v>1</v>
      </c>
      <c r="G89" s="65">
        <v>1</v>
      </c>
      <c r="H89" s="65">
        <v>1.5</v>
      </c>
      <c r="I89" s="65">
        <v>1.5</v>
      </c>
      <c r="J89" s="65">
        <v>1.5</v>
      </c>
      <c r="K89" s="65">
        <v>1.5</v>
      </c>
      <c r="L89" s="65">
        <v>1</v>
      </c>
      <c r="M89" s="65">
        <v>1</v>
      </c>
      <c r="N89" s="65">
        <v>1</v>
      </c>
      <c r="O89" s="65">
        <v>1</v>
      </c>
      <c r="P89" s="65">
        <v>1</v>
      </c>
      <c r="Q89" s="65">
        <v>1.5</v>
      </c>
      <c r="R89" s="65">
        <v>1.5</v>
      </c>
      <c r="S89" s="65">
        <v>1</v>
      </c>
      <c r="T89" s="65">
        <v>1</v>
      </c>
      <c r="U89" s="65">
        <v>1</v>
      </c>
      <c r="V89" s="65">
        <v>1</v>
      </c>
      <c r="W89" s="65">
        <v>1</v>
      </c>
      <c r="X89" s="65">
        <v>1</v>
      </c>
      <c r="Y89" s="65"/>
      <c r="Z89" s="65"/>
    </row>
    <row r="90" spans="1:29" ht="14.25" x14ac:dyDescent="0.2">
      <c r="A90" s="242"/>
      <c r="Z90" s="264"/>
    </row>
    <row r="91" spans="1:29" ht="13.5" thickBot="1" x14ac:dyDescent="0.25">
      <c r="A91" s="264"/>
      <c r="B91">
        <v>42.5</v>
      </c>
      <c r="C91">
        <v>42.5</v>
      </c>
      <c r="D91">
        <v>42</v>
      </c>
      <c r="E91">
        <v>44</v>
      </c>
      <c r="F91">
        <v>43.5</v>
      </c>
      <c r="G91">
        <v>43</v>
      </c>
      <c r="H91">
        <v>42</v>
      </c>
      <c r="I91">
        <v>41</v>
      </c>
      <c r="J91">
        <v>42.5</v>
      </c>
      <c r="K91">
        <v>41</v>
      </c>
      <c r="L91">
        <v>40.5</v>
      </c>
      <c r="M91">
        <v>42.5</v>
      </c>
      <c r="N91">
        <v>43</v>
      </c>
      <c r="O91">
        <v>43.5</v>
      </c>
      <c r="P91">
        <v>43.5</v>
      </c>
      <c r="Q91">
        <v>44</v>
      </c>
      <c r="R91">
        <v>43</v>
      </c>
      <c r="S91">
        <v>44</v>
      </c>
      <c r="T91">
        <v>44</v>
      </c>
      <c r="U91">
        <v>43.5</v>
      </c>
      <c r="V91">
        <v>43.5</v>
      </c>
      <c r="W91">
        <v>44</v>
      </c>
      <c r="X91">
        <v>44.5</v>
      </c>
      <c r="Y91">
        <v>44.5</v>
      </c>
      <c r="Z91">
        <v>44</v>
      </c>
    </row>
    <row r="92" spans="1:29" ht="21" thickBot="1" x14ac:dyDescent="0.35">
      <c r="A92" s="355" t="s">
        <v>91</v>
      </c>
      <c r="B92" s="822" t="s">
        <v>67</v>
      </c>
      <c r="C92" s="823"/>
      <c r="D92" s="823"/>
      <c r="E92" s="823"/>
      <c r="F92" s="823"/>
      <c r="G92" s="823"/>
      <c r="H92" s="823"/>
      <c r="I92" s="824"/>
      <c r="J92" s="840" t="s">
        <v>88</v>
      </c>
      <c r="K92" s="829"/>
      <c r="L92" s="830"/>
      <c r="M92" s="841" t="s">
        <v>89</v>
      </c>
      <c r="N92" s="832"/>
      <c r="O92" s="832"/>
      <c r="P92" s="832"/>
      <c r="Q92" s="832"/>
      <c r="R92" s="832"/>
      <c r="S92" s="842"/>
      <c r="T92" s="521"/>
      <c r="U92" s="522"/>
      <c r="V92" s="847" t="s">
        <v>90</v>
      </c>
      <c r="W92" s="848"/>
      <c r="X92" s="848"/>
      <c r="Y92" s="848"/>
      <c r="Z92" s="848"/>
      <c r="AA92" s="848"/>
      <c r="AB92" s="849"/>
      <c r="AC92" s="810" t="s">
        <v>69</v>
      </c>
    </row>
    <row r="93" spans="1:29" x14ac:dyDescent="0.2">
      <c r="A93" s="190"/>
      <c r="B93" s="348">
        <v>1</v>
      </c>
      <c r="C93" s="349">
        <v>2</v>
      </c>
      <c r="D93" s="349">
        <v>3</v>
      </c>
      <c r="E93" s="349">
        <v>4</v>
      </c>
      <c r="F93" s="348">
        <v>5</v>
      </c>
      <c r="G93" s="349">
        <v>6</v>
      </c>
      <c r="H93" s="348">
        <v>7</v>
      </c>
      <c r="I93" s="135">
        <v>8</v>
      </c>
      <c r="J93" s="290">
        <v>6</v>
      </c>
      <c r="K93" s="488">
        <v>7</v>
      </c>
      <c r="L93" s="292">
        <v>8</v>
      </c>
      <c r="M93" s="557" t="s">
        <v>93</v>
      </c>
      <c r="N93" s="558" t="s">
        <v>94</v>
      </c>
      <c r="O93" s="558" t="s">
        <v>95</v>
      </c>
      <c r="P93" s="558" t="s">
        <v>88</v>
      </c>
      <c r="Q93" s="558" t="s">
        <v>96</v>
      </c>
      <c r="R93" s="558" t="s">
        <v>97</v>
      </c>
      <c r="S93" s="559" t="s">
        <v>98</v>
      </c>
      <c r="T93" s="523"/>
      <c r="U93" s="524"/>
      <c r="V93" s="520" t="s">
        <v>98</v>
      </c>
      <c r="W93" s="519" t="s">
        <v>99</v>
      </c>
      <c r="X93" s="518" t="s">
        <v>100</v>
      </c>
      <c r="Y93" s="518" t="s">
        <v>101</v>
      </c>
      <c r="Z93" s="518" t="s">
        <v>104</v>
      </c>
      <c r="AA93" s="518" t="s">
        <v>102</v>
      </c>
      <c r="AB93" s="518" t="s">
        <v>103</v>
      </c>
      <c r="AC93" s="811"/>
    </row>
    <row r="94" spans="1:29" ht="13.5" thickBot="1" x14ac:dyDescent="0.25">
      <c r="A94" s="246" t="s">
        <v>2</v>
      </c>
      <c r="B94" s="249">
        <v>4</v>
      </c>
      <c r="C94" s="239">
        <v>5</v>
      </c>
      <c r="D94" s="323">
        <v>6</v>
      </c>
      <c r="E94" s="240">
        <v>11</v>
      </c>
      <c r="F94" s="241">
        <v>12</v>
      </c>
      <c r="G94" s="317">
        <v>13</v>
      </c>
      <c r="H94" s="238">
        <v>14</v>
      </c>
      <c r="I94" s="489">
        <v>15</v>
      </c>
      <c r="J94" s="496">
        <v>2</v>
      </c>
      <c r="K94" s="323">
        <v>3</v>
      </c>
      <c r="L94" s="324">
        <v>3</v>
      </c>
      <c r="M94" s="325">
        <v>4</v>
      </c>
      <c r="N94" s="240">
        <v>4</v>
      </c>
      <c r="O94" s="241">
        <v>5</v>
      </c>
      <c r="P94" s="317">
        <v>6</v>
      </c>
      <c r="Q94" s="238">
        <v>1</v>
      </c>
      <c r="R94" s="239">
        <v>2</v>
      </c>
      <c r="S94" s="324">
        <v>3</v>
      </c>
      <c r="T94" s="525"/>
      <c r="U94" s="526"/>
      <c r="V94" s="351">
        <v>3</v>
      </c>
      <c r="W94" s="240">
        <v>4</v>
      </c>
      <c r="X94" s="240">
        <v>4</v>
      </c>
      <c r="Y94" s="240">
        <v>4</v>
      </c>
      <c r="Z94" s="241">
        <v>5</v>
      </c>
      <c r="AA94" s="241">
        <v>5</v>
      </c>
      <c r="AB94" s="497">
        <v>6</v>
      </c>
      <c r="AC94" s="812"/>
    </row>
    <row r="95" spans="1:29" ht="14.25" x14ac:dyDescent="0.2">
      <c r="A95" s="247" t="s">
        <v>3</v>
      </c>
      <c r="B95" s="299">
        <v>770</v>
      </c>
      <c r="C95" s="418">
        <v>770</v>
      </c>
      <c r="D95" s="418">
        <v>770</v>
      </c>
      <c r="E95" s="418">
        <v>770</v>
      </c>
      <c r="F95" s="418">
        <v>770</v>
      </c>
      <c r="G95" s="418">
        <v>770</v>
      </c>
      <c r="H95" s="426">
        <v>770</v>
      </c>
      <c r="I95" s="444">
        <v>770</v>
      </c>
      <c r="J95" s="498">
        <v>770</v>
      </c>
      <c r="K95" s="499">
        <v>770</v>
      </c>
      <c r="L95" s="509">
        <v>770</v>
      </c>
      <c r="M95" s="498">
        <v>770</v>
      </c>
      <c r="N95" s="500">
        <v>770</v>
      </c>
      <c r="O95" s="500">
        <v>770</v>
      </c>
      <c r="P95" s="500">
        <v>770</v>
      </c>
      <c r="Q95" s="500">
        <v>770</v>
      </c>
      <c r="R95" s="356">
        <v>770</v>
      </c>
      <c r="S95" s="357">
        <v>770</v>
      </c>
      <c r="T95" s="527"/>
      <c r="U95" s="528"/>
      <c r="V95" s="512">
        <v>770</v>
      </c>
      <c r="W95" s="501">
        <v>770</v>
      </c>
      <c r="X95" s="501">
        <v>770</v>
      </c>
      <c r="Y95" s="501">
        <v>770</v>
      </c>
      <c r="Z95" s="501">
        <v>770</v>
      </c>
      <c r="AA95" s="501">
        <v>770</v>
      </c>
      <c r="AB95" s="502">
        <v>770</v>
      </c>
      <c r="AC95" s="447">
        <v>770</v>
      </c>
    </row>
    <row r="96" spans="1:29" ht="14.25" x14ac:dyDescent="0.2">
      <c r="A96" s="248" t="s">
        <v>6</v>
      </c>
      <c r="B96" s="419">
        <v>843.84615384615381</v>
      </c>
      <c r="C96" s="358">
        <v>814</v>
      </c>
      <c r="D96" s="358">
        <v>851.304347826087</v>
      </c>
      <c r="E96" s="358">
        <v>794.0625</v>
      </c>
      <c r="F96" s="358">
        <v>859.72222222222217</v>
      </c>
      <c r="G96" s="358">
        <v>806.88524590163934</v>
      </c>
      <c r="H96" s="428">
        <v>864.6875</v>
      </c>
      <c r="I96" s="445">
        <v>885</v>
      </c>
      <c r="J96" s="503">
        <v>787.93103448275861</v>
      </c>
      <c r="K96" s="429">
        <v>873.63636363636363</v>
      </c>
      <c r="L96" s="510">
        <v>868.125</v>
      </c>
      <c r="M96" s="516">
        <v>789.35483870967744</v>
      </c>
      <c r="N96" s="358">
        <v>812.05882352941171</v>
      </c>
      <c r="O96" s="358">
        <v>770.21276595744678</v>
      </c>
      <c r="P96" s="358">
        <v>776.38888888888891</v>
      </c>
      <c r="Q96" s="358">
        <v>776</v>
      </c>
      <c r="R96" s="358">
        <v>783.82978723404256</v>
      </c>
      <c r="S96" s="505">
        <v>757.5</v>
      </c>
      <c r="T96" s="529"/>
      <c r="U96" s="530"/>
      <c r="V96" s="513">
        <v>755</v>
      </c>
      <c r="W96" s="420">
        <v>785</v>
      </c>
      <c r="X96" s="420">
        <v>802.1875</v>
      </c>
      <c r="Y96" s="420">
        <v>766.89655172413791</v>
      </c>
      <c r="Z96" s="504">
        <v>754.69387755102036</v>
      </c>
      <c r="AA96" s="420">
        <v>755.18518518518522</v>
      </c>
      <c r="AB96" s="505">
        <v>783.07692307692309</v>
      </c>
      <c r="AC96" s="448">
        <v>797.87844036697243</v>
      </c>
    </row>
    <row r="97" spans="1:40" ht="12.75" customHeight="1" x14ac:dyDescent="0.2">
      <c r="A97" s="248" t="s">
        <v>7</v>
      </c>
      <c r="B97" s="419">
        <v>100</v>
      </c>
      <c r="C97" s="358">
        <v>93.333333333333329</v>
      </c>
      <c r="D97" s="360">
        <v>100</v>
      </c>
      <c r="E97" s="360">
        <v>100</v>
      </c>
      <c r="F97" s="358">
        <v>100</v>
      </c>
      <c r="G97" s="358">
        <v>96.721311475409834</v>
      </c>
      <c r="H97" s="428">
        <v>100</v>
      </c>
      <c r="I97" s="445">
        <v>100</v>
      </c>
      <c r="J97" s="503">
        <v>96.551724137931032</v>
      </c>
      <c r="K97" s="429">
        <v>100</v>
      </c>
      <c r="L97" s="510">
        <v>100</v>
      </c>
      <c r="M97" s="516">
        <v>87.096774193548384</v>
      </c>
      <c r="N97" s="358">
        <v>97.058823529411768</v>
      </c>
      <c r="O97" s="358">
        <v>95.744680851063833</v>
      </c>
      <c r="P97" s="358">
        <v>97.222222222222229</v>
      </c>
      <c r="Q97" s="358">
        <v>97.777777777777771</v>
      </c>
      <c r="R97" s="358">
        <v>93.61702127659575</v>
      </c>
      <c r="S97" s="505">
        <v>100</v>
      </c>
      <c r="T97" s="529"/>
      <c r="U97" s="530"/>
      <c r="V97" s="513">
        <v>98.4375</v>
      </c>
      <c r="W97" s="420">
        <v>100</v>
      </c>
      <c r="X97" s="420">
        <v>96.875</v>
      </c>
      <c r="Y97" s="420">
        <v>100</v>
      </c>
      <c r="Z97" s="504">
        <v>97.959183673469383</v>
      </c>
      <c r="AA97" s="420">
        <v>94.444444444444443</v>
      </c>
      <c r="AB97" s="505">
        <v>84.615384615384613</v>
      </c>
      <c r="AC97" s="448">
        <v>85.550458715596335</v>
      </c>
    </row>
    <row r="98" spans="1:40" ht="12.75" customHeight="1" x14ac:dyDescent="0.2">
      <c r="A98" s="248" t="s">
        <v>8</v>
      </c>
      <c r="B98" s="430">
        <v>4.6374101520425939E-2</v>
      </c>
      <c r="C98" s="361">
        <v>5.3511535541096264E-2</v>
      </c>
      <c r="D98" s="361">
        <v>4.3306367570377702E-2</v>
      </c>
      <c r="E98" s="361">
        <v>3.9930845898769135E-2</v>
      </c>
      <c r="F98" s="361">
        <v>4.3304076529200125E-2</v>
      </c>
      <c r="G98" s="431">
        <v>4.601956074653004E-2</v>
      </c>
      <c r="H98" s="432">
        <v>4.5160821683393998E-2</v>
      </c>
      <c r="I98" s="446">
        <v>4.8271207600664015E-2</v>
      </c>
      <c r="J98" s="506">
        <v>4.8799933154263425E-2</v>
      </c>
      <c r="K98" s="433">
        <v>3.9533014627975593E-2</v>
      </c>
      <c r="L98" s="511">
        <v>3.7595885929868698E-2</v>
      </c>
      <c r="M98" s="517">
        <v>6.1806918139921223E-2</v>
      </c>
      <c r="N98" s="434">
        <v>4.7859499163649073E-2</v>
      </c>
      <c r="O98" s="361">
        <v>4.5569226894146213E-2</v>
      </c>
      <c r="P98" s="358">
        <v>4.8872254098118219E-2</v>
      </c>
      <c r="Q98" s="358">
        <v>4.8628768721941253E-2</v>
      </c>
      <c r="R98" s="361">
        <v>5.3648504029698708E-2</v>
      </c>
      <c r="S98" s="423">
        <v>4.2135793184170642E-2</v>
      </c>
      <c r="T98" s="531"/>
      <c r="U98" s="532"/>
      <c r="V98" s="514">
        <v>4.6239205442943514E-2</v>
      </c>
      <c r="W98" s="422">
        <v>4.2009254644181267E-2</v>
      </c>
      <c r="X98" s="422">
        <v>4.4592261875034449E-2</v>
      </c>
      <c r="Y98" s="422">
        <v>3.5768312592359477E-2</v>
      </c>
      <c r="Z98" s="504">
        <v>4.8563660988321343E-2</v>
      </c>
      <c r="AA98" s="422">
        <v>5.4103836667078749E-2</v>
      </c>
      <c r="AB98" s="423">
        <v>6.8382335103957151E-2</v>
      </c>
      <c r="AC98" s="449">
        <v>6.7348936819633609E-2</v>
      </c>
    </row>
    <row r="99" spans="1:40" ht="14.25" x14ac:dyDescent="0.2">
      <c r="A99" s="276" t="s">
        <v>1</v>
      </c>
      <c r="B99" s="277">
        <v>9.5904095904095862E-2</v>
      </c>
      <c r="C99" s="278">
        <v>5.7142857142857141E-2</v>
      </c>
      <c r="D99" s="278">
        <v>0.10559006211180129</v>
      </c>
      <c r="E99" s="278">
        <v>3.125E-2</v>
      </c>
      <c r="F99" s="278">
        <v>0.11652236652236646</v>
      </c>
      <c r="G99" s="278">
        <v>4.7902916755375759E-2</v>
      </c>
      <c r="H99" s="278">
        <v>0.12297077922077922</v>
      </c>
      <c r="I99" s="279">
        <v>0.14935064935064934</v>
      </c>
      <c r="J99" s="277">
        <v>2.328705776981637E-2</v>
      </c>
      <c r="K99" s="278">
        <v>0.13459268004722549</v>
      </c>
      <c r="L99" s="279">
        <v>0.12743506493506493</v>
      </c>
      <c r="M99" s="277">
        <v>2.5136154168412257E-2</v>
      </c>
      <c r="N99" s="278">
        <v>5.4621848739495729E-2</v>
      </c>
      <c r="O99" s="278">
        <v>2.7631942525555464E-4</v>
      </c>
      <c r="P99" s="278">
        <v>8.2972582972583309E-3</v>
      </c>
      <c r="Q99" s="278">
        <v>7.7922077922077922E-3</v>
      </c>
      <c r="R99" s="278">
        <v>1.7960762641613708E-2</v>
      </c>
      <c r="S99" s="425">
        <v>-1.6233766233766232E-2</v>
      </c>
      <c r="T99" s="533"/>
      <c r="U99" s="534"/>
      <c r="V99" s="515">
        <v>-1.948051948051948E-2</v>
      </c>
      <c r="W99" s="424">
        <v>1.948051948051948E-2</v>
      </c>
      <c r="X99" s="424">
        <v>4.1801948051948049E-2</v>
      </c>
      <c r="Y99" s="424">
        <v>-4.0304523063144056E-3</v>
      </c>
      <c r="Z99" s="424">
        <v>-1.9878081102570954E-2</v>
      </c>
      <c r="AA99" s="424">
        <v>-1.9240019240019196E-2</v>
      </c>
      <c r="AB99" s="425">
        <v>1.6983016983017005E-2</v>
      </c>
      <c r="AC99" s="337">
        <v>3.6205766710353804E-2</v>
      </c>
    </row>
    <row r="100" spans="1:40" ht="14.25" x14ac:dyDescent="0.2">
      <c r="A100" s="248" t="s">
        <v>28</v>
      </c>
      <c r="B100" s="252">
        <f t="shared" ref="B100:S100" si="18">B96-B86</f>
        <v>160.6857887874836</v>
      </c>
      <c r="C100" s="185">
        <f t="shared" si="18"/>
        <v>159.85208012326655</v>
      </c>
      <c r="D100" s="185">
        <f t="shared" si="18"/>
        <v>152.72517107063902</v>
      </c>
      <c r="E100" s="185">
        <f t="shared" si="18"/>
        <v>74.081622120817087</v>
      </c>
      <c r="F100" s="185">
        <f t="shared" si="18"/>
        <v>160.1213989776702</v>
      </c>
      <c r="G100" s="185">
        <f t="shared" si="18"/>
        <v>79.501771325368168</v>
      </c>
      <c r="H100" s="185">
        <f t="shared" si="18"/>
        <v>238.39088983050851</v>
      </c>
      <c r="I100" s="253">
        <f t="shared" si="18"/>
        <v>197.78048493408664</v>
      </c>
      <c r="J100" s="252">
        <f t="shared" si="18"/>
        <v>95.395640664214284</v>
      </c>
      <c r="K100" s="185">
        <f t="shared" si="18"/>
        <v>214.96184522857141</v>
      </c>
      <c r="L100" s="253">
        <f t="shared" si="18"/>
        <v>192.99432516816557</v>
      </c>
      <c r="M100" s="252">
        <f t="shared" si="18"/>
        <v>74.242451121375552</v>
      </c>
      <c r="N100" s="185">
        <f t="shared" si="18"/>
        <v>100.24957331395638</v>
      </c>
      <c r="O100" s="185">
        <f t="shared" si="18"/>
        <v>24.389745600528045</v>
      </c>
      <c r="P100" s="185">
        <f t="shared" si="18"/>
        <v>16.548493408662921</v>
      </c>
      <c r="Q100" s="185">
        <f t="shared" si="18"/>
        <v>146.13188183675925</v>
      </c>
      <c r="R100" s="185">
        <f t="shared" si="18"/>
        <v>121.37901637426921</v>
      </c>
      <c r="S100" s="253">
        <f t="shared" si="18"/>
        <v>75.75908812025466</v>
      </c>
      <c r="T100" s="535"/>
      <c r="U100" s="262"/>
      <c r="V100" s="309">
        <f t="shared" ref="V100:AC100" si="19">V96-T86</f>
        <v>73.352941176470608</v>
      </c>
      <c r="W100" s="185">
        <f t="shared" si="19"/>
        <v>120.9387755102041</v>
      </c>
      <c r="X100" s="185">
        <f t="shared" si="19"/>
        <v>124.07638888888891</v>
      </c>
      <c r="Y100" s="185">
        <f t="shared" si="19"/>
        <v>49.912680756395957</v>
      </c>
      <c r="Z100" s="185">
        <f t="shared" si="19"/>
        <v>-47.161648094926136</v>
      </c>
      <c r="AA100" s="185">
        <f t="shared" si="19"/>
        <v>65.378555350931038</v>
      </c>
      <c r="AB100" s="253">
        <f t="shared" si="19"/>
        <v>90.823067798156785</v>
      </c>
      <c r="AC100" s="335">
        <f t="shared" si="19"/>
        <v>797.87844036697243</v>
      </c>
    </row>
    <row r="101" spans="1:40" ht="14.25" x14ac:dyDescent="0.2">
      <c r="A101" s="242" t="s">
        <v>56</v>
      </c>
      <c r="B101" s="490">
        <v>824</v>
      </c>
      <c r="C101" s="491">
        <v>572</v>
      </c>
      <c r="D101" s="491">
        <v>486</v>
      </c>
      <c r="E101" s="491">
        <v>747</v>
      </c>
      <c r="F101" s="491">
        <v>746</v>
      </c>
      <c r="G101" s="491">
        <v>1191</v>
      </c>
      <c r="H101" s="491">
        <v>527</v>
      </c>
      <c r="I101" s="492">
        <v>239</v>
      </c>
      <c r="J101" s="490">
        <v>603</v>
      </c>
      <c r="K101" s="491">
        <v>662</v>
      </c>
      <c r="L101" s="492">
        <v>317</v>
      </c>
      <c r="M101" s="490">
        <v>650</v>
      </c>
      <c r="N101" s="491">
        <v>650</v>
      </c>
      <c r="O101" s="491">
        <v>929</v>
      </c>
      <c r="P101" s="491">
        <v>658</v>
      </c>
      <c r="Q101" s="491">
        <v>900</v>
      </c>
      <c r="R101" s="491">
        <v>913</v>
      </c>
      <c r="S101" s="492">
        <v>275</v>
      </c>
      <c r="T101" s="536"/>
      <c r="U101" s="537"/>
      <c r="V101" s="507">
        <v>1247</v>
      </c>
      <c r="W101" s="491">
        <v>665</v>
      </c>
      <c r="X101" s="491">
        <v>637</v>
      </c>
      <c r="Y101" s="491">
        <v>557</v>
      </c>
      <c r="Z101" s="491">
        <v>973</v>
      </c>
      <c r="AA101" s="491">
        <v>965</v>
      </c>
      <c r="AB101" s="492">
        <v>255</v>
      </c>
      <c r="AC101" s="549">
        <v>17185</v>
      </c>
    </row>
    <row r="102" spans="1:40" ht="15" thickBot="1" x14ac:dyDescent="0.25">
      <c r="A102" s="189" t="s">
        <v>29</v>
      </c>
      <c r="B102" s="493">
        <v>43.5</v>
      </c>
      <c r="C102" s="494">
        <v>43.5</v>
      </c>
      <c r="D102" s="494">
        <v>43</v>
      </c>
      <c r="E102" s="494">
        <v>45</v>
      </c>
      <c r="F102" s="494">
        <v>44.5</v>
      </c>
      <c r="G102" s="494">
        <v>44.5</v>
      </c>
      <c r="H102" s="494">
        <v>43</v>
      </c>
      <c r="I102" s="495">
        <v>42</v>
      </c>
      <c r="J102" s="493">
        <v>44</v>
      </c>
      <c r="K102" s="494">
        <v>42</v>
      </c>
      <c r="L102" s="495">
        <v>42</v>
      </c>
      <c r="M102" s="493">
        <v>44</v>
      </c>
      <c r="N102" s="494">
        <v>44</v>
      </c>
      <c r="O102" s="494">
        <v>45</v>
      </c>
      <c r="P102" s="494">
        <v>45</v>
      </c>
      <c r="Q102" s="494">
        <v>45.5</v>
      </c>
      <c r="R102" s="494">
        <v>44.5</v>
      </c>
      <c r="S102" s="495">
        <v>45.5</v>
      </c>
      <c r="T102" s="538"/>
      <c r="U102" s="539"/>
      <c r="V102" s="508">
        <v>45.5</v>
      </c>
      <c r="W102" s="494">
        <v>45</v>
      </c>
      <c r="X102" s="494">
        <v>44.5</v>
      </c>
      <c r="Y102" s="494">
        <v>45.5</v>
      </c>
      <c r="Z102" s="494">
        <v>45.5</v>
      </c>
      <c r="AA102" s="494">
        <v>45.5</v>
      </c>
      <c r="AB102" s="495">
        <v>45.5</v>
      </c>
      <c r="AC102" s="550"/>
    </row>
    <row r="103" spans="1:40" ht="14.25" x14ac:dyDescent="0.2">
      <c r="A103" s="242" t="s">
        <v>92</v>
      </c>
      <c r="B103">
        <f>B102-B91</f>
        <v>1</v>
      </c>
      <c r="C103" s="264">
        <f t="shared" ref="C103:S103" si="20">C102-C91</f>
        <v>1</v>
      </c>
      <c r="D103" s="264">
        <f t="shared" si="20"/>
        <v>1</v>
      </c>
      <c r="E103" s="264">
        <f t="shared" si="20"/>
        <v>1</v>
      </c>
      <c r="F103" s="264">
        <f t="shared" si="20"/>
        <v>1</v>
      </c>
      <c r="G103" s="264">
        <f t="shared" si="20"/>
        <v>1.5</v>
      </c>
      <c r="H103" s="264">
        <f t="shared" si="20"/>
        <v>1</v>
      </c>
      <c r="I103" s="264">
        <f t="shared" si="20"/>
        <v>1</v>
      </c>
      <c r="J103" s="264">
        <f t="shared" si="20"/>
        <v>1.5</v>
      </c>
      <c r="K103" s="264">
        <f t="shared" si="20"/>
        <v>1</v>
      </c>
      <c r="L103" s="264">
        <f t="shared" si="20"/>
        <v>1.5</v>
      </c>
      <c r="M103" s="264">
        <f t="shared" si="20"/>
        <v>1.5</v>
      </c>
      <c r="N103" s="264">
        <f t="shared" si="20"/>
        <v>1</v>
      </c>
      <c r="O103" s="264">
        <f t="shared" si="20"/>
        <v>1.5</v>
      </c>
      <c r="P103" s="264">
        <f t="shared" si="20"/>
        <v>1.5</v>
      </c>
      <c r="Q103" s="264">
        <f t="shared" si="20"/>
        <v>1.5</v>
      </c>
      <c r="R103" s="264">
        <f t="shared" si="20"/>
        <v>1.5</v>
      </c>
      <c r="S103" s="264">
        <f t="shared" si="20"/>
        <v>1.5</v>
      </c>
      <c r="T103" s="264"/>
      <c r="U103" s="264"/>
      <c r="V103" s="264">
        <f t="shared" ref="V103:AB103" si="21">V102-T91</f>
        <v>1.5</v>
      </c>
      <c r="W103" s="264">
        <f t="shared" si="21"/>
        <v>1.5</v>
      </c>
      <c r="X103" s="264">
        <f t="shared" si="21"/>
        <v>1</v>
      </c>
      <c r="Y103" s="264">
        <f t="shared" si="21"/>
        <v>1.5</v>
      </c>
      <c r="Z103" s="264">
        <f t="shared" si="21"/>
        <v>1</v>
      </c>
      <c r="AA103" s="264">
        <f t="shared" si="21"/>
        <v>1</v>
      </c>
      <c r="AB103" s="264">
        <f t="shared" si="21"/>
        <v>1.5</v>
      </c>
    </row>
    <row r="104" spans="1:40" ht="14.25" x14ac:dyDescent="0.2">
      <c r="A104" s="242"/>
      <c r="B104" s="264"/>
      <c r="C104" s="264"/>
      <c r="D104" s="264"/>
      <c r="E104" s="264"/>
      <c r="F104" s="264"/>
      <c r="G104" s="264"/>
      <c r="H104" s="264"/>
      <c r="I104" s="264"/>
      <c r="J104" s="264"/>
      <c r="K104" s="264"/>
      <c r="L104" s="264"/>
      <c r="M104" s="264"/>
      <c r="N104" s="264"/>
      <c r="O104" s="264"/>
      <c r="P104" s="264"/>
      <c r="Q104" s="264"/>
      <c r="R104" s="264"/>
      <c r="S104" s="264"/>
      <c r="T104" s="264"/>
      <c r="U104" s="264"/>
      <c r="V104" s="264"/>
      <c r="W104" s="264"/>
      <c r="X104" s="264"/>
      <c r="Y104" s="264"/>
      <c r="Z104" s="264"/>
      <c r="AA104" s="264"/>
      <c r="AB104" s="264"/>
      <c r="AC104" s="264"/>
    </row>
    <row r="105" spans="1:40" ht="13.5" thickBot="1" x14ac:dyDescent="0.25">
      <c r="B105">
        <v>42.5</v>
      </c>
      <c r="C105">
        <v>43</v>
      </c>
      <c r="D105">
        <v>43.5</v>
      </c>
      <c r="E105">
        <v>43.5</v>
      </c>
      <c r="F105">
        <v>44</v>
      </c>
      <c r="G105">
        <v>44</v>
      </c>
      <c r="H105">
        <v>44.5</v>
      </c>
      <c r="I105">
        <v>45</v>
      </c>
      <c r="J105">
        <v>44</v>
      </c>
      <c r="K105">
        <v>43.5</v>
      </c>
      <c r="L105">
        <v>42</v>
      </c>
    </row>
    <row r="106" spans="1:40" ht="21" thickBot="1" x14ac:dyDescent="0.35">
      <c r="A106" s="355" t="s">
        <v>105</v>
      </c>
      <c r="B106" s="825" t="s">
        <v>67</v>
      </c>
      <c r="C106" s="826"/>
      <c r="D106" s="826"/>
      <c r="E106" s="826"/>
      <c r="F106" s="826"/>
      <c r="G106" s="826"/>
      <c r="H106" s="826"/>
      <c r="I106" s="827"/>
      <c r="J106" s="840" t="s">
        <v>88</v>
      </c>
      <c r="K106" s="829"/>
      <c r="L106" s="830"/>
      <c r="M106" s="850" t="s">
        <v>89</v>
      </c>
      <c r="N106" s="851"/>
      <c r="O106" s="851"/>
      <c r="P106" s="851"/>
      <c r="Q106" s="851"/>
      <c r="R106" s="851"/>
      <c r="S106" s="851"/>
      <c r="T106" s="851"/>
      <c r="U106" s="852"/>
      <c r="V106" s="784" t="s">
        <v>90</v>
      </c>
      <c r="W106" s="785"/>
      <c r="X106" s="785"/>
      <c r="Y106" s="785"/>
      <c r="Z106" s="785"/>
      <c r="AA106" s="785"/>
      <c r="AB106" s="786"/>
      <c r="AC106" s="810" t="s">
        <v>69</v>
      </c>
    </row>
    <row r="107" spans="1:40" ht="14.25" x14ac:dyDescent="0.2">
      <c r="A107" s="571" t="s">
        <v>110</v>
      </c>
      <c r="B107" s="565">
        <v>1</v>
      </c>
      <c r="C107" s="566">
        <v>2</v>
      </c>
      <c r="D107" s="566">
        <v>3</v>
      </c>
      <c r="E107" s="566">
        <v>4</v>
      </c>
      <c r="F107" s="566">
        <v>5</v>
      </c>
      <c r="G107" s="566">
        <v>6</v>
      </c>
      <c r="H107" s="566">
        <v>7</v>
      </c>
      <c r="I107" s="135">
        <v>8</v>
      </c>
      <c r="J107" s="565">
        <v>1</v>
      </c>
      <c r="K107" s="566">
        <v>2</v>
      </c>
      <c r="L107" s="135">
        <v>3</v>
      </c>
      <c r="M107" s="565"/>
      <c r="N107" s="566">
        <v>1</v>
      </c>
      <c r="O107" s="566">
        <v>2</v>
      </c>
      <c r="P107" s="566">
        <v>3</v>
      </c>
      <c r="Q107" s="566">
        <v>4</v>
      </c>
      <c r="R107" s="566">
        <v>5</v>
      </c>
      <c r="S107" s="566">
        <v>6</v>
      </c>
      <c r="T107" s="566">
        <v>7</v>
      </c>
      <c r="U107" s="135">
        <v>8</v>
      </c>
      <c r="V107" s="565">
        <v>1</v>
      </c>
      <c r="W107" s="566">
        <v>2</v>
      </c>
      <c r="X107" s="566">
        <v>3</v>
      </c>
      <c r="Y107" s="566">
        <v>4</v>
      </c>
      <c r="Z107" s="566">
        <v>5</v>
      </c>
      <c r="AA107" s="566">
        <v>6</v>
      </c>
      <c r="AB107" s="135">
        <v>7</v>
      </c>
      <c r="AC107" s="817"/>
    </row>
    <row r="108" spans="1:40" s="264" customFormat="1" ht="13.5" thickBot="1" x14ac:dyDescent="0.25">
      <c r="A108" s="572" t="s">
        <v>2</v>
      </c>
      <c r="B108" s="575">
        <v>6</v>
      </c>
      <c r="C108" s="241">
        <v>5</v>
      </c>
      <c r="D108" s="240">
        <v>4</v>
      </c>
      <c r="E108" s="240">
        <v>4</v>
      </c>
      <c r="F108" s="323">
        <v>3</v>
      </c>
      <c r="G108" s="323">
        <v>3</v>
      </c>
      <c r="H108" s="239">
        <v>2</v>
      </c>
      <c r="I108" s="540">
        <v>1</v>
      </c>
      <c r="J108" s="249">
        <v>1</v>
      </c>
      <c r="K108" s="239">
        <v>2</v>
      </c>
      <c r="L108" s="324">
        <v>3</v>
      </c>
      <c r="M108" s="325" t="s">
        <v>106</v>
      </c>
      <c r="N108" s="317">
        <v>6</v>
      </c>
      <c r="O108" s="241">
        <v>5</v>
      </c>
      <c r="P108" s="240">
        <v>4</v>
      </c>
      <c r="Q108" s="240">
        <v>4</v>
      </c>
      <c r="R108" s="323">
        <v>3</v>
      </c>
      <c r="S108" s="323">
        <v>3</v>
      </c>
      <c r="T108" s="239">
        <v>2</v>
      </c>
      <c r="U108" s="540">
        <v>1</v>
      </c>
      <c r="V108" s="544">
        <v>3</v>
      </c>
      <c r="W108" s="240">
        <v>4</v>
      </c>
      <c r="X108" s="240">
        <v>4</v>
      </c>
      <c r="Y108" s="240">
        <v>4</v>
      </c>
      <c r="Z108" s="241">
        <v>5</v>
      </c>
      <c r="AA108" s="241">
        <v>5</v>
      </c>
      <c r="AB108" s="497">
        <v>6</v>
      </c>
      <c r="AC108" s="818"/>
      <c r="AD108"/>
      <c r="AF108" s="845" t="s">
        <v>107</v>
      </c>
      <c r="AG108" s="846"/>
      <c r="AI108" s="194"/>
      <c r="AJ108" s="194"/>
      <c r="AK108" s="194"/>
      <c r="AL108" s="194"/>
      <c r="AM108" s="194"/>
      <c r="AN108" s="194"/>
    </row>
    <row r="109" spans="1:40" ht="14.25" x14ac:dyDescent="0.2">
      <c r="A109" s="366" t="s">
        <v>3</v>
      </c>
      <c r="B109" s="541">
        <v>860</v>
      </c>
      <c r="C109" s="356">
        <v>860</v>
      </c>
      <c r="D109" s="356">
        <v>860</v>
      </c>
      <c r="E109" s="356">
        <v>860</v>
      </c>
      <c r="F109" s="356">
        <v>860</v>
      </c>
      <c r="G109" s="356">
        <v>860</v>
      </c>
      <c r="H109" s="499">
        <v>860</v>
      </c>
      <c r="I109" s="509">
        <v>860</v>
      </c>
      <c r="J109" s="498">
        <v>860</v>
      </c>
      <c r="K109" s="499">
        <v>860</v>
      </c>
      <c r="L109" s="509">
        <v>860</v>
      </c>
      <c r="M109" s="498"/>
      <c r="N109" s="499">
        <v>860</v>
      </c>
      <c r="O109" s="499">
        <v>860</v>
      </c>
      <c r="P109" s="499">
        <v>860</v>
      </c>
      <c r="Q109" s="499">
        <v>860</v>
      </c>
      <c r="R109" s="499">
        <v>860</v>
      </c>
      <c r="S109" s="499">
        <v>860</v>
      </c>
      <c r="T109" s="499">
        <v>860</v>
      </c>
      <c r="U109" s="509">
        <v>860</v>
      </c>
      <c r="V109" s="545">
        <v>860</v>
      </c>
      <c r="W109" s="501">
        <v>860</v>
      </c>
      <c r="X109" s="501">
        <v>860</v>
      </c>
      <c r="Y109" s="501">
        <v>860</v>
      </c>
      <c r="Z109" s="501">
        <v>860</v>
      </c>
      <c r="AA109" s="501">
        <v>860</v>
      </c>
      <c r="AB109" s="502">
        <v>860</v>
      </c>
      <c r="AC109" s="447">
        <v>860</v>
      </c>
      <c r="AF109" s="190" t="s">
        <v>60</v>
      </c>
      <c r="AG109">
        <v>48</v>
      </c>
    </row>
    <row r="110" spans="1:40" ht="14.25" x14ac:dyDescent="0.2">
      <c r="A110" s="367" t="s">
        <v>6</v>
      </c>
      <c r="B110" s="419">
        <v>1006.9230769230769</v>
      </c>
      <c r="C110" s="358">
        <v>958.27586206896547</v>
      </c>
      <c r="D110" s="358">
        <v>957.66666666666663</v>
      </c>
      <c r="E110" s="358">
        <v>944.66666666666663</v>
      </c>
      <c r="F110" s="358">
        <v>904.70588235294122</v>
      </c>
      <c r="G110" s="358">
        <v>909.39393939393938</v>
      </c>
      <c r="H110" s="428">
        <v>887</v>
      </c>
      <c r="I110" s="445">
        <v>846.21621621621625</v>
      </c>
      <c r="J110" s="503">
        <v>861.5625</v>
      </c>
      <c r="K110" s="429">
        <v>881.33333333333337</v>
      </c>
      <c r="L110" s="510">
        <v>925.71428571428567</v>
      </c>
      <c r="M110" s="516"/>
      <c r="N110" s="562" t="s">
        <v>111</v>
      </c>
      <c r="O110" s="563" t="s">
        <v>112</v>
      </c>
      <c r="P110" s="563" t="s">
        <v>113</v>
      </c>
      <c r="Q110" s="563" t="s">
        <v>113</v>
      </c>
      <c r="R110" s="563" t="s">
        <v>114</v>
      </c>
      <c r="S110" s="563" t="s">
        <v>114</v>
      </c>
      <c r="T110" s="563" t="s">
        <v>115</v>
      </c>
      <c r="U110" s="564" t="s">
        <v>116</v>
      </c>
      <c r="V110" s="546">
        <v>886.45161290322585</v>
      </c>
      <c r="W110" s="420">
        <v>865.94594594594594</v>
      </c>
      <c r="X110" s="420">
        <v>891.14285714285711</v>
      </c>
      <c r="Y110" s="420">
        <v>864</v>
      </c>
      <c r="Z110" s="504">
        <v>825.89285714285711</v>
      </c>
      <c r="AA110" s="420">
        <v>847.08333333333337</v>
      </c>
      <c r="AB110" s="505">
        <v>902</v>
      </c>
      <c r="AC110" s="448">
        <v>880.37846930193405</v>
      </c>
      <c r="AF110" s="190" t="s">
        <v>61</v>
      </c>
      <c r="AG110">
        <v>47.5</v>
      </c>
    </row>
    <row r="111" spans="1:40" ht="12.75" customHeight="1" x14ac:dyDescent="0.2">
      <c r="A111" s="367" t="s">
        <v>7</v>
      </c>
      <c r="B111" s="419">
        <v>100</v>
      </c>
      <c r="C111" s="358">
        <v>100</v>
      </c>
      <c r="D111" s="360">
        <v>100</v>
      </c>
      <c r="E111" s="360">
        <v>100</v>
      </c>
      <c r="F111" s="358">
        <v>97.058823529411768</v>
      </c>
      <c r="G111" s="358">
        <v>96.969696969696969</v>
      </c>
      <c r="H111" s="428">
        <v>100</v>
      </c>
      <c r="I111" s="445">
        <v>97.297297297297291</v>
      </c>
      <c r="J111" s="503">
        <v>93.75</v>
      </c>
      <c r="K111" s="429">
        <v>100</v>
      </c>
      <c r="L111" s="510">
        <v>100</v>
      </c>
      <c r="M111" s="516"/>
      <c r="N111" s="420"/>
      <c r="O111" s="358"/>
      <c r="P111" s="358"/>
      <c r="Q111" s="358"/>
      <c r="R111" s="358"/>
      <c r="S111" s="358"/>
      <c r="T111" s="358"/>
      <c r="U111" s="359"/>
      <c r="V111" s="546">
        <v>93.548387096774192</v>
      </c>
      <c r="W111" s="420">
        <v>94.594594594594597</v>
      </c>
      <c r="X111" s="420">
        <v>85.714285714285708</v>
      </c>
      <c r="Y111" s="420">
        <v>83.333333333333329</v>
      </c>
      <c r="Z111" s="504">
        <v>78.571428571428569</v>
      </c>
      <c r="AA111" s="420">
        <v>85.416666666666671</v>
      </c>
      <c r="AB111" s="505">
        <v>90</v>
      </c>
      <c r="AC111" s="448">
        <v>82.506307821698911</v>
      </c>
      <c r="AF111" s="190" t="s">
        <v>62</v>
      </c>
      <c r="AG111">
        <v>47</v>
      </c>
    </row>
    <row r="112" spans="1:40" ht="13.5" customHeight="1" x14ac:dyDescent="0.2">
      <c r="A112" s="367" t="s">
        <v>8</v>
      </c>
      <c r="B112" s="430">
        <v>4.027213247699761E-2</v>
      </c>
      <c r="C112" s="361">
        <v>3.1134103485172496E-2</v>
      </c>
      <c r="D112" s="361">
        <v>2.5674603001615951E-2</v>
      </c>
      <c r="E112" s="361">
        <v>3.2309169067776575E-2</v>
      </c>
      <c r="F112" s="361">
        <v>4.1724086364458991E-2</v>
      </c>
      <c r="G112" s="431">
        <v>3.9036813450469825E-2</v>
      </c>
      <c r="H112" s="432">
        <v>3.1506625958246041E-2</v>
      </c>
      <c r="I112" s="446">
        <v>4.8867220676766215E-2</v>
      </c>
      <c r="J112" s="506">
        <v>5.1672296281104528E-2</v>
      </c>
      <c r="K112" s="433">
        <v>3.6324378830690507E-2</v>
      </c>
      <c r="L112" s="511">
        <v>2.2256489354717978E-2</v>
      </c>
      <c r="M112" s="517"/>
      <c r="N112" s="422"/>
      <c r="O112" s="361"/>
      <c r="P112" s="358"/>
      <c r="Q112" s="358"/>
      <c r="R112" s="358"/>
      <c r="S112" s="358"/>
      <c r="T112" s="361"/>
      <c r="U112" s="561"/>
      <c r="V112" s="547">
        <v>5.3838906712370335E-2</v>
      </c>
      <c r="W112" s="422">
        <v>6.0123086357196341E-2</v>
      </c>
      <c r="X112" s="422">
        <v>6.5529621043108749E-2</v>
      </c>
      <c r="Y112" s="422">
        <v>6.8381787163902863E-2</v>
      </c>
      <c r="Z112" s="504">
        <v>8.7455918145656716E-2</v>
      </c>
      <c r="AA112" s="422">
        <v>6.660442425575186E-2</v>
      </c>
      <c r="AB112" s="423">
        <v>6.422504815059972E-2</v>
      </c>
      <c r="AC112" s="449">
        <v>7.1189088056154773E-2</v>
      </c>
      <c r="AF112" s="190" t="s">
        <v>63</v>
      </c>
      <c r="AG112">
        <v>47</v>
      </c>
    </row>
    <row r="113" spans="1:33" ht="14.25" x14ac:dyDescent="0.2">
      <c r="A113" s="368" t="s">
        <v>1</v>
      </c>
      <c r="B113" s="277">
        <v>0.17084078711985687</v>
      </c>
      <c r="C113" s="278">
        <v>0.11427425821972728</v>
      </c>
      <c r="D113" s="278">
        <v>0.11356589147286818</v>
      </c>
      <c r="E113" s="278">
        <v>9.8449612403100725E-2</v>
      </c>
      <c r="F113" s="278">
        <v>5.1983584131326997E-2</v>
      </c>
      <c r="G113" s="278">
        <v>5.7434813248766717E-2</v>
      </c>
      <c r="H113" s="278">
        <v>3.1395348837209305E-2</v>
      </c>
      <c r="I113" s="279">
        <v>-1.6027655562539239E-2</v>
      </c>
      <c r="J113" s="277">
        <v>1.816860465116279E-3</v>
      </c>
      <c r="K113" s="278">
        <v>2.4806201550387642E-2</v>
      </c>
      <c r="L113" s="279">
        <v>7.6411960132890311E-2</v>
      </c>
      <c r="M113" s="277"/>
      <c r="N113" s="542"/>
      <c r="O113" s="542"/>
      <c r="P113" s="542"/>
      <c r="Q113" s="542"/>
      <c r="R113" s="542"/>
      <c r="S113" s="542"/>
      <c r="T113" s="542"/>
      <c r="U113" s="543"/>
      <c r="V113" s="548">
        <v>3.0757689422355641E-2</v>
      </c>
      <c r="W113" s="424">
        <v>6.9138906348208563E-3</v>
      </c>
      <c r="X113" s="424">
        <v>3.6212624584717572E-2</v>
      </c>
      <c r="Y113" s="424">
        <v>4.6511627906976744E-3</v>
      </c>
      <c r="Z113" s="424">
        <v>-3.9659468438538244E-2</v>
      </c>
      <c r="AA113" s="424">
        <v>-1.5019379844961196E-2</v>
      </c>
      <c r="AB113" s="425">
        <v>4.8837209302325581E-2</v>
      </c>
      <c r="AC113" s="337">
        <v>2.369589453713301E-2</v>
      </c>
      <c r="AF113" s="190" t="s">
        <v>64</v>
      </c>
      <c r="AG113">
        <v>46.5</v>
      </c>
    </row>
    <row r="114" spans="1:33" ht="14.25" x14ac:dyDescent="0.2">
      <c r="A114" s="367" t="s">
        <v>28</v>
      </c>
      <c r="B114" s="252">
        <f t="shared" ref="B114:L114" si="22">B110-B95</f>
        <v>236.92307692307691</v>
      </c>
      <c r="C114" s="185">
        <f t="shared" si="22"/>
        <v>188.27586206896547</v>
      </c>
      <c r="D114" s="185">
        <f t="shared" si="22"/>
        <v>187.66666666666663</v>
      </c>
      <c r="E114" s="185">
        <f t="shared" si="22"/>
        <v>174.66666666666663</v>
      </c>
      <c r="F114" s="185">
        <f t="shared" si="22"/>
        <v>134.70588235294122</v>
      </c>
      <c r="G114" s="185">
        <f t="shared" si="22"/>
        <v>139.39393939393938</v>
      </c>
      <c r="H114" s="185">
        <f t="shared" si="22"/>
        <v>117</v>
      </c>
      <c r="I114" s="253">
        <f t="shared" si="22"/>
        <v>76.216216216216253</v>
      </c>
      <c r="J114" s="252">
        <f t="shared" si="22"/>
        <v>91.5625</v>
      </c>
      <c r="K114" s="185">
        <f t="shared" si="22"/>
        <v>111.33333333333337</v>
      </c>
      <c r="L114" s="253">
        <f t="shared" si="22"/>
        <v>155.71428571428567</v>
      </c>
      <c r="M114" s="252"/>
      <c r="N114" s="185"/>
      <c r="O114" s="185"/>
      <c r="P114" s="185"/>
      <c r="Q114" s="185"/>
      <c r="R114" s="185"/>
      <c r="S114" s="185"/>
      <c r="T114" s="185"/>
      <c r="U114" s="253"/>
      <c r="V114" s="252">
        <f t="shared" ref="V114:AC114" si="23">V110-V95</f>
        <v>116.45161290322585</v>
      </c>
      <c r="W114" s="185">
        <f t="shared" si="23"/>
        <v>95.945945945945937</v>
      </c>
      <c r="X114" s="185">
        <f t="shared" si="23"/>
        <v>121.14285714285711</v>
      </c>
      <c r="Y114" s="185">
        <f t="shared" si="23"/>
        <v>94</v>
      </c>
      <c r="Z114" s="185">
        <f t="shared" si="23"/>
        <v>55.89285714285711</v>
      </c>
      <c r="AA114" s="185">
        <f t="shared" si="23"/>
        <v>77.083333333333371</v>
      </c>
      <c r="AB114" s="253">
        <f t="shared" si="23"/>
        <v>132</v>
      </c>
      <c r="AC114" s="335">
        <f t="shared" si="23"/>
        <v>110.37846930193405</v>
      </c>
      <c r="AF114" s="190" t="s">
        <v>65</v>
      </c>
      <c r="AG114">
        <v>46.5</v>
      </c>
    </row>
    <row r="115" spans="1:33" ht="14.25" x14ac:dyDescent="0.2">
      <c r="A115" s="367" t="s">
        <v>56</v>
      </c>
      <c r="B115" s="490">
        <v>489</v>
      </c>
      <c r="C115" s="491">
        <v>567</v>
      </c>
      <c r="D115" s="491">
        <v>557</v>
      </c>
      <c r="E115" s="491">
        <v>557</v>
      </c>
      <c r="F115" s="491">
        <v>654</v>
      </c>
      <c r="G115" s="491">
        <v>654</v>
      </c>
      <c r="H115" s="491">
        <v>768</v>
      </c>
      <c r="I115" s="492">
        <v>737</v>
      </c>
      <c r="J115" s="490">
        <v>601</v>
      </c>
      <c r="K115" s="491">
        <v>537</v>
      </c>
      <c r="L115" s="492">
        <v>411</v>
      </c>
      <c r="M115" s="490"/>
      <c r="N115" s="491">
        <v>311</v>
      </c>
      <c r="O115" s="491">
        <v>666</v>
      </c>
      <c r="P115" s="491">
        <v>641</v>
      </c>
      <c r="Q115" s="491">
        <v>640</v>
      </c>
      <c r="R115" s="491">
        <v>739</v>
      </c>
      <c r="S115" s="491">
        <v>738</v>
      </c>
      <c r="T115" s="491">
        <v>790</v>
      </c>
      <c r="U115" s="492">
        <v>789</v>
      </c>
      <c r="V115" s="490">
        <v>1265</v>
      </c>
      <c r="W115" s="491">
        <v>663</v>
      </c>
      <c r="X115" s="491">
        <v>677</v>
      </c>
      <c r="Y115" s="491">
        <v>591</v>
      </c>
      <c r="Z115" s="491">
        <v>924</v>
      </c>
      <c r="AA115" s="491">
        <v>965</v>
      </c>
      <c r="AB115" s="492">
        <v>210</v>
      </c>
      <c r="AC115" s="549">
        <f>SUM(B115:AB115)</f>
        <v>17141</v>
      </c>
    </row>
    <row r="116" spans="1:33" ht="14.25" x14ac:dyDescent="0.2">
      <c r="A116" s="573" t="s">
        <v>29</v>
      </c>
      <c r="B116" s="569">
        <v>43.5</v>
      </c>
      <c r="C116" s="567">
        <v>44</v>
      </c>
      <c r="D116" s="567">
        <v>44.5</v>
      </c>
      <c r="E116" s="567">
        <v>44.5</v>
      </c>
      <c r="F116" s="567">
        <v>45.5</v>
      </c>
      <c r="G116" s="567">
        <v>45.5</v>
      </c>
      <c r="H116" s="567">
        <v>46</v>
      </c>
      <c r="I116" s="568">
        <v>47</v>
      </c>
      <c r="J116" s="569">
        <v>46</v>
      </c>
      <c r="K116" s="567">
        <v>45.5</v>
      </c>
      <c r="L116" s="568">
        <v>43.5</v>
      </c>
      <c r="M116" s="569"/>
      <c r="N116" s="567">
        <v>45</v>
      </c>
      <c r="O116" s="567">
        <v>45.5</v>
      </c>
      <c r="P116" s="567">
        <v>46</v>
      </c>
      <c r="Q116" s="567">
        <v>46</v>
      </c>
      <c r="R116" s="567">
        <v>46.5</v>
      </c>
      <c r="S116" s="567">
        <v>46.5</v>
      </c>
      <c r="T116" s="567">
        <v>47</v>
      </c>
      <c r="U116" s="568">
        <v>47.5</v>
      </c>
      <c r="V116" s="569">
        <v>46.5</v>
      </c>
      <c r="W116" s="567">
        <v>46.5</v>
      </c>
      <c r="X116" s="567">
        <v>46</v>
      </c>
      <c r="Y116" s="567">
        <v>46.5</v>
      </c>
      <c r="Z116" s="567">
        <v>46.5</v>
      </c>
      <c r="AA116" s="567">
        <v>46.5</v>
      </c>
      <c r="AB116" s="568">
        <v>46.5</v>
      </c>
      <c r="AC116" s="570"/>
    </row>
    <row r="117" spans="1:33" ht="15" thickBot="1" x14ac:dyDescent="0.25">
      <c r="A117" s="248" t="s">
        <v>120</v>
      </c>
      <c r="B117" s="577">
        <f>B116-B105</f>
        <v>1</v>
      </c>
      <c r="C117" s="578">
        <f t="shared" ref="C117:L117" si="24">C116-C105</f>
        <v>1</v>
      </c>
      <c r="D117" s="578">
        <f t="shared" si="24"/>
        <v>1</v>
      </c>
      <c r="E117" s="578">
        <f t="shared" si="24"/>
        <v>1</v>
      </c>
      <c r="F117" s="578">
        <f t="shared" si="24"/>
        <v>1.5</v>
      </c>
      <c r="G117" s="578">
        <f t="shared" si="24"/>
        <v>1.5</v>
      </c>
      <c r="H117" s="578">
        <f t="shared" si="24"/>
        <v>1.5</v>
      </c>
      <c r="I117" s="579">
        <f t="shared" si="24"/>
        <v>2</v>
      </c>
      <c r="J117" s="577">
        <f t="shared" si="24"/>
        <v>2</v>
      </c>
      <c r="K117" s="578">
        <f t="shared" si="24"/>
        <v>2</v>
      </c>
      <c r="L117" s="579">
        <f t="shared" si="24"/>
        <v>1.5</v>
      </c>
      <c r="M117" s="577"/>
      <c r="N117" s="578"/>
      <c r="O117" s="578"/>
      <c r="P117" s="578"/>
      <c r="Q117" s="578"/>
      <c r="R117" s="578"/>
      <c r="S117" s="578"/>
      <c r="T117" s="578"/>
      <c r="U117" s="579"/>
      <c r="V117" s="577">
        <f>V116-V102</f>
        <v>1</v>
      </c>
      <c r="W117" s="578">
        <f t="shared" ref="W117:AB117" si="25">W116-W102</f>
        <v>1.5</v>
      </c>
      <c r="X117" s="578">
        <f t="shared" si="25"/>
        <v>1.5</v>
      </c>
      <c r="Y117" s="578">
        <f t="shared" si="25"/>
        <v>1</v>
      </c>
      <c r="Z117" s="578">
        <f t="shared" si="25"/>
        <v>1</v>
      </c>
      <c r="AA117" s="578">
        <f t="shared" si="25"/>
        <v>1</v>
      </c>
      <c r="AB117" s="579">
        <f t="shared" si="25"/>
        <v>1</v>
      </c>
      <c r="AC117" s="582"/>
    </row>
    <row r="119" spans="1:33" ht="13.5" thickBot="1" x14ac:dyDescent="0.25">
      <c r="T119" s="190" t="s">
        <v>118</v>
      </c>
      <c r="U119">
        <v>46.5</v>
      </c>
      <c r="V119">
        <v>46.5</v>
      </c>
      <c r="W119">
        <v>47</v>
      </c>
      <c r="X119">
        <v>47</v>
      </c>
      <c r="Y119">
        <v>47</v>
      </c>
      <c r="Z119">
        <v>47.5</v>
      </c>
      <c r="AA119">
        <v>48</v>
      </c>
    </row>
    <row r="120" spans="1:33" ht="21" thickBot="1" x14ac:dyDescent="0.35">
      <c r="A120" s="624" t="s">
        <v>117</v>
      </c>
      <c r="B120" s="825" t="s">
        <v>97</v>
      </c>
      <c r="C120" s="826"/>
      <c r="D120" s="826"/>
      <c r="E120" s="826"/>
      <c r="F120" s="826"/>
      <c r="G120" s="826"/>
      <c r="H120" s="826"/>
      <c r="I120" s="827"/>
      <c r="J120" s="828" t="s">
        <v>88</v>
      </c>
      <c r="K120" s="829"/>
      <c r="L120" s="830"/>
      <c r="M120" s="831" t="s">
        <v>89</v>
      </c>
      <c r="N120" s="832"/>
      <c r="O120" s="832"/>
      <c r="P120" s="832"/>
      <c r="Q120" s="832"/>
      <c r="R120" s="832"/>
      <c r="S120" s="832"/>
      <c r="T120" s="833"/>
      <c r="U120" s="834" t="s">
        <v>90</v>
      </c>
      <c r="V120" s="835"/>
      <c r="W120" s="835"/>
      <c r="X120" s="835"/>
      <c r="Y120" s="835"/>
      <c r="Z120" s="835"/>
      <c r="AA120" s="836"/>
      <c r="AB120" s="819" t="s">
        <v>69</v>
      </c>
    </row>
    <row r="121" spans="1:33" ht="14.25" customHeight="1" x14ac:dyDescent="0.2">
      <c r="A121" s="571" t="s">
        <v>110</v>
      </c>
      <c r="B121" s="565">
        <v>1</v>
      </c>
      <c r="C121" s="566">
        <v>2</v>
      </c>
      <c r="D121" s="566">
        <v>3</v>
      </c>
      <c r="E121" s="566">
        <v>4</v>
      </c>
      <c r="F121" s="566">
        <v>5</v>
      </c>
      <c r="G121" s="566">
        <v>6</v>
      </c>
      <c r="H121" s="566">
        <v>7</v>
      </c>
      <c r="I121" s="135">
        <v>8</v>
      </c>
      <c r="J121" s="350">
        <v>1</v>
      </c>
      <c r="K121" s="566">
        <v>2</v>
      </c>
      <c r="L121" s="135">
        <v>3</v>
      </c>
      <c r="M121" s="565">
        <v>1</v>
      </c>
      <c r="N121" s="566">
        <v>2</v>
      </c>
      <c r="O121" s="566">
        <v>3</v>
      </c>
      <c r="P121" s="566">
        <v>4</v>
      </c>
      <c r="Q121" s="566">
        <v>5</v>
      </c>
      <c r="R121" s="566">
        <v>6</v>
      </c>
      <c r="S121" s="566">
        <v>7</v>
      </c>
      <c r="T121" s="135">
        <v>8</v>
      </c>
      <c r="U121" s="565">
        <v>1</v>
      </c>
      <c r="V121" s="566">
        <v>2</v>
      </c>
      <c r="W121" s="566">
        <v>3</v>
      </c>
      <c r="X121" s="566">
        <v>4</v>
      </c>
      <c r="Y121" s="566">
        <v>5</v>
      </c>
      <c r="Z121" s="566">
        <v>6</v>
      </c>
      <c r="AA121" s="135">
        <v>7</v>
      </c>
      <c r="AB121" s="820"/>
    </row>
    <row r="122" spans="1:33" ht="13.5" customHeight="1" x14ac:dyDescent="0.2">
      <c r="A122" s="572" t="s">
        <v>2</v>
      </c>
      <c r="B122" s="575">
        <v>6</v>
      </c>
      <c r="C122" s="241">
        <v>5</v>
      </c>
      <c r="D122" s="240">
        <v>4</v>
      </c>
      <c r="E122" s="240">
        <v>4</v>
      </c>
      <c r="F122" s="323">
        <v>3</v>
      </c>
      <c r="G122" s="323">
        <v>3</v>
      </c>
      <c r="H122" s="239">
        <v>2</v>
      </c>
      <c r="I122" s="540">
        <v>1</v>
      </c>
      <c r="J122" s="345">
        <v>1</v>
      </c>
      <c r="K122" s="239">
        <v>2</v>
      </c>
      <c r="L122" s="324">
        <v>3</v>
      </c>
      <c r="M122" s="575">
        <v>6</v>
      </c>
      <c r="N122" s="241">
        <v>5</v>
      </c>
      <c r="O122" s="240">
        <v>4</v>
      </c>
      <c r="P122" s="240">
        <v>4</v>
      </c>
      <c r="Q122" s="323">
        <v>3</v>
      </c>
      <c r="R122" s="323">
        <v>3</v>
      </c>
      <c r="S122" s="239">
        <v>2</v>
      </c>
      <c r="T122" s="540">
        <v>1</v>
      </c>
      <c r="U122" s="575">
        <v>6</v>
      </c>
      <c r="V122" s="241">
        <v>5</v>
      </c>
      <c r="W122" s="240">
        <v>4</v>
      </c>
      <c r="X122" s="323">
        <v>3</v>
      </c>
      <c r="Y122" s="323">
        <v>3</v>
      </c>
      <c r="Z122" s="239">
        <v>2</v>
      </c>
      <c r="AA122" s="630">
        <v>1</v>
      </c>
      <c r="AB122" s="820"/>
    </row>
    <row r="123" spans="1:33" ht="14.25" x14ac:dyDescent="0.2">
      <c r="A123" s="366" t="s">
        <v>3</v>
      </c>
      <c r="B123" s="541">
        <v>950</v>
      </c>
      <c r="C123" s="356">
        <v>950</v>
      </c>
      <c r="D123" s="356">
        <v>950</v>
      </c>
      <c r="E123" s="356">
        <v>950</v>
      </c>
      <c r="F123" s="356">
        <v>950</v>
      </c>
      <c r="G123" s="356">
        <v>950</v>
      </c>
      <c r="H123" s="499">
        <v>950</v>
      </c>
      <c r="I123" s="509">
        <v>950</v>
      </c>
      <c r="J123" s="625">
        <v>950</v>
      </c>
      <c r="K123" s="499">
        <v>950</v>
      </c>
      <c r="L123" s="509">
        <v>950</v>
      </c>
      <c r="M123" s="498">
        <v>950</v>
      </c>
      <c r="N123" s="500">
        <v>950</v>
      </c>
      <c r="O123" s="500">
        <v>950</v>
      </c>
      <c r="P123" s="500">
        <v>950</v>
      </c>
      <c r="Q123" s="500">
        <v>950</v>
      </c>
      <c r="R123" s="356">
        <v>950</v>
      </c>
      <c r="S123" s="356">
        <v>950</v>
      </c>
      <c r="T123" s="502">
        <v>950</v>
      </c>
      <c r="U123" s="545">
        <v>950</v>
      </c>
      <c r="V123" s="501">
        <v>950</v>
      </c>
      <c r="W123" s="501">
        <v>950</v>
      </c>
      <c r="X123" s="501">
        <v>950</v>
      </c>
      <c r="Y123" s="501">
        <v>950</v>
      </c>
      <c r="Z123" s="501">
        <v>950</v>
      </c>
      <c r="AA123" s="502">
        <v>950</v>
      </c>
      <c r="AB123" s="528">
        <v>950</v>
      </c>
    </row>
    <row r="124" spans="1:33" ht="14.25" x14ac:dyDescent="0.2">
      <c r="A124" s="367" t="s">
        <v>6</v>
      </c>
      <c r="B124" s="419">
        <v>1077.5</v>
      </c>
      <c r="C124" s="358">
        <v>1006.4285714285714</v>
      </c>
      <c r="D124" s="358">
        <v>1004.8275862068965</v>
      </c>
      <c r="E124" s="358">
        <v>1000</v>
      </c>
      <c r="F124" s="358">
        <v>980.3125</v>
      </c>
      <c r="G124" s="358">
        <v>971.76470588235293</v>
      </c>
      <c r="H124" s="428">
        <v>936.85714285714289</v>
      </c>
      <c r="I124" s="445">
        <v>912</v>
      </c>
      <c r="J124" s="626">
        <v>963.80952380952385</v>
      </c>
      <c r="K124" s="429">
        <v>972.85714285714289</v>
      </c>
      <c r="L124" s="510">
        <v>1043.75</v>
      </c>
      <c r="M124" s="516">
        <v>1033.3333333333333</v>
      </c>
      <c r="N124" s="358">
        <v>984.41176470588232</v>
      </c>
      <c r="O124" s="358">
        <v>945</v>
      </c>
      <c r="P124" s="358">
        <v>936.875</v>
      </c>
      <c r="Q124" s="358">
        <v>921.53846153846155</v>
      </c>
      <c r="R124" s="358">
        <v>905.83333333333337</v>
      </c>
      <c r="S124" s="420">
        <v>892.25</v>
      </c>
      <c r="T124" s="505">
        <v>863.55555555555554</v>
      </c>
      <c r="U124" s="546">
        <v>1012.75862068966</v>
      </c>
      <c r="V124" s="420">
        <v>962.25</v>
      </c>
      <c r="W124" s="420">
        <v>927.04918032786884</v>
      </c>
      <c r="X124" s="504">
        <v>897.5</v>
      </c>
      <c r="Y124" s="420">
        <v>906.25</v>
      </c>
      <c r="Z124" s="420">
        <v>884.39024390243901</v>
      </c>
      <c r="AA124" s="505">
        <v>846</v>
      </c>
      <c r="AB124" s="580">
        <v>945.94533029612796</v>
      </c>
    </row>
    <row r="125" spans="1:33" ht="14.25" x14ac:dyDescent="0.2">
      <c r="A125" s="367" t="s">
        <v>7</v>
      </c>
      <c r="B125" s="419">
        <v>100</v>
      </c>
      <c r="C125" s="358">
        <v>100</v>
      </c>
      <c r="D125" s="360">
        <v>100</v>
      </c>
      <c r="E125" s="360">
        <v>100</v>
      </c>
      <c r="F125" s="358">
        <v>100</v>
      </c>
      <c r="G125" s="358">
        <v>100</v>
      </c>
      <c r="H125" s="428">
        <v>100</v>
      </c>
      <c r="I125" s="445">
        <v>97.142857142857139</v>
      </c>
      <c r="J125" s="626">
        <v>100</v>
      </c>
      <c r="K125" s="429">
        <v>96.428571428571431</v>
      </c>
      <c r="L125" s="510">
        <v>100</v>
      </c>
      <c r="M125" s="516">
        <v>100</v>
      </c>
      <c r="N125" s="358">
        <v>100</v>
      </c>
      <c r="O125" s="358">
        <v>96.875</v>
      </c>
      <c r="P125" s="358">
        <v>100</v>
      </c>
      <c r="Q125" s="358">
        <v>100</v>
      </c>
      <c r="R125" s="358">
        <v>97.222222222222229</v>
      </c>
      <c r="S125" s="420">
        <v>100</v>
      </c>
      <c r="T125" s="505">
        <v>100</v>
      </c>
      <c r="U125" s="546">
        <v>96.551724137931032</v>
      </c>
      <c r="V125" s="420">
        <v>100</v>
      </c>
      <c r="W125" s="420">
        <v>100</v>
      </c>
      <c r="X125" s="504">
        <v>100</v>
      </c>
      <c r="Y125" s="420">
        <v>100</v>
      </c>
      <c r="Z125" s="420">
        <v>100</v>
      </c>
      <c r="AA125" s="505">
        <v>100</v>
      </c>
      <c r="AB125" s="580">
        <v>88.268792710706151</v>
      </c>
    </row>
    <row r="126" spans="1:33" ht="14.25" x14ac:dyDescent="0.2">
      <c r="A126" s="367" t="s">
        <v>8</v>
      </c>
      <c r="B126" s="430">
        <v>4.2297011334494407E-2</v>
      </c>
      <c r="C126" s="361">
        <v>3.9585762292078087E-2</v>
      </c>
      <c r="D126" s="361">
        <v>3.4831423632613025E-2</v>
      </c>
      <c r="E126" s="361">
        <v>3.9005494118502987E-2</v>
      </c>
      <c r="F126" s="361">
        <v>3.9629627118020469E-2</v>
      </c>
      <c r="G126" s="431">
        <v>3.1418739158259247E-2</v>
      </c>
      <c r="H126" s="432">
        <v>3.5609856876902816E-2</v>
      </c>
      <c r="I126" s="446">
        <v>4.3133079647858938E-2</v>
      </c>
      <c r="J126" s="627">
        <v>5.1078450526957211E-2</v>
      </c>
      <c r="K126" s="433">
        <v>3.9127496606385655E-2</v>
      </c>
      <c r="L126" s="511">
        <v>4.4666002871788062E-2</v>
      </c>
      <c r="M126" s="517">
        <v>2.6007283059027581E-2</v>
      </c>
      <c r="N126" s="361">
        <v>3.1377067789568926E-2</v>
      </c>
      <c r="O126" s="361">
        <v>3.5689781913312284E-2</v>
      </c>
      <c r="P126" s="361">
        <v>3.3694079517476695E-2</v>
      </c>
      <c r="Q126" s="361">
        <v>3.7149149751000095E-2</v>
      </c>
      <c r="R126" s="361">
        <v>3.8186784876756683E-2</v>
      </c>
      <c r="S126" s="422">
        <v>3.1649129600971826E-2</v>
      </c>
      <c r="T126" s="423">
        <v>3.3664561938267029E-2</v>
      </c>
      <c r="U126" s="547">
        <v>4.1399207772749039E-2</v>
      </c>
      <c r="V126" s="422">
        <v>2.8506723027744051E-2</v>
      </c>
      <c r="W126" s="422">
        <v>3.1150016320101004E-2</v>
      </c>
      <c r="X126" s="422">
        <v>2.5861825935231553E-2</v>
      </c>
      <c r="Y126" s="422">
        <v>2.5841371027855439E-2</v>
      </c>
      <c r="Z126" s="422">
        <v>2.4728639571385359E-2</v>
      </c>
      <c r="AA126" s="423">
        <v>4.2945395093581439E-2</v>
      </c>
      <c r="AB126" s="581">
        <v>6.7316540760815599E-2</v>
      </c>
    </row>
    <row r="127" spans="1:33" ht="14.25" x14ac:dyDescent="0.2">
      <c r="A127" s="368" t="s">
        <v>1</v>
      </c>
      <c r="B127" s="277">
        <v>0.134210526315789</v>
      </c>
      <c r="C127" s="278">
        <v>5.939849624060152E-2</v>
      </c>
      <c r="D127" s="278">
        <v>5.7713248638838435E-2</v>
      </c>
      <c r="E127" s="278">
        <v>5.2631578947368418E-2</v>
      </c>
      <c r="F127" s="278">
        <v>3.1907894736842107E-2</v>
      </c>
      <c r="G127" s="278">
        <v>2.2910216718266239E-2</v>
      </c>
      <c r="H127" s="278">
        <v>-1.383458646616538E-2</v>
      </c>
      <c r="I127" s="279">
        <v>-0.04</v>
      </c>
      <c r="J127" s="311">
        <v>1.4536340852130371E-2</v>
      </c>
      <c r="K127" s="278">
        <v>2.4060150375939882E-2</v>
      </c>
      <c r="L127" s="279">
        <v>9.8684210526315791E-2</v>
      </c>
      <c r="M127" s="277">
        <v>8.7719298245613961E-2</v>
      </c>
      <c r="N127" s="278">
        <v>3.6222910216718203E-2</v>
      </c>
      <c r="O127" s="278">
        <v>-5.263157894736842E-3</v>
      </c>
      <c r="P127" s="278">
        <v>-1.381578947368421E-2</v>
      </c>
      <c r="Q127" s="278">
        <v>-2.9959514170040478E-2</v>
      </c>
      <c r="R127" s="278">
        <v>-4.6491228070175396E-2</v>
      </c>
      <c r="S127" s="424">
        <v>-6.0789473684210525E-2</v>
      </c>
      <c r="T127" s="425">
        <v>-9.0994152046783641E-2</v>
      </c>
      <c r="U127" s="548">
        <v>6.6061705989110653E-2</v>
      </c>
      <c r="V127" s="424">
        <v>1.2894736842105263E-2</v>
      </c>
      <c r="W127" s="424">
        <v>-2.4158757549611748E-2</v>
      </c>
      <c r="X127" s="424">
        <v>-5.526315789473684E-2</v>
      </c>
      <c r="Y127" s="424">
        <v>-4.6052631578947366E-2</v>
      </c>
      <c r="Z127" s="424">
        <v>-6.9062901155327358E-2</v>
      </c>
      <c r="AA127" s="425">
        <v>-0.10947368421052632</v>
      </c>
      <c r="AB127" s="281">
        <v>-4.26807337249736E-3</v>
      </c>
    </row>
    <row r="128" spans="1:33" ht="14.25" x14ac:dyDescent="0.2">
      <c r="A128" s="367" t="s">
        <v>28</v>
      </c>
      <c r="B128" s="252">
        <f>B124-B110</f>
        <v>70.576923076923094</v>
      </c>
      <c r="C128" s="185">
        <f>C124-C110</f>
        <v>48.152709359605979</v>
      </c>
      <c r="D128" s="185">
        <f t="shared" ref="D128:I128" si="26">D124-D110</f>
        <v>47.160919540229884</v>
      </c>
      <c r="E128" s="185">
        <f t="shared" si="26"/>
        <v>55.333333333333371</v>
      </c>
      <c r="F128" s="185">
        <f t="shared" si="26"/>
        <v>75.606617647058783</v>
      </c>
      <c r="G128" s="185">
        <f t="shared" si="26"/>
        <v>62.370766488413551</v>
      </c>
      <c r="H128" s="185">
        <f t="shared" si="26"/>
        <v>49.85714285714289</v>
      </c>
      <c r="I128" s="253">
        <f t="shared" si="26"/>
        <v>65.783783783783747</v>
      </c>
      <c r="J128" s="309">
        <f>J124-J110</f>
        <v>102.24702380952385</v>
      </c>
      <c r="K128" s="185">
        <f>K124-K110</f>
        <v>91.523809523809518</v>
      </c>
      <c r="L128" s="253">
        <f>L124-L110</f>
        <v>118.03571428571433</v>
      </c>
      <c r="M128" s="252"/>
      <c r="N128" s="185"/>
      <c r="O128" s="185"/>
      <c r="P128" s="185"/>
      <c r="Q128" s="185"/>
      <c r="R128" s="185"/>
      <c r="S128" s="185"/>
      <c r="T128" s="253"/>
      <c r="U128" s="252"/>
      <c r="V128" s="185"/>
      <c r="W128" s="185"/>
      <c r="X128" s="185"/>
      <c r="Y128" s="185"/>
      <c r="Z128" s="185"/>
      <c r="AA128" s="253"/>
      <c r="AB128" s="262">
        <f>AB124-AC110</f>
        <v>65.566860994193917</v>
      </c>
    </row>
    <row r="129" spans="1:29" ht="14.25" x14ac:dyDescent="0.2">
      <c r="A129" s="367" t="s">
        <v>56</v>
      </c>
      <c r="B129" s="490">
        <v>489</v>
      </c>
      <c r="C129" s="491">
        <v>567</v>
      </c>
      <c r="D129" s="491">
        <v>557</v>
      </c>
      <c r="E129" s="491">
        <v>557</v>
      </c>
      <c r="F129" s="491">
        <v>654</v>
      </c>
      <c r="G129" s="491">
        <v>654</v>
      </c>
      <c r="H129" s="491">
        <v>768</v>
      </c>
      <c r="I129" s="492">
        <v>737</v>
      </c>
      <c r="J129" s="507">
        <v>601</v>
      </c>
      <c r="K129" s="491">
        <v>537</v>
      </c>
      <c r="L129" s="492">
        <v>415</v>
      </c>
      <c r="M129" s="490">
        <v>311</v>
      </c>
      <c r="N129" s="491">
        <v>665</v>
      </c>
      <c r="O129" s="491">
        <v>641</v>
      </c>
      <c r="P129" s="491">
        <v>639</v>
      </c>
      <c r="Q129" s="491">
        <v>739</v>
      </c>
      <c r="R129" s="491">
        <v>738</v>
      </c>
      <c r="S129" s="491">
        <v>790</v>
      </c>
      <c r="T129" s="492">
        <v>786</v>
      </c>
      <c r="U129" s="490">
        <v>574</v>
      </c>
      <c r="V129" s="491">
        <v>780</v>
      </c>
      <c r="W129" s="491">
        <v>1180</v>
      </c>
      <c r="X129" s="491">
        <v>780</v>
      </c>
      <c r="Y129" s="491">
        <v>779</v>
      </c>
      <c r="Z129" s="491">
        <v>718</v>
      </c>
      <c r="AA129" s="492">
        <v>478</v>
      </c>
      <c r="AB129" s="537">
        <f>SUM(A129:AA129)</f>
        <v>17134</v>
      </c>
    </row>
    <row r="130" spans="1:29" ht="14.25" x14ac:dyDescent="0.2">
      <c r="A130" s="573" t="s">
        <v>29</v>
      </c>
      <c r="B130" s="576">
        <v>45</v>
      </c>
      <c r="C130" s="574">
        <v>46</v>
      </c>
      <c r="D130" s="574">
        <v>46.5</v>
      </c>
      <c r="E130" s="574">
        <v>46.5</v>
      </c>
      <c r="F130" s="574">
        <v>47.5</v>
      </c>
      <c r="G130" s="574">
        <v>47.5</v>
      </c>
      <c r="H130" s="574">
        <v>48</v>
      </c>
      <c r="I130" s="106">
        <v>49</v>
      </c>
      <c r="J130" s="144">
        <v>48</v>
      </c>
      <c r="K130" s="574">
        <v>47.5</v>
      </c>
      <c r="L130" s="106">
        <v>45</v>
      </c>
      <c r="M130" s="576">
        <v>47</v>
      </c>
      <c r="N130" s="574">
        <v>47.5</v>
      </c>
      <c r="O130" s="574">
        <v>48</v>
      </c>
      <c r="P130" s="574">
        <v>48</v>
      </c>
      <c r="Q130" s="574">
        <v>48.5</v>
      </c>
      <c r="R130" s="574">
        <v>48.5</v>
      </c>
      <c r="S130" s="574">
        <v>49</v>
      </c>
      <c r="T130" s="106">
        <v>50</v>
      </c>
      <c r="U130" s="576">
        <v>48.5</v>
      </c>
      <c r="V130" s="574">
        <v>48.5</v>
      </c>
      <c r="W130" s="574">
        <v>49</v>
      </c>
      <c r="X130" s="574">
        <v>49</v>
      </c>
      <c r="Y130" s="574">
        <v>49</v>
      </c>
      <c r="Z130" s="574">
        <v>49.5</v>
      </c>
      <c r="AA130" s="106">
        <v>50.5</v>
      </c>
      <c r="AB130" s="583"/>
    </row>
    <row r="131" spans="1:29" ht="15" thickBot="1" x14ac:dyDescent="0.25">
      <c r="A131" s="443" t="s">
        <v>119</v>
      </c>
      <c r="B131" s="577">
        <f>B130-B116</f>
        <v>1.5</v>
      </c>
      <c r="C131" s="578">
        <f t="shared" ref="C131:T131" si="27">C130-C116</f>
        <v>2</v>
      </c>
      <c r="D131" s="578">
        <f t="shared" si="27"/>
        <v>2</v>
      </c>
      <c r="E131" s="578">
        <f t="shared" si="27"/>
        <v>2</v>
      </c>
      <c r="F131" s="578">
        <f t="shared" si="27"/>
        <v>2</v>
      </c>
      <c r="G131" s="578">
        <f t="shared" si="27"/>
        <v>2</v>
      </c>
      <c r="H131" s="578">
        <f t="shared" si="27"/>
        <v>2</v>
      </c>
      <c r="I131" s="579">
        <f t="shared" si="27"/>
        <v>2</v>
      </c>
      <c r="J131" s="628">
        <f t="shared" si="27"/>
        <v>2</v>
      </c>
      <c r="K131" s="623">
        <f t="shared" si="27"/>
        <v>2</v>
      </c>
      <c r="L131" s="623">
        <f t="shared" si="27"/>
        <v>1.5</v>
      </c>
      <c r="M131" s="623">
        <f t="shared" si="27"/>
        <v>47</v>
      </c>
      <c r="N131" s="623">
        <f t="shared" si="27"/>
        <v>2.5</v>
      </c>
      <c r="O131" s="623">
        <f t="shared" si="27"/>
        <v>2.5</v>
      </c>
      <c r="P131" s="623">
        <f t="shared" si="27"/>
        <v>2</v>
      </c>
      <c r="Q131" s="623">
        <f t="shared" si="27"/>
        <v>2.5</v>
      </c>
      <c r="R131" s="623">
        <f t="shared" si="27"/>
        <v>2</v>
      </c>
      <c r="S131" s="623">
        <f t="shared" si="27"/>
        <v>2.5</v>
      </c>
      <c r="T131" s="623">
        <f t="shared" si="27"/>
        <v>3</v>
      </c>
      <c r="U131" s="623">
        <f>U130-U119</f>
        <v>2</v>
      </c>
      <c r="V131" s="623">
        <f t="shared" ref="V131:AA131" si="28">V130-V119</f>
        <v>2</v>
      </c>
      <c r="W131" s="623">
        <f t="shared" si="28"/>
        <v>2</v>
      </c>
      <c r="X131" s="623">
        <f t="shared" si="28"/>
        <v>2</v>
      </c>
      <c r="Y131" s="623">
        <f t="shared" si="28"/>
        <v>2</v>
      </c>
      <c r="Z131" s="623">
        <f t="shared" si="28"/>
        <v>2</v>
      </c>
      <c r="AA131" s="623">
        <f t="shared" si="28"/>
        <v>2.5</v>
      </c>
      <c r="AB131" s="584"/>
    </row>
    <row r="133" spans="1:29" ht="13.5" thickBot="1" x14ac:dyDescent="0.25"/>
    <row r="134" spans="1:29" ht="21" thickBot="1" x14ac:dyDescent="0.35">
      <c r="A134" s="624" t="s">
        <v>121</v>
      </c>
      <c r="B134" s="825" t="s">
        <v>97</v>
      </c>
      <c r="C134" s="826"/>
      <c r="D134" s="826"/>
      <c r="E134" s="826"/>
      <c r="F134" s="826"/>
      <c r="G134" s="826"/>
      <c r="H134" s="826"/>
      <c r="I134" s="827"/>
      <c r="J134" s="837" t="s">
        <v>88</v>
      </c>
      <c r="K134" s="838"/>
      <c r="L134" s="839"/>
      <c r="M134" s="831" t="s">
        <v>89</v>
      </c>
      <c r="N134" s="832"/>
      <c r="O134" s="832"/>
      <c r="P134" s="832"/>
      <c r="Q134" s="832"/>
      <c r="R134" s="832"/>
      <c r="S134" s="832"/>
      <c r="T134" s="833"/>
      <c r="U134" s="784" t="s">
        <v>90</v>
      </c>
      <c r="V134" s="785"/>
      <c r="W134" s="785"/>
      <c r="X134" s="785"/>
      <c r="Y134" s="785"/>
      <c r="Z134" s="785"/>
      <c r="AA134" s="785"/>
      <c r="AB134" s="786"/>
      <c r="AC134" s="819" t="s">
        <v>69</v>
      </c>
    </row>
    <row r="135" spans="1:29" ht="14.25" x14ac:dyDescent="0.2">
      <c r="A135" s="571" t="s">
        <v>110</v>
      </c>
      <c r="B135" s="565">
        <v>1</v>
      </c>
      <c r="C135" s="566">
        <v>2</v>
      </c>
      <c r="D135" s="566">
        <v>3</v>
      </c>
      <c r="E135" s="566">
        <v>4</v>
      </c>
      <c r="F135" s="566">
        <v>5</v>
      </c>
      <c r="G135" s="566">
        <v>6</v>
      </c>
      <c r="H135" s="566">
        <v>7</v>
      </c>
      <c r="I135" s="629">
        <v>8</v>
      </c>
      <c r="J135" s="565">
        <v>1</v>
      </c>
      <c r="K135" s="566">
        <v>2</v>
      </c>
      <c r="L135" s="629">
        <v>3</v>
      </c>
      <c r="M135" s="565">
        <v>1</v>
      </c>
      <c r="N135" s="566">
        <v>2</v>
      </c>
      <c r="O135" s="566">
        <v>3</v>
      </c>
      <c r="P135" s="566">
        <v>4</v>
      </c>
      <c r="Q135" s="566">
        <v>5</v>
      </c>
      <c r="R135" s="566">
        <v>6</v>
      </c>
      <c r="S135" s="566">
        <v>7</v>
      </c>
      <c r="T135" s="629">
        <v>8</v>
      </c>
      <c r="U135" s="565">
        <v>1</v>
      </c>
      <c r="V135" s="566">
        <v>2</v>
      </c>
      <c r="W135" s="566">
        <v>3</v>
      </c>
      <c r="X135" s="566"/>
      <c r="Y135" s="566">
        <v>4</v>
      </c>
      <c r="Z135" s="566">
        <v>5</v>
      </c>
      <c r="AA135" s="566">
        <v>6</v>
      </c>
      <c r="AB135" s="135">
        <v>7</v>
      </c>
      <c r="AC135" s="820"/>
    </row>
    <row r="136" spans="1:29" ht="13.5" thickBot="1" x14ac:dyDescent="0.25">
      <c r="A136" s="572" t="s">
        <v>2</v>
      </c>
      <c r="B136" s="575">
        <v>6</v>
      </c>
      <c r="C136" s="241">
        <v>5</v>
      </c>
      <c r="D136" s="240">
        <v>4</v>
      </c>
      <c r="E136" s="240">
        <v>4</v>
      </c>
      <c r="F136" s="323">
        <v>3</v>
      </c>
      <c r="G136" s="323">
        <v>3</v>
      </c>
      <c r="H136" s="239">
        <v>2</v>
      </c>
      <c r="I136" s="630">
        <v>1</v>
      </c>
      <c r="J136" s="249">
        <v>1</v>
      </c>
      <c r="K136" s="239">
        <v>2</v>
      </c>
      <c r="L136" s="636">
        <v>3</v>
      </c>
      <c r="M136" s="575">
        <v>6</v>
      </c>
      <c r="N136" s="241">
        <v>5</v>
      </c>
      <c r="O136" s="240">
        <v>4</v>
      </c>
      <c r="P136" s="240">
        <v>4</v>
      </c>
      <c r="Q136" s="323">
        <v>3</v>
      </c>
      <c r="R136" s="323">
        <v>3</v>
      </c>
      <c r="S136" s="239">
        <v>2</v>
      </c>
      <c r="T136" s="630">
        <v>1</v>
      </c>
      <c r="U136" s="575">
        <v>6</v>
      </c>
      <c r="V136" s="241">
        <v>5</v>
      </c>
      <c r="W136" s="240">
        <v>4</v>
      </c>
      <c r="X136" s="240"/>
      <c r="Y136" s="323">
        <v>3</v>
      </c>
      <c r="Z136" s="323">
        <v>3</v>
      </c>
      <c r="AA136" s="239">
        <v>2</v>
      </c>
      <c r="AB136" s="630">
        <v>1</v>
      </c>
      <c r="AC136" s="820"/>
    </row>
    <row r="137" spans="1:29" ht="15" thickBot="1" x14ac:dyDescent="0.25">
      <c r="A137" s="366" t="s">
        <v>3</v>
      </c>
      <c r="B137" s="541">
        <v>1040</v>
      </c>
      <c r="C137" s="356">
        <v>1040</v>
      </c>
      <c r="D137" s="356">
        <v>1040</v>
      </c>
      <c r="E137" s="356">
        <v>1040</v>
      </c>
      <c r="F137" s="356">
        <v>1040</v>
      </c>
      <c r="G137" s="356">
        <v>1040</v>
      </c>
      <c r="H137" s="499">
        <v>1040</v>
      </c>
      <c r="I137" s="631">
        <v>1040</v>
      </c>
      <c r="J137" s="498">
        <v>1040</v>
      </c>
      <c r="K137" s="499">
        <v>1040</v>
      </c>
      <c r="L137" s="631">
        <v>1040</v>
      </c>
      <c r="M137" s="498">
        <v>1040</v>
      </c>
      <c r="N137" s="500">
        <v>1040</v>
      </c>
      <c r="O137" s="500">
        <v>1040</v>
      </c>
      <c r="P137" s="500">
        <v>1040</v>
      </c>
      <c r="Q137" s="500">
        <v>1040</v>
      </c>
      <c r="R137" s="356">
        <v>1040</v>
      </c>
      <c r="S137" s="356">
        <v>1040</v>
      </c>
      <c r="T137" s="641">
        <v>1040</v>
      </c>
      <c r="U137" s="545">
        <v>1040</v>
      </c>
      <c r="V137" s="501">
        <v>1040</v>
      </c>
      <c r="W137" s="501">
        <v>1040</v>
      </c>
      <c r="X137" s="501"/>
      <c r="Y137" s="501">
        <v>1040</v>
      </c>
      <c r="Z137" s="501">
        <v>1040</v>
      </c>
      <c r="AA137" s="501">
        <v>1040</v>
      </c>
      <c r="AB137" s="502">
        <v>1040</v>
      </c>
      <c r="AC137" s="303">
        <v>1040</v>
      </c>
    </row>
    <row r="138" spans="1:29" ht="15" thickBot="1" x14ac:dyDescent="0.25">
      <c r="A138" s="367" t="s">
        <v>6</v>
      </c>
      <c r="B138" s="419">
        <v>1096.4000000000001</v>
      </c>
      <c r="C138" s="358">
        <v>1104</v>
      </c>
      <c r="D138" s="358">
        <v>1075.6666666666667</v>
      </c>
      <c r="E138" s="358">
        <v>1075.6666666666667</v>
      </c>
      <c r="F138" s="358">
        <v>1048.3870967741937</v>
      </c>
      <c r="G138" s="358">
        <v>1054.6875</v>
      </c>
      <c r="H138" s="428">
        <v>1005.3846153846154</v>
      </c>
      <c r="I138" s="632">
        <v>1043.2432432432433</v>
      </c>
      <c r="J138" s="503">
        <v>1008.1818181818181</v>
      </c>
      <c r="K138" s="429">
        <v>1075.5172413793102</v>
      </c>
      <c r="L138" s="637">
        <v>1079</v>
      </c>
      <c r="M138" s="516">
        <v>1079.375</v>
      </c>
      <c r="N138" s="358">
        <v>1070</v>
      </c>
      <c r="O138" s="358">
        <v>1040.625</v>
      </c>
      <c r="P138" s="358">
        <v>1052.2222222222222</v>
      </c>
      <c r="Q138" s="358">
        <v>1026.0526315789473</v>
      </c>
      <c r="R138" s="358">
        <v>1008.6842105263158</v>
      </c>
      <c r="S138" s="420">
        <v>1000.4878048780488</v>
      </c>
      <c r="T138" s="642">
        <v>966.90476190476193</v>
      </c>
      <c r="U138" s="546">
        <v>1113.1034482758621</v>
      </c>
      <c r="V138" s="420">
        <v>1082.25</v>
      </c>
      <c r="W138" s="420">
        <v>1039.516129032258</v>
      </c>
      <c r="X138" s="420"/>
      <c r="Y138" s="504">
        <v>1025.1282051282051</v>
      </c>
      <c r="Z138" s="420">
        <v>1013.421052631579</v>
      </c>
      <c r="AA138" s="420">
        <v>986.66666666666663</v>
      </c>
      <c r="AB138" s="505">
        <v>951.15384615384619</v>
      </c>
      <c r="AC138" s="304">
        <v>1039.3438914027149</v>
      </c>
    </row>
    <row r="139" spans="1:29" ht="15" thickBot="1" x14ac:dyDescent="0.25">
      <c r="A139" s="367" t="s">
        <v>7</v>
      </c>
      <c r="B139" s="419">
        <v>100</v>
      </c>
      <c r="C139" s="358">
        <v>100</v>
      </c>
      <c r="D139" s="360">
        <v>100</v>
      </c>
      <c r="E139" s="360">
        <v>100</v>
      </c>
      <c r="F139" s="358">
        <v>100</v>
      </c>
      <c r="G139" s="358">
        <v>100</v>
      </c>
      <c r="H139" s="428">
        <v>100</v>
      </c>
      <c r="I139" s="632">
        <v>100</v>
      </c>
      <c r="J139" s="503">
        <v>100</v>
      </c>
      <c r="K139" s="429">
        <v>100</v>
      </c>
      <c r="L139" s="637">
        <v>100</v>
      </c>
      <c r="M139" s="516">
        <v>100</v>
      </c>
      <c r="N139" s="358">
        <v>100</v>
      </c>
      <c r="O139" s="358">
        <v>100</v>
      </c>
      <c r="P139" s="358">
        <v>100</v>
      </c>
      <c r="Q139" s="358">
        <v>100</v>
      </c>
      <c r="R139" s="358">
        <v>100</v>
      </c>
      <c r="S139" s="420">
        <v>100</v>
      </c>
      <c r="T139" s="642">
        <v>100</v>
      </c>
      <c r="U139" s="546">
        <v>100</v>
      </c>
      <c r="V139" s="420">
        <v>100</v>
      </c>
      <c r="W139" s="420">
        <v>100</v>
      </c>
      <c r="X139" s="420"/>
      <c r="Y139" s="504">
        <v>100</v>
      </c>
      <c r="Z139" s="420">
        <v>100</v>
      </c>
      <c r="AA139" s="420">
        <v>100</v>
      </c>
      <c r="AB139" s="505">
        <v>100</v>
      </c>
      <c r="AC139" s="304">
        <v>95.927601809954751</v>
      </c>
    </row>
    <row r="140" spans="1:29" ht="14.25" x14ac:dyDescent="0.2">
      <c r="A140" s="367" t="s">
        <v>8</v>
      </c>
      <c r="B140" s="430">
        <v>3.6472088835698462E-2</v>
      </c>
      <c r="C140" s="361">
        <v>3.4420289855072464E-2</v>
      </c>
      <c r="D140" s="361">
        <v>3.0046096720608685E-2</v>
      </c>
      <c r="E140" s="361">
        <v>3.4425179287313347E-2</v>
      </c>
      <c r="F140" s="361">
        <v>3.6430041572773297E-2</v>
      </c>
      <c r="G140" s="431">
        <v>4.4973639589069477E-2</v>
      </c>
      <c r="H140" s="432">
        <v>3.8807545216747598E-2</v>
      </c>
      <c r="I140" s="633">
        <v>3.0964781387583983E-2</v>
      </c>
      <c r="J140" s="506">
        <v>4.1328250948628451E-2</v>
      </c>
      <c r="K140" s="433">
        <v>3.2721643660590993E-2</v>
      </c>
      <c r="L140" s="638">
        <v>3.5642047308673604E-2</v>
      </c>
      <c r="M140" s="517">
        <v>4.0841737057515586E-2</v>
      </c>
      <c r="N140" s="361">
        <v>3.0632054258371129E-2</v>
      </c>
      <c r="O140" s="361">
        <v>3.1956241668283557E-2</v>
      </c>
      <c r="P140" s="640">
        <v>3.3158011548274295E-2</v>
      </c>
      <c r="Q140" s="640">
        <v>2.9284350591508981E-2</v>
      </c>
      <c r="R140" s="361">
        <v>3.0613457422302117E-2</v>
      </c>
      <c r="S140" s="422">
        <v>3.310971527801946E-2</v>
      </c>
      <c r="T140" s="643">
        <v>4.3205256667631566E-2</v>
      </c>
      <c r="U140" s="547">
        <v>3.1219634912871524E-2</v>
      </c>
      <c r="V140" s="422">
        <v>3.7674289345689532E-2</v>
      </c>
      <c r="W140" s="422">
        <v>2.6846100828922893E-2</v>
      </c>
      <c r="X140" s="422"/>
      <c r="Y140" s="422">
        <v>3.6823642427746189E-2</v>
      </c>
      <c r="Z140" s="422">
        <v>4.1574420095497951E-2</v>
      </c>
      <c r="AA140" s="422">
        <v>2.7341915635538255E-2</v>
      </c>
      <c r="AB140" s="423">
        <v>3.1449784642702018E-2</v>
      </c>
      <c r="AC140" s="305">
        <v>5.1695958281406919E-2</v>
      </c>
    </row>
    <row r="141" spans="1:29" ht="15" thickBot="1" x14ac:dyDescent="0.25">
      <c r="A141" s="368" t="s">
        <v>1</v>
      </c>
      <c r="B141" s="277">
        <v>5.4230769230769318E-2</v>
      </c>
      <c r="C141" s="278">
        <v>6.1538461538461542E-2</v>
      </c>
      <c r="D141" s="278">
        <v>3.4294871794871867E-2</v>
      </c>
      <c r="E141" s="278">
        <v>3.4294871794871867E-2</v>
      </c>
      <c r="F141" s="278">
        <v>8.0645161290323567E-3</v>
      </c>
      <c r="G141" s="278">
        <v>1.4122596153846154E-2</v>
      </c>
      <c r="H141" s="278">
        <v>-3.3284023668639078E-2</v>
      </c>
      <c r="I141" s="280">
        <v>3.1185031185032132E-3</v>
      </c>
      <c r="J141" s="277">
        <v>-3.0594405594405644E-2</v>
      </c>
      <c r="K141" s="278">
        <v>3.4151193633952151E-2</v>
      </c>
      <c r="L141" s="280">
        <v>3.7499999999999999E-2</v>
      </c>
      <c r="M141" s="277">
        <v>3.786057692307692E-2</v>
      </c>
      <c r="N141" s="278">
        <v>2.8846153846153848E-2</v>
      </c>
      <c r="O141" s="278">
        <v>6.0096153846153849E-4</v>
      </c>
      <c r="P141" s="278">
        <v>1.1752136752136703E-2</v>
      </c>
      <c r="Q141" s="278">
        <v>-1.3410931174089149E-2</v>
      </c>
      <c r="R141" s="278">
        <v>-3.0111336032388619E-2</v>
      </c>
      <c r="S141" s="424">
        <v>-3.7992495309568469E-2</v>
      </c>
      <c r="T141" s="644">
        <v>-7.0283882783882756E-2</v>
      </c>
      <c r="U141" s="548">
        <v>7.0291777188328936E-2</v>
      </c>
      <c r="V141" s="424">
        <v>4.0625000000000001E-2</v>
      </c>
      <c r="W141" s="424">
        <v>-4.6526054590572129E-4</v>
      </c>
      <c r="X141" s="424"/>
      <c r="Y141" s="424">
        <v>-1.4299802761341268E-2</v>
      </c>
      <c r="Z141" s="424">
        <v>-2.5556680161943308E-2</v>
      </c>
      <c r="AA141" s="424">
        <v>-5.1282051282051322E-2</v>
      </c>
      <c r="AB141" s="425">
        <v>-8.5428994082840201E-2</v>
      </c>
      <c r="AC141" s="307">
        <v>-6.3087365123565698E-4</v>
      </c>
    </row>
    <row r="142" spans="1:29" ht="14.25" x14ac:dyDescent="0.2">
      <c r="A142" s="367" t="s">
        <v>28</v>
      </c>
      <c r="B142" s="252">
        <f>B138-B124</f>
        <v>18.900000000000091</v>
      </c>
      <c r="C142" s="185">
        <f>C138-C124</f>
        <v>97.571428571428555</v>
      </c>
      <c r="D142" s="185">
        <f t="shared" ref="D142:W142" si="29">D138-D124</f>
        <v>70.83908045977023</v>
      </c>
      <c r="E142" s="185">
        <f t="shared" si="29"/>
        <v>75.666666666666742</v>
      </c>
      <c r="F142" s="185">
        <f t="shared" si="29"/>
        <v>68.074596774193651</v>
      </c>
      <c r="G142" s="185">
        <f t="shared" si="29"/>
        <v>82.922794117647072</v>
      </c>
      <c r="H142" s="185">
        <f t="shared" si="29"/>
        <v>68.527472527472469</v>
      </c>
      <c r="I142" s="257">
        <f t="shared" si="29"/>
        <v>131.24324324324334</v>
      </c>
      <c r="J142" s="252">
        <f>J138-J124</f>
        <v>44.372294372294277</v>
      </c>
      <c r="K142" s="185">
        <f t="shared" si="29"/>
        <v>102.66009852216735</v>
      </c>
      <c r="L142" s="257">
        <f t="shared" si="29"/>
        <v>35.25</v>
      </c>
      <c r="M142" s="252">
        <f>M138-M124</f>
        <v>46.041666666666742</v>
      </c>
      <c r="N142" s="185">
        <f t="shared" si="29"/>
        <v>85.58823529411768</v>
      </c>
      <c r="O142" s="185">
        <f t="shared" si="29"/>
        <v>95.625</v>
      </c>
      <c r="P142" s="185">
        <f t="shared" si="29"/>
        <v>115.34722222222217</v>
      </c>
      <c r="Q142" s="185">
        <f t="shared" si="29"/>
        <v>104.51417004048574</v>
      </c>
      <c r="R142" s="185">
        <f t="shared" si="29"/>
        <v>102.85087719298247</v>
      </c>
      <c r="S142" s="185">
        <f t="shared" si="29"/>
        <v>108.23780487804879</v>
      </c>
      <c r="T142" s="257">
        <f t="shared" si="29"/>
        <v>103.34920634920638</v>
      </c>
      <c r="U142" s="252">
        <f t="shared" si="29"/>
        <v>100.34482758620209</v>
      </c>
      <c r="V142" s="185">
        <f t="shared" si="29"/>
        <v>120</v>
      </c>
      <c r="W142" s="185">
        <f t="shared" si="29"/>
        <v>112.46694870438921</v>
      </c>
      <c r="X142" s="185"/>
      <c r="Y142" s="185">
        <f>Y138-X124</f>
        <v>127.62820512820508</v>
      </c>
      <c r="Z142" s="185">
        <f>Z138-Y124</f>
        <v>107.17105263157896</v>
      </c>
      <c r="AA142" s="185">
        <f>AA138-Z124</f>
        <v>102.27642276422762</v>
      </c>
      <c r="AB142" s="253">
        <f>AB138-AA124</f>
        <v>105.15384615384619</v>
      </c>
      <c r="AC142" s="262">
        <f>AC138-AB124</f>
        <v>93.398561106586953</v>
      </c>
    </row>
    <row r="143" spans="1:29" ht="14.25" x14ac:dyDescent="0.2">
      <c r="A143" s="367" t="s">
        <v>56</v>
      </c>
      <c r="B143" s="490">
        <v>489</v>
      </c>
      <c r="C143" s="491">
        <v>565</v>
      </c>
      <c r="D143" s="491">
        <v>557</v>
      </c>
      <c r="E143" s="491">
        <v>557</v>
      </c>
      <c r="F143" s="491">
        <v>654</v>
      </c>
      <c r="G143" s="491">
        <v>654</v>
      </c>
      <c r="H143" s="491">
        <v>767</v>
      </c>
      <c r="I143" s="603">
        <v>736</v>
      </c>
      <c r="J143" s="490">
        <v>601</v>
      </c>
      <c r="K143" s="491">
        <v>536</v>
      </c>
      <c r="L143" s="603">
        <v>415</v>
      </c>
      <c r="M143" s="490">
        <v>310</v>
      </c>
      <c r="N143" s="491">
        <v>664</v>
      </c>
      <c r="O143" s="491">
        <v>641</v>
      </c>
      <c r="P143" s="491">
        <v>638</v>
      </c>
      <c r="Q143" s="491">
        <v>738</v>
      </c>
      <c r="R143" s="491">
        <v>738</v>
      </c>
      <c r="S143" s="491">
        <v>790</v>
      </c>
      <c r="T143" s="603">
        <v>784</v>
      </c>
      <c r="U143" s="490">
        <v>573</v>
      </c>
      <c r="V143" s="491">
        <v>779</v>
      </c>
      <c r="W143" s="491">
        <v>1180</v>
      </c>
      <c r="X143" s="491"/>
      <c r="Y143" s="491">
        <v>779</v>
      </c>
      <c r="Z143" s="491">
        <v>779</v>
      </c>
      <c r="AA143" s="491">
        <v>716</v>
      </c>
      <c r="AB143" s="492">
        <v>477</v>
      </c>
      <c r="AC143" s="537">
        <f>SUM(A143:AB143)</f>
        <v>17117</v>
      </c>
    </row>
    <row r="144" spans="1:29" ht="14.25" x14ac:dyDescent="0.2">
      <c r="A144" s="573" t="s">
        <v>29</v>
      </c>
      <c r="B144" s="576">
        <v>47.5</v>
      </c>
      <c r="C144" s="574">
        <v>48</v>
      </c>
      <c r="D144" s="574">
        <v>48.5</v>
      </c>
      <c r="E144" s="574">
        <v>48.5</v>
      </c>
      <c r="F144" s="574">
        <v>49.5</v>
      </c>
      <c r="G144" s="574">
        <v>49.5</v>
      </c>
      <c r="H144" s="574">
        <v>50.5</v>
      </c>
      <c r="I144" s="634">
        <v>51</v>
      </c>
      <c r="J144" s="576">
        <v>50.5</v>
      </c>
      <c r="K144" s="574">
        <v>49.5</v>
      </c>
      <c r="L144" s="634">
        <v>47.5</v>
      </c>
      <c r="M144" s="576">
        <v>49</v>
      </c>
      <c r="N144" s="574">
        <v>49.5</v>
      </c>
      <c r="O144" s="574">
        <v>50</v>
      </c>
      <c r="P144" s="574">
        <v>50</v>
      </c>
      <c r="Q144" s="574">
        <v>50.5</v>
      </c>
      <c r="R144" s="574">
        <v>51</v>
      </c>
      <c r="S144" s="574">
        <v>51.5</v>
      </c>
      <c r="T144" s="634">
        <v>52.5</v>
      </c>
      <c r="U144" s="576">
        <v>50</v>
      </c>
      <c r="V144" s="574">
        <v>50</v>
      </c>
      <c r="W144" s="574">
        <v>51</v>
      </c>
      <c r="X144" s="574"/>
      <c r="Y144" s="574">
        <v>51</v>
      </c>
      <c r="Z144" s="574">
        <v>51</v>
      </c>
      <c r="AA144" s="574">
        <v>52</v>
      </c>
      <c r="AB144" s="106">
        <v>53</v>
      </c>
      <c r="AC144" s="583"/>
    </row>
    <row r="145" spans="1:32" ht="15" thickBot="1" x14ac:dyDescent="0.25">
      <c r="A145" s="443" t="s">
        <v>122</v>
      </c>
      <c r="B145" s="577">
        <f>B144-B130</f>
        <v>2.5</v>
      </c>
      <c r="C145" s="577">
        <f t="shared" ref="C145:W145" si="30">C144-C130</f>
        <v>2</v>
      </c>
      <c r="D145" s="577">
        <f t="shared" si="30"/>
        <v>2</v>
      </c>
      <c r="E145" s="577">
        <f t="shared" si="30"/>
        <v>2</v>
      </c>
      <c r="F145" s="577">
        <f t="shared" si="30"/>
        <v>2</v>
      </c>
      <c r="G145" s="577">
        <f t="shared" si="30"/>
        <v>2</v>
      </c>
      <c r="H145" s="577">
        <f t="shared" si="30"/>
        <v>2.5</v>
      </c>
      <c r="I145" s="635">
        <f t="shared" si="30"/>
        <v>2</v>
      </c>
      <c r="J145" s="577">
        <f t="shared" si="30"/>
        <v>2.5</v>
      </c>
      <c r="K145" s="578">
        <f t="shared" si="30"/>
        <v>2</v>
      </c>
      <c r="L145" s="639">
        <f t="shared" si="30"/>
        <v>2.5</v>
      </c>
      <c r="M145" s="577">
        <f t="shared" si="30"/>
        <v>2</v>
      </c>
      <c r="N145" s="578">
        <f t="shared" si="30"/>
        <v>2</v>
      </c>
      <c r="O145" s="578">
        <f t="shared" si="30"/>
        <v>2</v>
      </c>
      <c r="P145" s="578">
        <f t="shared" si="30"/>
        <v>2</v>
      </c>
      <c r="Q145" s="578">
        <f t="shared" si="30"/>
        <v>2</v>
      </c>
      <c r="R145" s="578">
        <f t="shared" si="30"/>
        <v>2.5</v>
      </c>
      <c r="S145" s="578">
        <f t="shared" si="30"/>
        <v>2.5</v>
      </c>
      <c r="T145" s="639">
        <f t="shared" si="30"/>
        <v>2.5</v>
      </c>
      <c r="U145" s="577">
        <f t="shared" si="30"/>
        <v>1.5</v>
      </c>
      <c r="V145" s="578">
        <f t="shared" si="30"/>
        <v>1.5</v>
      </c>
      <c r="W145" s="578">
        <f t="shared" si="30"/>
        <v>2</v>
      </c>
      <c r="X145" s="578"/>
      <c r="Y145" s="578">
        <f>Y144-X130</f>
        <v>2</v>
      </c>
      <c r="Z145" s="578">
        <f>Z144-Y130</f>
        <v>2</v>
      </c>
      <c r="AA145" s="578">
        <f>AA144-Z130</f>
        <v>2.5</v>
      </c>
      <c r="AB145" s="579">
        <f>AB144-AA130</f>
        <v>2.5</v>
      </c>
      <c r="AC145" s="584"/>
    </row>
    <row r="146" spans="1:32" x14ac:dyDescent="0.2">
      <c r="F146" s="648" t="s">
        <v>124</v>
      </c>
      <c r="G146" s="648" t="s">
        <v>123</v>
      </c>
      <c r="H146" s="648" t="s">
        <v>123</v>
      </c>
      <c r="X146" s="264"/>
    </row>
    <row r="147" spans="1:32" ht="13.5" thickBot="1" x14ac:dyDescent="0.25">
      <c r="X147" s="264"/>
    </row>
    <row r="148" spans="1:32" ht="21" thickBot="1" x14ac:dyDescent="0.35">
      <c r="A148" s="624" t="s">
        <v>126</v>
      </c>
      <c r="B148" s="822" t="s">
        <v>97</v>
      </c>
      <c r="C148" s="823"/>
      <c r="D148" s="823"/>
      <c r="E148" s="823"/>
      <c r="F148" s="823"/>
      <c r="G148" s="823"/>
      <c r="H148" s="823"/>
      <c r="I148" s="824"/>
      <c r="J148" s="804" t="s">
        <v>88</v>
      </c>
      <c r="K148" s="805"/>
      <c r="L148" s="806"/>
      <c r="M148" s="807" t="s">
        <v>89</v>
      </c>
      <c r="N148" s="808"/>
      <c r="O148" s="808"/>
      <c r="P148" s="808"/>
      <c r="Q148" s="808"/>
      <c r="R148" s="808"/>
      <c r="S148" s="808"/>
      <c r="T148" s="809"/>
      <c r="U148" s="784" t="s">
        <v>90</v>
      </c>
      <c r="V148" s="785"/>
      <c r="W148" s="785"/>
      <c r="X148" s="785"/>
      <c r="Y148" s="785"/>
      <c r="Z148" s="785"/>
      <c r="AA148" s="785"/>
      <c r="AB148" s="786"/>
      <c r="AC148" s="819" t="s">
        <v>69</v>
      </c>
    </row>
    <row r="149" spans="1:32" ht="14.25" x14ac:dyDescent="0.2">
      <c r="A149" s="571" t="s">
        <v>110</v>
      </c>
      <c r="B149" s="565">
        <v>1</v>
      </c>
      <c r="C149" s="566">
        <v>2</v>
      </c>
      <c r="D149" s="566">
        <v>3</v>
      </c>
      <c r="E149" s="566">
        <v>4</v>
      </c>
      <c r="F149" s="566">
        <v>5</v>
      </c>
      <c r="G149" s="566">
        <v>6</v>
      </c>
      <c r="H149" s="566">
        <v>7</v>
      </c>
      <c r="I149" s="629">
        <v>8</v>
      </c>
      <c r="J149" s="565">
        <v>1</v>
      </c>
      <c r="K149" s="566">
        <v>2</v>
      </c>
      <c r="L149" s="629">
        <v>3</v>
      </c>
      <c r="M149" s="565">
        <v>1</v>
      </c>
      <c r="N149" s="566">
        <v>2</v>
      </c>
      <c r="O149" s="566">
        <v>3</v>
      </c>
      <c r="P149" s="566">
        <v>4</v>
      </c>
      <c r="Q149" s="566">
        <v>5</v>
      </c>
      <c r="R149" s="566">
        <v>6</v>
      </c>
      <c r="S149" s="566">
        <v>7</v>
      </c>
      <c r="T149" s="629">
        <v>8</v>
      </c>
      <c r="U149" s="565">
        <v>1</v>
      </c>
      <c r="V149" s="566">
        <v>2</v>
      </c>
      <c r="W149" s="566">
        <v>3</v>
      </c>
      <c r="X149" s="566">
        <v>4</v>
      </c>
      <c r="Y149" s="566">
        <v>5</v>
      </c>
      <c r="Z149" s="566">
        <v>6</v>
      </c>
      <c r="AA149" s="566">
        <v>7</v>
      </c>
      <c r="AB149" s="135">
        <v>8</v>
      </c>
      <c r="AC149" s="820"/>
    </row>
    <row r="150" spans="1:32" ht="13.5" thickBot="1" x14ac:dyDescent="0.25">
      <c r="A150" s="572" t="s">
        <v>2</v>
      </c>
      <c r="B150" s="575">
        <v>6</v>
      </c>
      <c r="C150" s="241">
        <v>5</v>
      </c>
      <c r="D150" s="240">
        <v>4</v>
      </c>
      <c r="E150" s="240">
        <v>4</v>
      </c>
      <c r="F150" s="323">
        <v>3</v>
      </c>
      <c r="G150" s="323">
        <v>3</v>
      </c>
      <c r="H150" s="239">
        <v>2</v>
      </c>
      <c r="I150" s="630">
        <v>1</v>
      </c>
      <c r="J150" s="249">
        <v>1</v>
      </c>
      <c r="K150" s="239">
        <v>2</v>
      </c>
      <c r="L150" s="636">
        <v>3</v>
      </c>
      <c r="M150" s="575">
        <v>6</v>
      </c>
      <c r="N150" s="241">
        <v>5</v>
      </c>
      <c r="O150" s="240">
        <v>4</v>
      </c>
      <c r="P150" s="240">
        <v>4</v>
      </c>
      <c r="Q150" s="323">
        <v>3</v>
      </c>
      <c r="R150" s="323">
        <v>3</v>
      </c>
      <c r="S150" s="239">
        <v>2</v>
      </c>
      <c r="T150" s="630">
        <v>1</v>
      </c>
      <c r="U150" s="575">
        <v>6</v>
      </c>
      <c r="V150" s="241">
        <v>5</v>
      </c>
      <c r="W150" s="240">
        <v>4</v>
      </c>
      <c r="X150" s="240">
        <v>4</v>
      </c>
      <c r="Y150" s="323">
        <v>3</v>
      </c>
      <c r="Z150" s="323">
        <v>3</v>
      </c>
      <c r="AA150" s="239">
        <v>2</v>
      </c>
      <c r="AB150" s="540">
        <v>1</v>
      </c>
      <c r="AC150" s="820"/>
    </row>
    <row r="151" spans="1:32" ht="14.25" x14ac:dyDescent="0.2">
      <c r="A151" s="366" t="s">
        <v>3</v>
      </c>
      <c r="B151" s="541">
        <v>1130</v>
      </c>
      <c r="C151" s="356">
        <v>1130</v>
      </c>
      <c r="D151" s="356">
        <v>1130</v>
      </c>
      <c r="E151" s="356">
        <v>1130</v>
      </c>
      <c r="F151" s="356">
        <v>1130</v>
      </c>
      <c r="G151" s="356">
        <v>1130</v>
      </c>
      <c r="H151" s="499">
        <v>1130</v>
      </c>
      <c r="I151" s="631">
        <v>1130</v>
      </c>
      <c r="J151" s="498">
        <v>1130</v>
      </c>
      <c r="K151" s="499">
        <v>1130</v>
      </c>
      <c r="L151" s="631">
        <v>1130</v>
      </c>
      <c r="M151" s="498">
        <v>1130</v>
      </c>
      <c r="N151" s="500">
        <v>1130</v>
      </c>
      <c r="O151" s="500">
        <v>1130</v>
      </c>
      <c r="P151" s="500">
        <v>1130</v>
      </c>
      <c r="Q151" s="500">
        <v>1130</v>
      </c>
      <c r="R151" s="356">
        <v>1130</v>
      </c>
      <c r="S151" s="356">
        <v>1130</v>
      </c>
      <c r="T151" s="641">
        <v>1130</v>
      </c>
      <c r="U151" s="545">
        <v>1130</v>
      </c>
      <c r="V151" s="501">
        <v>1130</v>
      </c>
      <c r="W151" s="501">
        <v>1130</v>
      </c>
      <c r="X151" s="501">
        <v>1130</v>
      </c>
      <c r="Y151" s="501">
        <v>1130</v>
      </c>
      <c r="Z151" s="501">
        <v>1130</v>
      </c>
      <c r="AA151" s="501">
        <v>1130</v>
      </c>
      <c r="AB151" s="502">
        <v>1130</v>
      </c>
      <c r="AC151" s="679">
        <v>1130</v>
      </c>
    </row>
    <row r="152" spans="1:32" ht="14.25" x14ac:dyDescent="0.2">
      <c r="A152" s="367" t="s">
        <v>6</v>
      </c>
      <c r="B152" s="419">
        <v>1203.2</v>
      </c>
      <c r="C152" s="358">
        <v>1179.3103448275863</v>
      </c>
      <c r="D152" s="358">
        <v>1175.3333333333333</v>
      </c>
      <c r="E152" s="358">
        <v>1156.7857142857142</v>
      </c>
      <c r="F152" s="358">
        <v>1150.5882352941176</v>
      </c>
      <c r="G152" s="358">
        <v>1142.5</v>
      </c>
      <c r="H152" s="428">
        <v>1139.2857142857142</v>
      </c>
      <c r="I152" s="632">
        <v>1116.1538461538462</v>
      </c>
      <c r="J152" s="503">
        <v>1126.6666666666667</v>
      </c>
      <c r="K152" s="429">
        <v>1209.3333333333333</v>
      </c>
      <c r="L152" s="637">
        <v>1193.4782608695652</v>
      </c>
      <c r="M152" s="516">
        <v>1165.8823529411766</v>
      </c>
      <c r="N152" s="358">
        <v>1171.4705882352941</v>
      </c>
      <c r="O152" s="358">
        <v>1137.6666666666667</v>
      </c>
      <c r="P152" s="358">
        <v>1164.8148148148148</v>
      </c>
      <c r="Q152" s="358">
        <v>1123.6585365853659</v>
      </c>
      <c r="R152" s="358">
        <v>1112.5</v>
      </c>
      <c r="S152" s="420">
        <v>1103.5714285714287</v>
      </c>
      <c r="T152" s="642">
        <v>1097.9069767441861</v>
      </c>
      <c r="U152" s="546">
        <v>1205.3125</v>
      </c>
      <c r="V152" s="420">
        <v>1151.75</v>
      </c>
      <c r="W152" s="420">
        <v>1154</v>
      </c>
      <c r="X152" s="420">
        <v>1154</v>
      </c>
      <c r="Y152" s="504">
        <v>1125.25</v>
      </c>
      <c r="Z152" s="420">
        <v>1111.25</v>
      </c>
      <c r="AA152" s="420">
        <v>1094.4736842105262</v>
      </c>
      <c r="AB152" s="505">
        <v>1067.8571428571429</v>
      </c>
      <c r="AC152" s="448">
        <v>1141.7371937639198</v>
      </c>
    </row>
    <row r="153" spans="1:32" ht="14.25" x14ac:dyDescent="0.2">
      <c r="A153" s="367" t="s">
        <v>7</v>
      </c>
      <c r="B153" s="419">
        <v>100</v>
      </c>
      <c r="C153" s="358">
        <v>100</v>
      </c>
      <c r="D153" s="360">
        <v>100</v>
      </c>
      <c r="E153" s="360">
        <v>100</v>
      </c>
      <c r="F153" s="358">
        <v>100</v>
      </c>
      <c r="G153" s="358">
        <v>100</v>
      </c>
      <c r="H153" s="428">
        <v>100</v>
      </c>
      <c r="I153" s="632">
        <v>97.435897435897431</v>
      </c>
      <c r="J153" s="503">
        <v>93.333333333333329</v>
      </c>
      <c r="K153" s="429">
        <v>100</v>
      </c>
      <c r="L153" s="637">
        <v>100</v>
      </c>
      <c r="M153" s="516">
        <v>94.117647058823536</v>
      </c>
      <c r="N153" s="358">
        <v>100</v>
      </c>
      <c r="O153" s="358">
        <v>100</v>
      </c>
      <c r="P153" s="358">
        <v>100</v>
      </c>
      <c r="Q153" s="358">
        <v>95.121951219512198</v>
      </c>
      <c r="R153" s="358">
        <v>100</v>
      </c>
      <c r="S153" s="420">
        <v>100</v>
      </c>
      <c r="T153" s="642">
        <v>100</v>
      </c>
      <c r="U153" s="546">
        <v>100</v>
      </c>
      <c r="V153" s="420">
        <v>97.5</v>
      </c>
      <c r="W153" s="420">
        <v>100</v>
      </c>
      <c r="X153" s="420">
        <v>100</v>
      </c>
      <c r="Y153" s="504">
        <v>97.5</v>
      </c>
      <c r="Z153" s="420">
        <v>100</v>
      </c>
      <c r="AA153" s="420">
        <v>100</v>
      </c>
      <c r="AB153" s="505">
        <v>100</v>
      </c>
      <c r="AC153" s="448">
        <v>96.881959910913139</v>
      </c>
    </row>
    <row r="154" spans="1:32" ht="14.25" x14ac:dyDescent="0.2">
      <c r="A154" s="367" t="s">
        <v>8</v>
      </c>
      <c r="B154" s="430">
        <v>4.4336490393080685E-2</v>
      </c>
      <c r="C154" s="361">
        <v>2.9536505962980707E-2</v>
      </c>
      <c r="D154" s="361">
        <v>3.841180477217622E-2</v>
      </c>
      <c r="E154" s="361">
        <v>4.0878259554384108E-2</v>
      </c>
      <c r="F154" s="361">
        <v>3.6870122151539717E-2</v>
      </c>
      <c r="G154" s="361">
        <v>3.7384586517110137E-2</v>
      </c>
      <c r="H154" s="432">
        <v>3.1320782365265615E-2</v>
      </c>
      <c r="I154" s="633">
        <v>4.4014086675621539E-2</v>
      </c>
      <c r="J154" s="506">
        <v>4.0566003552668088E-2</v>
      </c>
      <c r="K154" s="433">
        <v>3.6790680735310333E-2</v>
      </c>
      <c r="L154" s="638">
        <v>3.7194168358761562E-2</v>
      </c>
      <c r="M154" s="517">
        <v>5.4807166958628382E-2</v>
      </c>
      <c r="N154" s="361">
        <v>3.5386204115318655E-2</v>
      </c>
      <c r="O154" s="361">
        <v>3.4915894729284851E-2</v>
      </c>
      <c r="P154" s="361">
        <v>3.5770711886614473E-2</v>
      </c>
      <c r="Q154" s="361">
        <v>4.3631959502093462E-2</v>
      </c>
      <c r="R154" s="361">
        <v>4.0933433974161708E-2</v>
      </c>
      <c r="S154" s="422">
        <v>3.1253938144485217E-2</v>
      </c>
      <c r="T154" s="643">
        <v>3.4672469602839706E-2</v>
      </c>
      <c r="U154" s="547">
        <v>4.3109637144612231E-2</v>
      </c>
      <c r="V154" s="422">
        <v>4.8298388083628394E-2</v>
      </c>
      <c r="W154" s="422">
        <v>3.470534557105856E-2</v>
      </c>
      <c r="X154" s="422">
        <v>3.470534557105856E-2</v>
      </c>
      <c r="Y154" s="422">
        <v>3.7282034239098032E-2</v>
      </c>
      <c r="Z154" s="422">
        <v>3.8135885538877805E-2</v>
      </c>
      <c r="AA154" s="422">
        <v>2.9323132892587488E-2</v>
      </c>
      <c r="AB154" s="423">
        <v>3.8150553128024824E-2</v>
      </c>
      <c r="AC154" s="449">
        <v>4.8958826715133658E-2</v>
      </c>
    </row>
    <row r="155" spans="1:32" ht="14.25" x14ac:dyDescent="0.2">
      <c r="A155" s="368" t="s">
        <v>1</v>
      </c>
      <c r="B155" s="277">
        <v>6.4778761061946938E-2</v>
      </c>
      <c r="C155" s="278">
        <v>4.3637473298748918E-2</v>
      </c>
      <c r="D155" s="278">
        <v>4.0117994100294915E-2</v>
      </c>
      <c r="E155" s="278">
        <v>2.3704171934260373E-2</v>
      </c>
      <c r="F155" s="278">
        <v>1.8219677251431476E-2</v>
      </c>
      <c r="G155" s="278">
        <v>1.1061946902654867E-2</v>
      </c>
      <c r="H155" s="278">
        <v>8.2174462705435578E-3</v>
      </c>
      <c r="I155" s="280">
        <v>-1.2253233492171514E-2</v>
      </c>
      <c r="J155" s="277">
        <v>-2.949852507374564E-3</v>
      </c>
      <c r="K155" s="278">
        <v>7.0206489675516154E-2</v>
      </c>
      <c r="L155" s="280">
        <v>5.6175452096960399E-2</v>
      </c>
      <c r="M155" s="277">
        <v>3.1754294638209363E-2</v>
      </c>
      <c r="N155" s="278">
        <v>3.6699635606454992E-2</v>
      </c>
      <c r="O155" s="278">
        <v>6.7846607669617186E-3</v>
      </c>
      <c r="P155" s="278">
        <v>3.0809570632579452E-2</v>
      </c>
      <c r="Q155" s="278">
        <v>-5.6119145262248345E-3</v>
      </c>
      <c r="R155" s="278">
        <v>-1.5486725663716814E-2</v>
      </c>
      <c r="S155" s="424">
        <v>-2.3388116308470205E-2</v>
      </c>
      <c r="T155" s="644">
        <v>-2.8400905536118525E-2</v>
      </c>
      <c r="U155" s="548">
        <v>6.6648230088495575E-2</v>
      </c>
      <c r="V155" s="424">
        <v>1.924778761061947E-2</v>
      </c>
      <c r="W155" s="424">
        <v>2.1238938053097345E-2</v>
      </c>
      <c r="X155" s="424">
        <v>2.1238938053097345E-2</v>
      </c>
      <c r="Y155" s="424">
        <v>-4.2035398230088495E-3</v>
      </c>
      <c r="Z155" s="424">
        <v>-1.6592920353982302E-2</v>
      </c>
      <c r="AA155" s="424">
        <v>-3.1439217512808634E-2</v>
      </c>
      <c r="AB155" s="425">
        <v>-5.4993678887484167E-2</v>
      </c>
      <c r="AC155" s="337">
        <v>1.0386897136212192E-2</v>
      </c>
    </row>
    <row r="156" spans="1:32" ht="14.25" x14ac:dyDescent="0.2">
      <c r="A156" s="367" t="s">
        <v>28</v>
      </c>
      <c r="B156" s="252">
        <f>B152-B138</f>
        <v>106.79999999999995</v>
      </c>
      <c r="C156" s="185">
        <f>C152-C138</f>
        <v>75.310344827586277</v>
      </c>
      <c r="D156" s="185">
        <f t="shared" ref="D156:I156" si="31">D152-D138</f>
        <v>99.666666666666515</v>
      </c>
      <c r="E156" s="185">
        <f>E152-E138</f>
        <v>81.119047619047478</v>
      </c>
      <c r="F156" s="185">
        <f t="shared" si="31"/>
        <v>102.20113851992392</v>
      </c>
      <c r="G156" s="185">
        <f t="shared" si="31"/>
        <v>87.8125</v>
      </c>
      <c r="H156" s="185">
        <f t="shared" si="31"/>
        <v>133.90109890109886</v>
      </c>
      <c r="I156" s="257">
        <f t="shared" si="31"/>
        <v>72.910602910602847</v>
      </c>
      <c r="J156" s="252">
        <f t="shared" ref="J156:AB156" si="32">J152-J138</f>
        <v>118.48484848484861</v>
      </c>
      <c r="K156" s="185">
        <f t="shared" si="32"/>
        <v>133.81609195402302</v>
      </c>
      <c r="L156" s="257">
        <f t="shared" si="32"/>
        <v>114.47826086956525</v>
      </c>
      <c r="M156" s="252">
        <f t="shared" si="32"/>
        <v>86.507352941176578</v>
      </c>
      <c r="N156" s="185">
        <f t="shared" si="32"/>
        <v>101.47058823529414</v>
      </c>
      <c r="O156" s="185">
        <f t="shared" si="32"/>
        <v>97.041666666666742</v>
      </c>
      <c r="P156" s="185">
        <f t="shared" si="32"/>
        <v>112.59259259259261</v>
      </c>
      <c r="Q156" s="185">
        <f t="shared" si="32"/>
        <v>97.605905006418652</v>
      </c>
      <c r="R156" s="185">
        <f t="shared" si="32"/>
        <v>103.81578947368416</v>
      </c>
      <c r="S156" s="185">
        <f t="shared" si="32"/>
        <v>103.08362369337988</v>
      </c>
      <c r="T156" s="257">
        <f t="shared" si="32"/>
        <v>131.00221483942414</v>
      </c>
      <c r="U156" s="252">
        <f t="shared" si="32"/>
        <v>92.209051724137908</v>
      </c>
      <c r="V156" s="185">
        <f t="shared" si="32"/>
        <v>69.5</v>
      </c>
      <c r="W156" s="185">
        <f t="shared" si="32"/>
        <v>114.48387096774195</v>
      </c>
      <c r="X156" s="185">
        <f t="shared" ref="X156" si="33">X152-X138</f>
        <v>1154</v>
      </c>
      <c r="Y156" s="185">
        <f t="shared" si="32"/>
        <v>100.12179487179492</v>
      </c>
      <c r="Z156" s="185">
        <f t="shared" si="32"/>
        <v>97.828947368421041</v>
      </c>
      <c r="AA156" s="185">
        <f t="shared" si="32"/>
        <v>107.80701754385962</v>
      </c>
      <c r="AB156" s="253">
        <f t="shared" si="32"/>
        <v>116.7032967032967</v>
      </c>
      <c r="AC156" s="335">
        <f>AC152-AC138</f>
        <v>102.39330236120486</v>
      </c>
    </row>
    <row r="157" spans="1:32" ht="14.25" x14ac:dyDescent="0.2">
      <c r="A157" s="367" t="s">
        <v>56</v>
      </c>
      <c r="B157" s="490">
        <v>488</v>
      </c>
      <c r="C157" s="491">
        <v>565</v>
      </c>
      <c r="D157" s="491">
        <v>556</v>
      </c>
      <c r="E157" s="491">
        <v>557</v>
      </c>
      <c r="F157" s="491">
        <v>654</v>
      </c>
      <c r="G157" s="491">
        <v>654</v>
      </c>
      <c r="H157" s="491">
        <v>767</v>
      </c>
      <c r="I157" s="603">
        <v>736</v>
      </c>
      <c r="J157" s="490">
        <v>601</v>
      </c>
      <c r="K157" s="491">
        <v>535</v>
      </c>
      <c r="L157" s="603">
        <v>415</v>
      </c>
      <c r="M157" s="490">
        <v>308</v>
      </c>
      <c r="N157" s="491">
        <v>664</v>
      </c>
      <c r="O157" s="491">
        <v>641</v>
      </c>
      <c r="P157" s="491">
        <v>638</v>
      </c>
      <c r="Q157" s="491">
        <v>738</v>
      </c>
      <c r="R157" s="491">
        <v>738</v>
      </c>
      <c r="S157" s="491">
        <v>790</v>
      </c>
      <c r="T157" s="603">
        <v>784</v>
      </c>
      <c r="U157" s="490">
        <v>573</v>
      </c>
      <c r="V157" s="491">
        <v>779</v>
      </c>
      <c r="W157" s="491">
        <v>1180</v>
      </c>
      <c r="X157" s="491"/>
      <c r="Y157" s="491">
        <v>778</v>
      </c>
      <c r="Z157" s="491">
        <v>779</v>
      </c>
      <c r="AA157" s="491">
        <v>716</v>
      </c>
      <c r="AB157" s="492">
        <v>477</v>
      </c>
      <c r="AC157" s="549">
        <f>SUM(A157:AB157)</f>
        <v>17111</v>
      </c>
    </row>
    <row r="158" spans="1:32" ht="14.25" x14ac:dyDescent="0.2">
      <c r="A158" s="573" t="s">
        <v>29</v>
      </c>
      <c r="B158" s="576">
        <f>B144+B159</f>
        <v>49</v>
      </c>
      <c r="C158" s="574">
        <f t="shared" ref="C158:J158" si="34">C144+C159</f>
        <v>49.5</v>
      </c>
      <c r="D158" s="574">
        <f t="shared" si="34"/>
        <v>50</v>
      </c>
      <c r="E158" s="574">
        <f t="shared" si="34"/>
        <v>50.5</v>
      </c>
      <c r="F158" s="574">
        <f t="shared" si="34"/>
        <v>51.5</v>
      </c>
      <c r="G158" s="574">
        <f t="shared" si="34"/>
        <v>51.5</v>
      </c>
      <c r="H158" s="574">
        <f t="shared" si="34"/>
        <v>52</v>
      </c>
      <c r="I158" s="634">
        <f t="shared" si="34"/>
        <v>53</v>
      </c>
      <c r="J158" s="576">
        <f t="shared" si="34"/>
        <v>52.5</v>
      </c>
      <c r="K158" s="574">
        <f t="shared" ref="K158" si="35">K144+K159</f>
        <v>51</v>
      </c>
      <c r="L158" s="634">
        <f t="shared" ref="L158" si="36">L144+L159</f>
        <v>49</v>
      </c>
      <c r="M158" s="576">
        <f t="shared" ref="M158" si="37">M144+M159</f>
        <v>50.5</v>
      </c>
      <c r="N158" s="574">
        <f t="shared" ref="N158" si="38">N144+N159</f>
        <v>51</v>
      </c>
      <c r="O158" s="574">
        <f t="shared" ref="O158" si="39">O144+O159</f>
        <v>52</v>
      </c>
      <c r="P158" s="574">
        <f t="shared" ref="P158" si="40">P144+P159</f>
        <v>51.5</v>
      </c>
      <c r="Q158" s="574">
        <f t="shared" ref="Q158" si="41">Q144+Q159</f>
        <v>52</v>
      </c>
      <c r="R158" s="574">
        <f t="shared" ref="R158" si="42">R144+R159</f>
        <v>53</v>
      </c>
      <c r="S158" s="574">
        <f t="shared" ref="S158" si="43">S144+S159</f>
        <v>53.5</v>
      </c>
      <c r="T158" s="634">
        <f t="shared" ref="T158" si="44">T144+T159</f>
        <v>54.5</v>
      </c>
      <c r="U158" s="576">
        <f t="shared" ref="U158" si="45">U144+U159</f>
        <v>51.5</v>
      </c>
      <c r="V158" s="574">
        <f t="shared" ref="V158" si="46">V144+V159</f>
        <v>52</v>
      </c>
      <c r="W158" s="574">
        <f t="shared" ref="W158" si="47">W144+W159</f>
        <v>52.5</v>
      </c>
      <c r="X158" s="574">
        <v>52.5</v>
      </c>
      <c r="Y158" s="574">
        <f t="shared" ref="Y158" si="48">Y144+Y159</f>
        <v>52.5</v>
      </c>
      <c r="Z158" s="574">
        <f t="shared" ref="Z158" si="49">Z144+Z159</f>
        <v>53</v>
      </c>
      <c r="AA158" s="574">
        <f t="shared" ref="AA158" si="50">AA144+AA159</f>
        <v>54</v>
      </c>
      <c r="AB158" s="106">
        <f t="shared" ref="AB158" si="51">AB144+AB159</f>
        <v>55</v>
      </c>
      <c r="AC158" s="583"/>
    </row>
    <row r="159" spans="1:32" ht="16.5" thickBot="1" x14ac:dyDescent="0.3">
      <c r="A159" s="443" t="s">
        <v>127</v>
      </c>
      <c r="B159" s="601">
        <v>1.5</v>
      </c>
      <c r="C159" s="602">
        <v>1.5</v>
      </c>
      <c r="D159" s="602">
        <v>1.5</v>
      </c>
      <c r="E159" s="602">
        <v>2</v>
      </c>
      <c r="F159" s="602">
        <v>2</v>
      </c>
      <c r="G159" s="602">
        <v>2</v>
      </c>
      <c r="H159" s="602">
        <v>1.5</v>
      </c>
      <c r="I159" s="605">
        <v>2</v>
      </c>
      <c r="J159" s="601">
        <v>2</v>
      </c>
      <c r="K159" s="602">
        <v>1.5</v>
      </c>
      <c r="L159" s="605">
        <v>1.5</v>
      </c>
      <c r="M159" s="601">
        <v>1.5</v>
      </c>
      <c r="N159" s="602">
        <v>1.5</v>
      </c>
      <c r="O159" s="602">
        <v>2</v>
      </c>
      <c r="P159" s="602">
        <v>1.5</v>
      </c>
      <c r="Q159" s="602">
        <v>1.5</v>
      </c>
      <c r="R159" s="602">
        <v>2</v>
      </c>
      <c r="S159" s="602">
        <v>2</v>
      </c>
      <c r="T159" s="605">
        <v>2</v>
      </c>
      <c r="U159" s="601">
        <v>1.5</v>
      </c>
      <c r="V159" s="602">
        <v>2</v>
      </c>
      <c r="W159" s="602">
        <v>1.5</v>
      </c>
      <c r="X159" s="602">
        <v>2.5</v>
      </c>
      <c r="Y159" s="602">
        <v>1.5</v>
      </c>
      <c r="Z159" s="602">
        <v>2</v>
      </c>
      <c r="AA159" s="602">
        <v>2</v>
      </c>
      <c r="AB159" s="622">
        <v>2</v>
      </c>
      <c r="AC159" s="584"/>
      <c r="AD159" s="677" t="s">
        <v>130</v>
      </c>
      <c r="AE159" s="677"/>
      <c r="AF159" s="678">
        <f>(AC143-AC157)*100/AC143</f>
        <v>3.505287141438336E-2</v>
      </c>
    </row>
    <row r="160" spans="1:32" x14ac:dyDescent="0.2">
      <c r="X160" s="264"/>
    </row>
    <row r="161" spans="1:32" ht="13.5" thickBot="1" x14ac:dyDescent="0.25">
      <c r="C161" s="264"/>
      <c r="D161" s="264"/>
      <c r="E161" s="264"/>
      <c r="F161" s="264"/>
      <c r="G161" s="264"/>
      <c r="H161" s="264"/>
      <c r="I161" s="264"/>
      <c r="J161" s="264"/>
      <c r="K161" s="264"/>
      <c r="L161" s="264"/>
      <c r="M161" s="264"/>
      <c r="N161" s="264"/>
      <c r="O161" s="264"/>
      <c r="P161" s="264"/>
      <c r="Q161" s="264"/>
      <c r="R161" s="264"/>
      <c r="S161" s="264"/>
      <c r="T161" s="264"/>
      <c r="U161" s="264"/>
      <c r="V161" s="264"/>
      <c r="W161" s="264"/>
      <c r="X161" s="264"/>
      <c r="Y161" s="264"/>
      <c r="Z161" s="264"/>
      <c r="AA161" s="264"/>
      <c r="AB161" s="264"/>
    </row>
    <row r="162" spans="1:32" ht="21" thickBot="1" x14ac:dyDescent="0.35">
      <c r="A162" s="624" t="s">
        <v>128</v>
      </c>
      <c r="B162" s="822" t="s">
        <v>97</v>
      </c>
      <c r="C162" s="823"/>
      <c r="D162" s="823"/>
      <c r="E162" s="823"/>
      <c r="F162" s="823"/>
      <c r="G162" s="823"/>
      <c r="H162" s="823"/>
      <c r="I162" s="823"/>
      <c r="J162" s="804" t="s">
        <v>88</v>
      </c>
      <c r="K162" s="805"/>
      <c r="L162" s="806"/>
      <c r="M162" s="807" t="s">
        <v>89</v>
      </c>
      <c r="N162" s="808"/>
      <c r="O162" s="808"/>
      <c r="P162" s="808"/>
      <c r="Q162" s="808"/>
      <c r="R162" s="808"/>
      <c r="S162" s="808"/>
      <c r="T162" s="809"/>
      <c r="U162" s="784" t="s">
        <v>90</v>
      </c>
      <c r="V162" s="785"/>
      <c r="W162" s="785"/>
      <c r="X162" s="785"/>
      <c r="Y162" s="785"/>
      <c r="Z162" s="785"/>
      <c r="AA162" s="785"/>
      <c r="AB162" s="786"/>
      <c r="AC162" s="819" t="s">
        <v>69</v>
      </c>
    </row>
    <row r="163" spans="1:32" ht="14.25" x14ac:dyDescent="0.2">
      <c r="A163" s="571" t="s">
        <v>110</v>
      </c>
      <c r="B163" s="565">
        <v>1</v>
      </c>
      <c r="C163" s="566">
        <v>2</v>
      </c>
      <c r="D163" s="566">
        <v>3</v>
      </c>
      <c r="E163" s="566">
        <v>4</v>
      </c>
      <c r="F163" s="566">
        <v>5</v>
      </c>
      <c r="G163" s="566">
        <v>6</v>
      </c>
      <c r="H163" s="566">
        <v>7</v>
      </c>
      <c r="I163" s="629">
        <v>8</v>
      </c>
      <c r="J163" s="565">
        <v>1</v>
      </c>
      <c r="K163" s="566">
        <v>2</v>
      </c>
      <c r="L163" s="135">
        <v>3</v>
      </c>
      <c r="M163" s="565">
        <v>1</v>
      </c>
      <c r="N163" s="566">
        <v>2</v>
      </c>
      <c r="O163" s="566">
        <v>3</v>
      </c>
      <c r="P163" s="566">
        <v>4</v>
      </c>
      <c r="Q163" s="566">
        <v>5</v>
      </c>
      <c r="R163" s="566">
        <v>6</v>
      </c>
      <c r="S163" s="566">
        <v>7</v>
      </c>
      <c r="T163" s="629">
        <v>8</v>
      </c>
      <c r="U163" s="565">
        <v>1</v>
      </c>
      <c r="V163" s="566">
        <v>2</v>
      </c>
      <c r="W163" s="566">
        <v>3</v>
      </c>
      <c r="X163" s="566">
        <v>4</v>
      </c>
      <c r="Y163" s="566">
        <v>5</v>
      </c>
      <c r="Z163" s="566">
        <v>6</v>
      </c>
      <c r="AA163" s="566">
        <v>7</v>
      </c>
      <c r="AB163" s="135">
        <v>8</v>
      </c>
      <c r="AC163" s="820"/>
    </row>
    <row r="164" spans="1:32" ht="13.5" thickBot="1" x14ac:dyDescent="0.25">
      <c r="A164" s="572" t="s">
        <v>2</v>
      </c>
      <c r="B164" s="659">
        <v>6</v>
      </c>
      <c r="C164" s="656">
        <v>5</v>
      </c>
      <c r="D164" s="655">
        <v>4</v>
      </c>
      <c r="E164" s="655">
        <v>4</v>
      </c>
      <c r="F164" s="660">
        <v>3</v>
      </c>
      <c r="G164" s="660">
        <v>3</v>
      </c>
      <c r="H164" s="653">
        <v>2</v>
      </c>
      <c r="I164" s="661">
        <v>1</v>
      </c>
      <c r="J164" s="249">
        <v>1</v>
      </c>
      <c r="K164" s="239">
        <v>2</v>
      </c>
      <c r="L164" s="324">
        <v>3</v>
      </c>
      <c r="M164" s="575">
        <v>6</v>
      </c>
      <c r="N164" s="241">
        <v>5</v>
      </c>
      <c r="O164" s="240">
        <v>4</v>
      </c>
      <c r="P164" s="240">
        <v>4</v>
      </c>
      <c r="Q164" s="323">
        <v>3</v>
      </c>
      <c r="R164" s="323">
        <v>3</v>
      </c>
      <c r="S164" s="239">
        <v>2</v>
      </c>
      <c r="T164" s="630">
        <v>1</v>
      </c>
      <c r="U164" s="575">
        <v>6</v>
      </c>
      <c r="V164" s="241">
        <v>5</v>
      </c>
      <c r="W164" s="240">
        <v>4</v>
      </c>
      <c r="X164" s="240">
        <v>4</v>
      </c>
      <c r="Y164" s="323">
        <v>3</v>
      </c>
      <c r="Z164" s="323">
        <v>3</v>
      </c>
      <c r="AA164" s="239">
        <v>2</v>
      </c>
      <c r="AB164" s="540">
        <v>1</v>
      </c>
      <c r="AC164" s="820"/>
    </row>
    <row r="165" spans="1:32" ht="14.25" x14ac:dyDescent="0.2">
      <c r="A165" s="366" t="s">
        <v>3</v>
      </c>
      <c r="B165" s="541">
        <v>1220</v>
      </c>
      <c r="C165" s="356">
        <v>1220</v>
      </c>
      <c r="D165" s="356">
        <v>1220</v>
      </c>
      <c r="E165" s="356">
        <v>1220</v>
      </c>
      <c r="F165" s="356">
        <v>1220</v>
      </c>
      <c r="G165" s="356">
        <v>1220</v>
      </c>
      <c r="H165" s="499">
        <v>1220</v>
      </c>
      <c r="I165" s="631">
        <v>1220</v>
      </c>
      <c r="J165" s="498">
        <v>1220</v>
      </c>
      <c r="K165" s="499">
        <v>1220</v>
      </c>
      <c r="L165" s="509">
        <v>1220</v>
      </c>
      <c r="M165" s="498">
        <v>1220</v>
      </c>
      <c r="N165" s="500">
        <v>1220</v>
      </c>
      <c r="O165" s="500">
        <v>1220</v>
      </c>
      <c r="P165" s="500">
        <v>1220</v>
      </c>
      <c r="Q165" s="500">
        <v>1220</v>
      </c>
      <c r="R165" s="356">
        <v>1220</v>
      </c>
      <c r="S165" s="356">
        <v>1220</v>
      </c>
      <c r="T165" s="641">
        <v>1220</v>
      </c>
      <c r="U165" s="545">
        <v>1220</v>
      </c>
      <c r="V165" s="501">
        <v>1220</v>
      </c>
      <c r="W165" s="501">
        <v>1220</v>
      </c>
      <c r="X165" s="501">
        <v>1220</v>
      </c>
      <c r="Y165" s="501">
        <v>1220</v>
      </c>
      <c r="Z165" s="501">
        <v>1220</v>
      </c>
      <c r="AA165" s="501">
        <v>1220</v>
      </c>
      <c r="AB165" s="502">
        <v>1220</v>
      </c>
      <c r="AC165" s="679">
        <v>1220</v>
      </c>
    </row>
    <row r="166" spans="1:32" ht="14.25" x14ac:dyDescent="0.2">
      <c r="A166" s="367" t="s">
        <v>6</v>
      </c>
      <c r="B166" s="419">
        <v>1307.5</v>
      </c>
      <c r="C166" s="358">
        <v>1288.9285714285713</v>
      </c>
      <c r="D166" s="358">
        <v>1240</v>
      </c>
      <c r="E166" s="358">
        <v>1235.5172413793102</v>
      </c>
      <c r="F166" s="358">
        <v>1235.4545454545455</v>
      </c>
      <c r="G166" s="358">
        <v>1231.5151515151515</v>
      </c>
      <c r="H166" s="428">
        <v>1182.4324324324325</v>
      </c>
      <c r="I166" s="632">
        <v>1238.3783783783783</v>
      </c>
      <c r="J166" s="503">
        <v>1217.741935483871</v>
      </c>
      <c r="K166" s="429">
        <v>1253.0434782608695</v>
      </c>
      <c r="L166" s="510">
        <v>1296.6666666666667</v>
      </c>
      <c r="M166" s="516">
        <v>1230</v>
      </c>
      <c r="N166" s="358">
        <v>1260.9677419354839</v>
      </c>
      <c r="O166" s="358">
        <v>1237.5</v>
      </c>
      <c r="P166" s="358">
        <v>1231.2121212121212</v>
      </c>
      <c r="Q166" s="358">
        <v>1188.1081081081081</v>
      </c>
      <c r="R166" s="358">
        <v>1204.4736842105262</v>
      </c>
      <c r="S166" s="420">
        <v>1210</v>
      </c>
      <c r="T166" s="642">
        <v>1179</v>
      </c>
      <c r="U166" s="546">
        <v>1272.0689655172414</v>
      </c>
      <c r="V166" s="420">
        <v>1222.3076923076924</v>
      </c>
      <c r="W166" s="420">
        <v>1267.6177285318558</v>
      </c>
      <c r="X166" s="420">
        <v>1267.6177285318558</v>
      </c>
      <c r="Y166" s="504">
        <v>1242.25</v>
      </c>
      <c r="Z166" s="420">
        <v>1237.25</v>
      </c>
      <c r="AA166" s="420">
        <v>1217.6315789473683</v>
      </c>
      <c r="AB166" s="505">
        <v>1186</v>
      </c>
      <c r="AC166" s="448">
        <v>1241.854077253219</v>
      </c>
    </row>
    <row r="167" spans="1:32" ht="14.25" x14ac:dyDescent="0.2">
      <c r="A167" s="367" t="s">
        <v>7</v>
      </c>
      <c r="B167" s="419">
        <v>100</v>
      </c>
      <c r="C167" s="358">
        <v>100</v>
      </c>
      <c r="D167" s="358">
        <v>100</v>
      </c>
      <c r="E167" s="358">
        <v>100</v>
      </c>
      <c r="F167" s="358">
        <v>100</v>
      </c>
      <c r="G167" s="358">
        <v>100</v>
      </c>
      <c r="H167" s="428">
        <v>100</v>
      </c>
      <c r="I167" s="632">
        <v>100</v>
      </c>
      <c r="J167" s="503">
        <v>100</v>
      </c>
      <c r="K167" s="429">
        <v>95.652173913043484</v>
      </c>
      <c r="L167" s="510">
        <v>100</v>
      </c>
      <c r="M167" s="516">
        <v>100</v>
      </c>
      <c r="N167" s="358">
        <v>100</v>
      </c>
      <c r="O167" s="358">
        <v>100</v>
      </c>
      <c r="P167" s="358">
        <v>100</v>
      </c>
      <c r="Q167" s="358">
        <v>100</v>
      </c>
      <c r="R167" s="358">
        <v>100</v>
      </c>
      <c r="S167" s="420">
        <v>97.674418604651166</v>
      </c>
      <c r="T167" s="642">
        <v>100</v>
      </c>
      <c r="U167" s="546">
        <v>100</v>
      </c>
      <c r="V167" s="420">
        <v>100</v>
      </c>
      <c r="W167" s="420">
        <v>100</v>
      </c>
      <c r="X167" s="420">
        <v>100</v>
      </c>
      <c r="Y167" s="420">
        <v>100</v>
      </c>
      <c r="Z167" s="420">
        <v>100</v>
      </c>
      <c r="AA167" s="420">
        <v>100</v>
      </c>
      <c r="AB167" s="505">
        <v>100</v>
      </c>
      <c r="AC167" s="448">
        <v>98.197424892703864</v>
      </c>
    </row>
    <row r="168" spans="1:32" ht="14.25" x14ac:dyDescent="0.2">
      <c r="A168" s="367" t="s">
        <v>8</v>
      </c>
      <c r="B168" s="430">
        <v>4.1905369479356941E-2</v>
      </c>
      <c r="C168" s="361">
        <v>3.8588510019734831E-2</v>
      </c>
      <c r="D168" s="361">
        <v>3.8435085985281746E-2</v>
      </c>
      <c r="E168" s="361">
        <v>4.1791731586727138E-2</v>
      </c>
      <c r="F168" s="361">
        <v>4.5048499970607253E-2</v>
      </c>
      <c r="G168" s="361">
        <v>5.1048434960196572E-2</v>
      </c>
      <c r="H168" s="432">
        <v>3.6436895407522103E-2</v>
      </c>
      <c r="I168" s="633">
        <v>4.5428587800113829E-2</v>
      </c>
      <c r="J168" s="506">
        <v>4.8051549005026048E-2</v>
      </c>
      <c r="K168" s="433">
        <v>5.269776147108407E-2</v>
      </c>
      <c r="L168" s="511">
        <v>4.6415090193489703E-2</v>
      </c>
      <c r="M168" s="663">
        <v>3.5870768797342648E-2</v>
      </c>
      <c r="N168" s="361">
        <v>4.9927499488976047E-2</v>
      </c>
      <c r="O168" s="361">
        <v>4.1745410747013788E-2</v>
      </c>
      <c r="P168" s="361">
        <v>4.3337319095956707E-2</v>
      </c>
      <c r="Q168" s="361">
        <v>3.7784890370442172E-2</v>
      </c>
      <c r="R168" s="361">
        <v>3.8458721067270878E-2</v>
      </c>
      <c r="S168" s="422">
        <v>4.4736878127090117E-2</v>
      </c>
      <c r="T168" s="665">
        <v>4.3240363347008939E-2</v>
      </c>
      <c r="U168" s="547">
        <v>4.6364328401199251E-2</v>
      </c>
      <c r="V168" s="422">
        <v>4.2871264184879854E-2</v>
      </c>
      <c r="W168" s="422">
        <v>1.7836785352069617E-2</v>
      </c>
      <c r="X168" s="422">
        <v>1.7836785352069617E-2</v>
      </c>
      <c r="Y168" s="422">
        <v>4.0709288223812409E-2</v>
      </c>
      <c r="Z168" s="422">
        <v>4.2996287637030506E-2</v>
      </c>
      <c r="AA168" s="422">
        <v>3.9496101362833484E-2</v>
      </c>
      <c r="AB168" s="423">
        <v>3.9834778451999044E-2</v>
      </c>
      <c r="AC168" s="449">
        <v>4.4766549210626297E-2</v>
      </c>
    </row>
    <row r="169" spans="1:32" ht="14.25" x14ac:dyDescent="0.2">
      <c r="A169" s="368" t="s">
        <v>1</v>
      </c>
      <c r="B169" s="277">
        <v>7.1721311475409832E-2</v>
      </c>
      <c r="C169" s="278">
        <v>5.6498829039812563E-2</v>
      </c>
      <c r="D169" s="278">
        <v>1.6393442622950821E-2</v>
      </c>
      <c r="E169" s="278">
        <v>1.2719050310910029E-2</v>
      </c>
      <c r="F169" s="278">
        <v>1.2667660208643849E-2</v>
      </c>
      <c r="G169" s="278">
        <v>9.4386487829110667E-3</v>
      </c>
      <c r="H169" s="278">
        <v>-3.0793088170137289E-2</v>
      </c>
      <c r="I169" s="280">
        <v>1.5064244572441253E-2</v>
      </c>
      <c r="J169" s="616">
        <v>-1.8508725542041187E-3</v>
      </c>
      <c r="K169" s="278">
        <v>2.7084818246614351E-2</v>
      </c>
      <c r="L169" s="281">
        <v>6.2841530054644865E-2</v>
      </c>
      <c r="M169" s="616">
        <v>8.1967213114754103E-3</v>
      </c>
      <c r="N169" s="278">
        <v>3.3580116340560573E-2</v>
      </c>
      <c r="O169" s="278">
        <v>1.4344262295081968E-2</v>
      </c>
      <c r="P169" s="278">
        <v>9.1902632886239725E-3</v>
      </c>
      <c r="Q169" s="278">
        <v>-2.6140894993353994E-2</v>
      </c>
      <c r="R169" s="278">
        <v>-1.2726488352027669E-2</v>
      </c>
      <c r="S169" s="424">
        <v>-8.1967213114754103E-3</v>
      </c>
      <c r="T169" s="666">
        <v>-3.3606557377049179E-2</v>
      </c>
      <c r="U169" s="548">
        <v>4.2679479932165081E-2</v>
      </c>
      <c r="V169" s="424">
        <v>1.891551071878998E-3</v>
      </c>
      <c r="W169" s="424">
        <v>3.903092502611135E-2</v>
      </c>
      <c r="X169" s="424">
        <v>3.903092502611135E-2</v>
      </c>
      <c r="Y169" s="424">
        <v>1.8237704918032786E-2</v>
      </c>
      <c r="Z169" s="424">
        <v>1.4139344262295081E-2</v>
      </c>
      <c r="AA169" s="424">
        <v>-1.9413287316653071E-3</v>
      </c>
      <c r="AB169" s="425">
        <v>-2.7868852459016394E-2</v>
      </c>
      <c r="AC169" s="337">
        <v>1.7913178076408996E-2</v>
      </c>
    </row>
    <row r="170" spans="1:32" ht="14.25" x14ac:dyDescent="0.2">
      <c r="A170" s="367" t="s">
        <v>28</v>
      </c>
      <c r="B170" s="252">
        <f>B166-B152</f>
        <v>104.29999999999995</v>
      </c>
      <c r="C170" s="185">
        <f t="shared" ref="C170:I170" si="52">C166-C152</f>
        <v>109.61822660098505</v>
      </c>
      <c r="D170" s="185">
        <f t="shared" si="52"/>
        <v>64.666666666666742</v>
      </c>
      <c r="E170" s="185">
        <f t="shared" si="52"/>
        <v>78.731527093596014</v>
      </c>
      <c r="F170" s="185">
        <f t="shared" si="52"/>
        <v>84.866310160427929</v>
      </c>
      <c r="G170" s="185">
        <f t="shared" si="52"/>
        <v>89.015151515151501</v>
      </c>
      <c r="H170" s="185">
        <f t="shared" si="52"/>
        <v>43.146718146718285</v>
      </c>
      <c r="I170" s="257">
        <f t="shared" si="52"/>
        <v>122.22453222453214</v>
      </c>
      <c r="J170" s="535">
        <f>J166-J152</f>
        <v>91.075268817204233</v>
      </c>
      <c r="K170" s="185">
        <f t="shared" ref="K170:L170" si="53">K166-K152</f>
        <v>43.710144927536248</v>
      </c>
      <c r="L170" s="262">
        <f t="shared" si="53"/>
        <v>103.1884057971015</v>
      </c>
      <c r="M170" s="535">
        <f>M166-M152</f>
        <v>64.117647058823422</v>
      </c>
      <c r="N170" s="185">
        <f t="shared" ref="N170:T170" si="54">N166-N152</f>
        <v>89.497153700189756</v>
      </c>
      <c r="O170" s="185">
        <f t="shared" si="54"/>
        <v>99.833333333333258</v>
      </c>
      <c r="P170" s="185">
        <f t="shared" si="54"/>
        <v>66.397306397306465</v>
      </c>
      <c r="Q170" s="185">
        <f t="shared" si="54"/>
        <v>64.44957152274219</v>
      </c>
      <c r="R170" s="185">
        <f t="shared" si="54"/>
        <v>91.973684210526244</v>
      </c>
      <c r="S170" s="185">
        <f t="shared" si="54"/>
        <v>106.42857142857133</v>
      </c>
      <c r="T170" s="314">
        <f t="shared" si="54"/>
        <v>81.093023255813932</v>
      </c>
      <c r="U170" s="252">
        <f>U166-U152</f>
        <v>66.756465517241395</v>
      </c>
      <c r="V170" s="185">
        <f t="shared" ref="V170:W170" si="55">V166-V152</f>
        <v>70.557692307692378</v>
      </c>
      <c r="W170" s="185">
        <f t="shared" si="55"/>
        <v>113.61772853185585</v>
      </c>
      <c r="X170" s="185">
        <f t="shared" ref="X170" si="56">X166-X152</f>
        <v>113.61772853185585</v>
      </c>
      <c r="Y170" s="185">
        <f>Y166-Y152</f>
        <v>117</v>
      </c>
      <c r="Z170" s="185">
        <f>Z166-Z152</f>
        <v>126</v>
      </c>
      <c r="AA170" s="185">
        <f>AA166-AA152</f>
        <v>123.15789473684208</v>
      </c>
      <c r="AB170" s="253">
        <f>AB166-AB152</f>
        <v>118.14285714285711</v>
      </c>
      <c r="AC170" s="335">
        <f>AC166-AC152</f>
        <v>100.1168834892992</v>
      </c>
    </row>
    <row r="171" spans="1:32" ht="14.25" x14ac:dyDescent="0.2">
      <c r="A171" s="367" t="s">
        <v>56</v>
      </c>
      <c r="B171" s="490">
        <v>488</v>
      </c>
      <c r="C171" s="491">
        <v>565</v>
      </c>
      <c r="D171" s="491">
        <v>556</v>
      </c>
      <c r="E171" s="491">
        <v>557</v>
      </c>
      <c r="F171" s="491">
        <v>654</v>
      </c>
      <c r="G171" s="491">
        <v>654</v>
      </c>
      <c r="H171" s="491">
        <v>767</v>
      </c>
      <c r="I171" s="603">
        <v>736</v>
      </c>
      <c r="J171" s="536">
        <v>601</v>
      </c>
      <c r="K171" s="491">
        <v>535</v>
      </c>
      <c r="L171" s="537">
        <v>415</v>
      </c>
      <c r="M171" s="536">
        <v>307</v>
      </c>
      <c r="N171" s="491">
        <v>664</v>
      </c>
      <c r="O171" s="491">
        <v>641</v>
      </c>
      <c r="P171" s="491">
        <v>638</v>
      </c>
      <c r="Q171" s="491">
        <v>738</v>
      </c>
      <c r="R171" s="491">
        <v>738</v>
      </c>
      <c r="S171" s="491">
        <v>790</v>
      </c>
      <c r="T171" s="662">
        <v>783</v>
      </c>
      <c r="U171" s="490">
        <v>572</v>
      </c>
      <c r="V171" s="491">
        <v>778</v>
      </c>
      <c r="W171" s="491">
        <v>589</v>
      </c>
      <c r="X171" s="491">
        <v>590</v>
      </c>
      <c r="Y171" s="491">
        <v>778</v>
      </c>
      <c r="Z171" s="491">
        <v>777</v>
      </c>
      <c r="AA171" s="491">
        <v>716</v>
      </c>
      <c r="AB171" s="492">
        <v>477</v>
      </c>
      <c r="AC171" s="537">
        <f>SUM(A171:AB171)</f>
        <v>17104</v>
      </c>
    </row>
    <row r="172" spans="1:32" ht="14.25" x14ac:dyDescent="0.2">
      <c r="A172" s="573" t="s">
        <v>29</v>
      </c>
      <c r="B172" s="576">
        <v>50.5</v>
      </c>
      <c r="C172" s="574">
        <v>51</v>
      </c>
      <c r="D172" s="574">
        <v>51.5</v>
      </c>
      <c r="E172" s="574">
        <v>52</v>
      </c>
      <c r="F172" s="574">
        <v>53</v>
      </c>
      <c r="G172" s="574">
        <v>53</v>
      </c>
      <c r="H172" s="574">
        <v>54</v>
      </c>
      <c r="I172" s="634">
        <v>54.5</v>
      </c>
      <c r="J172" s="576">
        <v>54.5</v>
      </c>
      <c r="K172" s="574">
        <v>52.5</v>
      </c>
      <c r="L172" s="106">
        <v>50.5</v>
      </c>
      <c r="M172" s="664">
        <v>52.5</v>
      </c>
      <c r="N172" s="574">
        <v>52.5</v>
      </c>
      <c r="O172" s="574">
        <v>53.5</v>
      </c>
      <c r="P172" s="574">
        <v>53.5</v>
      </c>
      <c r="Q172" s="574">
        <v>54</v>
      </c>
      <c r="R172" s="574">
        <v>55</v>
      </c>
      <c r="S172" s="574">
        <v>55.5</v>
      </c>
      <c r="T172" s="667">
        <v>56.5</v>
      </c>
      <c r="U172" s="576">
        <v>53.5</v>
      </c>
      <c r="V172" s="574">
        <v>54</v>
      </c>
      <c r="W172" s="574">
        <v>54</v>
      </c>
      <c r="X172" s="574">
        <v>54</v>
      </c>
      <c r="Y172" s="574">
        <v>54</v>
      </c>
      <c r="Z172" s="574">
        <v>54.5</v>
      </c>
      <c r="AA172" s="574">
        <v>55.5</v>
      </c>
      <c r="AB172" s="106">
        <v>56.5</v>
      </c>
      <c r="AC172" s="583"/>
    </row>
    <row r="173" spans="1:32" ht="16.5" thickBot="1" x14ac:dyDescent="0.3">
      <c r="A173" s="443" t="s">
        <v>129</v>
      </c>
      <c r="B173" s="601">
        <f>B172-B158</f>
        <v>1.5</v>
      </c>
      <c r="C173" s="602">
        <f t="shared" ref="C173:AB173" si="57">C172-C158</f>
        <v>1.5</v>
      </c>
      <c r="D173" s="602">
        <f t="shared" si="57"/>
        <v>1.5</v>
      </c>
      <c r="E173" s="602">
        <f t="shared" si="57"/>
        <v>1.5</v>
      </c>
      <c r="F173" s="602">
        <f t="shared" si="57"/>
        <v>1.5</v>
      </c>
      <c r="G173" s="602">
        <f t="shared" si="57"/>
        <v>1.5</v>
      </c>
      <c r="H173" s="602">
        <f t="shared" si="57"/>
        <v>2</v>
      </c>
      <c r="I173" s="605">
        <f t="shared" si="57"/>
        <v>1.5</v>
      </c>
      <c r="J173" s="601">
        <f t="shared" si="57"/>
        <v>2</v>
      </c>
      <c r="K173" s="602">
        <f t="shared" si="57"/>
        <v>1.5</v>
      </c>
      <c r="L173" s="622">
        <f t="shared" si="57"/>
        <v>1.5</v>
      </c>
      <c r="M173" s="601">
        <f t="shared" si="57"/>
        <v>2</v>
      </c>
      <c r="N173" s="602">
        <f t="shared" si="57"/>
        <v>1.5</v>
      </c>
      <c r="O173" s="602">
        <f t="shared" si="57"/>
        <v>1.5</v>
      </c>
      <c r="P173" s="602">
        <f t="shared" si="57"/>
        <v>2</v>
      </c>
      <c r="Q173" s="602">
        <f t="shared" si="57"/>
        <v>2</v>
      </c>
      <c r="R173" s="602">
        <f t="shared" si="57"/>
        <v>2</v>
      </c>
      <c r="S173" s="602">
        <f t="shared" si="57"/>
        <v>2</v>
      </c>
      <c r="T173" s="622">
        <f t="shared" si="57"/>
        <v>2</v>
      </c>
      <c r="U173" s="601">
        <f t="shared" si="57"/>
        <v>2</v>
      </c>
      <c r="V173" s="602">
        <f t="shared" si="57"/>
        <v>2</v>
      </c>
      <c r="W173" s="602">
        <f t="shared" si="57"/>
        <v>1.5</v>
      </c>
      <c r="X173" s="602">
        <f t="shared" si="57"/>
        <v>1.5</v>
      </c>
      <c r="Y173" s="602">
        <f t="shared" si="57"/>
        <v>1.5</v>
      </c>
      <c r="Z173" s="602">
        <f t="shared" si="57"/>
        <v>1.5</v>
      </c>
      <c r="AA173" s="602">
        <f t="shared" si="57"/>
        <v>1.5</v>
      </c>
      <c r="AB173" s="622">
        <f t="shared" si="57"/>
        <v>1.5</v>
      </c>
      <c r="AC173" s="584"/>
      <c r="AD173" s="677" t="s">
        <v>130</v>
      </c>
      <c r="AE173" s="677"/>
      <c r="AF173" s="678">
        <f>(AC157-AC171)*100/AC157</f>
        <v>4.0909356554263338E-2</v>
      </c>
    </row>
    <row r="175" spans="1:32" ht="13.5" thickBot="1" x14ac:dyDescent="0.25"/>
    <row r="176" spans="1:32" ht="21" thickBot="1" x14ac:dyDescent="0.35">
      <c r="A176" s="624" t="s">
        <v>131</v>
      </c>
      <c r="B176" s="822" t="s">
        <v>97</v>
      </c>
      <c r="C176" s="823"/>
      <c r="D176" s="823"/>
      <c r="E176" s="823"/>
      <c r="F176" s="823"/>
      <c r="G176" s="823"/>
      <c r="H176" s="823"/>
      <c r="I176" s="823"/>
      <c r="J176" s="804" t="s">
        <v>88</v>
      </c>
      <c r="K176" s="805"/>
      <c r="L176" s="806"/>
      <c r="M176" s="807" t="s">
        <v>89</v>
      </c>
      <c r="N176" s="808"/>
      <c r="O176" s="808"/>
      <c r="P176" s="808"/>
      <c r="Q176" s="808"/>
      <c r="R176" s="808"/>
      <c r="S176" s="808"/>
      <c r="T176" s="809"/>
      <c r="U176" s="784" t="s">
        <v>90</v>
      </c>
      <c r="V176" s="785"/>
      <c r="W176" s="785"/>
      <c r="X176" s="785"/>
      <c r="Y176" s="785"/>
      <c r="Z176" s="785"/>
      <c r="AA176" s="785"/>
      <c r="AB176" s="786"/>
      <c r="AC176" s="819" t="s">
        <v>69</v>
      </c>
    </row>
    <row r="177" spans="1:32" ht="14.25" x14ac:dyDescent="0.2">
      <c r="A177" s="571" t="s">
        <v>110</v>
      </c>
      <c r="B177" s="565">
        <v>1</v>
      </c>
      <c r="C177" s="566">
        <v>2</v>
      </c>
      <c r="D177" s="566">
        <v>3</v>
      </c>
      <c r="E177" s="566">
        <v>4</v>
      </c>
      <c r="F177" s="566">
        <v>5</v>
      </c>
      <c r="G177" s="566">
        <v>6</v>
      </c>
      <c r="H177" s="566">
        <v>7</v>
      </c>
      <c r="I177" s="629">
        <v>8</v>
      </c>
      <c r="J177" s="565">
        <v>1</v>
      </c>
      <c r="K177" s="566">
        <v>2</v>
      </c>
      <c r="L177" s="135">
        <v>3</v>
      </c>
      <c r="M177" s="565">
        <v>1</v>
      </c>
      <c r="N177" s="566">
        <v>2</v>
      </c>
      <c r="O177" s="566">
        <v>3</v>
      </c>
      <c r="P177" s="566">
        <v>4</v>
      </c>
      <c r="Q177" s="566">
        <v>5</v>
      </c>
      <c r="R177" s="566">
        <v>6</v>
      </c>
      <c r="S177" s="566">
        <v>7</v>
      </c>
      <c r="T177" s="629">
        <v>8</v>
      </c>
      <c r="U177" s="565">
        <v>1</v>
      </c>
      <c r="V177" s="566">
        <v>2</v>
      </c>
      <c r="W177" s="566">
        <v>3</v>
      </c>
      <c r="X177" s="566">
        <v>4</v>
      </c>
      <c r="Y177" s="566">
        <v>5</v>
      </c>
      <c r="Z177" s="566">
        <v>6</v>
      </c>
      <c r="AA177" s="566">
        <v>7</v>
      </c>
      <c r="AB177" s="135">
        <v>8</v>
      </c>
      <c r="AC177" s="820"/>
    </row>
    <row r="178" spans="1:32" ht="13.5" thickBot="1" x14ac:dyDescent="0.25">
      <c r="A178" s="572" t="s">
        <v>2</v>
      </c>
      <c r="B178" s="659">
        <v>6</v>
      </c>
      <c r="C178" s="656">
        <v>5</v>
      </c>
      <c r="D178" s="655">
        <v>4</v>
      </c>
      <c r="E178" s="655">
        <v>4</v>
      </c>
      <c r="F178" s="660">
        <v>3</v>
      </c>
      <c r="G178" s="660">
        <v>3</v>
      </c>
      <c r="H178" s="653">
        <v>2</v>
      </c>
      <c r="I178" s="661">
        <v>1</v>
      </c>
      <c r="J178" s="652">
        <v>1</v>
      </c>
      <c r="K178" s="653">
        <v>2</v>
      </c>
      <c r="L178" s="681">
        <v>3</v>
      </c>
      <c r="M178" s="659">
        <v>6</v>
      </c>
      <c r="N178" s="656">
        <v>5</v>
      </c>
      <c r="O178" s="655">
        <v>4</v>
      </c>
      <c r="P178" s="655">
        <v>4</v>
      </c>
      <c r="Q178" s="660">
        <v>3</v>
      </c>
      <c r="R178" s="660">
        <v>3</v>
      </c>
      <c r="S178" s="653">
        <v>2</v>
      </c>
      <c r="T178" s="661">
        <v>1</v>
      </c>
      <c r="U178" s="659">
        <v>6</v>
      </c>
      <c r="V178" s="656">
        <v>5</v>
      </c>
      <c r="W178" s="655">
        <v>4</v>
      </c>
      <c r="X178" s="655">
        <v>4</v>
      </c>
      <c r="Y178" s="660">
        <v>3</v>
      </c>
      <c r="Z178" s="660">
        <v>3</v>
      </c>
      <c r="AA178" s="653">
        <v>2</v>
      </c>
      <c r="AB178" s="683">
        <v>1</v>
      </c>
      <c r="AC178" s="820"/>
    </row>
    <row r="179" spans="1:32" ht="15" thickBot="1" x14ac:dyDescent="0.25">
      <c r="A179" s="366" t="s">
        <v>3</v>
      </c>
      <c r="B179" s="299">
        <v>1315</v>
      </c>
      <c r="C179" s="418">
        <v>1315</v>
      </c>
      <c r="D179" s="418">
        <v>1315</v>
      </c>
      <c r="E179" s="418">
        <v>1315</v>
      </c>
      <c r="F179" s="418">
        <v>1315</v>
      </c>
      <c r="G179" s="418">
        <v>1315</v>
      </c>
      <c r="H179" s="426">
        <v>1315</v>
      </c>
      <c r="I179" s="680">
        <v>1315</v>
      </c>
      <c r="J179" s="377">
        <v>1315</v>
      </c>
      <c r="K179" s="426">
        <v>1315</v>
      </c>
      <c r="L179" s="680">
        <v>1315</v>
      </c>
      <c r="M179" s="377">
        <v>1315</v>
      </c>
      <c r="N179" s="386">
        <v>1315</v>
      </c>
      <c r="O179" s="386">
        <v>1315</v>
      </c>
      <c r="P179" s="386">
        <v>1315</v>
      </c>
      <c r="Q179" s="386">
        <v>1315</v>
      </c>
      <c r="R179" s="418">
        <v>1315</v>
      </c>
      <c r="S179" s="418">
        <v>1315</v>
      </c>
      <c r="T179" s="682">
        <v>1315</v>
      </c>
      <c r="U179" s="684">
        <v>1315</v>
      </c>
      <c r="V179" s="394">
        <v>1315</v>
      </c>
      <c r="W179" s="394">
        <v>1315</v>
      </c>
      <c r="X179" s="394">
        <v>1315</v>
      </c>
      <c r="Y179" s="394">
        <v>1315</v>
      </c>
      <c r="Z179" s="394">
        <v>1315</v>
      </c>
      <c r="AA179" s="394">
        <v>1315</v>
      </c>
      <c r="AB179" s="397">
        <v>1315</v>
      </c>
      <c r="AC179" s="303">
        <v>1315</v>
      </c>
    </row>
    <row r="180" spans="1:32" ht="15" thickBot="1" x14ac:dyDescent="0.25">
      <c r="A180" s="367" t="s">
        <v>6</v>
      </c>
      <c r="B180" s="419">
        <v>1373.9130434782608</v>
      </c>
      <c r="C180" s="358">
        <v>1360</v>
      </c>
      <c r="D180" s="358">
        <v>1354.0740740740741</v>
      </c>
      <c r="E180" s="358">
        <v>1350.3703703703704</v>
      </c>
      <c r="F180" s="358">
        <v>1354.375</v>
      </c>
      <c r="G180" s="358">
        <v>1330.625</v>
      </c>
      <c r="H180" s="428">
        <v>1296.6666666666667</v>
      </c>
      <c r="I180" s="632">
        <v>1325.5555555555557</v>
      </c>
      <c r="J180" s="503">
        <v>1318.3870967741937</v>
      </c>
      <c r="K180" s="429">
        <v>1381.1538461538462</v>
      </c>
      <c r="L180" s="637">
        <v>1401.6666666666667</v>
      </c>
      <c r="M180" s="516">
        <v>1391.875</v>
      </c>
      <c r="N180" s="358">
        <v>1364.6666666666667</v>
      </c>
      <c r="O180" s="358">
        <v>1350.3125</v>
      </c>
      <c r="P180" s="358">
        <v>1364.6666666666667</v>
      </c>
      <c r="Q180" s="358">
        <v>1332.6666666666667</v>
      </c>
      <c r="R180" s="358">
        <v>1325</v>
      </c>
      <c r="S180" s="420">
        <v>1349.25</v>
      </c>
      <c r="T180" s="642">
        <v>1296.75</v>
      </c>
      <c r="U180" s="546">
        <v>1391.1538461538462</v>
      </c>
      <c r="V180" s="420">
        <v>1340.9756097560976</v>
      </c>
      <c r="W180" s="420">
        <v>1373.125</v>
      </c>
      <c r="X180" s="504">
        <v>1348.4848484848485</v>
      </c>
      <c r="Y180" s="420">
        <v>1337.25</v>
      </c>
      <c r="Z180" s="420">
        <v>1330</v>
      </c>
      <c r="AA180" s="420">
        <v>1272.8947368421052</v>
      </c>
      <c r="AB180" s="505">
        <v>1277.2413793103449</v>
      </c>
      <c r="AC180" s="304">
        <v>1340.2372479240807</v>
      </c>
    </row>
    <row r="181" spans="1:32" ht="15" thickBot="1" x14ac:dyDescent="0.25">
      <c r="A181" s="367" t="s">
        <v>7</v>
      </c>
      <c r="B181" s="419">
        <v>100</v>
      </c>
      <c r="C181" s="358">
        <v>100</v>
      </c>
      <c r="D181" s="358">
        <v>100</v>
      </c>
      <c r="E181" s="358">
        <v>96.296296296296291</v>
      </c>
      <c r="F181" s="358">
        <v>100</v>
      </c>
      <c r="G181" s="358">
        <v>96.875</v>
      </c>
      <c r="H181" s="428">
        <v>100</v>
      </c>
      <c r="I181" s="632">
        <v>100</v>
      </c>
      <c r="J181" s="503">
        <v>100</v>
      </c>
      <c r="K181" s="429">
        <v>100</v>
      </c>
      <c r="L181" s="637">
        <v>100</v>
      </c>
      <c r="M181" s="516">
        <v>100</v>
      </c>
      <c r="N181" s="358">
        <v>100</v>
      </c>
      <c r="O181" s="358">
        <v>96.875</v>
      </c>
      <c r="P181" s="358">
        <v>100</v>
      </c>
      <c r="Q181" s="358">
        <v>93.333333333333329</v>
      </c>
      <c r="R181" s="358">
        <v>91.666666666666671</v>
      </c>
      <c r="S181" s="420">
        <v>95</v>
      </c>
      <c r="T181" s="642">
        <v>95</v>
      </c>
      <c r="U181" s="546">
        <v>92.307692307692307</v>
      </c>
      <c r="V181" s="420">
        <v>90.243902439024396</v>
      </c>
      <c r="W181" s="420">
        <v>100</v>
      </c>
      <c r="X181" s="420">
        <v>93.939393939393938</v>
      </c>
      <c r="Y181" s="420">
        <v>87.5</v>
      </c>
      <c r="Z181" s="420">
        <v>95</v>
      </c>
      <c r="AA181" s="420">
        <v>97.368421052631575</v>
      </c>
      <c r="AB181" s="505">
        <v>100</v>
      </c>
      <c r="AC181" s="304">
        <v>91.696322657176751</v>
      </c>
    </row>
    <row r="182" spans="1:32" ht="14.25" x14ac:dyDescent="0.2">
      <c r="A182" s="367" t="s">
        <v>8</v>
      </c>
      <c r="B182" s="430">
        <v>4.8219790682117875E-2</v>
      </c>
      <c r="C182" s="361">
        <v>4.7693008759439035E-2</v>
      </c>
      <c r="D182" s="361">
        <v>3.7884660160132713E-2</v>
      </c>
      <c r="E182" s="361">
        <v>5.4136828487001305E-2</v>
      </c>
      <c r="F182" s="361">
        <v>5.2855654468703717E-2</v>
      </c>
      <c r="G182" s="361">
        <v>4.6628629707207978E-2</v>
      </c>
      <c r="H182" s="432">
        <v>4.4451456210258013E-2</v>
      </c>
      <c r="I182" s="633">
        <v>5.1579667346589184E-2</v>
      </c>
      <c r="J182" s="506">
        <v>5.5340573011902865E-2</v>
      </c>
      <c r="K182" s="433">
        <v>5.1366936078241929E-2</v>
      </c>
      <c r="L182" s="638">
        <v>4.6373365041617119E-2</v>
      </c>
      <c r="M182" s="517">
        <v>4.685262137679011E-2</v>
      </c>
      <c r="N182" s="361">
        <v>5.0048846018038426E-2</v>
      </c>
      <c r="O182" s="361">
        <v>4.7653361395687724E-2</v>
      </c>
      <c r="P182" s="361">
        <v>4.0346529340411698E-2</v>
      </c>
      <c r="Q182" s="361">
        <v>5.8668058435534388E-2</v>
      </c>
      <c r="R182" s="361">
        <v>5.0393020437761331E-2</v>
      </c>
      <c r="S182" s="422">
        <v>4.8328243324420588E-2</v>
      </c>
      <c r="T182" s="643">
        <v>6.3833761962011848E-2</v>
      </c>
      <c r="U182" s="547">
        <v>6.3495381888460406E-2</v>
      </c>
      <c r="V182" s="422">
        <v>6.044418568154214E-2</v>
      </c>
      <c r="W182" s="422">
        <v>4.4538884366820498E-2</v>
      </c>
      <c r="X182" s="422">
        <v>5.5557906499655037E-2</v>
      </c>
      <c r="Y182" s="422">
        <v>6.2475991962844375E-2</v>
      </c>
      <c r="Z182" s="422">
        <v>5.3878882939388362E-2</v>
      </c>
      <c r="AA182" s="422">
        <v>5.3188387297965919E-2</v>
      </c>
      <c r="AB182" s="423">
        <v>4.9853249930664027E-2</v>
      </c>
      <c r="AC182" s="305">
        <v>5.7154056879131686E-2</v>
      </c>
    </row>
    <row r="183" spans="1:32" ht="15" thickBot="1" x14ac:dyDescent="0.25">
      <c r="A183" s="368" t="s">
        <v>1</v>
      </c>
      <c r="B183" s="277">
        <v>4.4800793519589932E-2</v>
      </c>
      <c r="C183" s="278">
        <v>3.4220532319391636E-2</v>
      </c>
      <c r="D183" s="278">
        <v>2.9714124771159037E-2</v>
      </c>
      <c r="E183" s="278">
        <v>2.6897620053513642E-2</v>
      </c>
      <c r="F183" s="278">
        <v>2.994296577946768E-2</v>
      </c>
      <c r="G183" s="278">
        <v>1.1882129277566539E-2</v>
      </c>
      <c r="H183" s="278">
        <v>-1.3941698352344682E-2</v>
      </c>
      <c r="I183" s="280">
        <v>8.0270384452894722E-3</v>
      </c>
      <c r="J183" s="277">
        <v>2.5757389917822442E-3</v>
      </c>
      <c r="K183" s="278">
        <v>5.03071073413279E-2</v>
      </c>
      <c r="L183" s="280">
        <v>6.5906210392902467E-2</v>
      </c>
      <c r="M183" s="277">
        <v>5.8460076045627377E-2</v>
      </c>
      <c r="N183" s="278">
        <v>3.7769328263624898E-2</v>
      </c>
      <c r="O183" s="278">
        <v>2.6853612167300381E-2</v>
      </c>
      <c r="P183" s="278">
        <v>3.7769328263624898E-2</v>
      </c>
      <c r="Q183" s="278">
        <v>1.3434727503168625E-2</v>
      </c>
      <c r="R183" s="278">
        <v>7.6045627376425855E-3</v>
      </c>
      <c r="S183" s="424">
        <v>2.6045627376425854E-2</v>
      </c>
      <c r="T183" s="644">
        <v>-1.3878326996197718E-2</v>
      </c>
      <c r="U183" s="548">
        <v>5.7911670078970488E-2</v>
      </c>
      <c r="V183" s="424">
        <v>1.9753315403876488E-2</v>
      </c>
      <c r="W183" s="424">
        <v>4.4201520912547532E-2</v>
      </c>
      <c r="X183" s="424">
        <v>2.546376310634867E-2</v>
      </c>
      <c r="Y183" s="424">
        <v>1.6920152091254755E-2</v>
      </c>
      <c r="Z183" s="424">
        <v>1.1406844106463879E-2</v>
      </c>
      <c r="AA183" s="424">
        <v>-3.2019211526916197E-2</v>
      </c>
      <c r="AB183" s="425">
        <v>-2.8713779992133169E-2</v>
      </c>
      <c r="AC183" s="307">
        <v>1.9191823516411199E-2</v>
      </c>
    </row>
    <row r="184" spans="1:32" ht="14.25" x14ac:dyDescent="0.2">
      <c r="A184" s="367" t="s">
        <v>28</v>
      </c>
      <c r="B184" s="252">
        <f>B180-B166</f>
        <v>66.413043478260761</v>
      </c>
      <c r="C184" s="185">
        <f t="shared" ref="C184:I184" si="58">C180-C166</f>
        <v>71.071428571428669</v>
      </c>
      <c r="D184" s="185">
        <f t="shared" si="58"/>
        <v>114.07407407407413</v>
      </c>
      <c r="E184" s="185">
        <f t="shared" si="58"/>
        <v>114.8531289910602</v>
      </c>
      <c r="F184" s="185">
        <f t="shared" si="58"/>
        <v>118.9204545454545</v>
      </c>
      <c r="G184" s="185">
        <f t="shared" si="58"/>
        <v>99.109848484848499</v>
      </c>
      <c r="H184" s="185">
        <f t="shared" si="58"/>
        <v>114.23423423423424</v>
      </c>
      <c r="I184" s="257">
        <f t="shared" si="58"/>
        <v>87.177177177177327</v>
      </c>
      <c r="J184" s="252">
        <f>J180-J166</f>
        <v>100.64516129032268</v>
      </c>
      <c r="K184" s="185">
        <f t="shared" ref="K184:L184" si="59">K180-K166</f>
        <v>128.11036789297668</v>
      </c>
      <c r="L184" s="257">
        <f t="shared" si="59"/>
        <v>105</v>
      </c>
      <c r="M184" s="252">
        <f>M180-M166</f>
        <v>161.875</v>
      </c>
      <c r="N184" s="185">
        <f t="shared" ref="N184:T184" si="60">N180-N166</f>
        <v>103.69892473118284</v>
      </c>
      <c r="O184" s="185">
        <f t="shared" si="60"/>
        <v>112.8125</v>
      </c>
      <c r="P184" s="185">
        <f t="shared" si="60"/>
        <v>133.4545454545455</v>
      </c>
      <c r="Q184" s="185">
        <f t="shared" si="60"/>
        <v>144.55855855855862</v>
      </c>
      <c r="R184" s="185">
        <f t="shared" si="60"/>
        <v>120.52631578947376</v>
      </c>
      <c r="S184" s="185">
        <f t="shared" si="60"/>
        <v>139.25</v>
      </c>
      <c r="T184" s="257">
        <f t="shared" si="60"/>
        <v>117.75</v>
      </c>
      <c r="U184" s="252">
        <f>U180-U166</f>
        <v>119.08488063660479</v>
      </c>
      <c r="V184" s="185">
        <f t="shared" ref="V184:X184" si="61">V180-V166</f>
        <v>118.66791744840521</v>
      </c>
      <c r="W184" s="185">
        <f t="shared" si="61"/>
        <v>105.50727146814415</v>
      </c>
      <c r="X184" s="185">
        <f t="shared" si="61"/>
        <v>80.867119952992653</v>
      </c>
      <c r="Y184" s="185">
        <f>Y180-Y166</f>
        <v>95</v>
      </c>
      <c r="Z184" s="185">
        <f>Z180-Z166</f>
        <v>92.75</v>
      </c>
      <c r="AA184" s="185">
        <f>AA180-AA166</f>
        <v>55.263157894736878</v>
      </c>
      <c r="AB184" s="253">
        <f>AB180-AB166</f>
        <v>91.241379310344882</v>
      </c>
      <c r="AC184" s="262">
        <f>AC180-AC166</f>
        <v>98.383170670861773</v>
      </c>
    </row>
    <row r="185" spans="1:32" ht="14.25" x14ac:dyDescent="0.2">
      <c r="A185" s="367" t="s">
        <v>56</v>
      </c>
      <c r="B185" s="490">
        <v>488</v>
      </c>
      <c r="C185" s="491">
        <v>565</v>
      </c>
      <c r="D185" s="491">
        <v>556</v>
      </c>
      <c r="E185" s="491">
        <v>557</v>
      </c>
      <c r="F185" s="491">
        <v>654</v>
      </c>
      <c r="G185" s="491">
        <v>654</v>
      </c>
      <c r="H185" s="491">
        <v>767</v>
      </c>
      <c r="I185" s="603">
        <v>736</v>
      </c>
      <c r="J185" s="490">
        <v>601</v>
      </c>
      <c r="K185" s="491">
        <v>535</v>
      </c>
      <c r="L185" s="603">
        <v>413</v>
      </c>
      <c r="M185" s="490">
        <v>307</v>
      </c>
      <c r="N185" s="491">
        <v>664</v>
      </c>
      <c r="O185" s="491">
        <v>641</v>
      </c>
      <c r="P185" s="491">
        <v>638</v>
      </c>
      <c r="Q185" s="491">
        <v>738</v>
      </c>
      <c r="R185" s="491">
        <v>738</v>
      </c>
      <c r="S185" s="491">
        <v>790</v>
      </c>
      <c r="T185" s="603">
        <v>783</v>
      </c>
      <c r="U185" s="490">
        <v>572</v>
      </c>
      <c r="V185" s="491">
        <v>778</v>
      </c>
      <c r="W185" s="491">
        <v>589</v>
      </c>
      <c r="X185" s="491">
        <v>590</v>
      </c>
      <c r="Y185" s="491">
        <v>778</v>
      </c>
      <c r="Z185" s="491">
        <v>776</v>
      </c>
      <c r="AA185" s="491">
        <v>716</v>
      </c>
      <c r="AB185" s="492">
        <v>477</v>
      </c>
      <c r="AC185" s="537">
        <f>SUM(A185:AB185)</f>
        <v>17101</v>
      </c>
    </row>
    <row r="186" spans="1:32" ht="14.25" x14ac:dyDescent="0.2">
      <c r="A186" s="573" t="s">
        <v>29</v>
      </c>
      <c r="B186" s="576">
        <v>53</v>
      </c>
      <c r="C186" s="574">
        <v>53.5</v>
      </c>
      <c r="D186" s="574">
        <v>54</v>
      </c>
      <c r="E186" s="574">
        <v>54.5</v>
      </c>
      <c r="F186" s="574">
        <v>55</v>
      </c>
      <c r="G186" s="574">
        <v>55.5</v>
      </c>
      <c r="H186" s="574">
        <v>56.5</v>
      </c>
      <c r="I186" s="634">
        <v>57</v>
      </c>
      <c r="J186" s="576">
        <v>57</v>
      </c>
      <c r="K186" s="574">
        <v>55</v>
      </c>
      <c r="L186" s="634">
        <v>53</v>
      </c>
      <c r="M186" s="576">
        <v>54.5</v>
      </c>
      <c r="N186" s="574">
        <v>55</v>
      </c>
      <c r="O186" s="574">
        <v>55.5</v>
      </c>
      <c r="P186" s="574">
        <v>55.5</v>
      </c>
      <c r="Q186" s="574">
        <v>56.5</v>
      </c>
      <c r="R186" s="574">
        <v>57.5</v>
      </c>
      <c r="S186" s="574">
        <v>57.5</v>
      </c>
      <c r="T186" s="634">
        <v>59</v>
      </c>
      <c r="U186" s="576">
        <v>55.5</v>
      </c>
      <c r="V186" s="574">
        <v>56.5</v>
      </c>
      <c r="W186" s="574">
        <v>56</v>
      </c>
      <c r="X186" s="574">
        <v>56.5</v>
      </c>
      <c r="Y186" s="574">
        <v>56.5</v>
      </c>
      <c r="Z186" s="574">
        <v>57</v>
      </c>
      <c r="AA186" s="574">
        <v>58</v>
      </c>
      <c r="AB186" s="106">
        <v>59</v>
      </c>
      <c r="AC186" s="583"/>
    </row>
    <row r="187" spans="1:32" ht="16.5" thickBot="1" x14ac:dyDescent="0.3">
      <c r="A187" s="443" t="s">
        <v>132</v>
      </c>
      <c r="B187" s="601">
        <f>B186-B172</f>
        <v>2.5</v>
      </c>
      <c r="C187" s="602">
        <f t="shared" ref="C187:AB187" si="62">C186-C172</f>
        <v>2.5</v>
      </c>
      <c r="D187" s="602">
        <f t="shared" si="62"/>
        <v>2.5</v>
      </c>
      <c r="E187" s="602">
        <f t="shared" si="62"/>
        <v>2.5</v>
      </c>
      <c r="F187" s="602">
        <f t="shared" si="62"/>
        <v>2</v>
      </c>
      <c r="G187" s="602">
        <f t="shared" si="62"/>
        <v>2.5</v>
      </c>
      <c r="H187" s="602">
        <f t="shared" si="62"/>
        <v>2.5</v>
      </c>
      <c r="I187" s="605">
        <f t="shared" si="62"/>
        <v>2.5</v>
      </c>
      <c r="J187" s="601">
        <f t="shared" si="62"/>
        <v>2.5</v>
      </c>
      <c r="K187" s="602">
        <f t="shared" si="62"/>
        <v>2.5</v>
      </c>
      <c r="L187" s="605">
        <f t="shared" si="62"/>
        <v>2.5</v>
      </c>
      <c r="M187" s="601">
        <f t="shared" si="62"/>
        <v>2</v>
      </c>
      <c r="N187" s="602">
        <f t="shared" si="62"/>
        <v>2.5</v>
      </c>
      <c r="O187" s="602">
        <f t="shared" si="62"/>
        <v>2</v>
      </c>
      <c r="P187" s="602">
        <f t="shared" si="62"/>
        <v>2</v>
      </c>
      <c r="Q187" s="602">
        <f t="shared" si="62"/>
        <v>2.5</v>
      </c>
      <c r="R187" s="602">
        <f t="shared" si="62"/>
        <v>2.5</v>
      </c>
      <c r="S187" s="602">
        <f t="shared" si="62"/>
        <v>2</v>
      </c>
      <c r="T187" s="605">
        <f t="shared" si="62"/>
        <v>2.5</v>
      </c>
      <c r="U187" s="601">
        <f t="shared" si="62"/>
        <v>2</v>
      </c>
      <c r="V187" s="602">
        <f t="shared" si="62"/>
        <v>2.5</v>
      </c>
      <c r="W187" s="602">
        <f t="shared" si="62"/>
        <v>2</v>
      </c>
      <c r="X187" s="602">
        <f t="shared" si="62"/>
        <v>2.5</v>
      </c>
      <c r="Y187" s="602">
        <f t="shared" si="62"/>
        <v>2.5</v>
      </c>
      <c r="Z187" s="602">
        <f t="shared" si="62"/>
        <v>2.5</v>
      </c>
      <c r="AA187" s="602">
        <f t="shared" si="62"/>
        <v>2.5</v>
      </c>
      <c r="AB187" s="622">
        <f t="shared" si="62"/>
        <v>2.5</v>
      </c>
      <c r="AC187" s="584"/>
      <c r="AD187" s="677" t="s">
        <v>130</v>
      </c>
      <c r="AE187" s="677"/>
      <c r="AF187" s="678">
        <f>(AC171-AC185)*100/AC171</f>
        <v>1.7539756782039288E-2</v>
      </c>
    </row>
    <row r="189" spans="1:32" ht="13.5" thickBot="1" x14ac:dyDescent="0.25"/>
    <row r="190" spans="1:32" ht="21" thickBot="1" x14ac:dyDescent="0.35">
      <c r="A190" s="624" t="s">
        <v>133</v>
      </c>
      <c r="B190" s="822" t="s">
        <v>97</v>
      </c>
      <c r="C190" s="823"/>
      <c r="D190" s="823"/>
      <c r="E190" s="823"/>
      <c r="F190" s="823"/>
      <c r="G190" s="823"/>
      <c r="H190" s="823"/>
      <c r="I190" s="823"/>
      <c r="J190" s="804" t="s">
        <v>88</v>
      </c>
      <c r="K190" s="805"/>
      <c r="L190" s="806"/>
      <c r="M190" s="807" t="s">
        <v>89</v>
      </c>
      <c r="N190" s="808"/>
      <c r="O190" s="808"/>
      <c r="P190" s="808"/>
      <c r="Q190" s="808"/>
      <c r="R190" s="808"/>
      <c r="S190" s="808"/>
      <c r="T190" s="809"/>
      <c r="U190" s="813" t="s">
        <v>90</v>
      </c>
      <c r="V190" s="814"/>
      <c r="W190" s="814"/>
      <c r="X190" s="814"/>
      <c r="Y190" s="814"/>
      <c r="Z190" s="814"/>
      <c r="AA190" s="814"/>
      <c r="AB190" s="815"/>
      <c r="AC190" s="819" t="s">
        <v>69</v>
      </c>
    </row>
    <row r="191" spans="1:32" ht="14.25" x14ac:dyDescent="0.2">
      <c r="A191" s="571" t="s">
        <v>110</v>
      </c>
      <c r="B191" s="565">
        <v>1</v>
      </c>
      <c r="C191" s="566">
        <v>2</v>
      </c>
      <c r="D191" s="566">
        <v>3</v>
      </c>
      <c r="E191" s="566">
        <v>4</v>
      </c>
      <c r="F191" s="566">
        <v>5</v>
      </c>
      <c r="G191" s="566">
        <v>6</v>
      </c>
      <c r="H191" s="566">
        <v>7</v>
      </c>
      <c r="I191" s="629">
        <v>8</v>
      </c>
      <c r="J191" s="565">
        <v>1</v>
      </c>
      <c r="K191" s="566">
        <v>2</v>
      </c>
      <c r="L191" s="629">
        <v>3</v>
      </c>
      <c r="M191" s="565">
        <v>1</v>
      </c>
      <c r="N191" s="566">
        <v>2</v>
      </c>
      <c r="O191" s="566">
        <v>3</v>
      </c>
      <c r="P191" s="566">
        <v>4</v>
      </c>
      <c r="Q191" s="566">
        <v>5</v>
      </c>
      <c r="R191" s="566">
        <v>6</v>
      </c>
      <c r="S191" s="566">
        <v>7</v>
      </c>
      <c r="T191" s="629">
        <v>8</v>
      </c>
      <c r="U191" s="565">
        <v>1</v>
      </c>
      <c r="V191" s="566">
        <v>2</v>
      </c>
      <c r="W191" s="566">
        <v>3</v>
      </c>
      <c r="X191" s="566">
        <v>4</v>
      </c>
      <c r="Y191" s="566">
        <v>5</v>
      </c>
      <c r="Z191" s="566">
        <v>6</v>
      </c>
      <c r="AA191" s="566">
        <v>7</v>
      </c>
      <c r="AB191" s="135">
        <v>8</v>
      </c>
      <c r="AC191" s="820"/>
    </row>
    <row r="192" spans="1:32" ht="13.5" thickBot="1" x14ac:dyDescent="0.25">
      <c r="A192" s="572" t="s">
        <v>2</v>
      </c>
      <c r="B192" s="659">
        <v>6</v>
      </c>
      <c r="C192" s="656">
        <v>5</v>
      </c>
      <c r="D192" s="655">
        <v>4</v>
      </c>
      <c r="E192" s="655">
        <v>4</v>
      </c>
      <c r="F192" s="660">
        <v>3</v>
      </c>
      <c r="G192" s="660">
        <v>3</v>
      </c>
      <c r="H192" s="653">
        <v>2</v>
      </c>
      <c r="I192" s="661">
        <v>1</v>
      </c>
      <c r="J192" s="652">
        <v>1</v>
      </c>
      <c r="K192" s="653">
        <v>2</v>
      </c>
      <c r="L192" s="654">
        <v>3</v>
      </c>
      <c r="M192" s="575">
        <v>6</v>
      </c>
      <c r="N192" s="241">
        <v>5</v>
      </c>
      <c r="O192" s="240">
        <v>4</v>
      </c>
      <c r="P192" s="240">
        <v>4</v>
      </c>
      <c r="Q192" s="323">
        <v>3</v>
      </c>
      <c r="R192" s="323">
        <v>3</v>
      </c>
      <c r="S192" s="239">
        <v>2</v>
      </c>
      <c r="T192" s="630">
        <v>1</v>
      </c>
      <c r="U192" s="575">
        <v>6</v>
      </c>
      <c r="V192" s="241">
        <v>5</v>
      </c>
      <c r="W192" s="240">
        <v>4</v>
      </c>
      <c r="X192" s="240">
        <v>4</v>
      </c>
      <c r="Y192" s="323">
        <v>3</v>
      </c>
      <c r="Z192" s="323">
        <v>3</v>
      </c>
      <c r="AA192" s="239">
        <v>2</v>
      </c>
      <c r="AB192" s="540">
        <v>1</v>
      </c>
      <c r="AC192" s="821"/>
    </row>
    <row r="193" spans="1:32" ht="14.25" x14ac:dyDescent="0.2">
      <c r="A193" s="366" t="s">
        <v>3</v>
      </c>
      <c r="B193" s="541">
        <v>1425</v>
      </c>
      <c r="C193" s="356">
        <v>1425</v>
      </c>
      <c r="D193" s="356">
        <v>1425</v>
      </c>
      <c r="E193" s="356">
        <v>1425</v>
      </c>
      <c r="F193" s="356">
        <v>1425</v>
      </c>
      <c r="G193" s="356">
        <v>1425</v>
      </c>
      <c r="H193" s="499">
        <v>1425</v>
      </c>
      <c r="I193" s="631">
        <v>1425</v>
      </c>
      <c r="J193" s="498">
        <v>1425</v>
      </c>
      <c r="K193" s="499">
        <v>1425</v>
      </c>
      <c r="L193" s="631">
        <v>1425</v>
      </c>
      <c r="M193" s="498">
        <v>1425</v>
      </c>
      <c r="N193" s="500">
        <v>1425</v>
      </c>
      <c r="O193" s="500">
        <v>1425</v>
      </c>
      <c r="P193" s="500">
        <v>1425</v>
      </c>
      <c r="Q193" s="500">
        <v>1425</v>
      </c>
      <c r="R193" s="356">
        <v>1425</v>
      </c>
      <c r="S193" s="356">
        <v>1425</v>
      </c>
      <c r="T193" s="641">
        <v>1425</v>
      </c>
      <c r="U193" s="545">
        <v>1425</v>
      </c>
      <c r="V193" s="501">
        <v>1425</v>
      </c>
      <c r="W193" s="501">
        <v>1425</v>
      </c>
      <c r="X193" s="501">
        <v>1425</v>
      </c>
      <c r="Y193" s="501">
        <v>1425</v>
      </c>
      <c r="Z193" s="501">
        <v>1425</v>
      </c>
      <c r="AA193" s="501">
        <v>1425</v>
      </c>
      <c r="AB193" s="641">
        <v>1425</v>
      </c>
      <c r="AC193" s="447">
        <v>1425</v>
      </c>
    </row>
    <row r="194" spans="1:32" ht="14.25" x14ac:dyDescent="0.2">
      <c r="A194" s="367" t="s">
        <v>6</v>
      </c>
      <c r="B194" s="419">
        <v>1440.6451612903227</v>
      </c>
      <c r="C194" s="358">
        <v>1438.0645161290322</v>
      </c>
      <c r="D194" s="358">
        <v>1404.3333333333333</v>
      </c>
      <c r="E194" s="358">
        <v>1430.6666666666667</v>
      </c>
      <c r="F194" s="358">
        <v>1391.5384615384614</v>
      </c>
      <c r="G194" s="358">
        <v>1398.6842105263158</v>
      </c>
      <c r="H194" s="428">
        <v>1365.8974358974358</v>
      </c>
      <c r="I194" s="632">
        <v>1390.4444444444443</v>
      </c>
      <c r="J194" s="503">
        <v>1401.851851851852</v>
      </c>
      <c r="K194" s="429">
        <v>1442.0689655172414</v>
      </c>
      <c r="L194" s="637">
        <v>1439.5833333333333</v>
      </c>
      <c r="M194" s="516">
        <v>1426.8421052631579</v>
      </c>
      <c r="N194" s="358">
        <v>1481.8421052631579</v>
      </c>
      <c r="O194" s="358">
        <v>1427.948717948718</v>
      </c>
      <c r="P194" s="358">
        <v>1439.4117647058824</v>
      </c>
      <c r="Q194" s="358">
        <v>1390.7894736842106</v>
      </c>
      <c r="R194" s="358">
        <v>1392.8205128205129</v>
      </c>
      <c r="S194" s="420">
        <v>1413.6363636363637</v>
      </c>
      <c r="T194" s="642">
        <v>1397.7551020408164</v>
      </c>
      <c r="U194" s="546">
        <v>1440.6060606060605</v>
      </c>
      <c r="V194" s="420">
        <v>1404.7272727272727</v>
      </c>
      <c r="W194" s="420">
        <v>1374.4444444444443</v>
      </c>
      <c r="X194" s="504">
        <v>1387.5</v>
      </c>
      <c r="Y194" s="420">
        <v>1370.952380952381</v>
      </c>
      <c r="Z194" s="420">
        <v>1383.9024390243903</v>
      </c>
      <c r="AA194" s="420">
        <v>1355.3846153846155</v>
      </c>
      <c r="AB194" s="642">
        <v>1350</v>
      </c>
      <c r="AC194" s="448">
        <v>1404.2915392456678</v>
      </c>
    </row>
    <row r="195" spans="1:32" ht="14.25" x14ac:dyDescent="0.2">
      <c r="A195" s="367" t="s">
        <v>7</v>
      </c>
      <c r="B195" s="419">
        <v>90.322580645161295</v>
      </c>
      <c r="C195" s="358">
        <v>96.774193548387103</v>
      </c>
      <c r="D195" s="358">
        <v>86.666666666666671</v>
      </c>
      <c r="E195" s="358">
        <v>90</v>
      </c>
      <c r="F195" s="358">
        <v>89.743589743589737</v>
      </c>
      <c r="G195" s="358">
        <v>84.21052631578948</v>
      </c>
      <c r="H195" s="428">
        <v>74.358974358974365</v>
      </c>
      <c r="I195" s="632">
        <v>82.222222222222229</v>
      </c>
      <c r="J195" s="503">
        <v>77.777777777777771</v>
      </c>
      <c r="K195" s="429">
        <v>82.758620689655174</v>
      </c>
      <c r="L195" s="637">
        <v>87.5</v>
      </c>
      <c r="M195" s="516">
        <v>89.473684210526315</v>
      </c>
      <c r="N195" s="358">
        <v>86.84210526315789</v>
      </c>
      <c r="O195" s="358">
        <v>82.051282051282058</v>
      </c>
      <c r="P195" s="358">
        <v>82.352941176470594</v>
      </c>
      <c r="Q195" s="358">
        <v>89.473684210526315</v>
      </c>
      <c r="R195" s="358">
        <v>89.743589743589737</v>
      </c>
      <c r="S195" s="420">
        <v>97.727272727272734</v>
      </c>
      <c r="T195" s="642">
        <v>89.795918367346943</v>
      </c>
      <c r="U195" s="546">
        <v>90.909090909090907</v>
      </c>
      <c r="V195" s="420">
        <v>83.63636363636364</v>
      </c>
      <c r="W195" s="420">
        <v>86.111111111111114</v>
      </c>
      <c r="X195" s="420">
        <v>87.5</v>
      </c>
      <c r="Y195" s="420">
        <v>92.857142857142861</v>
      </c>
      <c r="Z195" s="420">
        <v>97.560975609756099</v>
      </c>
      <c r="AA195" s="420">
        <v>88.461538461538467</v>
      </c>
      <c r="AB195" s="642">
        <v>85.18518518518519</v>
      </c>
      <c r="AC195" s="448">
        <v>86.034658511722725</v>
      </c>
    </row>
    <row r="196" spans="1:32" ht="14.25" x14ac:dyDescent="0.2">
      <c r="A196" s="367" t="s">
        <v>8</v>
      </c>
      <c r="B196" s="430">
        <v>7.6991915744497319E-2</v>
      </c>
      <c r="C196" s="361">
        <v>5.4594990918066869E-2</v>
      </c>
      <c r="D196" s="361">
        <v>6.3416147423632496E-2</v>
      </c>
      <c r="E196" s="361">
        <v>6.6920123284310004E-2</v>
      </c>
      <c r="F196" s="361">
        <v>6.8592208596099741E-2</v>
      </c>
      <c r="G196" s="361">
        <v>7.2079854074640681E-2</v>
      </c>
      <c r="H196" s="432">
        <v>8.7896835168945892E-2</v>
      </c>
      <c r="I196" s="633">
        <v>6.9595760844953836E-2</v>
      </c>
      <c r="J196" s="506">
        <v>0.10035805431525567</v>
      </c>
      <c r="K196" s="433">
        <v>8.1571131892108115E-2</v>
      </c>
      <c r="L196" s="638">
        <v>5.7473923279536168E-2</v>
      </c>
      <c r="M196" s="517">
        <v>5.5839290210744325E-2</v>
      </c>
      <c r="N196" s="361">
        <v>7.3873551902531295E-2</v>
      </c>
      <c r="O196" s="361">
        <v>6.9039121580158305E-2</v>
      </c>
      <c r="P196" s="361">
        <v>6.2660282019664781E-2</v>
      </c>
      <c r="Q196" s="361">
        <v>5.9323277925889352E-2</v>
      </c>
      <c r="R196" s="361">
        <v>5.8326801423742171E-2</v>
      </c>
      <c r="S196" s="422">
        <v>5.808110065561771E-2</v>
      </c>
      <c r="T196" s="643">
        <v>6.3601638429636662E-2</v>
      </c>
      <c r="U196" s="547">
        <v>6.0465053716151754E-2</v>
      </c>
      <c r="V196" s="422">
        <v>6.693004626170608E-2</v>
      </c>
      <c r="W196" s="422">
        <v>6.1818066245925493E-2</v>
      </c>
      <c r="X196" s="422">
        <v>6.6349378881160243E-2</v>
      </c>
      <c r="Y196" s="422">
        <v>4.9798593369332754E-2</v>
      </c>
      <c r="Z196" s="422">
        <v>5.2152895397856572E-2</v>
      </c>
      <c r="AA196" s="422">
        <v>6.3935492948931361E-2</v>
      </c>
      <c r="AB196" s="643">
        <v>7.5433344772935632E-2</v>
      </c>
      <c r="AC196" s="449">
        <v>7.0458765595236242E-2</v>
      </c>
    </row>
    <row r="197" spans="1:32" ht="14.25" x14ac:dyDescent="0.2">
      <c r="A197" s="368" t="s">
        <v>1</v>
      </c>
      <c r="B197" s="277">
        <v>1.0979060554612403E-2</v>
      </c>
      <c r="C197" s="278">
        <v>9.1680814940576835E-3</v>
      </c>
      <c r="D197" s="278">
        <v>-1.450292397660824E-2</v>
      </c>
      <c r="E197" s="278">
        <v>3.9766081871345565E-3</v>
      </c>
      <c r="F197" s="278">
        <v>-2.3481781376518292E-2</v>
      </c>
      <c r="G197" s="278">
        <v>-1.8467220683287131E-2</v>
      </c>
      <c r="H197" s="278">
        <v>-4.1475483580746805E-2</v>
      </c>
      <c r="I197" s="280">
        <v>-2.4249512670565371E-2</v>
      </c>
      <c r="J197" s="277">
        <v>-1.6244314489928448E-2</v>
      </c>
      <c r="K197" s="278">
        <v>1.1978221415607997E-2</v>
      </c>
      <c r="L197" s="280">
        <v>1.0233918128654918E-2</v>
      </c>
      <c r="M197" s="277">
        <v>1.2927054478301184E-3</v>
      </c>
      <c r="N197" s="278">
        <v>3.9889196675900296E-2</v>
      </c>
      <c r="O197" s="278">
        <v>2.0692757534863247E-3</v>
      </c>
      <c r="P197" s="278">
        <v>1.0113519091847321E-2</v>
      </c>
      <c r="Q197" s="278">
        <v>-2.4007386888273238E-2</v>
      </c>
      <c r="R197" s="278">
        <v>-2.2582096266306716E-2</v>
      </c>
      <c r="S197" s="424">
        <v>-7.9744816586921133E-3</v>
      </c>
      <c r="T197" s="644">
        <v>-1.9119226638023592E-2</v>
      </c>
      <c r="U197" s="548">
        <v>1.09516214779372E-2</v>
      </c>
      <c r="V197" s="424">
        <v>-1.4226475279106844E-2</v>
      </c>
      <c r="W197" s="424">
        <v>-3.5477582846003969E-2</v>
      </c>
      <c r="X197" s="424">
        <v>-2.6315789473684209E-2</v>
      </c>
      <c r="Y197" s="424">
        <v>-3.7928153717627394E-2</v>
      </c>
      <c r="Z197" s="424">
        <v>-2.8840393667094504E-2</v>
      </c>
      <c r="AA197" s="424">
        <v>-4.885290148448037E-2</v>
      </c>
      <c r="AB197" s="644">
        <v>-5.2631578947368418E-2</v>
      </c>
      <c r="AC197" s="337">
        <v>-1.4532253160934903E-2</v>
      </c>
    </row>
    <row r="198" spans="1:32" ht="14.25" x14ac:dyDescent="0.2">
      <c r="A198" s="367" t="s">
        <v>28</v>
      </c>
      <c r="B198" s="691">
        <f>B194-B180</f>
        <v>66.732117812061915</v>
      </c>
      <c r="C198" s="692">
        <f t="shared" ref="C198:I198" si="63">C194-C180</f>
        <v>78.064516129032199</v>
      </c>
      <c r="D198" s="692">
        <f t="shared" si="63"/>
        <v>50.259259259259125</v>
      </c>
      <c r="E198" s="692">
        <f t="shared" si="63"/>
        <v>80.296296296296305</v>
      </c>
      <c r="F198" s="692">
        <f t="shared" si="63"/>
        <v>37.163461538461434</v>
      </c>
      <c r="G198" s="692">
        <f t="shared" si="63"/>
        <v>68.059210526315837</v>
      </c>
      <c r="H198" s="692">
        <f t="shared" si="63"/>
        <v>69.230769230769056</v>
      </c>
      <c r="I198" s="693">
        <f t="shared" si="63"/>
        <v>64.888888888888687</v>
      </c>
      <c r="J198" s="691">
        <f>J194-J180</f>
        <v>83.46475507765831</v>
      </c>
      <c r="K198" s="692">
        <f t="shared" ref="K198" si="64">K194-K180</f>
        <v>60.915119363395206</v>
      </c>
      <c r="L198" s="693">
        <f>L194-L180</f>
        <v>37.916666666666515</v>
      </c>
      <c r="M198" s="252">
        <f>M194-M180</f>
        <v>34.967105263157919</v>
      </c>
      <c r="N198" s="185">
        <f t="shared" ref="N198:S198" si="65">N194-N180</f>
        <v>117.17543859649118</v>
      </c>
      <c r="O198" s="185">
        <f t="shared" si="65"/>
        <v>77.636217948718013</v>
      </c>
      <c r="P198" s="185">
        <f t="shared" si="65"/>
        <v>74.745098039215691</v>
      </c>
      <c r="Q198" s="185">
        <f t="shared" si="65"/>
        <v>58.122807017543892</v>
      </c>
      <c r="R198" s="185">
        <f t="shared" si="65"/>
        <v>67.820512820512931</v>
      </c>
      <c r="S198" s="185">
        <f t="shared" si="65"/>
        <v>64.38636363636374</v>
      </c>
      <c r="T198" s="257">
        <f>T194-T180</f>
        <v>101.00510204081638</v>
      </c>
      <c r="U198" s="252">
        <f>U194-U180</f>
        <v>49.452214452214321</v>
      </c>
      <c r="V198" s="185">
        <f t="shared" ref="V198:X198" si="66">V194-V180</f>
        <v>63.751662971175165</v>
      </c>
      <c r="W198" s="185">
        <f>W194-W180</f>
        <v>1.3194444444443434</v>
      </c>
      <c r="X198" s="185">
        <f t="shared" si="66"/>
        <v>39.015151515151501</v>
      </c>
      <c r="Y198" s="185">
        <f>Y194-Y180</f>
        <v>33.702380952380963</v>
      </c>
      <c r="Z198" s="185">
        <f>Z194-Z180</f>
        <v>53.902439024390333</v>
      </c>
      <c r="AA198" s="185">
        <f>AA194-AA180</f>
        <v>82.489878542510269</v>
      </c>
      <c r="AB198" s="257">
        <f>AB194-AB180</f>
        <v>72.758620689655118</v>
      </c>
      <c r="AC198" s="335">
        <f>AC194-AC180</f>
        <v>64.054291321587016</v>
      </c>
    </row>
    <row r="199" spans="1:32" ht="14.25" x14ac:dyDescent="0.2">
      <c r="A199" s="367" t="s">
        <v>56</v>
      </c>
      <c r="B199" s="490">
        <v>488</v>
      </c>
      <c r="C199" s="491">
        <v>565</v>
      </c>
      <c r="D199" s="491">
        <v>555</v>
      </c>
      <c r="E199" s="491">
        <v>556</v>
      </c>
      <c r="F199" s="491">
        <v>654</v>
      </c>
      <c r="G199" s="491">
        <v>654</v>
      </c>
      <c r="H199" s="491">
        <v>767</v>
      </c>
      <c r="I199" s="603">
        <v>736</v>
      </c>
      <c r="J199" s="490">
        <v>600</v>
      </c>
      <c r="K199" s="491">
        <v>535</v>
      </c>
      <c r="L199" s="603">
        <v>413</v>
      </c>
      <c r="M199" s="490">
        <v>307</v>
      </c>
      <c r="N199" s="491">
        <v>664</v>
      </c>
      <c r="O199" s="491">
        <v>641</v>
      </c>
      <c r="P199" s="491">
        <v>638</v>
      </c>
      <c r="Q199" s="491">
        <v>737</v>
      </c>
      <c r="R199" s="491">
        <v>738</v>
      </c>
      <c r="S199" s="491">
        <v>789</v>
      </c>
      <c r="T199" s="603">
        <v>783</v>
      </c>
      <c r="U199" s="490">
        <v>572</v>
      </c>
      <c r="V199" s="491">
        <v>778</v>
      </c>
      <c r="W199" s="491">
        <v>588</v>
      </c>
      <c r="X199" s="491">
        <v>590</v>
      </c>
      <c r="Y199" s="491">
        <v>777</v>
      </c>
      <c r="Z199" s="491">
        <v>776</v>
      </c>
      <c r="AA199" s="491">
        <v>716</v>
      </c>
      <c r="AB199" s="603">
        <v>475</v>
      </c>
      <c r="AC199" s="549">
        <f>SUM(A199:AB199)</f>
        <v>17092</v>
      </c>
    </row>
    <row r="200" spans="1:32" ht="14.25" x14ac:dyDescent="0.2">
      <c r="A200" s="573" t="s">
        <v>29</v>
      </c>
      <c r="B200" s="576"/>
      <c r="C200" s="574"/>
      <c r="D200" s="574"/>
      <c r="E200" s="574"/>
      <c r="F200" s="574"/>
      <c r="G200" s="574"/>
      <c r="H200" s="574"/>
      <c r="I200" s="634"/>
      <c r="J200" s="576">
        <v>60</v>
      </c>
      <c r="K200" s="574">
        <v>58</v>
      </c>
      <c r="L200" s="634">
        <v>56.5</v>
      </c>
      <c r="M200" s="576">
        <v>58</v>
      </c>
      <c r="N200" s="574">
        <v>58</v>
      </c>
      <c r="O200" s="574">
        <v>59</v>
      </c>
      <c r="P200" s="574">
        <v>59</v>
      </c>
      <c r="Q200" s="574">
        <v>60</v>
      </c>
      <c r="R200" s="574">
        <v>61</v>
      </c>
      <c r="S200" s="574">
        <v>61</v>
      </c>
      <c r="T200" s="634">
        <v>62</v>
      </c>
      <c r="U200" s="576">
        <v>59</v>
      </c>
      <c r="V200" s="574">
        <v>60</v>
      </c>
      <c r="W200" s="574">
        <v>59.5</v>
      </c>
      <c r="X200" s="574">
        <v>60</v>
      </c>
      <c r="Y200" s="574">
        <v>60</v>
      </c>
      <c r="Z200" s="574">
        <v>60.5</v>
      </c>
      <c r="AA200" s="574">
        <v>61.5</v>
      </c>
      <c r="AB200" s="634">
        <v>62</v>
      </c>
      <c r="AC200" s="698"/>
    </row>
    <row r="201" spans="1:32" ht="16.5" thickBot="1" x14ac:dyDescent="0.3">
      <c r="A201" s="443" t="s">
        <v>134</v>
      </c>
      <c r="B201" s="601">
        <f>B200-B186</f>
        <v>-53</v>
      </c>
      <c r="C201" s="602">
        <f t="shared" ref="C201:AB201" si="67">C200-C186</f>
        <v>-53.5</v>
      </c>
      <c r="D201" s="602">
        <f t="shared" si="67"/>
        <v>-54</v>
      </c>
      <c r="E201" s="602">
        <f t="shared" si="67"/>
        <v>-54.5</v>
      </c>
      <c r="F201" s="602">
        <f t="shared" si="67"/>
        <v>-55</v>
      </c>
      <c r="G201" s="602">
        <f t="shared" si="67"/>
        <v>-55.5</v>
      </c>
      <c r="H201" s="602">
        <f t="shared" si="67"/>
        <v>-56.5</v>
      </c>
      <c r="I201" s="605">
        <f t="shared" si="67"/>
        <v>-57</v>
      </c>
      <c r="J201" s="601">
        <f t="shared" si="67"/>
        <v>3</v>
      </c>
      <c r="K201" s="602">
        <f t="shared" si="67"/>
        <v>3</v>
      </c>
      <c r="L201" s="605">
        <f t="shared" si="67"/>
        <v>3.5</v>
      </c>
      <c r="M201" s="601">
        <f t="shared" si="67"/>
        <v>3.5</v>
      </c>
      <c r="N201" s="602">
        <f t="shared" si="67"/>
        <v>3</v>
      </c>
      <c r="O201" s="602">
        <f t="shared" si="67"/>
        <v>3.5</v>
      </c>
      <c r="P201" s="602">
        <f t="shared" si="67"/>
        <v>3.5</v>
      </c>
      <c r="Q201" s="602">
        <f t="shared" si="67"/>
        <v>3.5</v>
      </c>
      <c r="R201" s="602">
        <f t="shared" si="67"/>
        <v>3.5</v>
      </c>
      <c r="S201" s="602">
        <f t="shared" si="67"/>
        <v>3.5</v>
      </c>
      <c r="T201" s="605">
        <f t="shared" si="67"/>
        <v>3</v>
      </c>
      <c r="U201" s="601">
        <f t="shared" si="67"/>
        <v>3.5</v>
      </c>
      <c r="V201" s="602">
        <f t="shared" si="67"/>
        <v>3.5</v>
      </c>
      <c r="W201" s="602">
        <f t="shared" si="67"/>
        <v>3.5</v>
      </c>
      <c r="X201" s="602">
        <f t="shared" si="67"/>
        <v>3.5</v>
      </c>
      <c r="Y201" s="602">
        <f t="shared" si="67"/>
        <v>3.5</v>
      </c>
      <c r="Z201" s="602">
        <f t="shared" si="67"/>
        <v>3.5</v>
      </c>
      <c r="AA201" s="602">
        <f t="shared" si="67"/>
        <v>3.5</v>
      </c>
      <c r="AB201" s="605">
        <f t="shared" si="67"/>
        <v>3</v>
      </c>
      <c r="AC201" s="582"/>
      <c r="AD201" s="677" t="s">
        <v>130</v>
      </c>
      <c r="AE201" s="677"/>
      <c r="AF201" s="678">
        <f>(AC185-AC199)*100/AC185</f>
        <v>5.2628501257236421E-2</v>
      </c>
    </row>
    <row r="202" spans="1:32" x14ac:dyDescent="0.2">
      <c r="B202" t="s">
        <v>60</v>
      </c>
      <c r="C202">
        <v>60.5</v>
      </c>
      <c r="J202" t="s">
        <v>60</v>
      </c>
      <c r="K202">
        <v>60.5</v>
      </c>
      <c r="L202" t="s">
        <v>60</v>
      </c>
      <c r="M202" s="264" t="s">
        <v>60</v>
      </c>
      <c r="N202">
        <v>62</v>
      </c>
      <c r="U202" s="264" t="s">
        <v>60</v>
      </c>
      <c r="V202">
        <v>62.5</v>
      </c>
    </row>
    <row r="203" spans="1:32" x14ac:dyDescent="0.2">
      <c r="B203" t="s">
        <v>61</v>
      </c>
      <c r="C203">
        <v>60</v>
      </c>
      <c r="J203" t="s">
        <v>61</v>
      </c>
      <c r="K203" s="480">
        <v>59.5</v>
      </c>
      <c r="M203" s="264" t="s">
        <v>61</v>
      </c>
      <c r="N203">
        <v>61.5</v>
      </c>
      <c r="U203" s="264" t="s">
        <v>61</v>
      </c>
      <c r="V203">
        <v>62</v>
      </c>
    </row>
    <row r="204" spans="1:32" x14ac:dyDescent="0.2">
      <c r="B204" t="s">
        <v>62</v>
      </c>
      <c r="C204">
        <v>59.5</v>
      </c>
      <c r="J204" t="s">
        <v>62</v>
      </c>
      <c r="K204">
        <v>58</v>
      </c>
      <c r="L204" t="s">
        <v>61</v>
      </c>
      <c r="M204" s="264" t="s">
        <v>62</v>
      </c>
      <c r="N204">
        <v>60.5</v>
      </c>
      <c r="U204" s="264" t="s">
        <v>62</v>
      </c>
      <c r="V204">
        <v>61.5</v>
      </c>
    </row>
    <row r="205" spans="1:32" x14ac:dyDescent="0.2">
      <c r="B205" t="s">
        <v>63</v>
      </c>
      <c r="C205">
        <v>58.5</v>
      </c>
      <c r="J205" t="s">
        <v>63</v>
      </c>
      <c r="K205">
        <v>56.5</v>
      </c>
      <c r="L205" t="s">
        <v>62</v>
      </c>
      <c r="M205" s="264" t="s">
        <v>63</v>
      </c>
      <c r="N205">
        <v>60</v>
      </c>
      <c r="U205" s="264" t="s">
        <v>63</v>
      </c>
      <c r="V205">
        <v>60.5</v>
      </c>
    </row>
    <row r="206" spans="1:32" x14ac:dyDescent="0.2">
      <c r="B206" t="s">
        <v>64</v>
      </c>
      <c r="C206">
        <v>57.5</v>
      </c>
      <c r="M206" s="264" t="s">
        <v>64</v>
      </c>
      <c r="N206">
        <v>59</v>
      </c>
      <c r="U206" s="264" t="s">
        <v>64</v>
      </c>
      <c r="V206">
        <v>60</v>
      </c>
    </row>
    <row r="207" spans="1:32" x14ac:dyDescent="0.2">
      <c r="B207" t="s">
        <v>65</v>
      </c>
      <c r="C207">
        <v>56.5</v>
      </c>
      <c r="M207" s="264" t="s">
        <v>65</v>
      </c>
      <c r="N207">
        <v>58</v>
      </c>
      <c r="U207" s="264" t="s">
        <v>65</v>
      </c>
      <c r="V207">
        <v>59</v>
      </c>
    </row>
    <row r="208" spans="1:32" x14ac:dyDescent="0.2">
      <c r="B208" t="s">
        <v>135</v>
      </c>
      <c r="C208">
        <v>56</v>
      </c>
      <c r="M208" s="264" t="s">
        <v>135</v>
      </c>
      <c r="N208">
        <v>58</v>
      </c>
      <c r="U208" s="264" t="s">
        <v>135</v>
      </c>
      <c r="V208">
        <v>59</v>
      </c>
    </row>
    <row r="210" spans="1:40" ht="13.5" thickBot="1" x14ac:dyDescent="0.25">
      <c r="A210" s="697" t="s">
        <v>137</v>
      </c>
      <c r="B210" s="697">
        <v>56</v>
      </c>
      <c r="C210" s="697">
        <v>56.5</v>
      </c>
      <c r="D210" s="697">
        <v>57.5</v>
      </c>
      <c r="E210" s="697">
        <v>57.5</v>
      </c>
      <c r="F210" s="697">
        <v>58.5</v>
      </c>
      <c r="G210" s="697">
        <v>58.5</v>
      </c>
      <c r="H210" s="697">
        <v>59.5</v>
      </c>
      <c r="I210" s="697">
        <v>60</v>
      </c>
      <c r="J210" s="697">
        <v>60.5</v>
      </c>
      <c r="K210" s="697">
        <v>56.5</v>
      </c>
      <c r="L210" s="697">
        <v>58</v>
      </c>
      <c r="M210" s="697">
        <v>59.5</v>
      </c>
      <c r="N210" s="697">
        <v>60.5</v>
      </c>
      <c r="O210" s="697">
        <v>58</v>
      </c>
      <c r="P210" s="697">
        <v>59</v>
      </c>
      <c r="Q210" s="697">
        <v>59</v>
      </c>
      <c r="R210" s="697">
        <v>60</v>
      </c>
      <c r="S210" s="697">
        <v>60</v>
      </c>
      <c r="T210" s="697">
        <v>60.5</v>
      </c>
      <c r="U210" s="697">
        <v>60.5</v>
      </c>
      <c r="V210" s="697">
        <v>61.5</v>
      </c>
      <c r="W210" s="697">
        <v>62</v>
      </c>
      <c r="X210" s="697">
        <v>59</v>
      </c>
      <c r="Y210" s="697">
        <v>59</v>
      </c>
      <c r="Z210" s="709"/>
      <c r="AA210" s="697">
        <v>60</v>
      </c>
      <c r="AB210" s="697">
        <v>60</v>
      </c>
      <c r="AC210" s="697">
        <v>60.5</v>
      </c>
      <c r="AD210" s="697">
        <v>60.5</v>
      </c>
      <c r="AE210" s="697">
        <v>61.5</v>
      </c>
      <c r="AF210" s="697">
        <v>62</v>
      </c>
      <c r="AG210" s="697">
        <v>62.5</v>
      </c>
    </row>
    <row r="211" spans="1:40" s="264" customFormat="1" ht="21" thickBot="1" x14ac:dyDescent="0.35">
      <c r="A211" s="624" t="s">
        <v>136</v>
      </c>
      <c r="B211" s="801" t="s">
        <v>97</v>
      </c>
      <c r="C211" s="802"/>
      <c r="D211" s="802"/>
      <c r="E211" s="802"/>
      <c r="F211" s="802"/>
      <c r="G211" s="802"/>
      <c r="H211" s="802"/>
      <c r="I211" s="802"/>
      <c r="J211" s="803"/>
      <c r="K211" s="804" t="s">
        <v>88</v>
      </c>
      <c r="L211" s="805"/>
      <c r="M211" s="805"/>
      <c r="N211" s="806"/>
      <c r="O211" s="807" t="s">
        <v>89</v>
      </c>
      <c r="P211" s="808"/>
      <c r="Q211" s="808"/>
      <c r="R211" s="808"/>
      <c r="S211" s="808"/>
      <c r="T211" s="808"/>
      <c r="U211" s="808"/>
      <c r="V211" s="808"/>
      <c r="W211" s="809"/>
      <c r="X211" s="784" t="s">
        <v>90</v>
      </c>
      <c r="Y211" s="785"/>
      <c r="Z211" s="785"/>
      <c r="AA211" s="785"/>
      <c r="AB211" s="785"/>
      <c r="AC211" s="785"/>
      <c r="AD211" s="785"/>
      <c r="AE211" s="785"/>
      <c r="AF211" s="785"/>
      <c r="AG211" s="786"/>
      <c r="AH211" s="810" t="s">
        <v>69</v>
      </c>
      <c r="AI211" s="194"/>
      <c r="AJ211" s="194"/>
      <c r="AK211" s="194"/>
      <c r="AL211" s="194"/>
      <c r="AM211" s="194"/>
      <c r="AN211" s="194"/>
    </row>
    <row r="212" spans="1:40" s="264" customFormat="1" ht="14.25" customHeight="1" x14ac:dyDescent="0.2">
      <c r="A212" s="571" t="s">
        <v>110</v>
      </c>
      <c r="B212" s="565">
        <v>1</v>
      </c>
      <c r="C212" s="566">
        <v>2</v>
      </c>
      <c r="D212" s="566">
        <v>3</v>
      </c>
      <c r="E212" s="566">
        <v>4</v>
      </c>
      <c r="F212" s="566">
        <v>5</v>
      </c>
      <c r="G212" s="566">
        <v>6</v>
      </c>
      <c r="H212" s="566">
        <v>7</v>
      </c>
      <c r="I212" s="566">
        <v>8</v>
      </c>
      <c r="J212" s="629">
        <v>9</v>
      </c>
      <c r="K212" s="565">
        <v>1</v>
      </c>
      <c r="L212" s="566">
        <v>2</v>
      </c>
      <c r="M212" s="566">
        <v>3</v>
      </c>
      <c r="N212" s="629">
        <v>4</v>
      </c>
      <c r="O212" s="565">
        <v>1</v>
      </c>
      <c r="P212" s="566">
        <v>2</v>
      </c>
      <c r="Q212" s="566">
        <v>3</v>
      </c>
      <c r="R212" s="566">
        <v>4</v>
      </c>
      <c r="S212" s="566">
        <v>5</v>
      </c>
      <c r="T212" s="566">
        <v>6</v>
      </c>
      <c r="U212" s="566">
        <v>7</v>
      </c>
      <c r="V212" s="566">
        <v>8</v>
      </c>
      <c r="W212" s="629">
        <v>9</v>
      </c>
      <c r="X212" s="565">
        <v>1</v>
      </c>
      <c r="Y212" s="566">
        <v>2</v>
      </c>
      <c r="Z212" s="566"/>
      <c r="AA212" s="566">
        <v>3</v>
      </c>
      <c r="AB212" s="566">
        <v>4</v>
      </c>
      <c r="AC212" s="566">
        <v>5</v>
      </c>
      <c r="AD212" s="566">
        <v>6</v>
      </c>
      <c r="AE212" s="566">
        <v>7</v>
      </c>
      <c r="AF212" s="566">
        <v>8</v>
      </c>
      <c r="AG212" s="135">
        <v>9</v>
      </c>
      <c r="AH212" s="811"/>
      <c r="AI212" s="194"/>
      <c r="AJ212" s="194"/>
      <c r="AK212" s="194"/>
      <c r="AL212" s="194"/>
      <c r="AM212" s="194"/>
      <c r="AN212" s="194"/>
    </row>
    <row r="213" spans="1:40" s="264" customFormat="1" ht="13.5" customHeight="1" thickBot="1" x14ac:dyDescent="0.25">
      <c r="A213" s="572" t="s">
        <v>2</v>
      </c>
      <c r="B213" s="705">
        <v>7</v>
      </c>
      <c r="C213" s="659">
        <v>6</v>
      </c>
      <c r="D213" s="656">
        <v>5</v>
      </c>
      <c r="E213" s="656">
        <v>5</v>
      </c>
      <c r="F213" s="655">
        <v>4</v>
      </c>
      <c r="G213" s="655">
        <v>4</v>
      </c>
      <c r="H213" s="660">
        <v>3</v>
      </c>
      <c r="I213" s="653">
        <v>2</v>
      </c>
      <c r="J213" s="661">
        <v>1</v>
      </c>
      <c r="K213" s="655">
        <v>4</v>
      </c>
      <c r="L213" s="660">
        <v>3</v>
      </c>
      <c r="M213" s="653">
        <v>2</v>
      </c>
      <c r="N213" s="661">
        <v>1</v>
      </c>
      <c r="O213" s="659">
        <v>6</v>
      </c>
      <c r="P213" s="656">
        <v>5</v>
      </c>
      <c r="Q213" s="656">
        <v>5</v>
      </c>
      <c r="R213" s="655">
        <v>4</v>
      </c>
      <c r="S213" s="655">
        <v>4</v>
      </c>
      <c r="T213" s="660">
        <v>3</v>
      </c>
      <c r="U213" s="660">
        <v>3</v>
      </c>
      <c r="V213" s="653">
        <v>2</v>
      </c>
      <c r="W213" s="661">
        <v>1</v>
      </c>
      <c r="X213" s="705">
        <v>7</v>
      </c>
      <c r="Y213" s="659">
        <v>6</v>
      </c>
      <c r="Z213" s="659">
        <v>6</v>
      </c>
      <c r="AA213" s="656">
        <v>5</v>
      </c>
      <c r="AB213" s="656">
        <v>5</v>
      </c>
      <c r="AC213" s="655">
        <v>4</v>
      </c>
      <c r="AD213" s="655">
        <v>4</v>
      </c>
      <c r="AE213" s="660">
        <v>3</v>
      </c>
      <c r="AF213" s="653">
        <v>2</v>
      </c>
      <c r="AG213" s="661">
        <v>1</v>
      </c>
      <c r="AH213" s="812"/>
      <c r="AI213" s="194"/>
      <c r="AJ213" s="194"/>
      <c r="AK213" s="194"/>
      <c r="AL213" s="194"/>
      <c r="AM213" s="194"/>
      <c r="AN213" s="194"/>
    </row>
    <row r="214" spans="1:40" s="264" customFormat="1" ht="14.25" x14ac:dyDescent="0.2">
      <c r="A214" s="366" t="s">
        <v>3</v>
      </c>
      <c r="B214" s="541">
        <v>1535</v>
      </c>
      <c r="C214" s="356">
        <v>1535</v>
      </c>
      <c r="D214" s="356">
        <v>1535</v>
      </c>
      <c r="E214" s="356">
        <v>1535</v>
      </c>
      <c r="F214" s="356">
        <v>1535</v>
      </c>
      <c r="G214" s="356">
        <v>1535</v>
      </c>
      <c r="H214" s="499">
        <v>1535</v>
      </c>
      <c r="I214" s="499">
        <v>1535</v>
      </c>
      <c r="J214" s="631">
        <v>1535</v>
      </c>
      <c r="K214" s="498">
        <v>1535</v>
      </c>
      <c r="L214" s="499">
        <v>1535</v>
      </c>
      <c r="M214" s="499">
        <v>1535</v>
      </c>
      <c r="N214" s="631">
        <v>1535</v>
      </c>
      <c r="O214" s="498">
        <v>1535</v>
      </c>
      <c r="P214" s="500">
        <v>1535</v>
      </c>
      <c r="Q214" s="500">
        <v>1535</v>
      </c>
      <c r="R214" s="500">
        <v>1535</v>
      </c>
      <c r="S214" s="500">
        <v>1535</v>
      </c>
      <c r="T214" s="356">
        <v>1535</v>
      </c>
      <c r="U214" s="356">
        <v>1535</v>
      </c>
      <c r="V214" s="501">
        <v>1535</v>
      </c>
      <c r="W214" s="641">
        <v>1535</v>
      </c>
      <c r="X214" s="545">
        <v>1535</v>
      </c>
      <c r="Y214" s="501">
        <v>1535</v>
      </c>
      <c r="Z214" s="501">
        <v>1535</v>
      </c>
      <c r="AA214" s="501">
        <v>1535</v>
      </c>
      <c r="AB214" s="501">
        <v>1535</v>
      </c>
      <c r="AC214" s="501">
        <v>1535</v>
      </c>
      <c r="AD214" s="501">
        <v>1535</v>
      </c>
      <c r="AE214" s="501">
        <v>1535</v>
      </c>
      <c r="AF214" s="501">
        <v>1535</v>
      </c>
      <c r="AG214" s="641">
        <v>1535</v>
      </c>
      <c r="AH214" s="447">
        <v>1535</v>
      </c>
      <c r="AI214" s="194"/>
      <c r="AJ214" s="194"/>
      <c r="AK214" s="194"/>
      <c r="AL214" s="194"/>
      <c r="AM214" s="194"/>
      <c r="AN214" s="194"/>
    </row>
    <row r="215" spans="1:40" s="264" customFormat="1" ht="14.25" x14ac:dyDescent="0.2">
      <c r="A215" s="367" t="s">
        <v>6</v>
      </c>
      <c r="B215" s="419">
        <v>1659.4285714285713</v>
      </c>
      <c r="C215" s="358">
        <v>1548.75</v>
      </c>
      <c r="D215" s="358">
        <v>1545.5</v>
      </c>
      <c r="E215" s="358">
        <v>1518.25</v>
      </c>
      <c r="F215" s="358">
        <v>1482.8260869565217</v>
      </c>
      <c r="G215" s="358">
        <v>1430</v>
      </c>
      <c r="H215" s="428">
        <v>1455.3731343283582</v>
      </c>
      <c r="I215" s="428">
        <v>1382.2857142857142</v>
      </c>
      <c r="J215" s="632">
        <v>1324.7619047619048</v>
      </c>
      <c r="K215" s="503">
        <v>1585.8536585365853</v>
      </c>
      <c r="L215" s="429">
        <v>1503.3333333333333</v>
      </c>
      <c r="M215" s="429">
        <v>1391.6</v>
      </c>
      <c r="N215" s="637">
        <v>1332.7272727272727</v>
      </c>
      <c r="O215" s="516">
        <v>1655.8695652173913</v>
      </c>
      <c r="P215" s="358">
        <v>1608.7179487179487</v>
      </c>
      <c r="Q215" s="358">
        <v>1599.047619047619</v>
      </c>
      <c r="R215" s="358">
        <v>1522.3809523809523</v>
      </c>
      <c r="S215" s="358">
        <v>1526.3492063492063</v>
      </c>
      <c r="T215" s="358">
        <v>1475.1923076923076</v>
      </c>
      <c r="U215" s="420">
        <v>1488.0769230769231</v>
      </c>
      <c r="V215" s="420">
        <v>1413.4146341463415</v>
      </c>
      <c r="W215" s="642">
        <v>1346.2962962962963</v>
      </c>
      <c r="X215" s="546">
        <v>1632.280701754386</v>
      </c>
      <c r="Y215" s="420">
        <v>1557.5510204081634</v>
      </c>
      <c r="Z215" s="420">
        <v>1557.5510204081634</v>
      </c>
      <c r="AA215" s="420">
        <v>1508.4</v>
      </c>
      <c r="AB215" s="504">
        <v>1509.1228070175439</v>
      </c>
      <c r="AC215" s="420">
        <v>1447.7272727272727</v>
      </c>
      <c r="AD215" s="420">
        <v>1450.2222222222222</v>
      </c>
      <c r="AE215" s="420">
        <v>1382.3404255319149</v>
      </c>
      <c r="AF215" s="420">
        <v>1364.3333333333333</v>
      </c>
      <c r="AG215" s="642">
        <v>1236.9230769230769</v>
      </c>
      <c r="AH215" s="448">
        <v>1500.4515659140568</v>
      </c>
      <c r="AI215" s="194"/>
      <c r="AJ215" s="194"/>
      <c r="AK215" s="194"/>
      <c r="AL215" s="194"/>
      <c r="AM215" s="194"/>
      <c r="AN215" s="194"/>
    </row>
    <row r="216" spans="1:40" s="264" customFormat="1" ht="14.25" x14ac:dyDescent="0.2">
      <c r="A216" s="367" t="s">
        <v>7</v>
      </c>
      <c r="B216" s="419">
        <v>100</v>
      </c>
      <c r="C216" s="358">
        <v>100</v>
      </c>
      <c r="D216" s="358">
        <v>100</v>
      </c>
      <c r="E216" s="358">
        <v>100</v>
      </c>
      <c r="F216" s="358">
        <v>100</v>
      </c>
      <c r="G216" s="358">
        <v>100</v>
      </c>
      <c r="H216" s="428">
        <v>100</v>
      </c>
      <c r="I216" s="428">
        <v>100</v>
      </c>
      <c r="J216" s="632">
        <v>100</v>
      </c>
      <c r="K216" s="503">
        <v>97.560975609756099</v>
      </c>
      <c r="L216" s="429">
        <v>100</v>
      </c>
      <c r="M216" s="429">
        <v>100</v>
      </c>
      <c r="N216" s="637">
        <v>100</v>
      </c>
      <c r="O216" s="516">
        <v>100</v>
      </c>
      <c r="P216" s="358">
        <v>100</v>
      </c>
      <c r="Q216" s="358">
        <v>100</v>
      </c>
      <c r="R216" s="358">
        <v>100</v>
      </c>
      <c r="S216" s="358">
        <v>100</v>
      </c>
      <c r="T216" s="358">
        <v>100</v>
      </c>
      <c r="U216" s="420">
        <v>100</v>
      </c>
      <c r="V216" s="420">
        <v>95.121951219512198</v>
      </c>
      <c r="W216" s="642">
        <v>92.592592592592595</v>
      </c>
      <c r="X216" s="546">
        <v>100</v>
      </c>
      <c r="Y216" s="420">
        <v>100</v>
      </c>
      <c r="Z216" s="420">
        <v>100</v>
      </c>
      <c r="AA216" s="420">
        <v>100</v>
      </c>
      <c r="AB216" s="420">
        <v>100</v>
      </c>
      <c r="AC216" s="420">
        <v>100</v>
      </c>
      <c r="AD216" s="420">
        <v>100</v>
      </c>
      <c r="AE216" s="420">
        <v>100</v>
      </c>
      <c r="AF216" s="420">
        <v>100</v>
      </c>
      <c r="AG216" s="642">
        <v>84.615384615384613</v>
      </c>
      <c r="AH216" s="448">
        <v>87.327021121631461</v>
      </c>
      <c r="AI216" s="194"/>
      <c r="AJ216" s="194"/>
      <c r="AK216" s="194"/>
      <c r="AL216" s="194"/>
      <c r="AM216" s="194"/>
      <c r="AN216" s="194"/>
    </row>
    <row r="217" spans="1:40" s="264" customFormat="1" ht="14.25" x14ac:dyDescent="0.2">
      <c r="A217" s="367" t="s">
        <v>8</v>
      </c>
      <c r="B217" s="430">
        <v>3.4810285687545107E-2</v>
      </c>
      <c r="C217" s="361">
        <v>2.9159594888305083E-2</v>
      </c>
      <c r="D217" s="361">
        <v>3.072417204862752E-2</v>
      </c>
      <c r="E217" s="361">
        <v>3.4973407331711441E-2</v>
      </c>
      <c r="F217" s="361">
        <v>3.2270989823753836E-2</v>
      </c>
      <c r="G217" s="361">
        <v>2.5852066448506801E-2</v>
      </c>
      <c r="H217" s="432">
        <v>3.9378973918787884E-2</v>
      </c>
      <c r="I217" s="432">
        <v>2.9301438853524906E-2</v>
      </c>
      <c r="J217" s="633">
        <v>5.3203994571036875E-2</v>
      </c>
      <c r="K217" s="506">
        <v>4.892301896942429E-2</v>
      </c>
      <c r="L217" s="433">
        <v>3.2770131250849883E-2</v>
      </c>
      <c r="M217" s="433">
        <v>2.5196443806623892E-2</v>
      </c>
      <c r="N217" s="638">
        <v>4.9160580482203474E-2</v>
      </c>
      <c r="O217" s="517">
        <v>3.3234889467145708E-2</v>
      </c>
      <c r="P217" s="361">
        <v>2.7156825617449584E-2</v>
      </c>
      <c r="Q217" s="361">
        <v>2.4366581196340137E-2</v>
      </c>
      <c r="R217" s="361">
        <v>2.4819311135287223E-2</v>
      </c>
      <c r="S217" s="361">
        <v>1.9647863025991145E-2</v>
      </c>
      <c r="T217" s="361">
        <v>2.7996696610180307E-2</v>
      </c>
      <c r="U217" s="422">
        <v>2.932293349803668E-2</v>
      </c>
      <c r="V217" s="422">
        <v>4.5170535256866921E-2</v>
      </c>
      <c r="W217" s="643">
        <v>5.233327042384401E-2</v>
      </c>
      <c r="X217" s="547">
        <v>3.1988813818741961E-2</v>
      </c>
      <c r="Y217" s="422">
        <v>2.500184035699899E-2</v>
      </c>
      <c r="Z217" s="422">
        <v>2.500184035699899E-2</v>
      </c>
      <c r="AA217" s="422">
        <v>2.1021396109898078E-2</v>
      </c>
      <c r="AB217" s="422">
        <v>2.259181152247151E-2</v>
      </c>
      <c r="AC217" s="422">
        <v>2.5797321571927916E-2</v>
      </c>
      <c r="AD217" s="422">
        <v>2.5738620205109659E-2</v>
      </c>
      <c r="AE217" s="422">
        <v>2.6367951332401513E-2</v>
      </c>
      <c r="AF217" s="422">
        <v>1.9455264159899618E-2</v>
      </c>
      <c r="AG217" s="643">
        <v>6.5248144520418244E-2</v>
      </c>
      <c r="AH217" s="449">
        <v>6.5567837788789926E-2</v>
      </c>
      <c r="AI217" s="194"/>
      <c r="AJ217" s="194"/>
      <c r="AK217" s="194"/>
      <c r="AL217" s="194"/>
      <c r="AM217" s="194"/>
      <c r="AN217" s="194"/>
    </row>
    <row r="218" spans="1:40" s="264" customFormat="1" ht="14.25" x14ac:dyDescent="0.2">
      <c r="A218" s="368" t="s">
        <v>1</v>
      </c>
      <c r="B218" s="277">
        <v>8.106095858538849E-2</v>
      </c>
      <c r="C218" s="278">
        <v>8.9576547231270363E-3</v>
      </c>
      <c r="D218" s="278">
        <v>6.8403908794788275E-3</v>
      </c>
      <c r="E218" s="278">
        <v>-1.0912052117263843E-2</v>
      </c>
      <c r="F218" s="278">
        <v>-3.3989519898031437E-2</v>
      </c>
      <c r="G218" s="278">
        <v>-6.8403908794788276E-2</v>
      </c>
      <c r="H218" s="278">
        <v>-5.1874179590646115E-2</v>
      </c>
      <c r="I218" s="278">
        <v>-9.948813401582135E-2</v>
      </c>
      <c r="J218" s="280">
        <v>-0.13696292849387309</v>
      </c>
      <c r="K218" s="277">
        <v>3.3129419242075096E-2</v>
      </c>
      <c r="L218" s="278">
        <v>-2.0629750271444133E-2</v>
      </c>
      <c r="M218" s="278">
        <v>-9.3420195439739478E-2</v>
      </c>
      <c r="N218" s="280">
        <v>-0.1317737636955878</v>
      </c>
      <c r="O218" s="277">
        <v>7.8742387763772806E-2</v>
      </c>
      <c r="P218" s="278">
        <v>4.802472229182328E-2</v>
      </c>
      <c r="Q218" s="278">
        <v>4.1724833255777874E-2</v>
      </c>
      <c r="R218" s="278">
        <v>-8.2208779277183758E-3</v>
      </c>
      <c r="S218" s="278">
        <v>-5.6356961894421694E-3</v>
      </c>
      <c r="T218" s="278">
        <v>-3.8962665998496661E-2</v>
      </c>
      <c r="U218" s="424">
        <v>-3.0568779754447495E-2</v>
      </c>
      <c r="V218" s="424">
        <v>-7.9208707396520167E-2</v>
      </c>
      <c r="W218" s="644">
        <v>-0.12293400892749426</v>
      </c>
      <c r="X218" s="548">
        <v>6.3375050002857314E-2</v>
      </c>
      <c r="Y218" s="424">
        <v>1.4691218506946819E-2</v>
      </c>
      <c r="Z218" s="424">
        <v>1.4691218506946819E-2</v>
      </c>
      <c r="AA218" s="424">
        <v>-1.7328990228012969E-2</v>
      </c>
      <c r="AB218" s="424">
        <v>-1.6858106177495835E-2</v>
      </c>
      <c r="AC218" s="424">
        <v>-5.6855196920343486E-2</v>
      </c>
      <c r="AD218" s="424">
        <v>-5.5229822656532784E-2</v>
      </c>
      <c r="AE218" s="424">
        <v>-9.9452491510153174E-2</v>
      </c>
      <c r="AF218" s="424">
        <v>-0.11118349619978289</v>
      </c>
      <c r="AG218" s="644">
        <v>-0.19418692057128539</v>
      </c>
      <c r="AH218" s="337">
        <v>-2.2507123183024887E-2</v>
      </c>
      <c r="AI218" s="194"/>
      <c r="AJ218" s="194"/>
      <c r="AK218" s="194"/>
      <c r="AL218" s="194"/>
      <c r="AM218" s="194"/>
      <c r="AN218" s="194"/>
    </row>
    <row r="219" spans="1:40" s="264" customFormat="1" ht="14.25" x14ac:dyDescent="0.2">
      <c r="A219" s="367" t="s">
        <v>28</v>
      </c>
      <c r="B219" s="252"/>
      <c r="C219" s="185"/>
      <c r="D219" s="185"/>
      <c r="E219" s="185"/>
      <c r="F219" s="185"/>
      <c r="G219" s="185"/>
      <c r="H219" s="185"/>
      <c r="I219" s="185"/>
      <c r="J219" s="257"/>
      <c r="K219" s="252"/>
      <c r="L219" s="185"/>
      <c r="M219" s="185"/>
      <c r="N219" s="257"/>
      <c r="O219" s="252"/>
      <c r="P219" s="185"/>
      <c r="Q219" s="185"/>
      <c r="R219" s="185"/>
      <c r="S219" s="185"/>
      <c r="T219" s="185"/>
      <c r="U219" s="185"/>
      <c r="V219" s="185"/>
      <c r="W219" s="257"/>
      <c r="X219" s="252"/>
      <c r="Y219" s="185"/>
      <c r="Z219" s="185"/>
      <c r="AA219" s="185"/>
      <c r="AB219" s="185"/>
      <c r="AC219" s="185"/>
      <c r="AD219" s="185"/>
      <c r="AE219" s="185"/>
      <c r="AF219" s="185"/>
      <c r="AG219" s="257"/>
      <c r="AH219" s="335">
        <f>AH215-AC194</f>
        <v>96.160026668389037</v>
      </c>
      <c r="AI219" s="194"/>
      <c r="AJ219" s="194"/>
      <c r="AK219" s="194"/>
      <c r="AL219" s="194"/>
      <c r="AM219" s="194"/>
      <c r="AN219" s="194"/>
    </row>
    <row r="220" spans="1:40" s="264" customFormat="1" ht="14.25" x14ac:dyDescent="0.2">
      <c r="A220" s="367" t="s">
        <v>56</v>
      </c>
      <c r="B220" s="490">
        <v>448</v>
      </c>
      <c r="C220" s="491">
        <v>747</v>
      </c>
      <c r="D220" s="491">
        <v>521</v>
      </c>
      <c r="E220" s="491">
        <v>520</v>
      </c>
      <c r="F220" s="491">
        <v>598</v>
      </c>
      <c r="G220" s="491">
        <v>598</v>
      </c>
      <c r="H220" s="491">
        <v>840</v>
      </c>
      <c r="I220" s="491">
        <v>437</v>
      </c>
      <c r="J220" s="603">
        <v>259</v>
      </c>
      <c r="K220" s="490">
        <v>602</v>
      </c>
      <c r="L220" s="491">
        <v>507</v>
      </c>
      <c r="M220" s="491">
        <v>305</v>
      </c>
      <c r="N220" s="603">
        <v>121</v>
      </c>
      <c r="O220" s="490">
        <v>616</v>
      </c>
      <c r="P220" s="491">
        <v>507</v>
      </c>
      <c r="Q220" s="491">
        <v>506</v>
      </c>
      <c r="R220" s="491">
        <v>816</v>
      </c>
      <c r="S220" s="491">
        <v>815</v>
      </c>
      <c r="T220" s="491">
        <v>650</v>
      </c>
      <c r="U220" s="491">
        <v>649</v>
      </c>
      <c r="V220" s="491">
        <v>464</v>
      </c>
      <c r="W220" s="603">
        <v>275</v>
      </c>
      <c r="X220" s="490">
        <v>621</v>
      </c>
      <c r="Y220" s="491">
        <v>956</v>
      </c>
      <c r="Z220" s="491"/>
      <c r="AA220" s="491">
        <v>673</v>
      </c>
      <c r="AB220" s="491">
        <v>672</v>
      </c>
      <c r="AC220" s="491">
        <v>590</v>
      </c>
      <c r="AD220" s="491">
        <v>590</v>
      </c>
      <c r="AE220" s="491">
        <v>676</v>
      </c>
      <c r="AF220" s="491">
        <v>327</v>
      </c>
      <c r="AG220" s="603">
        <v>164</v>
      </c>
      <c r="AH220" s="549">
        <f>SUM(A220:AG220)</f>
        <v>17070</v>
      </c>
      <c r="AI220" s="703">
        <v>17084</v>
      </c>
      <c r="AJ220" s="194"/>
      <c r="AK220" s="194"/>
      <c r="AL220" s="194"/>
      <c r="AM220" s="194"/>
      <c r="AN220" s="194"/>
    </row>
    <row r="221" spans="1:40" s="264" customFormat="1" ht="14.25" x14ac:dyDescent="0.2">
      <c r="A221" s="573" t="s">
        <v>29</v>
      </c>
      <c r="B221" s="576">
        <v>61</v>
      </c>
      <c r="C221" s="574">
        <v>62</v>
      </c>
      <c r="D221" s="574">
        <v>63</v>
      </c>
      <c r="E221" s="574">
        <v>63</v>
      </c>
      <c r="F221" s="574">
        <v>64</v>
      </c>
      <c r="G221" s="574">
        <v>64</v>
      </c>
      <c r="H221" s="574">
        <v>65</v>
      </c>
      <c r="I221" s="574">
        <v>66</v>
      </c>
      <c r="J221" s="634">
        <v>66.5</v>
      </c>
      <c r="K221" s="576">
        <v>62</v>
      </c>
      <c r="L221" s="574">
        <v>63.5</v>
      </c>
      <c r="M221" s="574">
        <v>65.5</v>
      </c>
      <c r="N221" s="634">
        <v>66.5</v>
      </c>
      <c r="O221" s="576">
        <v>63</v>
      </c>
      <c r="P221" s="574">
        <v>64.5</v>
      </c>
      <c r="Q221" s="574">
        <v>64.5</v>
      </c>
      <c r="R221" s="574">
        <v>65.5</v>
      </c>
      <c r="S221" s="574">
        <v>65.5</v>
      </c>
      <c r="T221" s="574">
        <v>66</v>
      </c>
      <c r="U221" s="574">
        <v>66</v>
      </c>
      <c r="V221" s="574">
        <v>67.5</v>
      </c>
      <c r="W221" s="634">
        <v>68</v>
      </c>
      <c r="X221" s="576">
        <v>64</v>
      </c>
      <c r="Y221" s="574">
        <v>64.5</v>
      </c>
      <c r="Z221" s="574">
        <v>64.5</v>
      </c>
      <c r="AA221" s="574">
        <v>65.5</v>
      </c>
      <c r="AB221" s="574">
        <v>65.5</v>
      </c>
      <c r="AC221" s="574">
        <v>66</v>
      </c>
      <c r="AD221" s="574">
        <v>66</v>
      </c>
      <c r="AE221" s="574">
        <v>67.5</v>
      </c>
      <c r="AF221" s="574">
        <v>68</v>
      </c>
      <c r="AG221" s="634">
        <v>69</v>
      </c>
      <c r="AH221" s="698"/>
      <c r="AI221" s="194"/>
      <c r="AJ221" s="194"/>
      <c r="AK221" s="194"/>
      <c r="AL221" s="194"/>
      <c r="AM221" s="194"/>
      <c r="AN221" s="194"/>
    </row>
    <row r="222" spans="1:40" s="264" customFormat="1" ht="16.5" thickBot="1" x14ac:dyDescent="0.3">
      <c r="A222" s="443" t="s">
        <v>138</v>
      </c>
      <c r="B222" s="601">
        <f>B221-B210</f>
        <v>5</v>
      </c>
      <c r="C222" s="602">
        <f t="shared" ref="C222:J222" si="68">C221-C210</f>
        <v>5.5</v>
      </c>
      <c r="D222" s="602">
        <f t="shared" si="68"/>
        <v>5.5</v>
      </c>
      <c r="E222" s="602">
        <f t="shared" si="68"/>
        <v>5.5</v>
      </c>
      <c r="F222" s="602">
        <f t="shared" si="68"/>
        <v>5.5</v>
      </c>
      <c r="G222" s="602">
        <f t="shared" si="68"/>
        <v>5.5</v>
      </c>
      <c r="H222" s="602">
        <f t="shared" si="68"/>
        <v>5.5</v>
      </c>
      <c r="I222" s="602">
        <f t="shared" si="68"/>
        <v>6</v>
      </c>
      <c r="J222" s="605">
        <f t="shared" si="68"/>
        <v>6</v>
      </c>
      <c r="K222" s="601">
        <f>K221-K210</f>
        <v>5.5</v>
      </c>
      <c r="L222" s="602">
        <f t="shared" ref="L222:N222" si="69">L221-L210</f>
        <v>5.5</v>
      </c>
      <c r="M222" s="602">
        <f t="shared" si="69"/>
        <v>6</v>
      </c>
      <c r="N222" s="605">
        <f t="shared" si="69"/>
        <v>6</v>
      </c>
      <c r="O222" s="601">
        <f>O221-O210</f>
        <v>5</v>
      </c>
      <c r="P222" s="602">
        <f t="shared" ref="P222:W222" si="70">P221-P210</f>
        <v>5.5</v>
      </c>
      <c r="Q222" s="602">
        <f t="shared" si="70"/>
        <v>5.5</v>
      </c>
      <c r="R222" s="602">
        <f t="shared" si="70"/>
        <v>5.5</v>
      </c>
      <c r="S222" s="602">
        <f t="shared" si="70"/>
        <v>5.5</v>
      </c>
      <c r="T222" s="602">
        <f t="shared" si="70"/>
        <v>5.5</v>
      </c>
      <c r="U222" s="602">
        <f t="shared" si="70"/>
        <v>5.5</v>
      </c>
      <c r="V222" s="602">
        <f t="shared" si="70"/>
        <v>6</v>
      </c>
      <c r="W222" s="605">
        <f t="shared" si="70"/>
        <v>6</v>
      </c>
      <c r="X222" s="601">
        <f>X221-X210</f>
        <v>5</v>
      </c>
      <c r="Y222" s="602">
        <f t="shared" ref="Y222:AG222" si="71">Y221-Y210</f>
        <v>5.5</v>
      </c>
      <c r="Z222" s="602">
        <f t="shared" ref="Z222" si="72">Z221-Z210</f>
        <v>64.5</v>
      </c>
      <c r="AA222" s="602">
        <f t="shared" si="71"/>
        <v>5.5</v>
      </c>
      <c r="AB222" s="602">
        <f t="shared" si="71"/>
        <v>5.5</v>
      </c>
      <c r="AC222" s="602">
        <f t="shared" si="71"/>
        <v>5.5</v>
      </c>
      <c r="AD222" s="602">
        <f t="shared" si="71"/>
        <v>5.5</v>
      </c>
      <c r="AE222" s="602">
        <f t="shared" si="71"/>
        <v>6</v>
      </c>
      <c r="AF222" s="602">
        <f t="shared" si="71"/>
        <v>6</v>
      </c>
      <c r="AG222" s="605">
        <f t="shared" si="71"/>
        <v>6.5</v>
      </c>
      <c r="AH222" s="582"/>
      <c r="AI222" s="719" t="s">
        <v>130</v>
      </c>
      <c r="AJ222" s="750">
        <f>(AC199-AI220)*100/AC199</f>
        <v>4.6805523051720102E-2</v>
      </c>
      <c r="AK222" s="194"/>
      <c r="AL222" s="194"/>
      <c r="AM222" s="194"/>
      <c r="AN222" s="194"/>
    </row>
    <row r="224" spans="1:40" ht="13.5" thickBot="1" x14ac:dyDescent="0.25"/>
    <row r="225" spans="1:40" s="264" customFormat="1" ht="21" thickBot="1" x14ac:dyDescent="0.35">
      <c r="A225" s="624" t="s">
        <v>140</v>
      </c>
      <c r="B225" s="801" t="s">
        <v>97</v>
      </c>
      <c r="C225" s="802"/>
      <c r="D225" s="802"/>
      <c r="E225" s="802"/>
      <c r="F225" s="802"/>
      <c r="G225" s="802"/>
      <c r="H225" s="802"/>
      <c r="I225" s="802"/>
      <c r="J225" s="803"/>
      <c r="K225" s="804" t="s">
        <v>88</v>
      </c>
      <c r="L225" s="805"/>
      <c r="M225" s="805"/>
      <c r="N225" s="806"/>
      <c r="O225" s="807" t="s">
        <v>89</v>
      </c>
      <c r="P225" s="808"/>
      <c r="Q225" s="808"/>
      <c r="R225" s="808"/>
      <c r="S225" s="808"/>
      <c r="T225" s="808"/>
      <c r="U225" s="808"/>
      <c r="V225" s="808"/>
      <c r="W225" s="809"/>
      <c r="X225" s="813" t="s">
        <v>90</v>
      </c>
      <c r="Y225" s="814"/>
      <c r="Z225" s="814"/>
      <c r="AA225" s="814"/>
      <c r="AB225" s="814"/>
      <c r="AC225" s="814"/>
      <c r="AD225" s="814"/>
      <c r="AE225" s="814"/>
      <c r="AF225" s="814"/>
      <c r="AG225" s="815"/>
      <c r="AH225" s="810" t="s">
        <v>69</v>
      </c>
      <c r="AI225" s="194"/>
      <c r="AJ225" s="194"/>
      <c r="AK225" s="194"/>
      <c r="AL225" s="194"/>
      <c r="AM225" s="194"/>
      <c r="AN225" s="194"/>
    </row>
    <row r="226" spans="1:40" s="264" customFormat="1" ht="14.25" customHeight="1" x14ac:dyDescent="0.2">
      <c r="A226" s="571" t="s">
        <v>110</v>
      </c>
      <c r="B226" s="565">
        <v>1</v>
      </c>
      <c r="C226" s="566">
        <v>2</v>
      </c>
      <c r="D226" s="566">
        <v>3</v>
      </c>
      <c r="E226" s="566">
        <v>4</v>
      </c>
      <c r="F226" s="566">
        <v>5</v>
      </c>
      <c r="G226" s="566">
        <v>6</v>
      </c>
      <c r="H226" s="566">
        <v>7</v>
      </c>
      <c r="I226" s="566">
        <v>8</v>
      </c>
      <c r="J226" s="629">
        <v>9</v>
      </c>
      <c r="K226" s="565">
        <v>1</v>
      </c>
      <c r="L226" s="566">
        <v>2</v>
      </c>
      <c r="M226" s="566">
        <v>3</v>
      </c>
      <c r="N226" s="629">
        <v>4</v>
      </c>
      <c r="O226" s="565">
        <v>1</v>
      </c>
      <c r="P226" s="566">
        <v>2</v>
      </c>
      <c r="Q226" s="566">
        <v>3</v>
      </c>
      <c r="R226" s="566">
        <v>4</v>
      </c>
      <c r="S226" s="566">
        <v>5</v>
      </c>
      <c r="T226" s="566">
        <v>6</v>
      </c>
      <c r="U226" s="566">
        <v>7</v>
      </c>
      <c r="V226" s="566">
        <v>8</v>
      </c>
      <c r="W226" s="629">
        <v>9</v>
      </c>
      <c r="X226" s="565">
        <v>1</v>
      </c>
      <c r="Y226" s="566">
        <v>2</v>
      </c>
      <c r="Z226" s="566">
        <v>3</v>
      </c>
      <c r="AA226" s="566">
        <v>4</v>
      </c>
      <c r="AB226" s="566">
        <v>5</v>
      </c>
      <c r="AC226" s="566">
        <v>6</v>
      </c>
      <c r="AD226" s="566">
        <v>7</v>
      </c>
      <c r="AE226" s="566">
        <v>8</v>
      </c>
      <c r="AF226" s="566">
        <v>9</v>
      </c>
      <c r="AG226" s="135">
        <v>10</v>
      </c>
      <c r="AH226" s="817"/>
      <c r="AI226" s="194"/>
      <c r="AJ226" s="194"/>
      <c r="AK226" s="194"/>
      <c r="AL226" s="194"/>
      <c r="AM226" s="194"/>
      <c r="AN226" s="194"/>
    </row>
    <row r="227" spans="1:40" s="264" customFormat="1" ht="13.5" customHeight="1" thickBot="1" x14ac:dyDescent="0.25">
      <c r="A227" s="572" t="s">
        <v>2</v>
      </c>
      <c r="B227" s="705">
        <v>7</v>
      </c>
      <c r="C227" s="659">
        <v>6</v>
      </c>
      <c r="D227" s="656">
        <v>5</v>
      </c>
      <c r="E227" s="656">
        <v>5</v>
      </c>
      <c r="F227" s="655">
        <v>4</v>
      </c>
      <c r="G227" s="655">
        <v>4</v>
      </c>
      <c r="H227" s="660">
        <v>3</v>
      </c>
      <c r="I227" s="653">
        <v>2</v>
      </c>
      <c r="J227" s="661">
        <v>1</v>
      </c>
      <c r="K227" s="325">
        <v>4</v>
      </c>
      <c r="L227" s="323">
        <v>3</v>
      </c>
      <c r="M227" s="239">
        <v>2</v>
      </c>
      <c r="N227" s="630">
        <v>1</v>
      </c>
      <c r="O227" s="575">
        <v>6</v>
      </c>
      <c r="P227" s="241">
        <v>5</v>
      </c>
      <c r="Q227" s="241">
        <v>5</v>
      </c>
      <c r="R227" s="240">
        <v>4</v>
      </c>
      <c r="S227" s="240">
        <v>4</v>
      </c>
      <c r="T227" s="323">
        <v>3</v>
      </c>
      <c r="U227" s="323">
        <v>3</v>
      </c>
      <c r="V227" s="239">
        <v>2</v>
      </c>
      <c r="W227" s="630">
        <v>1</v>
      </c>
      <c r="X227" s="705">
        <v>7</v>
      </c>
      <c r="Y227" s="575">
        <v>6</v>
      </c>
      <c r="Z227" s="575">
        <v>6</v>
      </c>
      <c r="AA227" s="241">
        <v>5</v>
      </c>
      <c r="AB227" s="241">
        <v>5</v>
      </c>
      <c r="AC227" s="240">
        <v>4</v>
      </c>
      <c r="AD227" s="240">
        <v>4</v>
      </c>
      <c r="AE227" s="323">
        <v>3</v>
      </c>
      <c r="AF227" s="653">
        <v>2</v>
      </c>
      <c r="AG227" s="661">
        <v>1</v>
      </c>
      <c r="AH227" s="818"/>
      <c r="AI227" s="194"/>
      <c r="AJ227" s="194"/>
      <c r="AK227" s="194"/>
      <c r="AL227" s="194"/>
      <c r="AM227" s="194"/>
      <c r="AN227" s="194"/>
    </row>
    <row r="228" spans="1:40" s="264" customFormat="1" ht="14.25" x14ac:dyDescent="0.2">
      <c r="A228" s="366" t="s">
        <v>3</v>
      </c>
      <c r="B228" s="541">
        <v>1655</v>
      </c>
      <c r="C228" s="356">
        <v>1655</v>
      </c>
      <c r="D228" s="356">
        <v>1655</v>
      </c>
      <c r="E228" s="356">
        <v>1655</v>
      </c>
      <c r="F228" s="356">
        <v>1655</v>
      </c>
      <c r="G228" s="356">
        <v>1655</v>
      </c>
      <c r="H228" s="499">
        <v>1655</v>
      </c>
      <c r="I228" s="499">
        <v>1655</v>
      </c>
      <c r="J228" s="631">
        <v>1655</v>
      </c>
      <c r="K228" s="498">
        <v>1655</v>
      </c>
      <c r="L228" s="499">
        <v>1655</v>
      </c>
      <c r="M228" s="499">
        <v>1655</v>
      </c>
      <c r="N228" s="631">
        <v>1655</v>
      </c>
      <c r="O228" s="498">
        <v>1655</v>
      </c>
      <c r="P228" s="500">
        <v>1655</v>
      </c>
      <c r="Q228" s="500">
        <v>1655</v>
      </c>
      <c r="R228" s="500">
        <v>1655</v>
      </c>
      <c r="S228" s="500">
        <v>1655</v>
      </c>
      <c r="T228" s="356">
        <v>1655</v>
      </c>
      <c r="U228" s="356">
        <v>1655</v>
      </c>
      <c r="V228" s="501">
        <v>1655</v>
      </c>
      <c r="W228" s="641">
        <v>1655</v>
      </c>
      <c r="X228" s="545">
        <v>1655</v>
      </c>
      <c r="Y228" s="501">
        <v>1655</v>
      </c>
      <c r="Z228" s="501">
        <v>1655</v>
      </c>
      <c r="AA228" s="501">
        <v>1655</v>
      </c>
      <c r="AB228" s="501">
        <v>1655</v>
      </c>
      <c r="AC228" s="501">
        <v>1655</v>
      </c>
      <c r="AD228" s="501">
        <v>1655</v>
      </c>
      <c r="AE228" s="501">
        <v>1655</v>
      </c>
      <c r="AF228" s="501">
        <v>1655</v>
      </c>
      <c r="AG228" s="502">
        <v>1655</v>
      </c>
      <c r="AH228" s="303">
        <v>1655</v>
      </c>
      <c r="AI228" s="194"/>
      <c r="AJ228" s="194"/>
      <c r="AK228" s="194"/>
      <c r="AL228" s="194"/>
      <c r="AM228" s="194"/>
      <c r="AN228" s="194"/>
    </row>
    <row r="229" spans="1:40" s="264" customFormat="1" ht="14.25" x14ac:dyDescent="0.2">
      <c r="A229" s="367" t="s">
        <v>6</v>
      </c>
      <c r="B229" s="419">
        <v>1709.6969696969697</v>
      </c>
      <c r="C229" s="358">
        <v>1602.3214285714287</v>
      </c>
      <c r="D229" s="358">
        <v>1599.7435897435898</v>
      </c>
      <c r="E229" s="358">
        <v>1573.7209302325582</v>
      </c>
      <c r="F229" s="358">
        <v>1608.2222222222222</v>
      </c>
      <c r="G229" s="358">
        <v>1532.127659574468</v>
      </c>
      <c r="H229" s="428">
        <v>1547.0967741935483</v>
      </c>
      <c r="I229" s="428">
        <v>1504</v>
      </c>
      <c r="J229" s="632">
        <v>1450.952380952381</v>
      </c>
      <c r="K229" s="503">
        <v>1695.4761904761904</v>
      </c>
      <c r="L229" s="429">
        <v>1607.948717948718</v>
      </c>
      <c r="M229" s="429">
        <v>1560</v>
      </c>
      <c r="N229" s="637">
        <v>1480.8333333333333</v>
      </c>
      <c r="O229" s="516">
        <v>1708</v>
      </c>
      <c r="P229" s="358">
        <v>1671.2820512820513</v>
      </c>
      <c r="Q229" s="358">
        <v>1651.2903225806451</v>
      </c>
      <c r="R229" s="358">
        <v>1597.9032258064517</v>
      </c>
      <c r="S229" s="358">
        <v>1603.4848484848485</v>
      </c>
      <c r="T229" s="358">
        <v>1555.2830188679245</v>
      </c>
      <c r="U229" s="420">
        <v>1548.3333333333333</v>
      </c>
      <c r="V229" s="420">
        <v>1509.1891891891892</v>
      </c>
      <c r="W229" s="642">
        <v>1454.7826086956522</v>
      </c>
      <c r="X229" s="546">
        <v>1749.5348837209303</v>
      </c>
      <c r="Y229" s="420">
        <v>1649.4594594594594</v>
      </c>
      <c r="Z229" s="420">
        <v>1661.3157894736842</v>
      </c>
      <c r="AA229" s="504">
        <v>1612.1153846153845</v>
      </c>
      <c r="AB229" s="420">
        <v>1585.4716981132076</v>
      </c>
      <c r="AC229" s="420">
        <v>1552.3404255319149</v>
      </c>
      <c r="AD229" s="420">
        <v>1542.3255813953488</v>
      </c>
      <c r="AE229" s="420">
        <v>1520</v>
      </c>
      <c r="AF229" s="420">
        <v>1445.2</v>
      </c>
      <c r="AG229" s="505">
        <v>1359.3333333333333</v>
      </c>
      <c r="AH229" s="580">
        <v>1587.5572519083969</v>
      </c>
      <c r="AI229" s="194"/>
      <c r="AJ229" s="194"/>
      <c r="AK229" s="194"/>
      <c r="AL229" s="194"/>
      <c r="AM229" s="194"/>
      <c r="AN229" s="194"/>
    </row>
    <row r="230" spans="1:40" s="264" customFormat="1" ht="14.25" x14ac:dyDescent="0.2">
      <c r="A230" s="367" t="s">
        <v>7</v>
      </c>
      <c r="B230" s="419">
        <v>100</v>
      </c>
      <c r="C230" s="358">
        <v>100</v>
      </c>
      <c r="D230" s="358">
        <v>100</v>
      </c>
      <c r="E230" s="358">
        <v>97.674418604651166</v>
      </c>
      <c r="F230" s="358">
        <v>100</v>
      </c>
      <c r="G230" s="358">
        <v>100</v>
      </c>
      <c r="H230" s="428">
        <v>98.387096774193552</v>
      </c>
      <c r="I230" s="428">
        <v>100</v>
      </c>
      <c r="J230" s="632">
        <v>95.238095238095241</v>
      </c>
      <c r="K230" s="503">
        <v>100</v>
      </c>
      <c r="L230" s="429">
        <v>100</v>
      </c>
      <c r="M230" s="429">
        <v>96.296296296296291</v>
      </c>
      <c r="N230" s="637">
        <v>100</v>
      </c>
      <c r="O230" s="516">
        <v>100</v>
      </c>
      <c r="P230" s="358">
        <v>97.435897435897431</v>
      </c>
      <c r="Q230" s="358">
        <v>100</v>
      </c>
      <c r="R230" s="358">
        <v>98.387096774193552</v>
      </c>
      <c r="S230" s="358">
        <v>100</v>
      </c>
      <c r="T230" s="358">
        <v>100</v>
      </c>
      <c r="U230" s="420">
        <v>100</v>
      </c>
      <c r="V230" s="420">
        <v>100</v>
      </c>
      <c r="W230" s="642">
        <v>91.304347826086953</v>
      </c>
      <c r="X230" s="546">
        <v>100</v>
      </c>
      <c r="Y230" s="420">
        <v>100</v>
      </c>
      <c r="Z230" s="420">
        <v>100</v>
      </c>
      <c r="AA230" s="420">
        <v>100</v>
      </c>
      <c r="AB230" s="420">
        <v>100</v>
      </c>
      <c r="AC230" s="420">
        <v>100</v>
      </c>
      <c r="AD230" s="420">
        <v>100</v>
      </c>
      <c r="AE230" s="420">
        <v>100</v>
      </c>
      <c r="AF230" s="420">
        <v>100</v>
      </c>
      <c r="AG230" s="505">
        <v>100</v>
      </c>
      <c r="AH230" s="580">
        <v>90.152671755725194</v>
      </c>
      <c r="AI230" s="194"/>
      <c r="AJ230" s="194"/>
      <c r="AK230" s="194"/>
      <c r="AL230" s="194"/>
      <c r="AM230" s="194"/>
      <c r="AN230" s="194"/>
    </row>
    <row r="231" spans="1:40" s="264" customFormat="1" ht="14.25" x14ac:dyDescent="0.2">
      <c r="A231" s="367" t="s">
        <v>8</v>
      </c>
      <c r="B231" s="430">
        <v>3.3937120830841341E-2</v>
      </c>
      <c r="C231" s="361">
        <v>3.9786961246231385E-2</v>
      </c>
      <c r="D231" s="361">
        <v>4.6358392735049068E-2</v>
      </c>
      <c r="E231" s="361">
        <v>3.7879683198912141E-2</v>
      </c>
      <c r="F231" s="361">
        <v>3.94417591834684E-2</v>
      </c>
      <c r="G231" s="361">
        <v>3.6821661733667771E-2</v>
      </c>
      <c r="H231" s="432">
        <v>4.7885413269281314E-2</v>
      </c>
      <c r="I231" s="432">
        <v>3.7786286749811798E-2</v>
      </c>
      <c r="J231" s="633">
        <v>4.4609928027690114E-2</v>
      </c>
      <c r="K231" s="506">
        <v>4.7240564450642855E-2</v>
      </c>
      <c r="L231" s="433">
        <v>3.3834981593268157E-2</v>
      </c>
      <c r="M231" s="433">
        <v>3.7742567804819854E-2</v>
      </c>
      <c r="N231" s="638">
        <v>4.7945844264430756E-2</v>
      </c>
      <c r="O231" s="517">
        <v>3.3816227349399652E-2</v>
      </c>
      <c r="P231" s="361">
        <v>4.2378172149719492E-2</v>
      </c>
      <c r="Q231" s="361">
        <v>3.4796552573881909E-2</v>
      </c>
      <c r="R231" s="361">
        <v>3.8102599164546447E-2</v>
      </c>
      <c r="S231" s="361">
        <v>4.168688480970429E-2</v>
      </c>
      <c r="T231" s="361">
        <v>3.8020223459603694E-2</v>
      </c>
      <c r="U231" s="422">
        <v>3.4813695648646968E-2</v>
      </c>
      <c r="V231" s="422">
        <v>3.4939107158330013E-2</v>
      </c>
      <c r="W231" s="643">
        <v>5.5469732256402234E-2</v>
      </c>
      <c r="X231" s="547">
        <v>3.321334081986798E-2</v>
      </c>
      <c r="Y231" s="422">
        <v>3.417757066959147E-2</v>
      </c>
      <c r="Z231" s="422">
        <v>3.4278487632096219E-2</v>
      </c>
      <c r="AA231" s="422">
        <v>3.3588497053999952E-2</v>
      </c>
      <c r="AB231" s="422">
        <v>3.3071434288182919E-2</v>
      </c>
      <c r="AC231" s="422">
        <v>2.7912782810618954E-2</v>
      </c>
      <c r="AD231" s="422">
        <v>3.0373916965507994E-2</v>
      </c>
      <c r="AE231" s="422">
        <v>3.1153296999103328E-2</v>
      </c>
      <c r="AF231" s="422">
        <v>3.3335415680912993E-2</v>
      </c>
      <c r="AG231" s="423">
        <v>5.4819304972313757E-2</v>
      </c>
      <c r="AH231" s="581">
        <v>6.0013802312405502E-2</v>
      </c>
      <c r="AI231" s="194"/>
      <c r="AJ231" s="194"/>
      <c r="AK231" s="194"/>
      <c r="AL231" s="194"/>
      <c r="AM231" s="194"/>
      <c r="AN231" s="194"/>
    </row>
    <row r="232" spans="1:40" s="264" customFormat="1" ht="14.25" x14ac:dyDescent="0.2">
      <c r="A232" s="368" t="s">
        <v>1</v>
      </c>
      <c r="B232" s="277">
        <v>3.3049528517806494E-2</v>
      </c>
      <c r="C232" s="278">
        <v>-3.1829952524816511E-2</v>
      </c>
      <c r="D232" s="278">
        <v>-3.3387559067317323E-2</v>
      </c>
      <c r="E232" s="278">
        <v>-4.9111220403288094E-2</v>
      </c>
      <c r="F232" s="278">
        <v>-2.8264518294729805E-2</v>
      </c>
      <c r="G232" s="278">
        <v>-7.4243105997300302E-2</v>
      </c>
      <c r="H232" s="278">
        <v>-6.519832375012187E-2</v>
      </c>
      <c r="I232" s="278">
        <v>-9.1238670694864049E-2</v>
      </c>
      <c r="J232" s="280">
        <v>-0.12329161271759459</v>
      </c>
      <c r="K232" s="277">
        <v>2.4456912674435269E-2</v>
      </c>
      <c r="L232" s="278">
        <v>-2.8429777674490626E-2</v>
      </c>
      <c r="M232" s="278">
        <v>-5.7401812688821753E-2</v>
      </c>
      <c r="N232" s="280">
        <v>-0.10523665659617326</v>
      </c>
      <c r="O232" s="277">
        <v>3.2024169184290033E-2</v>
      </c>
      <c r="P232" s="278">
        <v>9.8380974513904949E-3</v>
      </c>
      <c r="Q232" s="278">
        <v>-2.2414969301237917E-3</v>
      </c>
      <c r="R232" s="278">
        <v>-3.4499561446252748E-2</v>
      </c>
      <c r="S232" s="278">
        <v>-3.1126979767463144E-2</v>
      </c>
      <c r="T232" s="278">
        <v>-6.0251952345664946E-2</v>
      </c>
      <c r="U232" s="424">
        <v>-6.4451158106747272E-2</v>
      </c>
      <c r="V232" s="424">
        <v>-8.8103208949130415E-2</v>
      </c>
      <c r="W232" s="644">
        <v>-0.12097727571259684</v>
      </c>
      <c r="X232" s="548">
        <v>5.7120775662193597E-2</v>
      </c>
      <c r="Y232" s="424">
        <v>-3.3477586347677537E-3</v>
      </c>
      <c r="Z232" s="424">
        <v>3.816186993162636E-3</v>
      </c>
      <c r="AA232" s="424">
        <v>-2.5912154310945904E-2</v>
      </c>
      <c r="AB232" s="424">
        <v>-4.2011058541868526E-2</v>
      </c>
      <c r="AC232" s="424">
        <v>-6.2029954361380729E-2</v>
      </c>
      <c r="AD232" s="424">
        <v>-6.8081219700695611E-2</v>
      </c>
      <c r="AE232" s="424">
        <v>-8.1570996978851965E-2</v>
      </c>
      <c r="AF232" s="424">
        <v>-0.12676737160120843</v>
      </c>
      <c r="AG232" s="425">
        <v>-0.17865055387714002</v>
      </c>
      <c r="AH232" s="281">
        <v>-4.0750905191300972E-2</v>
      </c>
      <c r="AI232" s="194"/>
      <c r="AJ232" s="194"/>
      <c r="AK232" s="194"/>
      <c r="AL232" s="194"/>
      <c r="AM232" s="194"/>
      <c r="AN232" s="194"/>
    </row>
    <row r="233" spans="1:40" s="264" customFormat="1" ht="14.25" x14ac:dyDescent="0.2">
      <c r="A233" s="367" t="s">
        <v>28</v>
      </c>
      <c r="B233" s="252">
        <f>B229-B215</f>
        <v>50.268398268398414</v>
      </c>
      <c r="C233" s="185">
        <f t="shared" ref="C233:W233" si="73">C229-C215</f>
        <v>53.571428571428669</v>
      </c>
      <c r="D233" s="185">
        <f t="shared" si="73"/>
        <v>54.243589743589837</v>
      </c>
      <c r="E233" s="185">
        <f t="shared" si="73"/>
        <v>55.470930232558203</v>
      </c>
      <c r="F233" s="185">
        <f t="shared" si="73"/>
        <v>125.39613526570042</v>
      </c>
      <c r="G233" s="185">
        <f t="shared" si="73"/>
        <v>102.127659574468</v>
      </c>
      <c r="H233" s="185">
        <f t="shared" si="73"/>
        <v>91.72363986519008</v>
      </c>
      <c r="I233" s="185">
        <f t="shared" si="73"/>
        <v>121.71428571428578</v>
      </c>
      <c r="J233" s="257">
        <f t="shared" si="73"/>
        <v>126.19047619047615</v>
      </c>
      <c r="K233" s="252">
        <f>K229-K215</f>
        <v>109.6225319396051</v>
      </c>
      <c r="L233" s="185">
        <f t="shared" si="73"/>
        <v>104.61538461538476</v>
      </c>
      <c r="M233" s="185">
        <f t="shared" si="73"/>
        <v>168.40000000000009</v>
      </c>
      <c r="N233" s="257">
        <f t="shared" si="73"/>
        <v>148.10606060606051</v>
      </c>
      <c r="O233" s="252">
        <f t="shared" si="73"/>
        <v>52.130434782608745</v>
      </c>
      <c r="P233" s="185">
        <f t="shared" si="73"/>
        <v>62.564102564102541</v>
      </c>
      <c r="Q233" s="185">
        <f t="shared" si="73"/>
        <v>52.242703533026088</v>
      </c>
      <c r="R233" s="185">
        <f t="shared" si="73"/>
        <v>75.522273425499407</v>
      </c>
      <c r="S233" s="185">
        <f t="shared" si="73"/>
        <v>77.135642135642229</v>
      </c>
      <c r="T233" s="185">
        <f t="shared" si="73"/>
        <v>80.090711175616889</v>
      </c>
      <c r="U233" s="185">
        <f t="shared" si="73"/>
        <v>60.256410256410163</v>
      </c>
      <c r="V233" s="185">
        <f t="shared" si="73"/>
        <v>95.774555042847624</v>
      </c>
      <c r="W233" s="257">
        <f t="shared" si="73"/>
        <v>108.48631239935594</v>
      </c>
      <c r="X233" s="252">
        <f>X229-X215</f>
        <v>117.25418196654437</v>
      </c>
      <c r="Y233" s="185">
        <f>Y229-Y215</f>
        <v>91.908439051296</v>
      </c>
      <c r="Z233" s="185">
        <f t="shared" ref="Z233" si="74">Z229-Y215</f>
        <v>103.7647690655208</v>
      </c>
      <c r="AA233" s="185">
        <f t="shared" ref="AA233:AH233" si="75">AA229-AA215</f>
        <v>103.71538461538444</v>
      </c>
      <c r="AB233" s="185">
        <f t="shared" si="75"/>
        <v>76.348891095663703</v>
      </c>
      <c r="AC233" s="185">
        <f t="shared" si="75"/>
        <v>104.61315280464214</v>
      </c>
      <c r="AD233" s="185">
        <f t="shared" si="75"/>
        <v>92.103359173126591</v>
      </c>
      <c r="AE233" s="185">
        <f t="shared" si="75"/>
        <v>137.65957446808511</v>
      </c>
      <c r="AF233" s="185">
        <f t="shared" si="75"/>
        <v>80.866666666666788</v>
      </c>
      <c r="AG233" s="253">
        <f t="shared" si="75"/>
        <v>122.41025641025635</v>
      </c>
      <c r="AH233" s="262">
        <f t="shared" si="75"/>
        <v>87.105685994340092</v>
      </c>
      <c r="AI233" s="194"/>
      <c r="AJ233" s="194"/>
      <c r="AK233" s="194"/>
      <c r="AL233" s="194"/>
      <c r="AM233" s="194"/>
      <c r="AN233" s="194"/>
    </row>
    <row r="234" spans="1:40" s="264" customFormat="1" ht="14.25" x14ac:dyDescent="0.2">
      <c r="A234" s="367" t="s">
        <v>56</v>
      </c>
      <c r="B234" s="490">
        <v>414</v>
      </c>
      <c r="C234" s="491">
        <v>715</v>
      </c>
      <c r="D234" s="491">
        <v>520</v>
      </c>
      <c r="E234" s="491">
        <v>520</v>
      </c>
      <c r="F234" s="491">
        <v>598</v>
      </c>
      <c r="G234" s="491">
        <v>598</v>
      </c>
      <c r="H234" s="491">
        <v>840</v>
      </c>
      <c r="I234" s="491">
        <v>437</v>
      </c>
      <c r="J234" s="603">
        <v>259</v>
      </c>
      <c r="K234" s="490">
        <v>588</v>
      </c>
      <c r="L234" s="491">
        <v>507</v>
      </c>
      <c r="M234" s="491">
        <v>305</v>
      </c>
      <c r="N234" s="603">
        <v>121</v>
      </c>
      <c r="O234" s="490">
        <v>594</v>
      </c>
      <c r="P234" s="491">
        <v>491</v>
      </c>
      <c r="Q234" s="491">
        <v>506</v>
      </c>
      <c r="R234" s="491">
        <v>816</v>
      </c>
      <c r="S234" s="491">
        <v>814</v>
      </c>
      <c r="T234" s="491">
        <v>650</v>
      </c>
      <c r="U234" s="491">
        <v>649</v>
      </c>
      <c r="V234" s="491">
        <v>464</v>
      </c>
      <c r="W234" s="603">
        <v>275</v>
      </c>
      <c r="X234" s="490">
        <v>605</v>
      </c>
      <c r="Y234" s="491">
        <v>478</v>
      </c>
      <c r="Z234" s="491">
        <v>478</v>
      </c>
      <c r="AA234" s="491">
        <v>673</v>
      </c>
      <c r="AB234" s="491">
        <v>672</v>
      </c>
      <c r="AC234" s="491">
        <v>590</v>
      </c>
      <c r="AD234" s="491">
        <v>590</v>
      </c>
      <c r="AE234" s="491">
        <v>675</v>
      </c>
      <c r="AF234" s="491">
        <v>326</v>
      </c>
      <c r="AG234" s="492">
        <v>163</v>
      </c>
      <c r="AH234" s="537">
        <f>SUM(A234:AG234)</f>
        <v>16931</v>
      </c>
      <c r="AI234" s="703">
        <v>17063</v>
      </c>
      <c r="AJ234" s="194"/>
      <c r="AK234" s="194"/>
      <c r="AL234" s="194"/>
      <c r="AM234" s="194"/>
      <c r="AN234" s="194"/>
    </row>
    <row r="235" spans="1:40" s="264" customFormat="1" ht="14.25" x14ac:dyDescent="0.2">
      <c r="A235" s="573" t="s">
        <v>145</v>
      </c>
      <c r="B235" s="576">
        <v>68.5</v>
      </c>
      <c r="C235" s="574">
        <v>69.5</v>
      </c>
      <c r="D235" s="574">
        <v>70.5</v>
      </c>
      <c r="E235" s="574">
        <v>70.5</v>
      </c>
      <c r="F235" s="574">
        <v>71.5</v>
      </c>
      <c r="G235" s="574">
        <v>71.5</v>
      </c>
      <c r="H235" s="574">
        <v>72.5</v>
      </c>
      <c r="I235" s="574">
        <v>73.5</v>
      </c>
      <c r="J235" s="634">
        <v>74.5</v>
      </c>
      <c r="K235" s="576">
        <v>69.5</v>
      </c>
      <c r="L235" s="574">
        <v>71</v>
      </c>
      <c r="M235" s="574">
        <v>73</v>
      </c>
      <c r="N235" s="634">
        <v>74</v>
      </c>
      <c r="O235" s="576">
        <v>70.5</v>
      </c>
      <c r="P235" s="574">
        <v>72</v>
      </c>
      <c r="Q235" s="574">
        <v>72</v>
      </c>
      <c r="R235" s="574">
        <v>73</v>
      </c>
      <c r="S235" s="574">
        <v>73</v>
      </c>
      <c r="T235" s="574">
        <v>73.5</v>
      </c>
      <c r="U235" s="574">
        <v>73.5</v>
      </c>
      <c r="V235" s="574">
        <v>75.5</v>
      </c>
      <c r="W235" s="634">
        <v>76</v>
      </c>
      <c r="X235" s="576">
        <v>71</v>
      </c>
      <c r="Y235" s="574">
        <v>72</v>
      </c>
      <c r="Z235" s="574">
        <v>72</v>
      </c>
      <c r="AA235" s="574">
        <v>73</v>
      </c>
      <c r="AB235" s="574">
        <v>73</v>
      </c>
      <c r="AC235" s="574">
        <v>73.5</v>
      </c>
      <c r="AD235" s="574">
        <v>73.5</v>
      </c>
      <c r="AE235" s="574">
        <v>75</v>
      </c>
      <c r="AF235" s="574">
        <v>76</v>
      </c>
      <c r="AG235" s="106">
        <v>77</v>
      </c>
      <c r="AH235" s="583"/>
      <c r="AI235" s="194"/>
      <c r="AJ235" s="194"/>
      <c r="AK235" s="194"/>
      <c r="AL235" s="194"/>
      <c r="AM235" s="194"/>
      <c r="AN235" s="194"/>
    </row>
    <row r="236" spans="1:40" s="264" customFormat="1" ht="16.5" thickBot="1" x14ac:dyDescent="0.3">
      <c r="A236" s="443" t="s">
        <v>141</v>
      </c>
      <c r="B236" s="601">
        <f>B235-B221</f>
        <v>7.5</v>
      </c>
      <c r="C236" s="602">
        <f t="shared" ref="C236:X236" si="76">C235-C221</f>
        <v>7.5</v>
      </c>
      <c r="D236" s="602">
        <f t="shared" si="76"/>
        <v>7.5</v>
      </c>
      <c r="E236" s="602">
        <f t="shared" si="76"/>
        <v>7.5</v>
      </c>
      <c r="F236" s="602">
        <f t="shared" si="76"/>
        <v>7.5</v>
      </c>
      <c r="G236" s="602">
        <f t="shared" si="76"/>
        <v>7.5</v>
      </c>
      <c r="H236" s="602">
        <f t="shared" si="76"/>
        <v>7.5</v>
      </c>
      <c r="I236" s="602">
        <f t="shared" si="76"/>
        <v>7.5</v>
      </c>
      <c r="J236" s="605">
        <f t="shared" si="76"/>
        <v>8</v>
      </c>
      <c r="K236" s="601">
        <f t="shared" si="76"/>
        <v>7.5</v>
      </c>
      <c r="L236" s="602">
        <f t="shared" si="76"/>
        <v>7.5</v>
      </c>
      <c r="M236" s="602">
        <f t="shared" si="76"/>
        <v>7.5</v>
      </c>
      <c r="N236" s="605">
        <f t="shared" si="76"/>
        <v>7.5</v>
      </c>
      <c r="O236" s="601">
        <f t="shared" si="76"/>
        <v>7.5</v>
      </c>
      <c r="P236" s="602">
        <f t="shared" si="76"/>
        <v>7.5</v>
      </c>
      <c r="Q236" s="602">
        <f t="shared" si="76"/>
        <v>7.5</v>
      </c>
      <c r="R236" s="602">
        <f t="shared" si="76"/>
        <v>7.5</v>
      </c>
      <c r="S236" s="602">
        <f t="shared" si="76"/>
        <v>7.5</v>
      </c>
      <c r="T236" s="602">
        <f t="shared" si="76"/>
        <v>7.5</v>
      </c>
      <c r="U236" s="602">
        <f t="shared" si="76"/>
        <v>7.5</v>
      </c>
      <c r="V236" s="602">
        <f t="shared" si="76"/>
        <v>8</v>
      </c>
      <c r="W236" s="605">
        <f t="shared" si="76"/>
        <v>8</v>
      </c>
      <c r="X236" s="601">
        <f t="shared" si="76"/>
        <v>7</v>
      </c>
      <c r="Y236" s="602">
        <f>Y235-Y221</f>
        <v>7.5</v>
      </c>
      <c r="Z236" s="602">
        <f t="shared" ref="Z236:AG236" si="77">Z235-Z221</f>
        <v>7.5</v>
      </c>
      <c r="AA236" s="602">
        <f t="shared" si="77"/>
        <v>7.5</v>
      </c>
      <c r="AB236" s="602">
        <f t="shared" si="77"/>
        <v>7.5</v>
      </c>
      <c r="AC236" s="602">
        <f t="shared" si="77"/>
        <v>7.5</v>
      </c>
      <c r="AD236" s="602">
        <f t="shared" si="77"/>
        <v>7.5</v>
      </c>
      <c r="AE236" s="602">
        <f t="shared" si="77"/>
        <v>7.5</v>
      </c>
      <c r="AF236" s="602">
        <f t="shared" si="77"/>
        <v>8</v>
      </c>
      <c r="AG236" s="602">
        <f t="shared" si="77"/>
        <v>8</v>
      </c>
      <c r="AH236" s="584"/>
      <c r="AI236" s="719" t="s">
        <v>130</v>
      </c>
      <c r="AJ236" s="750">
        <f>(AH220-AI234)*100/AH220</f>
        <v>4.1007615700058585E-2</v>
      </c>
      <c r="AK236" s="194"/>
      <c r="AL236" s="194"/>
      <c r="AM236" s="194"/>
      <c r="AN236" s="194"/>
    </row>
    <row r="237" spans="1:40" ht="14.25" x14ac:dyDescent="0.2">
      <c r="A237" s="189" t="s">
        <v>142</v>
      </c>
      <c r="B237">
        <v>34</v>
      </c>
      <c r="C237">
        <v>31</v>
      </c>
      <c r="K237">
        <v>14</v>
      </c>
      <c r="O237">
        <v>22</v>
      </c>
      <c r="P237">
        <v>16</v>
      </c>
      <c r="Q237" s="194"/>
      <c r="X237">
        <v>15</v>
      </c>
    </row>
    <row r="238" spans="1:40" ht="13.5" thickBot="1" x14ac:dyDescent="0.25">
      <c r="B238" s="194"/>
    </row>
    <row r="239" spans="1:40" ht="21" thickBot="1" x14ac:dyDescent="0.35">
      <c r="A239" s="624" t="s">
        <v>144</v>
      </c>
      <c r="B239" s="801" t="s">
        <v>97</v>
      </c>
      <c r="C239" s="802"/>
      <c r="D239" s="802"/>
      <c r="E239" s="802"/>
      <c r="F239" s="802"/>
      <c r="G239" s="802"/>
      <c r="H239" s="802"/>
      <c r="I239" s="802"/>
      <c r="J239" s="803"/>
      <c r="K239" s="804" t="s">
        <v>88</v>
      </c>
      <c r="L239" s="805"/>
      <c r="M239" s="805"/>
      <c r="N239" s="806"/>
      <c r="O239" s="807" t="s">
        <v>89</v>
      </c>
      <c r="P239" s="808"/>
      <c r="Q239" s="808"/>
      <c r="R239" s="808"/>
      <c r="S239" s="808"/>
      <c r="T239" s="808"/>
      <c r="U239" s="808"/>
      <c r="V239" s="808"/>
      <c r="W239" s="809"/>
      <c r="X239" s="813" t="s">
        <v>90</v>
      </c>
      <c r="Y239" s="814"/>
      <c r="Z239" s="814"/>
      <c r="AA239" s="814"/>
      <c r="AB239" s="814"/>
      <c r="AC239" s="814"/>
      <c r="AD239" s="814"/>
      <c r="AE239" s="814"/>
      <c r="AF239" s="814"/>
      <c r="AG239" s="815"/>
      <c r="AH239" s="816" t="s">
        <v>69</v>
      </c>
    </row>
    <row r="240" spans="1:40" ht="14.25" customHeight="1" x14ac:dyDescent="0.2">
      <c r="A240" s="571" t="s">
        <v>110</v>
      </c>
      <c r="B240" s="565">
        <v>1</v>
      </c>
      <c r="C240" s="566">
        <v>2</v>
      </c>
      <c r="D240" s="566">
        <v>3</v>
      </c>
      <c r="E240" s="566">
        <v>4</v>
      </c>
      <c r="F240" s="566">
        <v>5</v>
      </c>
      <c r="G240" s="566">
        <v>6</v>
      </c>
      <c r="H240" s="566">
        <v>7</v>
      </c>
      <c r="I240" s="566">
        <v>8</v>
      </c>
      <c r="J240" s="629">
        <v>9</v>
      </c>
      <c r="K240" s="565">
        <v>1</v>
      </c>
      <c r="L240" s="566">
        <v>2</v>
      </c>
      <c r="M240" s="566">
        <v>3</v>
      </c>
      <c r="N240" s="629">
        <v>4</v>
      </c>
      <c r="O240" s="565">
        <v>1</v>
      </c>
      <c r="P240" s="566">
        <v>2</v>
      </c>
      <c r="Q240" s="566">
        <v>3</v>
      </c>
      <c r="R240" s="566">
        <v>4</v>
      </c>
      <c r="S240" s="566">
        <v>5</v>
      </c>
      <c r="T240" s="566">
        <v>6</v>
      </c>
      <c r="U240" s="566">
        <v>7</v>
      </c>
      <c r="V240" s="566">
        <v>8</v>
      </c>
      <c r="W240" s="629">
        <v>9</v>
      </c>
      <c r="X240" s="565">
        <v>1</v>
      </c>
      <c r="Y240" s="566">
        <v>2</v>
      </c>
      <c r="Z240" s="566">
        <v>3</v>
      </c>
      <c r="AA240" s="566">
        <v>4</v>
      </c>
      <c r="AB240" s="566">
        <v>5</v>
      </c>
      <c r="AC240" s="566">
        <v>6</v>
      </c>
      <c r="AD240" s="566">
        <v>7</v>
      </c>
      <c r="AE240" s="566">
        <v>8</v>
      </c>
      <c r="AF240" s="566">
        <v>9</v>
      </c>
      <c r="AG240" s="135">
        <v>10</v>
      </c>
      <c r="AH240" s="817"/>
    </row>
    <row r="241" spans="1:40" ht="13.5" customHeight="1" thickBot="1" x14ac:dyDescent="0.25">
      <c r="A241" s="572" t="s">
        <v>2</v>
      </c>
      <c r="B241" s="705">
        <v>7</v>
      </c>
      <c r="C241" s="317">
        <v>6</v>
      </c>
      <c r="D241" s="241">
        <v>5</v>
      </c>
      <c r="E241" s="241">
        <v>5</v>
      </c>
      <c r="F241" s="240">
        <v>4</v>
      </c>
      <c r="G241" s="240">
        <v>4</v>
      </c>
      <c r="H241" s="323">
        <v>3</v>
      </c>
      <c r="I241" s="239">
        <v>2</v>
      </c>
      <c r="J241" s="630">
        <v>1</v>
      </c>
      <c r="K241" s="325">
        <v>4</v>
      </c>
      <c r="L241" s="323">
        <v>3</v>
      </c>
      <c r="M241" s="239">
        <v>2</v>
      </c>
      <c r="N241" s="630">
        <v>1</v>
      </c>
      <c r="O241" s="575">
        <v>6</v>
      </c>
      <c r="P241" s="241">
        <v>5</v>
      </c>
      <c r="Q241" s="241">
        <v>5</v>
      </c>
      <c r="R241" s="240">
        <v>4</v>
      </c>
      <c r="S241" s="240">
        <v>4</v>
      </c>
      <c r="T241" s="323">
        <v>3</v>
      </c>
      <c r="U241" s="323">
        <v>3</v>
      </c>
      <c r="V241" s="239">
        <v>2</v>
      </c>
      <c r="W241" s="630">
        <v>1</v>
      </c>
      <c r="X241" s="705">
        <v>7</v>
      </c>
      <c r="Y241" s="317">
        <v>6</v>
      </c>
      <c r="Z241" s="317">
        <v>6</v>
      </c>
      <c r="AA241" s="241">
        <v>5</v>
      </c>
      <c r="AB241" s="241">
        <v>5</v>
      </c>
      <c r="AC241" s="240">
        <v>4</v>
      </c>
      <c r="AD241" s="240">
        <v>4</v>
      </c>
      <c r="AE241" s="323">
        <v>3</v>
      </c>
      <c r="AF241" s="239">
        <v>2</v>
      </c>
      <c r="AG241" s="540">
        <v>1</v>
      </c>
      <c r="AH241" s="817"/>
    </row>
    <row r="242" spans="1:40" ht="14.25" x14ac:dyDescent="0.2">
      <c r="A242" s="366" t="s">
        <v>3</v>
      </c>
      <c r="B242" s="541">
        <v>1785</v>
      </c>
      <c r="C242" s="356">
        <v>1785</v>
      </c>
      <c r="D242" s="356">
        <v>1785</v>
      </c>
      <c r="E242" s="356">
        <v>1785</v>
      </c>
      <c r="F242" s="356">
        <v>1785</v>
      </c>
      <c r="G242" s="356">
        <v>1785</v>
      </c>
      <c r="H242" s="499">
        <v>1785</v>
      </c>
      <c r="I242" s="499">
        <v>1785</v>
      </c>
      <c r="J242" s="631">
        <v>1785</v>
      </c>
      <c r="K242" s="498">
        <v>1785</v>
      </c>
      <c r="L242" s="499">
        <v>1785</v>
      </c>
      <c r="M242" s="499">
        <v>1785</v>
      </c>
      <c r="N242" s="713">
        <v>1785</v>
      </c>
      <c r="O242" s="714">
        <v>1785</v>
      </c>
      <c r="P242" s="500">
        <v>1785</v>
      </c>
      <c r="Q242" s="500">
        <v>1785</v>
      </c>
      <c r="R242" s="356">
        <v>1785</v>
      </c>
      <c r="S242" s="356">
        <v>1785</v>
      </c>
      <c r="T242" s="501">
        <v>1785</v>
      </c>
      <c r="U242" s="501">
        <v>1785</v>
      </c>
      <c r="V242" s="501">
        <v>1785</v>
      </c>
      <c r="W242" s="641">
        <v>1785</v>
      </c>
      <c r="X242" s="545">
        <v>1785</v>
      </c>
      <c r="Y242" s="501">
        <v>1785</v>
      </c>
      <c r="Z242" s="501">
        <v>1785</v>
      </c>
      <c r="AA242" s="501">
        <v>1785</v>
      </c>
      <c r="AB242" s="501">
        <v>1785</v>
      </c>
      <c r="AC242" s="501">
        <v>1785</v>
      </c>
      <c r="AD242" s="501">
        <v>1785</v>
      </c>
      <c r="AE242" s="501">
        <v>1785</v>
      </c>
      <c r="AF242" s="501">
        <v>1785</v>
      </c>
      <c r="AG242" s="641">
        <v>1785</v>
      </c>
      <c r="AH242" s="447">
        <v>1785</v>
      </c>
    </row>
    <row r="243" spans="1:40" ht="14.25" x14ac:dyDescent="0.2">
      <c r="A243" s="367" t="s">
        <v>6</v>
      </c>
      <c r="B243" s="419">
        <v>1885.6666666666667</v>
      </c>
      <c r="C243" s="358">
        <v>1682.5454545454545</v>
      </c>
      <c r="D243" s="358">
        <v>1725.1282051282051</v>
      </c>
      <c r="E243" s="358">
        <v>1716.8292682926829</v>
      </c>
      <c r="F243" s="358">
        <v>1726.5957446808511</v>
      </c>
      <c r="G243" s="358">
        <v>1670.4347826086957</v>
      </c>
      <c r="H243" s="428">
        <v>1677.0149253731342</v>
      </c>
      <c r="I243" s="428">
        <v>1623.4375</v>
      </c>
      <c r="J243" s="637">
        <v>1631</v>
      </c>
      <c r="K243" s="503">
        <v>1785.3333333333333</v>
      </c>
      <c r="L243" s="429">
        <v>1702.4324324324325</v>
      </c>
      <c r="M243" s="428">
        <v>1635.2173913043478</v>
      </c>
      <c r="N243" s="554">
        <v>1590</v>
      </c>
      <c r="O243" s="419">
        <v>1841.0714285714287</v>
      </c>
      <c r="P243" s="358">
        <v>1782.051282051282</v>
      </c>
      <c r="Q243" s="358">
        <v>1797.8947368421052</v>
      </c>
      <c r="R243" s="358">
        <v>1747.5806451612902</v>
      </c>
      <c r="S243" s="420">
        <v>1723.7313432835822</v>
      </c>
      <c r="T243" s="420">
        <v>1684.7916666666667</v>
      </c>
      <c r="U243" s="420">
        <v>1683.3333333333333</v>
      </c>
      <c r="V243" s="420">
        <v>1616.2857142857142</v>
      </c>
      <c r="W243" s="642">
        <v>1601.8181818181818</v>
      </c>
      <c r="X243" s="710">
        <v>1822.7272727272727</v>
      </c>
      <c r="Y243" s="420">
        <v>1780.2857142857142</v>
      </c>
      <c r="Z243" s="420">
        <v>1821.1428571428571</v>
      </c>
      <c r="AA243" s="420">
        <v>1707.872340425532</v>
      </c>
      <c r="AB243" s="420">
        <v>1735.3061224489795</v>
      </c>
      <c r="AC243" s="420">
        <v>1685.2272727272727</v>
      </c>
      <c r="AD243" s="420">
        <v>1664.2857142857142</v>
      </c>
      <c r="AE243" s="420">
        <v>1660.8333333333333</v>
      </c>
      <c r="AF243" s="420">
        <v>1574.7826086956522</v>
      </c>
      <c r="AG243" s="642">
        <v>1601.6666666666667</v>
      </c>
      <c r="AH243" s="448">
        <v>1716.4086687306501</v>
      </c>
    </row>
    <row r="244" spans="1:40" ht="14.25" x14ac:dyDescent="0.2">
      <c r="A244" s="367" t="s">
        <v>7</v>
      </c>
      <c r="B244" s="419">
        <v>100</v>
      </c>
      <c r="C244" s="358">
        <v>100</v>
      </c>
      <c r="D244" s="358">
        <v>100</v>
      </c>
      <c r="E244" s="358">
        <v>100</v>
      </c>
      <c r="F244" s="358">
        <v>100</v>
      </c>
      <c r="G244" s="358">
        <v>100</v>
      </c>
      <c r="H244" s="428">
        <v>100</v>
      </c>
      <c r="I244" s="428">
        <v>96.875</v>
      </c>
      <c r="J244" s="637">
        <v>100</v>
      </c>
      <c r="K244" s="503">
        <v>95.555555555555557</v>
      </c>
      <c r="L244" s="429">
        <v>100</v>
      </c>
      <c r="M244" s="428">
        <v>100</v>
      </c>
      <c r="N244" s="554">
        <v>88.888888888888886</v>
      </c>
      <c r="O244" s="419">
        <v>94.642857142857139</v>
      </c>
      <c r="P244" s="358">
        <v>100</v>
      </c>
      <c r="Q244" s="358">
        <v>100</v>
      </c>
      <c r="R244" s="358">
        <v>100</v>
      </c>
      <c r="S244" s="420">
        <v>100</v>
      </c>
      <c r="T244" s="420">
        <v>100</v>
      </c>
      <c r="U244" s="420">
        <v>97.916666666666671</v>
      </c>
      <c r="V244" s="420">
        <v>97.142857142857139</v>
      </c>
      <c r="W244" s="642">
        <v>90.909090909090907</v>
      </c>
      <c r="X244" s="546">
        <v>100</v>
      </c>
      <c r="Y244" s="420">
        <v>100</v>
      </c>
      <c r="Z244" s="420">
        <v>97.142857142857139</v>
      </c>
      <c r="AA244" s="420">
        <v>100</v>
      </c>
      <c r="AB244" s="420">
        <v>100</v>
      </c>
      <c r="AC244" s="420">
        <v>100</v>
      </c>
      <c r="AD244" s="420">
        <v>100</v>
      </c>
      <c r="AE244" s="420">
        <v>100</v>
      </c>
      <c r="AF244" s="420">
        <v>95.652173913043484</v>
      </c>
      <c r="AG244" s="642">
        <v>100</v>
      </c>
      <c r="AH244" s="448">
        <v>92.492260061919509</v>
      </c>
    </row>
    <row r="245" spans="1:40" ht="14.25" x14ac:dyDescent="0.2">
      <c r="A245" s="367" t="s">
        <v>8</v>
      </c>
      <c r="B245" s="430">
        <v>4.0565643735138469E-2</v>
      </c>
      <c r="C245" s="361">
        <v>4.1071001295664655E-2</v>
      </c>
      <c r="D245" s="361">
        <v>3.9202388965547341E-2</v>
      </c>
      <c r="E245" s="361">
        <v>4.2714295719202038E-2</v>
      </c>
      <c r="F245" s="361">
        <v>4.4015899641070583E-2</v>
      </c>
      <c r="G245" s="361">
        <v>3.652013801434098E-2</v>
      </c>
      <c r="H245" s="432">
        <v>5.1676997802315522E-2</v>
      </c>
      <c r="I245" s="432">
        <v>4.2133939361161936E-2</v>
      </c>
      <c r="J245" s="638">
        <v>5.2739080375298321E-2</v>
      </c>
      <c r="K245" s="506">
        <v>4.8552305778638102E-2</v>
      </c>
      <c r="L245" s="433">
        <v>3.7310549000802821E-2</v>
      </c>
      <c r="M245" s="432">
        <v>4.019729048436927E-2</v>
      </c>
      <c r="N245" s="555">
        <v>7.5004376603766534E-2</v>
      </c>
      <c r="O245" s="430">
        <v>5.2044427401868688E-2</v>
      </c>
      <c r="P245" s="361">
        <v>4.2226232454640515E-2</v>
      </c>
      <c r="Q245" s="361">
        <v>3.661006604417643E-2</v>
      </c>
      <c r="R245" s="361">
        <v>3.9332732239208974E-2</v>
      </c>
      <c r="S245" s="422">
        <v>3.5787811964803851E-2</v>
      </c>
      <c r="T245" s="422">
        <v>3.5030683121455429E-2</v>
      </c>
      <c r="U245" s="422">
        <v>4.7126008741790411E-2</v>
      </c>
      <c r="V245" s="422">
        <v>4.4322243499797138E-2</v>
      </c>
      <c r="W245" s="643">
        <v>5.837083114120821E-2</v>
      </c>
      <c r="X245" s="547">
        <v>4.037282486747578E-2</v>
      </c>
      <c r="Y245" s="422">
        <v>2.7891667516534956E-2</v>
      </c>
      <c r="Z245" s="422">
        <v>3.8037985467691604E-2</v>
      </c>
      <c r="AA245" s="422">
        <v>3.8422641931409852E-2</v>
      </c>
      <c r="AB245" s="422">
        <v>3.0827015047543024E-2</v>
      </c>
      <c r="AC245" s="422">
        <v>3.2390135457786198E-2</v>
      </c>
      <c r="AD245" s="422">
        <v>3.1863881876859373E-2</v>
      </c>
      <c r="AE245" s="422">
        <v>4.0981530316573998E-2</v>
      </c>
      <c r="AF245" s="422">
        <v>4.1402538560254755E-2</v>
      </c>
      <c r="AG245" s="643">
        <v>3.6745980401685405E-2</v>
      </c>
      <c r="AH245" s="449">
        <v>5.7771063040885966E-2</v>
      </c>
    </row>
    <row r="246" spans="1:40" ht="14.25" x14ac:dyDescent="0.2">
      <c r="A246" s="368" t="s">
        <v>1</v>
      </c>
      <c r="B246" s="277">
        <v>5.63958916900094E-2</v>
      </c>
      <c r="C246" s="278">
        <v>-5.7397504456328012E-2</v>
      </c>
      <c r="D246" s="278">
        <v>-3.3541621776915921E-2</v>
      </c>
      <c r="E246" s="278">
        <v>-3.8190886110541819E-2</v>
      </c>
      <c r="F246" s="278">
        <v>-3.271947076703019E-2</v>
      </c>
      <c r="G246" s="278">
        <v>-6.4182194616977176E-2</v>
      </c>
      <c r="H246" s="278">
        <v>-6.0495840127095662E-2</v>
      </c>
      <c r="I246" s="278">
        <v>-9.0511204481792715E-2</v>
      </c>
      <c r="J246" s="280">
        <v>-8.6274509803921567E-2</v>
      </c>
      <c r="K246" s="277">
        <v>1.8674136321190899E-4</v>
      </c>
      <c r="L246" s="278">
        <v>-4.625634037398739E-2</v>
      </c>
      <c r="M246" s="278">
        <v>-8.3911825599805173E-2</v>
      </c>
      <c r="N246" s="280">
        <v>-0.1092436974789916</v>
      </c>
      <c r="O246" s="277">
        <v>3.1412565026010503E-2</v>
      </c>
      <c r="P246" s="278">
        <v>-1.6519428284134526E-3</v>
      </c>
      <c r="Q246" s="278">
        <v>7.2239422084622992E-3</v>
      </c>
      <c r="R246" s="278">
        <v>-2.0963223999277171E-2</v>
      </c>
      <c r="S246" s="424">
        <v>-3.4324177432166841E-2</v>
      </c>
      <c r="T246" s="424">
        <v>-5.6139122315592864E-2</v>
      </c>
      <c r="U246" s="424">
        <v>-5.6956115779645232E-2</v>
      </c>
      <c r="V246" s="424">
        <v>-9.4517807122849171E-2</v>
      </c>
      <c r="W246" s="644">
        <v>-0.10262286732874971</v>
      </c>
      <c r="X246" s="548">
        <v>2.1135727018079972E-2</v>
      </c>
      <c r="Y246" s="424">
        <v>-2.6410564225690641E-3</v>
      </c>
      <c r="Z246" s="424">
        <v>2.0248099239695859E-2</v>
      </c>
      <c r="AA246" s="424">
        <v>-4.3208772870850419E-2</v>
      </c>
      <c r="AB246" s="424">
        <v>-2.7839707311496067E-2</v>
      </c>
      <c r="AC246" s="424">
        <v>-5.5895085306850001E-2</v>
      </c>
      <c r="AD246" s="424">
        <v>-6.7627050820328174E-2</v>
      </c>
      <c r="AE246" s="424">
        <v>-6.9561157796451958E-2</v>
      </c>
      <c r="AF246" s="424">
        <v>-0.11776884666910238</v>
      </c>
      <c r="AG246" s="644">
        <v>-0.10270774976657325</v>
      </c>
      <c r="AH246" s="337">
        <v>-3.8426516117282851E-2</v>
      </c>
    </row>
    <row r="247" spans="1:40" ht="14.25" x14ac:dyDescent="0.2">
      <c r="A247" s="367" t="s">
        <v>28</v>
      </c>
      <c r="B247" s="252">
        <f t="shared" ref="B247:AH247" si="78">B243-B229</f>
        <v>175.969696969697</v>
      </c>
      <c r="C247" s="185">
        <f t="shared" si="78"/>
        <v>80.224025974025835</v>
      </c>
      <c r="D247" s="185">
        <f t="shared" si="78"/>
        <v>125.38461538461524</v>
      </c>
      <c r="E247" s="185">
        <f t="shared" si="78"/>
        <v>143.10833806012465</v>
      </c>
      <c r="F247" s="185">
        <f t="shared" si="78"/>
        <v>118.37352245862894</v>
      </c>
      <c r="G247" s="185">
        <f t="shared" si="78"/>
        <v>138.30712303422774</v>
      </c>
      <c r="H247" s="185">
        <f t="shared" si="78"/>
        <v>129.91815117958595</v>
      </c>
      <c r="I247" s="185">
        <f t="shared" si="78"/>
        <v>119.4375</v>
      </c>
      <c r="J247" s="257">
        <f t="shared" si="78"/>
        <v>180.04761904761904</v>
      </c>
      <c r="K247" s="252">
        <f t="shared" si="78"/>
        <v>89.85714285714289</v>
      </c>
      <c r="L247" s="185">
        <f t="shared" si="78"/>
        <v>94.483714483714493</v>
      </c>
      <c r="M247" s="185">
        <f t="shared" si="78"/>
        <v>75.217391304347757</v>
      </c>
      <c r="N247" s="257">
        <f t="shared" si="78"/>
        <v>109.16666666666674</v>
      </c>
      <c r="O247" s="252">
        <f t="shared" si="78"/>
        <v>133.07142857142867</v>
      </c>
      <c r="P247" s="185">
        <f t="shared" si="78"/>
        <v>110.76923076923072</v>
      </c>
      <c r="Q247" s="185">
        <f t="shared" si="78"/>
        <v>146.60441426146008</v>
      </c>
      <c r="R247" s="185">
        <f t="shared" si="78"/>
        <v>149.67741935483855</v>
      </c>
      <c r="S247" s="185">
        <f t="shared" si="78"/>
        <v>120.24649479873369</v>
      </c>
      <c r="T247" s="185">
        <f t="shared" si="78"/>
        <v>129.50864779874223</v>
      </c>
      <c r="U247" s="185">
        <f t="shared" si="78"/>
        <v>135</v>
      </c>
      <c r="V247" s="185">
        <f t="shared" si="78"/>
        <v>107.09652509652506</v>
      </c>
      <c r="W247" s="257">
        <f t="shared" si="78"/>
        <v>147.03557312252951</v>
      </c>
      <c r="X247" s="252">
        <f t="shared" si="78"/>
        <v>73.19238900634241</v>
      </c>
      <c r="Y247" s="185">
        <f t="shared" si="78"/>
        <v>130.82625482625485</v>
      </c>
      <c r="Z247" s="185">
        <f t="shared" si="78"/>
        <v>159.82706766917295</v>
      </c>
      <c r="AA247" s="185">
        <f t="shared" si="78"/>
        <v>95.756955810147474</v>
      </c>
      <c r="AB247" s="185">
        <f t="shared" si="78"/>
        <v>149.83442433577193</v>
      </c>
      <c r="AC247" s="185">
        <f t="shared" si="78"/>
        <v>132.88684719535786</v>
      </c>
      <c r="AD247" s="185">
        <f t="shared" si="78"/>
        <v>121.96013289036546</v>
      </c>
      <c r="AE247" s="185">
        <f t="shared" si="78"/>
        <v>140.83333333333326</v>
      </c>
      <c r="AF247" s="185">
        <f t="shared" si="78"/>
        <v>129.5826086956522</v>
      </c>
      <c r="AG247" s="257">
        <f t="shared" si="78"/>
        <v>242.33333333333348</v>
      </c>
      <c r="AH247" s="335">
        <f t="shared" si="78"/>
        <v>128.85141682225321</v>
      </c>
    </row>
    <row r="248" spans="1:40" ht="14.25" x14ac:dyDescent="0.2">
      <c r="A248" s="367" t="s">
        <v>56</v>
      </c>
      <c r="B248" s="711">
        <v>414</v>
      </c>
      <c r="C248" s="491">
        <v>715</v>
      </c>
      <c r="D248" s="491">
        <v>520</v>
      </c>
      <c r="E248" s="491">
        <v>520</v>
      </c>
      <c r="F248" s="491">
        <v>598</v>
      </c>
      <c r="G248" s="491">
        <v>598</v>
      </c>
      <c r="H248" s="491">
        <v>840</v>
      </c>
      <c r="I248" s="491">
        <v>437</v>
      </c>
      <c r="J248" s="603">
        <v>259</v>
      </c>
      <c r="K248" s="490">
        <v>588</v>
      </c>
      <c r="L248" s="491">
        <v>507</v>
      </c>
      <c r="M248" s="491">
        <v>305</v>
      </c>
      <c r="N248" s="603">
        <v>121</v>
      </c>
      <c r="O248" s="490">
        <v>594</v>
      </c>
      <c r="P248" s="712">
        <v>491</v>
      </c>
      <c r="Q248" s="712">
        <v>506</v>
      </c>
      <c r="R248" s="491">
        <v>815</v>
      </c>
      <c r="S248" s="491">
        <v>813</v>
      </c>
      <c r="T248" s="491">
        <v>650</v>
      </c>
      <c r="U248" s="491">
        <v>649</v>
      </c>
      <c r="V248" s="491">
        <v>464</v>
      </c>
      <c r="W248" s="603">
        <v>275</v>
      </c>
      <c r="X248" s="490">
        <v>605</v>
      </c>
      <c r="Y248" s="491">
        <v>478</v>
      </c>
      <c r="Z248" s="491">
        <v>478</v>
      </c>
      <c r="AA248" s="491">
        <v>673</v>
      </c>
      <c r="AB248" s="491">
        <v>672</v>
      </c>
      <c r="AC248" s="491">
        <v>590</v>
      </c>
      <c r="AD248" s="491">
        <v>590</v>
      </c>
      <c r="AE248" s="491">
        <v>675</v>
      </c>
      <c r="AF248" s="491">
        <v>326</v>
      </c>
      <c r="AG248" s="603">
        <v>163</v>
      </c>
      <c r="AH248" s="549">
        <f>SUM(A248:AG248)</f>
        <v>16929</v>
      </c>
    </row>
    <row r="249" spans="1:40" ht="14.25" x14ac:dyDescent="0.2">
      <c r="A249" s="573" t="s">
        <v>146</v>
      </c>
      <c r="B249" s="576">
        <v>76</v>
      </c>
      <c r="C249" s="574">
        <v>77.5</v>
      </c>
      <c r="D249" s="574">
        <v>78.5</v>
      </c>
      <c r="E249" s="574">
        <v>78.5</v>
      </c>
      <c r="F249" s="574">
        <v>79.5</v>
      </c>
      <c r="G249" s="574">
        <v>79.5</v>
      </c>
      <c r="H249" s="574">
        <v>80.5</v>
      </c>
      <c r="I249" s="574">
        <v>82</v>
      </c>
      <c r="J249" s="634">
        <v>82.5</v>
      </c>
      <c r="K249" s="576">
        <v>78</v>
      </c>
      <c r="L249" s="574">
        <v>79</v>
      </c>
      <c r="M249" s="574">
        <v>81</v>
      </c>
      <c r="N249" s="634">
        <v>82</v>
      </c>
      <c r="O249" s="576">
        <v>78.5</v>
      </c>
      <c r="P249" s="574">
        <v>80</v>
      </c>
      <c r="Q249" s="574">
        <v>80</v>
      </c>
      <c r="R249" s="574">
        <v>81</v>
      </c>
      <c r="S249" s="574">
        <v>81</v>
      </c>
      <c r="T249" s="574">
        <v>81.5</v>
      </c>
      <c r="U249" s="574">
        <v>81.5</v>
      </c>
      <c r="V249" s="574">
        <v>84</v>
      </c>
      <c r="W249" s="634">
        <v>84</v>
      </c>
      <c r="X249" s="576">
        <v>79</v>
      </c>
      <c r="Y249" s="574">
        <v>80.5</v>
      </c>
      <c r="Z249" s="574">
        <v>80</v>
      </c>
      <c r="AA249" s="574">
        <v>81.5</v>
      </c>
      <c r="AB249" s="574">
        <v>81</v>
      </c>
      <c r="AC249" s="574">
        <v>81.5</v>
      </c>
      <c r="AD249" s="574">
        <v>81.5</v>
      </c>
      <c r="AE249" s="574">
        <v>83</v>
      </c>
      <c r="AF249" s="574">
        <v>84</v>
      </c>
      <c r="AG249" s="634">
        <v>85</v>
      </c>
      <c r="AH249" s="698"/>
    </row>
    <row r="250" spans="1:40" ht="16.5" thickBot="1" x14ac:dyDescent="0.3">
      <c r="A250" s="443" t="s">
        <v>147</v>
      </c>
      <c r="B250" s="601">
        <f t="shared" ref="B250:AG250" si="79">B249-B235</f>
        <v>7.5</v>
      </c>
      <c r="C250" s="602">
        <f t="shared" si="79"/>
        <v>8</v>
      </c>
      <c r="D250" s="602">
        <f t="shared" si="79"/>
        <v>8</v>
      </c>
      <c r="E250" s="602">
        <f t="shared" si="79"/>
        <v>8</v>
      </c>
      <c r="F250" s="602">
        <f t="shared" si="79"/>
        <v>8</v>
      </c>
      <c r="G250" s="602">
        <f t="shared" si="79"/>
        <v>8</v>
      </c>
      <c r="H250" s="602">
        <f t="shared" si="79"/>
        <v>8</v>
      </c>
      <c r="I250" s="602">
        <f t="shared" si="79"/>
        <v>8.5</v>
      </c>
      <c r="J250" s="605">
        <f t="shared" si="79"/>
        <v>8</v>
      </c>
      <c r="K250" s="601">
        <f t="shared" si="79"/>
        <v>8.5</v>
      </c>
      <c r="L250" s="602">
        <f t="shared" si="79"/>
        <v>8</v>
      </c>
      <c r="M250" s="602">
        <f t="shared" si="79"/>
        <v>8</v>
      </c>
      <c r="N250" s="605">
        <f t="shared" si="79"/>
        <v>8</v>
      </c>
      <c r="O250" s="601">
        <f t="shared" si="79"/>
        <v>8</v>
      </c>
      <c r="P250" s="602">
        <f t="shared" si="79"/>
        <v>8</v>
      </c>
      <c r="Q250" s="602">
        <f t="shared" si="79"/>
        <v>8</v>
      </c>
      <c r="R250" s="602">
        <f t="shared" si="79"/>
        <v>8</v>
      </c>
      <c r="S250" s="602">
        <f t="shared" si="79"/>
        <v>8</v>
      </c>
      <c r="T250" s="602">
        <f t="shared" si="79"/>
        <v>8</v>
      </c>
      <c r="U250" s="602">
        <f t="shared" si="79"/>
        <v>8</v>
      </c>
      <c r="V250" s="602">
        <f t="shared" si="79"/>
        <v>8.5</v>
      </c>
      <c r="W250" s="605">
        <f t="shared" si="79"/>
        <v>8</v>
      </c>
      <c r="X250" s="601">
        <f t="shared" si="79"/>
        <v>8</v>
      </c>
      <c r="Y250" s="602">
        <f t="shared" si="79"/>
        <v>8.5</v>
      </c>
      <c r="Z250" s="602">
        <f t="shared" si="79"/>
        <v>8</v>
      </c>
      <c r="AA250" s="602">
        <f t="shared" si="79"/>
        <v>8.5</v>
      </c>
      <c r="AB250" s="602">
        <f t="shared" si="79"/>
        <v>8</v>
      </c>
      <c r="AC250" s="602">
        <f t="shared" si="79"/>
        <v>8</v>
      </c>
      <c r="AD250" s="602">
        <f t="shared" si="79"/>
        <v>8</v>
      </c>
      <c r="AE250" s="602">
        <f t="shared" si="79"/>
        <v>8</v>
      </c>
      <c r="AF250" s="602">
        <f t="shared" si="79"/>
        <v>8</v>
      </c>
      <c r="AG250" s="605">
        <f t="shared" si="79"/>
        <v>8</v>
      </c>
      <c r="AH250" s="582"/>
      <c r="AI250" s="719" t="s">
        <v>130</v>
      </c>
      <c r="AJ250" s="720">
        <f>(AH234-AH248)*100/AH234</f>
        <v>1.1812651349595417E-2</v>
      </c>
    </row>
    <row r="251" spans="1:40" s="264" customFormat="1" ht="15.75" x14ac:dyDescent="0.25">
      <c r="A251" s="242"/>
      <c r="B251" s="718"/>
      <c r="C251" s="718" t="s">
        <v>125</v>
      </c>
      <c r="D251" s="718"/>
      <c r="E251" s="718"/>
      <c r="F251" s="718"/>
      <c r="G251" s="718"/>
      <c r="H251" s="718"/>
      <c r="I251" s="718"/>
      <c r="J251" s="718"/>
      <c r="K251" s="718"/>
      <c r="L251" s="718"/>
      <c r="M251" s="718"/>
      <c r="N251" s="718"/>
      <c r="O251" s="718"/>
      <c r="P251" s="718"/>
      <c r="Q251" s="718"/>
      <c r="R251" s="718"/>
      <c r="S251" s="718"/>
      <c r="T251" s="718"/>
      <c r="U251" s="718"/>
      <c r="V251" s="718"/>
      <c r="W251" s="718"/>
      <c r="X251" s="718"/>
      <c r="Y251" s="718" t="s">
        <v>125</v>
      </c>
      <c r="Z251" s="718"/>
      <c r="AA251" s="718"/>
      <c r="AB251" s="718"/>
      <c r="AC251" s="718"/>
      <c r="AD251" s="718"/>
      <c r="AE251" s="718"/>
      <c r="AF251" s="718"/>
      <c r="AG251" s="718"/>
      <c r="AH251" s="4"/>
      <c r="AI251" s="719"/>
      <c r="AJ251" s="720"/>
      <c r="AK251" s="194"/>
      <c r="AL251" s="194"/>
      <c r="AM251" s="194"/>
      <c r="AN251" s="194"/>
    </row>
    <row r="252" spans="1:40" ht="13.5" thickBot="1" x14ac:dyDescent="0.25"/>
    <row r="253" spans="1:40" ht="21" thickBot="1" x14ac:dyDescent="0.35">
      <c r="A253" s="624" t="s">
        <v>148</v>
      </c>
      <c r="B253" s="801" t="s">
        <v>97</v>
      </c>
      <c r="C253" s="802"/>
      <c r="D253" s="802"/>
      <c r="E253" s="802"/>
      <c r="F253" s="802"/>
      <c r="G253" s="802"/>
      <c r="H253" s="802"/>
      <c r="I253" s="802"/>
      <c r="J253" s="803"/>
      <c r="K253" s="804" t="s">
        <v>88</v>
      </c>
      <c r="L253" s="805"/>
      <c r="M253" s="805"/>
      <c r="N253" s="806"/>
      <c r="O253" s="807" t="s">
        <v>89</v>
      </c>
      <c r="P253" s="808"/>
      <c r="Q253" s="808"/>
      <c r="R253" s="808"/>
      <c r="S253" s="808"/>
      <c r="T253" s="808"/>
      <c r="U253" s="808"/>
      <c r="V253" s="808"/>
      <c r="W253" s="809"/>
      <c r="X253" s="813" t="s">
        <v>90</v>
      </c>
      <c r="Y253" s="814"/>
      <c r="Z253" s="814"/>
      <c r="AA253" s="814"/>
      <c r="AB253" s="814"/>
      <c r="AC253" s="814"/>
      <c r="AD253" s="814"/>
      <c r="AE253" s="814"/>
      <c r="AF253" s="814"/>
      <c r="AG253" s="815"/>
      <c r="AH253" s="816" t="s">
        <v>69</v>
      </c>
    </row>
    <row r="254" spans="1:40" ht="14.25" x14ac:dyDescent="0.2">
      <c r="A254" s="571" t="s">
        <v>110</v>
      </c>
      <c r="B254" s="565">
        <v>1</v>
      </c>
      <c r="C254" s="566">
        <v>2</v>
      </c>
      <c r="D254" s="566">
        <v>3</v>
      </c>
      <c r="E254" s="566">
        <v>4</v>
      </c>
      <c r="F254" s="566">
        <v>5</v>
      </c>
      <c r="G254" s="566">
        <v>6</v>
      </c>
      <c r="H254" s="566">
        <v>7</v>
      </c>
      <c r="I254" s="566">
        <v>8</v>
      </c>
      <c r="J254" s="629">
        <v>9</v>
      </c>
      <c r="K254" s="565">
        <v>1</v>
      </c>
      <c r="L254" s="566">
        <v>2</v>
      </c>
      <c r="M254" s="566">
        <v>3</v>
      </c>
      <c r="N254" s="629">
        <v>4</v>
      </c>
      <c r="O254" s="565">
        <v>1</v>
      </c>
      <c r="P254" s="566">
        <v>2</v>
      </c>
      <c r="Q254" s="566">
        <v>3</v>
      </c>
      <c r="R254" s="566">
        <v>4</v>
      </c>
      <c r="S254" s="566">
        <v>5</v>
      </c>
      <c r="T254" s="566">
        <v>6</v>
      </c>
      <c r="U254" s="566">
        <v>7</v>
      </c>
      <c r="V254" s="566">
        <v>8</v>
      </c>
      <c r="W254" s="629">
        <v>9</v>
      </c>
      <c r="X254" s="565">
        <v>1</v>
      </c>
      <c r="Y254" s="566">
        <v>2</v>
      </c>
      <c r="Z254" s="566">
        <v>3</v>
      </c>
      <c r="AA254" s="566">
        <v>4</v>
      </c>
      <c r="AB254" s="566">
        <v>5</v>
      </c>
      <c r="AC254" s="566">
        <v>6</v>
      </c>
      <c r="AD254" s="566">
        <v>7</v>
      </c>
      <c r="AE254" s="566">
        <v>8</v>
      </c>
      <c r="AF254" s="566">
        <v>9</v>
      </c>
      <c r="AG254" s="135">
        <v>10</v>
      </c>
      <c r="AH254" s="817"/>
    </row>
    <row r="255" spans="1:40" ht="13.5" thickBot="1" x14ac:dyDescent="0.25">
      <c r="A255" s="572" t="s">
        <v>2</v>
      </c>
      <c r="B255" s="705">
        <v>7</v>
      </c>
      <c r="C255" s="317">
        <v>6</v>
      </c>
      <c r="D255" s="241">
        <v>5</v>
      </c>
      <c r="E255" s="241">
        <v>5</v>
      </c>
      <c r="F255" s="240">
        <v>4</v>
      </c>
      <c r="G255" s="240">
        <v>4</v>
      </c>
      <c r="H255" s="323">
        <v>3</v>
      </c>
      <c r="I255" s="239">
        <v>2</v>
      </c>
      <c r="J255" s="630">
        <v>1</v>
      </c>
      <c r="K255" s="325">
        <v>4</v>
      </c>
      <c r="L255" s="323">
        <v>3</v>
      </c>
      <c r="M255" s="239">
        <v>2</v>
      </c>
      <c r="N255" s="630">
        <v>1</v>
      </c>
      <c r="O255" s="575">
        <v>6</v>
      </c>
      <c r="P255" s="241">
        <v>5</v>
      </c>
      <c r="Q255" s="241">
        <v>5</v>
      </c>
      <c r="R255" s="240">
        <v>4</v>
      </c>
      <c r="S255" s="240">
        <v>4</v>
      </c>
      <c r="T255" s="323">
        <v>3</v>
      </c>
      <c r="U255" s="323">
        <v>3</v>
      </c>
      <c r="V255" s="239">
        <v>2</v>
      </c>
      <c r="W255" s="630">
        <v>1</v>
      </c>
      <c r="X255" s="705">
        <v>7</v>
      </c>
      <c r="Y255" s="317">
        <v>6</v>
      </c>
      <c r="Z255" s="317">
        <v>6</v>
      </c>
      <c r="AA255" s="241">
        <v>5</v>
      </c>
      <c r="AB255" s="241">
        <v>5</v>
      </c>
      <c r="AC255" s="240">
        <v>4</v>
      </c>
      <c r="AD255" s="240">
        <v>4</v>
      </c>
      <c r="AE255" s="323">
        <v>3</v>
      </c>
      <c r="AF255" s="239">
        <v>2</v>
      </c>
      <c r="AG255" s="540">
        <v>1</v>
      </c>
      <c r="AH255" s="817"/>
    </row>
    <row r="256" spans="1:40" ht="14.25" x14ac:dyDescent="0.2">
      <c r="A256" s="366" t="s">
        <v>3</v>
      </c>
      <c r="B256" s="541">
        <v>1915</v>
      </c>
      <c r="C256" s="356">
        <v>1915</v>
      </c>
      <c r="D256" s="356">
        <v>1915</v>
      </c>
      <c r="E256" s="356">
        <v>1915</v>
      </c>
      <c r="F256" s="356">
        <v>1915</v>
      </c>
      <c r="G256" s="356">
        <v>1915</v>
      </c>
      <c r="H256" s="499">
        <v>1915</v>
      </c>
      <c r="I256" s="499">
        <v>1915</v>
      </c>
      <c r="J256" s="631">
        <v>1915</v>
      </c>
      <c r="K256" s="498">
        <v>1915</v>
      </c>
      <c r="L256" s="499">
        <v>1915</v>
      </c>
      <c r="M256" s="499">
        <v>1915</v>
      </c>
      <c r="N256" s="713">
        <v>1915</v>
      </c>
      <c r="O256" s="714">
        <v>1915</v>
      </c>
      <c r="P256" s="500">
        <v>1915</v>
      </c>
      <c r="Q256" s="500">
        <v>1915</v>
      </c>
      <c r="R256" s="356">
        <v>1915</v>
      </c>
      <c r="S256" s="356">
        <v>1915</v>
      </c>
      <c r="T256" s="501">
        <v>1915</v>
      </c>
      <c r="U256" s="501">
        <v>1915</v>
      </c>
      <c r="V256" s="501">
        <v>1915</v>
      </c>
      <c r="W256" s="641">
        <v>1915</v>
      </c>
      <c r="X256" s="545">
        <v>1915</v>
      </c>
      <c r="Y256" s="501">
        <v>1915</v>
      </c>
      <c r="Z256" s="501">
        <v>1915</v>
      </c>
      <c r="AA256" s="501">
        <v>1915</v>
      </c>
      <c r="AB256" s="501">
        <v>1915</v>
      </c>
      <c r="AC256" s="501">
        <v>1915</v>
      </c>
      <c r="AD256" s="501">
        <v>1915</v>
      </c>
      <c r="AE256" s="501">
        <v>1915</v>
      </c>
      <c r="AF256" s="501">
        <v>1915</v>
      </c>
      <c r="AG256" s="502">
        <v>1915</v>
      </c>
      <c r="AH256" s="303">
        <v>1915</v>
      </c>
    </row>
    <row r="257" spans="1:36" ht="14.25" x14ac:dyDescent="0.2">
      <c r="A257" s="367" t="s">
        <v>6</v>
      </c>
      <c r="B257" s="419">
        <v>2017.1875</v>
      </c>
      <c r="C257" s="358">
        <v>1829.7674418604652</v>
      </c>
      <c r="D257" s="358">
        <v>1861.3888888888889</v>
      </c>
      <c r="E257" s="358">
        <v>1804.5714285714287</v>
      </c>
      <c r="F257" s="358">
        <v>1885.4761904761904</v>
      </c>
      <c r="G257" s="358">
        <v>1805.5</v>
      </c>
      <c r="H257" s="428">
        <v>1818.2539682539682</v>
      </c>
      <c r="I257" s="428">
        <v>1746.7647058823529</v>
      </c>
      <c r="J257" s="637">
        <v>1737.5</v>
      </c>
      <c r="K257" s="503">
        <v>1951.1904761904761</v>
      </c>
      <c r="L257" s="429">
        <v>1847.8378378378379</v>
      </c>
      <c r="M257" s="428">
        <v>1824.7368421052631</v>
      </c>
      <c r="N257" s="554">
        <v>1647</v>
      </c>
      <c r="O257" s="419">
        <v>2001</v>
      </c>
      <c r="P257" s="358">
        <v>1911.9444444444443</v>
      </c>
      <c r="Q257" s="358">
        <v>1928.6486486486488</v>
      </c>
      <c r="R257" s="358">
        <v>1861.6949152542372</v>
      </c>
      <c r="S257" s="420">
        <v>1889.8275862068965</v>
      </c>
      <c r="T257" s="420">
        <v>1827.9166666666667</v>
      </c>
      <c r="U257" s="420">
        <v>1829.5348837209303</v>
      </c>
      <c r="V257" s="420">
        <v>1798.2352941176471</v>
      </c>
      <c r="W257" s="642">
        <v>1724.5</v>
      </c>
      <c r="X257" s="710">
        <v>1971.8604651162791</v>
      </c>
      <c r="Y257" s="420">
        <v>1904.5454545454545</v>
      </c>
      <c r="Z257" s="420">
        <v>1968.4848484848485</v>
      </c>
      <c r="AA257" s="420">
        <v>1834.2857142857142</v>
      </c>
      <c r="AB257" s="420">
        <v>1863.5294117647059</v>
      </c>
      <c r="AC257" s="420">
        <v>1824.9019607843138</v>
      </c>
      <c r="AD257" s="420">
        <v>1823.9215686274511</v>
      </c>
      <c r="AE257" s="420">
        <v>1789.2307692307693</v>
      </c>
      <c r="AF257" s="420">
        <v>1737.3076923076924</v>
      </c>
      <c r="AG257" s="505">
        <v>1689.2857142857142</v>
      </c>
      <c r="AH257" s="580">
        <v>1854.0114379084966</v>
      </c>
    </row>
    <row r="258" spans="1:36" ht="14.25" x14ac:dyDescent="0.2">
      <c r="A258" s="367" t="s">
        <v>7</v>
      </c>
      <c r="B258" s="419">
        <v>96.875</v>
      </c>
      <c r="C258" s="358">
        <v>97.674418604651166</v>
      </c>
      <c r="D258" s="358">
        <v>94.444444444444443</v>
      </c>
      <c r="E258" s="358">
        <v>91.428571428571431</v>
      </c>
      <c r="F258" s="358">
        <v>97.61904761904762</v>
      </c>
      <c r="G258" s="358">
        <v>92.5</v>
      </c>
      <c r="H258" s="428">
        <v>90.476190476190482</v>
      </c>
      <c r="I258" s="428">
        <v>100</v>
      </c>
      <c r="J258" s="637">
        <v>90</v>
      </c>
      <c r="K258" s="503">
        <v>92.857142857142861</v>
      </c>
      <c r="L258" s="429">
        <v>100</v>
      </c>
      <c r="M258" s="428">
        <v>84.21052631578948</v>
      </c>
      <c r="N258" s="554">
        <v>80</v>
      </c>
      <c r="O258" s="419">
        <v>85</v>
      </c>
      <c r="P258" s="358">
        <v>91.666666666666671</v>
      </c>
      <c r="Q258" s="358">
        <v>97.297297297297291</v>
      </c>
      <c r="R258" s="358">
        <v>96.610169491525426</v>
      </c>
      <c r="S258" s="420">
        <v>100</v>
      </c>
      <c r="T258" s="420">
        <v>97.916666666666671</v>
      </c>
      <c r="U258" s="420">
        <v>97.674418604651166</v>
      </c>
      <c r="V258" s="420">
        <v>94.117647058823536</v>
      </c>
      <c r="W258" s="717">
        <v>65</v>
      </c>
      <c r="X258" s="546">
        <v>95.348837209302332</v>
      </c>
      <c r="Y258" s="420">
        <v>96.969696969696969</v>
      </c>
      <c r="Z258" s="420">
        <v>100</v>
      </c>
      <c r="AA258" s="420">
        <v>97.61904761904762</v>
      </c>
      <c r="AB258" s="420">
        <v>100</v>
      </c>
      <c r="AC258" s="420">
        <v>100</v>
      </c>
      <c r="AD258" s="420">
        <v>98.039215686274517</v>
      </c>
      <c r="AE258" s="420">
        <v>86.538461538461533</v>
      </c>
      <c r="AF258" s="420">
        <v>84.615384615384613</v>
      </c>
      <c r="AG258" s="716">
        <v>50</v>
      </c>
      <c r="AH258" s="580">
        <v>87.990196078431367</v>
      </c>
    </row>
    <row r="259" spans="1:36" ht="14.25" x14ac:dyDescent="0.2">
      <c r="A259" s="367" t="s">
        <v>8</v>
      </c>
      <c r="B259" s="430">
        <v>4.6043694115620183E-2</v>
      </c>
      <c r="C259" s="361">
        <v>5.1138858012717218E-2</v>
      </c>
      <c r="D259" s="361">
        <v>5.1996617350234815E-2</v>
      </c>
      <c r="E259" s="361">
        <v>5.5751712745820817E-2</v>
      </c>
      <c r="F259" s="361">
        <v>4.4316582310557233E-2</v>
      </c>
      <c r="G259" s="361">
        <v>6.0558171908693045E-2</v>
      </c>
      <c r="H259" s="432">
        <v>6.6429110828230081E-2</v>
      </c>
      <c r="I259" s="432">
        <v>4.1786716921859188E-2</v>
      </c>
      <c r="J259" s="638">
        <v>7.128040708309677E-2</v>
      </c>
      <c r="K259" s="506">
        <v>4.5856476687340005E-2</v>
      </c>
      <c r="L259" s="433">
        <v>4.2910677090890324E-2</v>
      </c>
      <c r="M259" s="432">
        <v>5.4610810711456778E-2</v>
      </c>
      <c r="N259" s="555">
        <v>7.1843243083065236E-2</v>
      </c>
      <c r="O259" s="430">
        <v>6.6729274615495923E-2</v>
      </c>
      <c r="P259" s="361">
        <v>5.8408921392908729E-2</v>
      </c>
      <c r="Q259" s="361">
        <v>5.5217983659304498E-2</v>
      </c>
      <c r="R259" s="361">
        <v>5.0911502686547837E-2</v>
      </c>
      <c r="S259" s="422">
        <v>4.8631400260541788E-2</v>
      </c>
      <c r="T259" s="422">
        <v>5.103908444035999E-2</v>
      </c>
      <c r="U259" s="422">
        <v>5.0233384027180403E-2</v>
      </c>
      <c r="V259" s="422">
        <v>5.695895301809966E-2</v>
      </c>
      <c r="W259" s="643">
        <v>8.390168652951685E-2</v>
      </c>
      <c r="X259" s="547">
        <v>5.0254507316751844E-2</v>
      </c>
      <c r="Y259" s="422">
        <v>4.4064286025181497E-2</v>
      </c>
      <c r="Z259" s="422">
        <v>3.1243553534415599E-2</v>
      </c>
      <c r="AA259" s="422">
        <v>4.5005424518320937E-2</v>
      </c>
      <c r="AB259" s="422">
        <v>3.7326750368405555E-2</v>
      </c>
      <c r="AC259" s="422">
        <v>4.2186756566098375E-2</v>
      </c>
      <c r="AD259" s="422">
        <v>4.5653545806255406E-2</v>
      </c>
      <c r="AE259" s="422">
        <v>5.6337909719281001E-2</v>
      </c>
      <c r="AF259" s="422">
        <v>6.4345643829951713E-2</v>
      </c>
      <c r="AG259" s="423">
        <v>9.7743950796053414E-2</v>
      </c>
      <c r="AH259" s="581">
        <v>6.6154830718889598E-2</v>
      </c>
    </row>
    <row r="260" spans="1:36" ht="14.25" x14ac:dyDescent="0.2">
      <c r="A260" s="368" t="s">
        <v>1</v>
      </c>
      <c r="B260" s="277">
        <v>5.3361618798955616E-2</v>
      </c>
      <c r="C260" s="278">
        <v>-4.4507863258242734E-2</v>
      </c>
      <c r="D260" s="278">
        <v>-2.7995358282564536E-2</v>
      </c>
      <c r="E260" s="278">
        <v>-5.766505035434534E-2</v>
      </c>
      <c r="F260" s="278">
        <v>-1.5417132910605553E-2</v>
      </c>
      <c r="G260" s="278">
        <v>-5.7180156657963443E-2</v>
      </c>
      <c r="H260" s="278">
        <v>-5.0520121016204594E-2</v>
      </c>
      <c r="I260" s="278">
        <v>-8.7851328520964528E-2</v>
      </c>
      <c r="J260" s="280">
        <v>-9.2689295039164496E-2</v>
      </c>
      <c r="K260" s="277">
        <v>1.8898420987193812E-2</v>
      </c>
      <c r="L260" s="278">
        <v>-3.5071625149954086E-2</v>
      </c>
      <c r="M260" s="278">
        <v>-4.7134808300123697E-2</v>
      </c>
      <c r="N260" s="280">
        <v>-0.13994778067885116</v>
      </c>
      <c r="O260" s="277">
        <v>4.4908616187989553E-2</v>
      </c>
      <c r="P260" s="278">
        <v>-1.5955903684363741E-3</v>
      </c>
      <c r="Q260" s="278">
        <v>7.1272316703126677E-3</v>
      </c>
      <c r="R260" s="278">
        <v>-2.7835553392043223E-2</v>
      </c>
      <c r="S260" s="424">
        <v>-1.3144863599531847E-2</v>
      </c>
      <c r="T260" s="424">
        <v>-4.547432550043512E-2</v>
      </c>
      <c r="U260" s="424">
        <v>-4.4629303539984157E-2</v>
      </c>
      <c r="V260" s="424">
        <v>-6.0973736753186909E-2</v>
      </c>
      <c r="W260" s="644">
        <v>-9.9477806788511744E-2</v>
      </c>
      <c r="X260" s="548">
        <v>2.9692148885785433E-2</v>
      </c>
      <c r="Y260" s="424">
        <v>-5.4592926655590056E-3</v>
      </c>
      <c r="Z260" s="424">
        <v>2.7929424796265534E-2</v>
      </c>
      <c r="AA260" s="424">
        <v>-4.2148452070123126E-2</v>
      </c>
      <c r="AB260" s="424">
        <v>-2.6877591767777622E-2</v>
      </c>
      <c r="AC260" s="424">
        <v>-4.7048584446833519E-2</v>
      </c>
      <c r="AD260" s="424">
        <v>-4.7560538575743577E-2</v>
      </c>
      <c r="AE260" s="424">
        <v>-6.5675838521791499E-2</v>
      </c>
      <c r="AF260" s="424">
        <v>-9.2789716810604508E-2</v>
      </c>
      <c r="AG260" s="425">
        <v>-0.11786646773591947</v>
      </c>
      <c r="AH260" s="281">
        <v>-3.184781310261272E-2</v>
      </c>
    </row>
    <row r="261" spans="1:36" ht="14.25" x14ac:dyDescent="0.2">
      <c r="A261" s="367" t="s">
        <v>28</v>
      </c>
      <c r="B261" s="252">
        <f>B257-B243</f>
        <v>131.52083333333326</v>
      </c>
      <c r="C261" s="185">
        <f t="shared" ref="C261:AG261" si="80">C257-C243</f>
        <v>147.22198731501067</v>
      </c>
      <c r="D261" s="185">
        <f t="shared" si="80"/>
        <v>136.26068376068383</v>
      </c>
      <c r="E261" s="185">
        <f t="shared" si="80"/>
        <v>87.742160278745814</v>
      </c>
      <c r="F261" s="185">
        <f t="shared" si="80"/>
        <v>158.88044579533926</v>
      </c>
      <c r="G261" s="185">
        <f t="shared" si="80"/>
        <v>135.06521739130426</v>
      </c>
      <c r="H261" s="185">
        <f t="shared" si="80"/>
        <v>141.23904288083395</v>
      </c>
      <c r="I261" s="185">
        <f t="shared" si="80"/>
        <v>123.32720588235293</v>
      </c>
      <c r="J261" s="257">
        <f t="shared" si="80"/>
        <v>106.5</v>
      </c>
      <c r="K261" s="252">
        <f t="shared" si="80"/>
        <v>165.85714285714289</v>
      </c>
      <c r="L261" s="185">
        <f t="shared" si="80"/>
        <v>145.40540540540542</v>
      </c>
      <c r="M261" s="185">
        <f t="shared" si="80"/>
        <v>189.51945080091537</v>
      </c>
      <c r="N261" s="257">
        <f t="shared" si="80"/>
        <v>57</v>
      </c>
      <c r="O261" s="252">
        <f t="shared" si="80"/>
        <v>159.92857142857133</v>
      </c>
      <c r="P261" s="185">
        <f t="shared" si="80"/>
        <v>129.89316239316236</v>
      </c>
      <c r="Q261" s="185">
        <f t="shared" si="80"/>
        <v>130.75391180654356</v>
      </c>
      <c r="R261" s="185">
        <f t="shared" si="80"/>
        <v>114.11427009294698</v>
      </c>
      <c r="S261" s="185">
        <f t="shared" si="80"/>
        <v>166.09624292331432</v>
      </c>
      <c r="T261" s="185">
        <f t="shared" si="80"/>
        <v>143.125</v>
      </c>
      <c r="U261" s="185">
        <f t="shared" si="80"/>
        <v>146.20155038759708</v>
      </c>
      <c r="V261" s="185">
        <f t="shared" si="80"/>
        <v>181.94957983193285</v>
      </c>
      <c r="W261" s="257">
        <f t="shared" si="80"/>
        <v>122.68181818181824</v>
      </c>
      <c r="X261" s="252">
        <f t="shared" si="80"/>
        <v>149.13319238900635</v>
      </c>
      <c r="Y261" s="185">
        <f t="shared" si="80"/>
        <v>124.25974025974028</v>
      </c>
      <c r="Z261" s="185">
        <f t="shared" si="80"/>
        <v>147.34199134199139</v>
      </c>
      <c r="AA261" s="185">
        <f t="shared" si="80"/>
        <v>126.41337386018222</v>
      </c>
      <c r="AB261" s="185">
        <f t="shared" si="80"/>
        <v>128.22328931572633</v>
      </c>
      <c r="AC261" s="185">
        <f t="shared" si="80"/>
        <v>139.67468805704107</v>
      </c>
      <c r="AD261" s="185">
        <f t="shared" si="80"/>
        <v>159.63585434173683</v>
      </c>
      <c r="AE261" s="185">
        <f t="shared" si="80"/>
        <v>128.39743589743603</v>
      </c>
      <c r="AF261" s="185">
        <f t="shared" si="80"/>
        <v>162.52508361204013</v>
      </c>
      <c r="AG261" s="253">
        <f t="shared" si="80"/>
        <v>87.619047619047478</v>
      </c>
      <c r="AH261" s="309">
        <f>AH257-AH243</f>
        <v>137.60276917784654</v>
      </c>
    </row>
    <row r="262" spans="1:36" ht="14.25" x14ac:dyDescent="0.2">
      <c r="A262" s="367" t="s">
        <v>56</v>
      </c>
      <c r="B262" s="711">
        <v>414</v>
      </c>
      <c r="C262" s="491">
        <v>715</v>
      </c>
      <c r="D262" s="491">
        <v>520</v>
      </c>
      <c r="E262" s="491">
        <v>520</v>
      </c>
      <c r="F262" s="491">
        <v>598</v>
      </c>
      <c r="G262" s="491">
        <v>598</v>
      </c>
      <c r="H262" s="491">
        <v>840</v>
      </c>
      <c r="I262" s="491">
        <v>436</v>
      </c>
      <c r="J262" s="603">
        <v>259</v>
      </c>
      <c r="K262" s="490">
        <v>588</v>
      </c>
      <c r="L262" s="491">
        <v>507</v>
      </c>
      <c r="M262" s="491">
        <v>305</v>
      </c>
      <c r="N262" s="603">
        <v>121</v>
      </c>
      <c r="O262" s="490">
        <v>594</v>
      </c>
      <c r="P262" s="712">
        <v>491</v>
      </c>
      <c r="Q262" s="712">
        <v>506</v>
      </c>
      <c r="R262" s="491">
        <v>815</v>
      </c>
      <c r="S262" s="491">
        <v>813</v>
      </c>
      <c r="T262" s="491">
        <v>650</v>
      </c>
      <c r="U262" s="491">
        <v>649</v>
      </c>
      <c r="V262" s="491">
        <v>464</v>
      </c>
      <c r="W262" s="603">
        <v>275</v>
      </c>
      <c r="X262" s="490">
        <v>605</v>
      </c>
      <c r="Y262" s="491">
        <v>478</v>
      </c>
      <c r="Z262" s="491">
        <v>478</v>
      </c>
      <c r="AA262" s="491">
        <v>673</v>
      </c>
      <c r="AB262" s="491">
        <v>672</v>
      </c>
      <c r="AC262" s="491">
        <v>590</v>
      </c>
      <c r="AD262" s="491">
        <v>590</v>
      </c>
      <c r="AE262" s="491">
        <v>675</v>
      </c>
      <c r="AF262" s="491">
        <v>326</v>
      </c>
      <c r="AG262" s="492">
        <v>163</v>
      </c>
      <c r="AH262" s="537">
        <f>SUM(A262:AG262)</f>
        <v>16928</v>
      </c>
    </row>
    <row r="263" spans="1:36" ht="14.25" x14ac:dyDescent="0.2">
      <c r="A263" s="573" t="s">
        <v>149</v>
      </c>
      <c r="B263" s="576">
        <v>84</v>
      </c>
      <c r="C263" s="574">
        <v>86.5</v>
      </c>
      <c r="D263" s="574">
        <v>87.5</v>
      </c>
      <c r="E263" s="574">
        <v>87.5</v>
      </c>
      <c r="F263" s="574">
        <v>88</v>
      </c>
      <c r="G263" s="574">
        <v>88.5</v>
      </c>
      <c r="H263" s="574">
        <v>89.5</v>
      </c>
      <c r="I263" s="574">
        <v>91</v>
      </c>
      <c r="J263" s="634">
        <v>91.5</v>
      </c>
      <c r="K263" s="576">
        <v>87</v>
      </c>
      <c r="L263" s="574">
        <v>88</v>
      </c>
      <c r="M263" s="574">
        <v>89.5</v>
      </c>
      <c r="N263" s="634">
        <v>91</v>
      </c>
      <c r="O263" s="576">
        <v>86.5</v>
      </c>
      <c r="P263" s="574">
        <v>88.5</v>
      </c>
      <c r="Q263" s="574">
        <v>89</v>
      </c>
      <c r="R263" s="574">
        <v>90</v>
      </c>
      <c r="S263" s="574">
        <v>90</v>
      </c>
      <c r="T263" s="574">
        <v>90.5</v>
      </c>
      <c r="U263" s="574">
        <v>90.5</v>
      </c>
      <c r="V263" s="574">
        <v>93</v>
      </c>
      <c r="W263" s="634">
        <v>93</v>
      </c>
      <c r="X263" s="576">
        <v>87.5</v>
      </c>
      <c r="Y263" s="574">
        <v>89.5</v>
      </c>
      <c r="Z263" s="574">
        <v>88.5</v>
      </c>
      <c r="AA263" s="574">
        <v>90.5</v>
      </c>
      <c r="AB263" s="574">
        <v>90</v>
      </c>
      <c r="AC263" s="574">
        <v>90.5</v>
      </c>
      <c r="AD263" s="574">
        <v>90.5</v>
      </c>
      <c r="AE263" s="574">
        <v>92</v>
      </c>
      <c r="AF263" s="574">
        <v>93</v>
      </c>
      <c r="AG263" s="106">
        <v>94</v>
      </c>
      <c r="AH263" s="583"/>
    </row>
    <row r="264" spans="1:36" ht="16.5" thickBot="1" x14ac:dyDescent="0.3">
      <c r="A264" s="443" t="s">
        <v>150</v>
      </c>
      <c r="B264" s="601">
        <f>B263-B249</f>
        <v>8</v>
      </c>
      <c r="C264" s="602">
        <f t="shared" ref="C264:AG264" si="81">C263-C249</f>
        <v>9</v>
      </c>
      <c r="D264" s="602">
        <f t="shared" si="81"/>
        <v>9</v>
      </c>
      <c r="E264" s="602">
        <f t="shared" si="81"/>
        <v>9</v>
      </c>
      <c r="F264" s="602">
        <f t="shared" si="81"/>
        <v>8.5</v>
      </c>
      <c r="G264" s="602">
        <f t="shared" si="81"/>
        <v>9</v>
      </c>
      <c r="H264" s="602">
        <f t="shared" si="81"/>
        <v>9</v>
      </c>
      <c r="I264" s="602">
        <f t="shared" si="81"/>
        <v>9</v>
      </c>
      <c r="J264" s="605">
        <f t="shared" si="81"/>
        <v>9</v>
      </c>
      <c r="K264" s="601">
        <f t="shared" si="81"/>
        <v>9</v>
      </c>
      <c r="L264" s="602">
        <f t="shared" si="81"/>
        <v>9</v>
      </c>
      <c r="M264" s="602">
        <f t="shared" si="81"/>
        <v>8.5</v>
      </c>
      <c r="N264" s="605">
        <f t="shared" si="81"/>
        <v>9</v>
      </c>
      <c r="O264" s="601">
        <f t="shared" si="81"/>
        <v>8</v>
      </c>
      <c r="P264" s="602">
        <f t="shared" si="81"/>
        <v>8.5</v>
      </c>
      <c r="Q264" s="602">
        <f t="shared" si="81"/>
        <v>9</v>
      </c>
      <c r="R264" s="602">
        <f t="shared" si="81"/>
        <v>9</v>
      </c>
      <c r="S264" s="602">
        <f t="shared" si="81"/>
        <v>9</v>
      </c>
      <c r="T264" s="602">
        <f t="shared" si="81"/>
        <v>9</v>
      </c>
      <c r="U264" s="602">
        <f t="shared" si="81"/>
        <v>9</v>
      </c>
      <c r="V264" s="602">
        <f t="shared" si="81"/>
        <v>9</v>
      </c>
      <c r="W264" s="605">
        <f t="shared" si="81"/>
        <v>9</v>
      </c>
      <c r="X264" s="601">
        <f t="shared" si="81"/>
        <v>8.5</v>
      </c>
      <c r="Y264" s="602">
        <f t="shared" si="81"/>
        <v>9</v>
      </c>
      <c r="Z264" s="602">
        <f t="shared" si="81"/>
        <v>8.5</v>
      </c>
      <c r="AA264" s="602">
        <f t="shared" si="81"/>
        <v>9</v>
      </c>
      <c r="AB264" s="602">
        <f t="shared" si="81"/>
        <v>9</v>
      </c>
      <c r="AC264" s="602">
        <f t="shared" si="81"/>
        <v>9</v>
      </c>
      <c r="AD264" s="602">
        <f t="shared" si="81"/>
        <v>9</v>
      </c>
      <c r="AE264" s="602">
        <f t="shared" si="81"/>
        <v>9</v>
      </c>
      <c r="AF264" s="602">
        <f t="shared" si="81"/>
        <v>9</v>
      </c>
      <c r="AG264" s="622">
        <f t="shared" si="81"/>
        <v>9</v>
      </c>
      <c r="AH264" s="584"/>
      <c r="AI264" s="719" t="s">
        <v>130</v>
      </c>
      <c r="AJ264" s="720">
        <f>(AH248-AH262)*100/AH248</f>
        <v>5.9070234508830999E-3</v>
      </c>
    </row>
    <row r="266" spans="1:36" ht="13.5" thickBot="1" x14ac:dyDescent="0.25"/>
    <row r="267" spans="1:36" ht="21" thickBot="1" x14ac:dyDescent="0.35">
      <c r="A267" s="624" t="s">
        <v>151</v>
      </c>
      <c r="B267" s="801" t="s">
        <v>97</v>
      </c>
      <c r="C267" s="802"/>
      <c r="D267" s="802"/>
      <c r="E267" s="802"/>
      <c r="F267" s="802"/>
      <c r="G267" s="802"/>
      <c r="H267" s="802"/>
      <c r="I267" s="802"/>
      <c r="J267" s="803"/>
      <c r="K267" s="804" t="s">
        <v>88</v>
      </c>
      <c r="L267" s="805"/>
      <c r="M267" s="805"/>
      <c r="N267" s="806"/>
      <c r="O267" s="807" t="s">
        <v>89</v>
      </c>
      <c r="P267" s="808"/>
      <c r="Q267" s="808"/>
      <c r="R267" s="808"/>
      <c r="S267" s="808"/>
      <c r="T267" s="808"/>
      <c r="U267" s="808"/>
      <c r="V267" s="808"/>
      <c r="W267" s="809"/>
      <c r="X267" s="813" t="s">
        <v>90</v>
      </c>
      <c r="Y267" s="814"/>
      <c r="Z267" s="814"/>
      <c r="AA267" s="814"/>
      <c r="AB267" s="814"/>
      <c r="AC267" s="814"/>
      <c r="AD267" s="814"/>
      <c r="AE267" s="814"/>
      <c r="AF267" s="814"/>
      <c r="AG267" s="815"/>
      <c r="AH267" s="816" t="s">
        <v>69</v>
      </c>
    </row>
    <row r="268" spans="1:36" ht="14.25" x14ac:dyDescent="0.2">
      <c r="A268" s="571" t="s">
        <v>110</v>
      </c>
      <c r="B268" s="565">
        <v>1</v>
      </c>
      <c r="C268" s="566">
        <v>2</v>
      </c>
      <c r="D268" s="566">
        <v>3</v>
      </c>
      <c r="E268" s="566">
        <v>4</v>
      </c>
      <c r="F268" s="566">
        <v>5</v>
      </c>
      <c r="G268" s="566">
        <v>6</v>
      </c>
      <c r="H268" s="566">
        <v>7</v>
      </c>
      <c r="I268" s="566">
        <v>8</v>
      </c>
      <c r="J268" s="629">
        <v>9</v>
      </c>
      <c r="K268" s="565">
        <v>1</v>
      </c>
      <c r="L268" s="566">
        <v>2</v>
      </c>
      <c r="M268" s="566">
        <v>3</v>
      </c>
      <c r="N268" s="629">
        <v>4</v>
      </c>
      <c r="O268" s="565">
        <v>1</v>
      </c>
      <c r="P268" s="566">
        <v>2</v>
      </c>
      <c r="Q268" s="566">
        <v>3</v>
      </c>
      <c r="R268" s="566">
        <v>4</v>
      </c>
      <c r="S268" s="566">
        <v>5</v>
      </c>
      <c r="T268" s="566">
        <v>6</v>
      </c>
      <c r="U268" s="566">
        <v>7</v>
      </c>
      <c r="V268" s="566">
        <v>8</v>
      </c>
      <c r="W268" s="629">
        <v>9</v>
      </c>
      <c r="X268" s="565">
        <v>1</v>
      </c>
      <c r="Y268" s="566">
        <v>2</v>
      </c>
      <c r="Z268" s="566">
        <v>3</v>
      </c>
      <c r="AA268" s="566">
        <v>4</v>
      </c>
      <c r="AB268" s="566">
        <v>5</v>
      </c>
      <c r="AC268" s="566">
        <v>6</v>
      </c>
      <c r="AD268" s="566">
        <v>7</v>
      </c>
      <c r="AE268" s="566">
        <v>8</v>
      </c>
      <c r="AF268" s="566">
        <v>9</v>
      </c>
      <c r="AG268" s="135">
        <v>10</v>
      </c>
      <c r="AH268" s="817"/>
    </row>
    <row r="269" spans="1:36" ht="13.5" thickBot="1" x14ac:dyDescent="0.25">
      <c r="A269" s="572" t="s">
        <v>2</v>
      </c>
      <c r="B269" s="705">
        <v>7</v>
      </c>
      <c r="C269" s="317">
        <v>6</v>
      </c>
      <c r="D269" s="241">
        <v>5</v>
      </c>
      <c r="E269" s="241">
        <v>5</v>
      </c>
      <c r="F269" s="240">
        <v>4</v>
      </c>
      <c r="G269" s="240">
        <v>4</v>
      </c>
      <c r="H269" s="323">
        <v>3</v>
      </c>
      <c r="I269" s="239">
        <v>2</v>
      </c>
      <c r="J269" s="630">
        <v>1</v>
      </c>
      <c r="K269" s="325">
        <v>4</v>
      </c>
      <c r="L269" s="323">
        <v>3</v>
      </c>
      <c r="M269" s="239">
        <v>2</v>
      </c>
      <c r="N269" s="630">
        <v>1</v>
      </c>
      <c r="O269" s="575">
        <v>6</v>
      </c>
      <c r="P269" s="241">
        <v>5</v>
      </c>
      <c r="Q269" s="241">
        <v>5</v>
      </c>
      <c r="R269" s="240">
        <v>4</v>
      </c>
      <c r="S269" s="240">
        <v>4</v>
      </c>
      <c r="T269" s="323">
        <v>3</v>
      </c>
      <c r="U269" s="323">
        <v>3</v>
      </c>
      <c r="V269" s="239">
        <v>2</v>
      </c>
      <c r="W269" s="630">
        <v>1</v>
      </c>
      <c r="X269" s="705">
        <v>7</v>
      </c>
      <c r="Y269" s="317">
        <v>6</v>
      </c>
      <c r="Z269" s="317">
        <v>6</v>
      </c>
      <c r="AA269" s="241">
        <v>5</v>
      </c>
      <c r="AB269" s="241">
        <v>5</v>
      </c>
      <c r="AC269" s="240">
        <v>4</v>
      </c>
      <c r="AD269" s="240">
        <v>4</v>
      </c>
      <c r="AE269" s="323">
        <v>3</v>
      </c>
      <c r="AF269" s="239">
        <v>2</v>
      </c>
      <c r="AG269" s="540">
        <v>1</v>
      </c>
      <c r="AH269" s="817"/>
    </row>
    <row r="270" spans="1:36" ht="14.25" x14ac:dyDescent="0.2">
      <c r="A270" s="366" t="s">
        <v>3</v>
      </c>
      <c r="B270" s="541">
        <v>2060</v>
      </c>
      <c r="C270" s="356">
        <v>2060</v>
      </c>
      <c r="D270" s="356">
        <v>2060</v>
      </c>
      <c r="E270" s="356">
        <v>2060</v>
      </c>
      <c r="F270" s="356">
        <v>2060</v>
      </c>
      <c r="G270" s="356">
        <v>2060</v>
      </c>
      <c r="H270" s="499">
        <v>2060</v>
      </c>
      <c r="I270" s="499">
        <v>2060</v>
      </c>
      <c r="J270" s="631">
        <v>2060</v>
      </c>
      <c r="K270" s="498">
        <v>2060</v>
      </c>
      <c r="L270" s="499">
        <v>2060</v>
      </c>
      <c r="M270" s="499">
        <v>2060</v>
      </c>
      <c r="N270" s="713">
        <v>2060</v>
      </c>
      <c r="O270" s="714">
        <v>2060</v>
      </c>
      <c r="P270" s="500">
        <v>2060</v>
      </c>
      <c r="Q270" s="500">
        <v>2060</v>
      </c>
      <c r="R270" s="356">
        <v>2060</v>
      </c>
      <c r="S270" s="356">
        <v>2060</v>
      </c>
      <c r="T270" s="501">
        <v>2060</v>
      </c>
      <c r="U270" s="501">
        <v>2060</v>
      </c>
      <c r="V270" s="501">
        <v>2060</v>
      </c>
      <c r="W270" s="641">
        <v>2060</v>
      </c>
      <c r="X270" s="545">
        <v>2060</v>
      </c>
      <c r="Y270" s="501">
        <v>2060</v>
      </c>
      <c r="Z270" s="501">
        <v>2060</v>
      </c>
      <c r="AA270" s="501">
        <v>2060</v>
      </c>
      <c r="AB270" s="501">
        <v>2060</v>
      </c>
      <c r="AC270" s="501">
        <v>2060</v>
      </c>
      <c r="AD270" s="501">
        <v>2060</v>
      </c>
      <c r="AE270" s="501">
        <v>2060</v>
      </c>
      <c r="AF270" s="501">
        <v>2060</v>
      </c>
      <c r="AG270" s="502">
        <v>2060</v>
      </c>
      <c r="AH270" s="303">
        <v>2060</v>
      </c>
    </row>
    <row r="271" spans="1:36" ht="14.25" x14ac:dyDescent="0.2">
      <c r="A271" s="367" t="s">
        <v>6</v>
      </c>
      <c r="B271" s="419">
        <v>2106.5625</v>
      </c>
      <c r="C271" s="358">
        <v>1962.9787234042553</v>
      </c>
      <c r="D271" s="358">
        <v>1947.6315789473683</v>
      </c>
      <c r="E271" s="358">
        <v>1942.5</v>
      </c>
      <c r="F271" s="358">
        <v>1989.3333333333333</v>
      </c>
      <c r="G271" s="358">
        <v>1877.391304347826</v>
      </c>
      <c r="H271" s="428">
        <v>1938.28125</v>
      </c>
      <c r="I271" s="428">
        <v>1889.3939393939395</v>
      </c>
      <c r="J271" s="637">
        <v>1844.7619047619048</v>
      </c>
      <c r="K271" s="503">
        <v>2080.4651162790697</v>
      </c>
      <c r="L271" s="429">
        <v>2011.8421052631579</v>
      </c>
      <c r="M271" s="428">
        <v>1924.1666666666667</v>
      </c>
      <c r="N271" s="554">
        <v>1868.8888888888889</v>
      </c>
      <c r="O271" s="419">
        <v>2077.7551020408164</v>
      </c>
      <c r="P271" s="358">
        <v>2057.0270270270271</v>
      </c>
      <c r="Q271" s="358">
        <v>2076.9230769230771</v>
      </c>
      <c r="R271" s="358">
        <v>2057.4193548387098</v>
      </c>
      <c r="S271" s="420">
        <v>2056.6101694915255</v>
      </c>
      <c r="T271" s="420">
        <v>2024</v>
      </c>
      <c r="U271" s="420">
        <v>2040.625</v>
      </c>
      <c r="V271" s="420">
        <v>2021.081081081081</v>
      </c>
      <c r="W271" s="642">
        <v>1992.7272727272727</v>
      </c>
      <c r="X271" s="710">
        <v>2092.9787234042551</v>
      </c>
      <c r="Y271" s="420">
        <v>2060.2777777777778</v>
      </c>
      <c r="Z271" s="420">
        <v>2136.1764705882351</v>
      </c>
      <c r="AA271" s="420">
        <v>1976</v>
      </c>
      <c r="AB271" s="420">
        <v>2090.566037735849</v>
      </c>
      <c r="AC271" s="420">
        <v>2031.590909090909</v>
      </c>
      <c r="AD271" s="420">
        <v>2005.2380952380952</v>
      </c>
      <c r="AE271" s="420">
        <v>1990.5882352941176</v>
      </c>
      <c r="AF271" s="420">
        <v>1919.1666666666667</v>
      </c>
      <c r="AG271" s="505">
        <v>1873.0769230769231</v>
      </c>
      <c r="AH271" s="580">
        <v>2009.826224328594</v>
      </c>
    </row>
    <row r="272" spans="1:36" ht="14.25" x14ac:dyDescent="0.2">
      <c r="A272" s="367" t="s">
        <v>7</v>
      </c>
      <c r="B272" s="419">
        <v>84.375</v>
      </c>
      <c r="C272" s="358">
        <v>95.744680851063833</v>
      </c>
      <c r="D272" s="358">
        <v>92.10526315789474</v>
      </c>
      <c r="E272" s="358">
        <v>95</v>
      </c>
      <c r="F272" s="358">
        <v>95.555555555555557</v>
      </c>
      <c r="G272" s="358">
        <v>91.304347826086953</v>
      </c>
      <c r="H272" s="428">
        <v>93.75</v>
      </c>
      <c r="I272" s="428">
        <v>90.909090909090907</v>
      </c>
      <c r="J272" s="637">
        <v>76.19047619047619</v>
      </c>
      <c r="K272" s="503">
        <v>95.348837209302332</v>
      </c>
      <c r="L272" s="429">
        <v>94.736842105263165</v>
      </c>
      <c r="M272" s="428">
        <v>95.833333333333329</v>
      </c>
      <c r="N272" s="554">
        <v>88.888888888888886</v>
      </c>
      <c r="O272" s="419">
        <v>85.714285714285708</v>
      </c>
      <c r="P272" s="358">
        <v>91.891891891891888</v>
      </c>
      <c r="Q272" s="358">
        <v>100</v>
      </c>
      <c r="R272" s="358">
        <v>96.774193548387103</v>
      </c>
      <c r="S272" s="420">
        <v>94.915254237288138</v>
      </c>
      <c r="T272" s="420">
        <v>98</v>
      </c>
      <c r="U272" s="420">
        <v>100</v>
      </c>
      <c r="V272" s="420">
        <v>100</v>
      </c>
      <c r="W272" s="721">
        <v>86.36363636363636</v>
      </c>
      <c r="X272" s="546">
        <v>95.744680851063833</v>
      </c>
      <c r="Y272" s="420">
        <v>94.444444444444443</v>
      </c>
      <c r="Z272" s="420">
        <v>94.117647058823536</v>
      </c>
      <c r="AA272" s="420">
        <v>100</v>
      </c>
      <c r="AB272" s="420">
        <v>100</v>
      </c>
      <c r="AC272" s="420">
        <v>95.454545454545453</v>
      </c>
      <c r="AD272" s="420">
        <v>100</v>
      </c>
      <c r="AE272" s="420">
        <v>90.196078431372555</v>
      </c>
      <c r="AF272" s="420">
        <v>87.5</v>
      </c>
      <c r="AG272" s="722">
        <v>92.307692307692307</v>
      </c>
      <c r="AH272" s="580">
        <v>89.33649289099526</v>
      </c>
    </row>
    <row r="273" spans="1:36" ht="14.25" x14ac:dyDescent="0.2">
      <c r="A273" s="367" t="s">
        <v>8</v>
      </c>
      <c r="B273" s="430">
        <v>8.6841948015558806E-2</v>
      </c>
      <c r="C273" s="361">
        <v>5.0419102190417349E-2</v>
      </c>
      <c r="D273" s="361">
        <v>5.9393819359748412E-2</v>
      </c>
      <c r="E273" s="361">
        <v>5.1270487225333561E-2</v>
      </c>
      <c r="F273" s="361">
        <v>5.5273576193080917E-2</v>
      </c>
      <c r="G273" s="361">
        <v>5.4268402623783796E-2</v>
      </c>
      <c r="H273" s="432">
        <v>5.595093284833174E-2</v>
      </c>
      <c r="I273" s="432">
        <v>5.7389123398945689E-2</v>
      </c>
      <c r="J273" s="638">
        <v>7.6690580793967886E-2</v>
      </c>
      <c r="K273" s="506">
        <v>5.1768371886563649E-2</v>
      </c>
      <c r="L273" s="433">
        <v>4.9428333611268763E-2</v>
      </c>
      <c r="M273" s="432">
        <v>4.7011488898360376E-2</v>
      </c>
      <c r="N273" s="555">
        <v>6.2013815982902509E-2</v>
      </c>
      <c r="O273" s="430">
        <v>6.3807685519679386E-2</v>
      </c>
      <c r="P273" s="361">
        <v>5.1533218551815127E-2</v>
      </c>
      <c r="Q273" s="361">
        <v>5.0393966876766803E-2</v>
      </c>
      <c r="R273" s="361">
        <v>4.970482121087276E-2</v>
      </c>
      <c r="S273" s="422">
        <v>5.0026013725035699E-2</v>
      </c>
      <c r="T273" s="422">
        <v>5.2872538425580019E-2</v>
      </c>
      <c r="U273" s="422">
        <v>5.3569013833317282E-2</v>
      </c>
      <c r="V273" s="422">
        <v>4.7482944148001104E-2</v>
      </c>
      <c r="W273" s="643">
        <v>7.4665759832063833E-2</v>
      </c>
      <c r="X273" s="547">
        <v>4.9769594028044609E-2</v>
      </c>
      <c r="Y273" s="422">
        <v>4.7892252283485995E-2</v>
      </c>
      <c r="Z273" s="422">
        <v>4.7032592127220843E-2</v>
      </c>
      <c r="AA273" s="422">
        <v>4.7036323770682356E-2</v>
      </c>
      <c r="AB273" s="422">
        <v>3.4323094013748674E-2</v>
      </c>
      <c r="AC273" s="422">
        <v>4.7572098339383868E-2</v>
      </c>
      <c r="AD273" s="422">
        <v>4.0444426348785971E-2</v>
      </c>
      <c r="AE273" s="422">
        <v>5.588258624030059E-2</v>
      </c>
      <c r="AF273" s="422">
        <v>5.573381525398749E-2</v>
      </c>
      <c r="AG273" s="423">
        <v>7.5164102058330476E-2</v>
      </c>
      <c r="AH273" s="581">
        <v>6.3977538990783803E-2</v>
      </c>
    </row>
    <row r="274" spans="1:36" ht="14.25" x14ac:dyDescent="0.2">
      <c r="A274" s="368" t="s">
        <v>1</v>
      </c>
      <c r="B274" s="277">
        <v>2.2603155339805826E-2</v>
      </c>
      <c r="C274" s="278">
        <v>-4.7097707085312947E-2</v>
      </c>
      <c r="D274" s="278">
        <v>-5.4547777210015379E-2</v>
      </c>
      <c r="E274" s="278">
        <v>-5.7038834951456313E-2</v>
      </c>
      <c r="F274" s="278">
        <v>-3.4304207119741137E-2</v>
      </c>
      <c r="G274" s="278">
        <v>-8.8644997889404845E-2</v>
      </c>
      <c r="H274" s="278">
        <v>-5.9086771844660192E-2</v>
      </c>
      <c r="I274" s="278">
        <v>-8.2818476022359477E-2</v>
      </c>
      <c r="J274" s="280">
        <v>-0.10448451225150251</v>
      </c>
      <c r="K274" s="277">
        <v>9.9345224655677973E-3</v>
      </c>
      <c r="L274" s="278">
        <v>-2.3377618804292271E-2</v>
      </c>
      <c r="M274" s="278">
        <v>-6.5938511326860808E-2</v>
      </c>
      <c r="N274" s="280">
        <v>-9.2772384034519942E-2</v>
      </c>
      <c r="O274" s="277">
        <v>8.6189815732118369E-3</v>
      </c>
      <c r="P274" s="278">
        <v>-1.4431907635790832E-3</v>
      </c>
      <c r="Q274" s="278">
        <v>8.2150858849889003E-3</v>
      </c>
      <c r="R274" s="278">
        <v>-1.2527403695583735E-3</v>
      </c>
      <c r="S274" s="424">
        <v>-1.6455487905215828E-3</v>
      </c>
      <c r="T274" s="424">
        <v>-1.7475728155339806E-2</v>
      </c>
      <c r="U274" s="424">
        <v>-9.405339805825242E-3</v>
      </c>
      <c r="V274" s="424">
        <v>-1.8892679086853863E-2</v>
      </c>
      <c r="W274" s="644">
        <v>-3.2656663724624876E-2</v>
      </c>
      <c r="X274" s="548">
        <v>1.60090890311918E-2</v>
      </c>
      <c r="Y274" s="424">
        <v>1.3484358144554771E-4</v>
      </c>
      <c r="Z274" s="424">
        <v>3.6978869217589867E-2</v>
      </c>
      <c r="AA274" s="424">
        <v>-4.0776699029126215E-2</v>
      </c>
      <c r="AB274" s="424">
        <v>1.4837882396043214E-2</v>
      </c>
      <c r="AC274" s="424">
        <v>-1.3790820829655822E-2</v>
      </c>
      <c r="AD274" s="424">
        <v>-2.6583448913546026E-2</v>
      </c>
      <c r="AE274" s="424">
        <v>-3.3695031410622543E-2</v>
      </c>
      <c r="AF274" s="424">
        <v>-6.8365695792880224E-2</v>
      </c>
      <c r="AG274" s="425">
        <v>-9.0739357729648987E-2</v>
      </c>
      <c r="AH274" s="281">
        <v>-2.4356201782235933E-2</v>
      </c>
    </row>
    <row r="275" spans="1:36" ht="14.25" x14ac:dyDescent="0.2">
      <c r="A275" s="367" t="s">
        <v>28</v>
      </c>
      <c r="B275" s="252">
        <f>B271-B257</f>
        <v>89.375</v>
      </c>
      <c r="C275" s="185">
        <f t="shared" ref="C275:AG275" si="82">C271-C257</f>
        <v>133.21128154379016</v>
      </c>
      <c r="D275" s="185">
        <f t="shared" si="82"/>
        <v>86.242690058479411</v>
      </c>
      <c r="E275" s="185">
        <f t="shared" si="82"/>
        <v>137.92857142857133</v>
      </c>
      <c r="F275" s="185">
        <f t="shared" si="82"/>
        <v>103.85714285714289</v>
      </c>
      <c r="G275" s="185">
        <f t="shared" si="82"/>
        <v>71.891304347826008</v>
      </c>
      <c r="H275" s="185">
        <f t="shared" si="82"/>
        <v>120.0272817460318</v>
      </c>
      <c r="I275" s="185">
        <f t="shared" si="82"/>
        <v>142.62923351158656</v>
      </c>
      <c r="J275" s="257">
        <f t="shared" si="82"/>
        <v>107.26190476190482</v>
      </c>
      <c r="K275" s="252">
        <f t="shared" si="82"/>
        <v>129.27464008859351</v>
      </c>
      <c r="L275" s="185">
        <f t="shared" si="82"/>
        <v>164.00426742531999</v>
      </c>
      <c r="M275" s="185">
        <f t="shared" si="82"/>
        <v>99.42982456140362</v>
      </c>
      <c r="N275" s="257">
        <f t="shared" si="82"/>
        <v>221.88888888888891</v>
      </c>
      <c r="O275" s="252">
        <f t="shared" si="82"/>
        <v>76.755102040816382</v>
      </c>
      <c r="P275" s="185">
        <f t="shared" si="82"/>
        <v>145.08258258258275</v>
      </c>
      <c r="Q275" s="185">
        <f t="shared" si="82"/>
        <v>148.27442827442837</v>
      </c>
      <c r="R275" s="185">
        <f t="shared" si="82"/>
        <v>195.72443958447252</v>
      </c>
      <c r="S275" s="185">
        <f t="shared" si="82"/>
        <v>166.78258328462903</v>
      </c>
      <c r="T275" s="185">
        <f t="shared" si="82"/>
        <v>196.08333333333326</v>
      </c>
      <c r="U275" s="185">
        <f t="shared" si="82"/>
        <v>211.09011627906966</v>
      </c>
      <c r="V275" s="185">
        <f t="shared" si="82"/>
        <v>222.84578696343397</v>
      </c>
      <c r="W275" s="257">
        <f t="shared" si="82"/>
        <v>268.22727272727275</v>
      </c>
      <c r="X275" s="252">
        <f t="shared" si="82"/>
        <v>121.118258287976</v>
      </c>
      <c r="Y275" s="185">
        <f t="shared" si="82"/>
        <v>155.73232323232332</v>
      </c>
      <c r="Z275" s="185">
        <f t="shared" si="82"/>
        <v>167.69162210338663</v>
      </c>
      <c r="AA275" s="185">
        <f t="shared" si="82"/>
        <v>141.71428571428578</v>
      </c>
      <c r="AB275" s="185">
        <f t="shared" si="82"/>
        <v>227.03662597114317</v>
      </c>
      <c r="AC275" s="185">
        <f t="shared" si="82"/>
        <v>206.68894830659519</v>
      </c>
      <c r="AD275" s="185">
        <f t="shared" si="82"/>
        <v>181.31652661064413</v>
      </c>
      <c r="AE275" s="185">
        <f t="shared" si="82"/>
        <v>201.35746606334828</v>
      </c>
      <c r="AF275" s="185">
        <f t="shared" si="82"/>
        <v>181.85897435897436</v>
      </c>
      <c r="AG275" s="253">
        <f t="shared" si="82"/>
        <v>183.79120879120887</v>
      </c>
      <c r="AH275" s="309">
        <f>AH271-AH257</f>
        <v>155.81478642009733</v>
      </c>
    </row>
    <row r="276" spans="1:36" ht="14.25" x14ac:dyDescent="0.2">
      <c r="A276" s="367" t="s">
        <v>56</v>
      </c>
      <c r="B276" s="711">
        <v>414</v>
      </c>
      <c r="C276" s="491">
        <v>715</v>
      </c>
      <c r="D276" s="491">
        <v>520</v>
      </c>
      <c r="E276" s="491">
        <v>520</v>
      </c>
      <c r="F276" s="491">
        <v>598</v>
      </c>
      <c r="G276" s="491">
        <v>598</v>
      </c>
      <c r="H276" s="491">
        <v>839</v>
      </c>
      <c r="I276" s="491">
        <v>436</v>
      </c>
      <c r="J276" s="603">
        <v>259</v>
      </c>
      <c r="K276" s="490">
        <v>588</v>
      </c>
      <c r="L276" s="491">
        <v>507</v>
      </c>
      <c r="M276" s="491">
        <v>305</v>
      </c>
      <c r="N276" s="603">
        <v>121</v>
      </c>
      <c r="O276" s="490">
        <v>594</v>
      </c>
      <c r="P276" s="712">
        <v>491</v>
      </c>
      <c r="Q276" s="712">
        <v>506</v>
      </c>
      <c r="R276" s="491">
        <v>815</v>
      </c>
      <c r="S276" s="491">
        <v>813</v>
      </c>
      <c r="T276" s="491">
        <v>650</v>
      </c>
      <c r="U276" s="491">
        <v>649</v>
      </c>
      <c r="V276" s="491">
        <v>464</v>
      </c>
      <c r="W276" s="603">
        <v>275</v>
      </c>
      <c r="X276" s="490">
        <v>605</v>
      </c>
      <c r="Y276" s="491">
        <v>478</v>
      </c>
      <c r="Z276" s="491">
        <v>478</v>
      </c>
      <c r="AA276" s="491">
        <v>672</v>
      </c>
      <c r="AB276" s="491">
        <v>672</v>
      </c>
      <c r="AC276" s="491">
        <v>590</v>
      </c>
      <c r="AD276" s="491">
        <v>589</v>
      </c>
      <c r="AE276" s="491">
        <v>675</v>
      </c>
      <c r="AF276" s="491">
        <v>326</v>
      </c>
      <c r="AG276" s="492">
        <v>162</v>
      </c>
      <c r="AH276" s="537">
        <f>SUM(A276:AG276)</f>
        <v>16924</v>
      </c>
    </row>
    <row r="277" spans="1:36" ht="14.25" x14ac:dyDescent="0.2">
      <c r="A277" s="573" t="s">
        <v>152</v>
      </c>
      <c r="B277" s="576">
        <v>93</v>
      </c>
      <c r="C277" s="574">
        <v>95.5</v>
      </c>
      <c r="D277" s="574">
        <v>96.5</v>
      </c>
      <c r="E277" s="574">
        <v>96.5</v>
      </c>
      <c r="F277" s="574">
        <v>97</v>
      </c>
      <c r="G277" s="574">
        <v>97.5</v>
      </c>
      <c r="H277" s="574">
        <v>98.5</v>
      </c>
      <c r="I277" s="574">
        <v>100</v>
      </c>
      <c r="J277" s="634">
        <v>101</v>
      </c>
      <c r="K277" s="576">
        <v>96</v>
      </c>
      <c r="L277" s="574">
        <v>97</v>
      </c>
      <c r="M277" s="574">
        <v>98.5</v>
      </c>
      <c r="N277" s="634">
        <v>100</v>
      </c>
      <c r="O277" s="576">
        <v>95.5</v>
      </c>
      <c r="P277" s="574">
        <v>97.5</v>
      </c>
      <c r="Q277" s="574">
        <v>98</v>
      </c>
      <c r="R277" s="574">
        <v>99</v>
      </c>
      <c r="S277" s="574">
        <v>99</v>
      </c>
      <c r="T277" s="574">
        <v>99.5</v>
      </c>
      <c r="U277" s="574">
        <v>99</v>
      </c>
      <c r="V277" s="574">
        <v>101.5</v>
      </c>
      <c r="W277" s="634">
        <v>101.5</v>
      </c>
      <c r="X277" s="576">
        <v>96.5</v>
      </c>
      <c r="Y277" s="574">
        <v>98.5</v>
      </c>
      <c r="Z277" s="574">
        <v>97</v>
      </c>
      <c r="AA277" s="574">
        <v>99.5</v>
      </c>
      <c r="AB277" s="574">
        <v>98.5</v>
      </c>
      <c r="AC277" s="574">
        <v>99</v>
      </c>
      <c r="AD277" s="574">
        <v>99</v>
      </c>
      <c r="AE277" s="574">
        <v>100.5</v>
      </c>
      <c r="AF277" s="574">
        <v>102</v>
      </c>
      <c r="AG277" s="106">
        <v>103</v>
      </c>
      <c r="AH277" s="583"/>
    </row>
    <row r="278" spans="1:36" ht="16.5" thickBot="1" x14ac:dyDescent="0.3">
      <c r="A278" s="443" t="s">
        <v>153</v>
      </c>
      <c r="B278" s="601">
        <f>B277-B263</f>
        <v>9</v>
      </c>
      <c r="C278" s="602">
        <f t="shared" ref="C278:AG278" si="83">C277-C263</f>
        <v>9</v>
      </c>
      <c r="D278" s="602">
        <f t="shared" si="83"/>
        <v>9</v>
      </c>
      <c r="E278" s="602">
        <f t="shared" si="83"/>
        <v>9</v>
      </c>
      <c r="F278" s="602">
        <f t="shared" si="83"/>
        <v>9</v>
      </c>
      <c r="G278" s="602">
        <f t="shared" si="83"/>
        <v>9</v>
      </c>
      <c r="H278" s="602">
        <f t="shared" si="83"/>
        <v>9</v>
      </c>
      <c r="I278" s="602">
        <f t="shared" si="83"/>
        <v>9</v>
      </c>
      <c r="J278" s="605">
        <f t="shared" si="83"/>
        <v>9.5</v>
      </c>
      <c r="K278" s="601">
        <f t="shared" si="83"/>
        <v>9</v>
      </c>
      <c r="L278" s="602">
        <f t="shared" si="83"/>
        <v>9</v>
      </c>
      <c r="M278" s="602">
        <f t="shared" si="83"/>
        <v>9</v>
      </c>
      <c r="N278" s="605">
        <f t="shared" si="83"/>
        <v>9</v>
      </c>
      <c r="O278" s="601">
        <f t="shared" si="83"/>
        <v>9</v>
      </c>
      <c r="P278" s="602">
        <f t="shared" si="83"/>
        <v>9</v>
      </c>
      <c r="Q278" s="602">
        <f t="shared" si="83"/>
        <v>9</v>
      </c>
      <c r="R278" s="602">
        <f t="shared" si="83"/>
        <v>9</v>
      </c>
      <c r="S278" s="602">
        <f t="shared" si="83"/>
        <v>9</v>
      </c>
      <c r="T278" s="602">
        <f t="shared" si="83"/>
        <v>9</v>
      </c>
      <c r="U278" s="602">
        <f t="shared" si="83"/>
        <v>8.5</v>
      </c>
      <c r="V278" s="602">
        <f t="shared" si="83"/>
        <v>8.5</v>
      </c>
      <c r="W278" s="605">
        <f t="shared" si="83"/>
        <v>8.5</v>
      </c>
      <c r="X278" s="601">
        <f t="shared" si="83"/>
        <v>9</v>
      </c>
      <c r="Y278" s="602">
        <f t="shared" si="83"/>
        <v>9</v>
      </c>
      <c r="Z278" s="602">
        <f t="shared" si="83"/>
        <v>8.5</v>
      </c>
      <c r="AA278" s="602">
        <f t="shared" si="83"/>
        <v>9</v>
      </c>
      <c r="AB278" s="602">
        <f t="shared" si="83"/>
        <v>8.5</v>
      </c>
      <c r="AC278" s="602">
        <f t="shared" si="83"/>
        <v>8.5</v>
      </c>
      <c r="AD278" s="602">
        <f t="shared" si="83"/>
        <v>8.5</v>
      </c>
      <c r="AE278" s="602">
        <f t="shared" si="83"/>
        <v>8.5</v>
      </c>
      <c r="AF278" s="602">
        <f t="shared" si="83"/>
        <v>9</v>
      </c>
      <c r="AG278" s="622">
        <f t="shared" si="83"/>
        <v>9</v>
      </c>
      <c r="AH278" s="584"/>
      <c r="AI278" s="719" t="s">
        <v>130</v>
      </c>
      <c r="AJ278" s="720">
        <f>(AH262-AH276)*100/AH262</f>
        <v>2.3629489603024575E-2</v>
      </c>
    </row>
    <row r="280" spans="1:36" ht="13.5" thickBot="1" x14ac:dyDescent="0.25"/>
    <row r="281" spans="1:36" ht="21" thickBot="1" x14ac:dyDescent="0.35">
      <c r="A281" s="624" t="s">
        <v>154</v>
      </c>
      <c r="B281" s="801" t="s">
        <v>97</v>
      </c>
      <c r="C281" s="802"/>
      <c r="D281" s="802"/>
      <c r="E281" s="802"/>
      <c r="F281" s="802"/>
      <c r="G281" s="802"/>
      <c r="H281" s="802"/>
      <c r="I281" s="802"/>
      <c r="J281" s="803"/>
      <c r="K281" s="804" t="s">
        <v>88</v>
      </c>
      <c r="L281" s="805"/>
      <c r="M281" s="805"/>
      <c r="N281" s="806"/>
      <c r="O281" s="807" t="s">
        <v>89</v>
      </c>
      <c r="P281" s="808"/>
      <c r="Q281" s="808"/>
      <c r="R281" s="808"/>
      <c r="S281" s="808"/>
      <c r="T281" s="808"/>
      <c r="U281" s="808"/>
      <c r="V281" s="808"/>
      <c r="W281" s="809"/>
      <c r="X281" s="813" t="s">
        <v>90</v>
      </c>
      <c r="Y281" s="814"/>
      <c r="Z281" s="814"/>
      <c r="AA281" s="814"/>
      <c r="AB281" s="814"/>
      <c r="AC281" s="814"/>
      <c r="AD281" s="814"/>
      <c r="AE281" s="814"/>
      <c r="AF281" s="814"/>
      <c r="AG281" s="815"/>
      <c r="AH281" s="816" t="s">
        <v>69</v>
      </c>
    </row>
    <row r="282" spans="1:36" ht="14.25" x14ac:dyDescent="0.2">
      <c r="A282" s="571" t="s">
        <v>110</v>
      </c>
      <c r="B282" s="565">
        <v>1</v>
      </c>
      <c r="C282" s="566">
        <v>2</v>
      </c>
      <c r="D282" s="566">
        <v>3</v>
      </c>
      <c r="E282" s="566">
        <v>4</v>
      </c>
      <c r="F282" s="566">
        <v>5</v>
      </c>
      <c r="G282" s="566">
        <v>6</v>
      </c>
      <c r="H282" s="566">
        <v>7</v>
      </c>
      <c r="I282" s="566">
        <v>8</v>
      </c>
      <c r="J282" s="629">
        <v>9</v>
      </c>
      <c r="K282" s="565">
        <v>1</v>
      </c>
      <c r="L282" s="566">
        <v>2</v>
      </c>
      <c r="M282" s="566">
        <v>3</v>
      </c>
      <c r="N282" s="629">
        <v>4</v>
      </c>
      <c r="O282" s="565">
        <v>1</v>
      </c>
      <c r="P282" s="566">
        <v>2</v>
      </c>
      <c r="Q282" s="566">
        <v>3</v>
      </c>
      <c r="R282" s="566">
        <v>4</v>
      </c>
      <c r="S282" s="566">
        <v>5</v>
      </c>
      <c r="T282" s="566">
        <v>6</v>
      </c>
      <c r="U282" s="566">
        <v>7</v>
      </c>
      <c r="V282" s="566">
        <v>8</v>
      </c>
      <c r="W282" s="629">
        <v>9</v>
      </c>
      <c r="X282" s="565">
        <v>1</v>
      </c>
      <c r="Y282" s="566">
        <v>2</v>
      </c>
      <c r="Z282" s="566">
        <v>3</v>
      </c>
      <c r="AA282" s="566">
        <v>4</v>
      </c>
      <c r="AB282" s="566">
        <v>5</v>
      </c>
      <c r="AC282" s="566">
        <v>6</v>
      </c>
      <c r="AD282" s="566">
        <v>7</v>
      </c>
      <c r="AE282" s="566">
        <v>8</v>
      </c>
      <c r="AF282" s="566">
        <v>9</v>
      </c>
      <c r="AG282" s="135">
        <v>10</v>
      </c>
      <c r="AH282" s="817"/>
    </row>
    <row r="283" spans="1:36" ht="13.5" thickBot="1" x14ac:dyDescent="0.25">
      <c r="A283" s="572" t="s">
        <v>2</v>
      </c>
      <c r="B283" s="705">
        <v>7</v>
      </c>
      <c r="C283" s="317">
        <v>6</v>
      </c>
      <c r="D283" s="241">
        <v>5</v>
      </c>
      <c r="E283" s="241">
        <v>5</v>
      </c>
      <c r="F283" s="240">
        <v>4</v>
      </c>
      <c r="G283" s="240">
        <v>4</v>
      </c>
      <c r="H283" s="323">
        <v>3</v>
      </c>
      <c r="I283" s="239">
        <v>2</v>
      </c>
      <c r="J283" s="630">
        <v>1</v>
      </c>
      <c r="K283" s="325">
        <v>4</v>
      </c>
      <c r="L283" s="323">
        <v>3</v>
      </c>
      <c r="M283" s="239">
        <v>2</v>
      </c>
      <c r="N283" s="630">
        <v>1</v>
      </c>
      <c r="O283" s="575">
        <v>6</v>
      </c>
      <c r="P283" s="241">
        <v>5</v>
      </c>
      <c r="Q283" s="241">
        <v>5</v>
      </c>
      <c r="R283" s="240">
        <v>4</v>
      </c>
      <c r="S283" s="240">
        <v>4</v>
      </c>
      <c r="T283" s="323">
        <v>3</v>
      </c>
      <c r="U283" s="323">
        <v>3</v>
      </c>
      <c r="V283" s="239">
        <v>2</v>
      </c>
      <c r="W283" s="630">
        <v>1</v>
      </c>
      <c r="X283" s="705">
        <v>7</v>
      </c>
      <c r="Y283" s="317">
        <v>6</v>
      </c>
      <c r="Z283" s="317">
        <v>6</v>
      </c>
      <c r="AA283" s="241">
        <v>5</v>
      </c>
      <c r="AB283" s="241">
        <v>5</v>
      </c>
      <c r="AC283" s="240">
        <v>4</v>
      </c>
      <c r="AD283" s="240">
        <v>4</v>
      </c>
      <c r="AE283" s="323">
        <v>3</v>
      </c>
      <c r="AF283" s="239">
        <v>2</v>
      </c>
      <c r="AG283" s="540">
        <v>1</v>
      </c>
      <c r="AH283" s="817"/>
    </row>
    <row r="284" spans="1:36" ht="15" thickBot="1" x14ac:dyDescent="0.25">
      <c r="A284" s="366" t="s">
        <v>3</v>
      </c>
      <c r="B284" s="723">
        <v>2215</v>
      </c>
      <c r="C284" s="724">
        <v>2215</v>
      </c>
      <c r="D284" s="724">
        <v>2215</v>
      </c>
      <c r="E284" s="724">
        <v>2215</v>
      </c>
      <c r="F284" s="724">
        <v>2215</v>
      </c>
      <c r="G284" s="724">
        <v>2215</v>
      </c>
      <c r="H284" s="725">
        <v>2215</v>
      </c>
      <c r="I284" s="725">
        <v>2215</v>
      </c>
      <c r="J284" s="726">
        <v>2215</v>
      </c>
      <c r="K284" s="727">
        <v>2215</v>
      </c>
      <c r="L284" s="725">
        <v>2215</v>
      </c>
      <c r="M284" s="725">
        <v>2215</v>
      </c>
      <c r="N284" s="728">
        <v>2215</v>
      </c>
      <c r="O284" s="729">
        <v>2215</v>
      </c>
      <c r="P284" s="730">
        <v>2215</v>
      </c>
      <c r="Q284" s="730">
        <v>2215</v>
      </c>
      <c r="R284" s="724">
        <v>2215</v>
      </c>
      <c r="S284" s="724">
        <v>2215</v>
      </c>
      <c r="T284" s="731">
        <v>2215</v>
      </c>
      <c r="U284" s="731">
        <v>2215</v>
      </c>
      <c r="V284" s="731">
        <v>2215</v>
      </c>
      <c r="W284" s="732">
        <v>2215</v>
      </c>
      <c r="X284" s="733">
        <v>2215</v>
      </c>
      <c r="Y284" s="731">
        <v>2215</v>
      </c>
      <c r="Z284" s="731">
        <v>2215</v>
      </c>
      <c r="AA284" s="731">
        <v>2215</v>
      </c>
      <c r="AB284" s="731">
        <v>2215</v>
      </c>
      <c r="AC284" s="731">
        <v>2215</v>
      </c>
      <c r="AD284" s="731">
        <v>2215</v>
      </c>
      <c r="AE284" s="731">
        <v>2215</v>
      </c>
      <c r="AF284" s="734">
        <v>2215</v>
      </c>
      <c r="AG284" s="735">
        <v>2215</v>
      </c>
      <c r="AH284" s="303">
        <v>2215</v>
      </c>
    </row>
    <row r="285" spans="1:36" ht="15" thickBot="1" x14ac:dyDescent="0.25">
      <c r="A285" s="367" t="s">
        <v>6</v>
      </c>
      <c r="B285" s="419">
        <v>2396</v>
      </c>
      <c r="C285" s="358">
        <v>2161.3888888888887</v>
      </c>
      <c r="D285" s="358">
        <v>2262.3076923076924</v>
      </c>
      <c r="E285" s="358">
        <v>2108.9743589743589</v>
      </c>
      <c r="F285" s="358">
        <v>2195.7777777777778</v>
      </c>
      <c r="G285" s="358">
        <v>2121.590909090909</v>
      </c>
      <c r="H285" s="428">
        <v>2114.6031746031745</v>
      </c>
      <c r="I285" s="428">
        <v>2092.5806451612902</v>
      </c>
      <c r="J285" s="637">
        <v>2074.5</v>
      </c>
      <c r="K285" s="503">
        <v>2298.0952380952381</v>
      </c>
      <c r="L285" s="429">
        <v>2194.2105263157896</v>
      </c>
      <c r="M285" s="428">
        <v>2123.0434782608695</v>
      </c>
      <c r="N285" s="554">
        <v>2067</v>
      </c>
      <c r="O285" s="419">
        <v>2243.0434782608695</v>
      </c>
      <c r="P285" s="358">
        <v>2256</v>
      </c>
      <c r="Q285" s="358">
        <v>2233.1578947368421</v>
      </c>
      <c r="R285" s="358">
        <v>2196.4285714285716</v>
      </c>
      <c r="S285" s="420">
        <v>2242.7868852459014</v>
      </c>
      <c r="T285" s="420">
        <v>2206.2745098039218</v>
      </c>
      <c r="U285" s="420">
        <v>2196.1224489795918</v>
      </c>
      <c r="V285" s="420">
        <v>2180.2777777777778</v>
      </c>
      <c r="W285" s="642">
        <v>2123.3333333333335</v>
      </c>
      <c r="X285" s="710">
        <v>2286</v>
      </c>
      <c r="Y285" s="420">
        <v>2280</v>
      </c>
      <c r="Z285" s="420">
        <v>2324.3243243243242</v>
      </c>
      <c r="AA285" s="420">
        <v>2146.3265306122448</v>
      </c>
      <c r="AB285" s="420">
        <v>2227.5510204081634</v>
      </c>
      <c r="AC285" s="420">
        <v>2172.3255813953488</v>
      </c>
      <c r="AD285" s="420">
        <v>2163.6363636363635</v>
      </c>
      <c r="AE285" s="420">
        <v>2186</v>
      </c>
      <c r="AF285" s="505">
        <v>2100.8333333333335</v>
      </c>
      <c r="AG285" s="736">
        <v>2080</v>
      </c>
      <c r="AH285" s="304">
        <v>2197.6232821341955</v>
      </c>
    </row>
    <row r="286" spans="1:36" ht="15" thickBot="1" x14ac:dyDescent="0.25">
      <c r="A286" s="367" t="s">
        <v>7</v>
      </c>
      <c r="B286" s="419">
        <v>100</v>
      </c>
      <c r="C286" s="358">
        <v>97.222222222222229</v>
      </c>
      <c r="D286" s="358">
        <v>51.282051282051285</v>
      </c>
      <c r="E286" s="358">
        <v>97.435897435897431</v>
      </c>
      <c r="F286" s="358">
        <v>100</v>
      </c>
      <c r="G286" s="358">
        <v>100</v>
      </c>
      <c r="H286" s="428">
        <v>92.063492063492063</v>
      </c>
      <c r="I286" s="428">
        <v>93.548387096774192</v>
      </c>
      <c r="J286" s="637">
        <v>75</v>
      </c>
      <c r="K286" s="503">
        <v>92.857142857142861</v>
      </c>
      <c r="L286" s="429">
        <v>100</v>
      </c>
      <c r="M286" s="428">
        <v>95.652173913043484</v>
      </c>
      <c r="N286" s="554">
        <v>90</v>
      </c>
      <c r="O286" s="419">
        <v>86.956521739130437</v>
      </c>
      <c r="P286" s="358">
        <v>88.571428571428569</v>
      </c>
      <c r="Q286" s="358">
        <v>92.10526315789474</v>
      </c>
      <c r="R286" s="358">
        <v>94.642857142857139</v>
      </c>
      <c r="S286" s="420">
        <v>95.081967213114751</v>
      </c>
      <c r="T286" s="420">
        <v>96.078431372549019</v>
      </c>
      <c r="U286" s="420">
        <v>85.714285714285708</v>
      </c>
      <c r="V286" s="420">
        <v>94.444444444444443</v>
      </c>
      <c r="W286" s="642">
        <v>71.428571428571431</v>
      </c>
      <c r="X286" s="546">
        <v>92.5</v>
      </c>
      <c r="Y286" s="420">
        <v>91.666666666666671</v>
      </c>
      <c r="Z286" s="420">
        <v>100</v>
      </c>
      <c r="AA286" s="420">
        <v>93.877551020408163</v>
      </c>
      <c r="AB286" s="420">
        <v>97.959183673469383</v>
      </c>
      <c r="AC286" s="420">
        <v>100</v>
      </c>
      <c r="AD286" s="420">
        <v>97.727272727272734</v>
      </c>
      <c r="AE286" s="420">
        <v>100</v>
      </c>
      <c r="AF286" s="505">
        <v>100</v>
      </c>
      <c r="AG286" s="736">
        <v>91.666666666666671</v>
      </c>
      <c r="AH286" s="304">
        <v>89.329021827000815</v>
      </c>
    </row>
    <row r="287" spans="1:36" ht="14.25" x14ac:dyDescent="0.2">
      <c r="A287" s="367" t="s">
        <v>8</v>
      </c>
      <c r="B287" s="430">
        <v>5.5543167239936797E-2</v>
      </c>
      <c r="C287" s="361">
        <v>4.7045906955309302E-2</v>
      </c>
      <c r="D287" s="361">
        <v>0.21212422832057834</v>
      </c>
      <c r="E287" s="361">
        <v>4.6032007190817507E-2</v>
      </c>
      <c r="F287" s="361">
        <v>4.4409447805465484E-2</v>
      </c>
      <c r="G287" s="361">
        <v>4.1941504620015467E-2</v>
      </c>
      <c r="H287" s="432">
        <v>6.4461235827454291E-2</v>
      </c>
      <c r="I287" s="432">
        <v>5.3586361840937125E-2</v>
      </c>
      <c r="J287" s="638">
        <v>8.9437975146542309E-2</v>
      </c>
      <c r="K287" s="506">
        <v>5.4550026557226738E-2</v>
      </c>
      <c r="L287" s="433">
        <v>4.4057650703397143E-2</v>
      </c>
      <c r="M287" s="432">
        <v>4.9331530839580293E-2</v>
      </c>
      <c r="N287" s="555">
        <v>5.2198096746271704E-2</v>
      </c>
      <c r="O287" s="430">
        <v>5.7054339394910468E-2</v>
      </c>
      <c r="P287" s="361">
        <v>5.6340428592855069E-2</v>
      </c>
      <c r="Q287" s="361">
        <v>5.8827642950207766E-2</v>
      </c>
      <c r="R287" s="361">
        <v>5.6600315752428174E-2</v>
      </c>
      <c r="S287" s="422">
        <v>5.4626853661780717E-2</v>
      </c>
      <c r="T287" s="422">
        <v>5.914435646807055E-2</v>
      </c>
      <c r="U287" s="422">
        <v>6.2750669077706697E-2</v>
      </c>
      <c r="V287" s="422">
        <v>5.2132529080051108E-2</v>
      </c>
      <c r="W287" s="643">
        <v>7.3570716567394653E-2</v>
      </c>
      <c r="X287" s="547">
        <v>5.5348502637356314E-2</v>
      </c>
      <c r="Y287" s="422">
        <v>5.8552585948832704E-2</v>
      </c>
      <c r="Z287" s="422">
        <v>3.7380420484349558E-2</v>
      </c>
      <c r="AA287" s="422">
        <v>5.4640716847848957E-2</v>
      </c>
      <c r="AB287" s="422">
        <v>4.0219776550284851E-2</v>
      </c>
      <c r="AC287" s="422">
        <v>3.8589103541205823E-2</v>
      </c>
      <c r="AD287" s="422">
        <v>5.0965191503651891E-2</v>
      </c>
      <c r="AE287" s="422">
        <v>4.8894379564089249E-2</v>
      </c>
      <c r="AF287" s="423">
        <v>4.5218410928485414E-2</v>
      </c>
      <c r="AG287" s="737">
        <v>6.5890529544306992E-2</v>
      </c>
      <c r="AH287" s="305">
        <v>7.2894172995136342E-2</v>
      </c>
    </row>
    <row r="288" spans="1:36" ht="15" thickBot="1" x14ac:dyDescent="0.25">
      <c r="A288" s="368" t="s">
        <v>1</v>
      </c>
      <c r="B288" s="306">
        <v>8.1715575620767492E-2</v>
      </c>
      <c r="C288" s="402">
        <v>-2.4203661901178921E-2</v>
      </c>
      <c r="D288" s="402">
        <v>2.1357874631012359E-2</v>
      </c>
      <c r="E288" s="402">
        <v>-4.7867106557851515E-2</v>
      </c>
      <c r="F288" s="402">
        <v>-8.6782041635314541E-3</v>
      </c>
      <c r="G288" s="402">
        <v>-4.2171147137287132E-2</v>
      </c>
      <c r="H288" s="402">
        <v>-4.5325880540327552E-2</v>
      </c>
      <c r="I288" s="402">
        <v>-5.526833175562517E-2</v>
      </c>
      <c r="J288" s="738">
        <v>-6.3431151241534992E-2</v>
      </c>
      <c r="K288" s="306">
        <v>3.7514780178437054E-2</v>
      </c>
      <c r="L288" s="402">
        <v>-9.3857669003207262E-3</v>
      </c>
      <c r="M288" s="402">
        <v>-4.1515359701639047E-2</v>
      </c>
      <c r="N288" s="738">
        <v>-6.6817155756207669E-2</v>
      </c>
      <c r="O288" s="306">
        <v>1.266071253312393E-2</v>
      </c>
      <c r="P288" s="402">
        <v>1.8510158013544019E-2</v>
      </c>
      <c r="Q288" s="402">
        <v>8.1976951407864932E-3</v>
      </c>
      <c r="R288" s="402">
        <v>-8.3843921315704031E-3</v>
      </c>
      <c r="S288" s="405">
        <v>1.2544869185508546E-2</v>
      </c>
      <c r="T288" s="405">
        <v>-3.9392732262204183E-3</v>
      </c>
      <c r="U288" s="405">
        <v>-8.5225963974754817E-3</v>
      </c>
      <c r="V288" s="405">
        <v>-1.5675946827188338E-2</v>
      </c>
      <c r="W288" s="739">
        <v>-4.1384499623777209E-2</v>
      </c>
      <c r="X288" s="404">
        <v>3.2054176072234764E-2</v>
      </c>
      <c r="Y288" s="405">
        <v>2.9345372460496615E-2</v>
      </c>
      <c r="Z288" s="405">
        <v>4.9356354096760341E-2</v>
      </c>
      <c r="AA288" s="405">
        <v>-3.1003823651356739E-2</v>
      </c>
      <c r="AB288" s="405">
        <v>5.6663749021053575E-3</v>
      </c>
      <c r="AC288" s="405">
        <v>-1.9266103207517489E-2</v>
      </c>
      <c r="AD288" s="405">
        <v>-2.318900061563724E-2</v>
      </c>
      <c r="AE288" s="405">
        <v>-1.3092550790067719E-2</v>
      </c>
      <c r="AF288" s="406">
        <v>-5.1542513167795269E-2</v>
      </c>
      <c r="AG288" s="740">
        <v>-6.0948081264108354E-2</v>
      </c>
      <c r="AH288" s="307">
        <v>-7.8450193525076723E-3</v>
      </c>
    </row>
    <row r="289" spans="1:34" ht="14.25" x14ac:dyDescent="0.2">
      <c r="A289" s="367" t="s">
        <v>28</v>
      </c>
      <c r="B289" s="252">
        <f>B285-B271</f>
        <v>289.4375</v>
      </c>
      <c r="C289" s="185">
        <f t="shared" ref="C289:AG289" si="84">C285-C271</f>
        <v>198.41016548463335</v>
      </c>
      <c r="D289" s="185">
        <f t="shared" si="84"/>
        <v>314.67611336032405</v>
      </c>
      <c r="E289" s="185">
        <f t="shared" si="84"/>
        <v>166.47435897435889</v>
      </c>
      <c r="F289" s="185">
        <f t="shared" si="84"/>
        <v>206.44444444444457</v>
      </c>
      <c r="G289" s="185">
        <f t="shared" si="84"/>
        <v>244.199604743083</v>
      </c>
      <c r="H289" s="185">
        <f t="shared" si="84"/>
        <v>176.32192460317447</v>
      </c>
      <c r="I289" s="185">
        <f t="shared" si="84"/>
        <v>203.18670576735076</v>
      </c>
      <c r="J289" s="257">
        <f t="shared" si="84"/>
        <v>229.73809523809518</v>
      </c>
      <c r="K289" s="252">
        <f t="shared" si="84"/>
        <v>217.63012181616841</v>
      </c>
      <c r="L289" s="185">
        <f t="shared" si="84"/>
        <v>182.36842105263167</v>
      </c>
      <c r="M289" s="185">
        <f t="shared" si="84"/>
        <v>198.87681159420276</v>
      </c>
      <c r="N289" s="257">
        <f t="shared" si="84"/>
        <v>198.11111111111109</v>
      </c>
      <c r="O289" s="252">
        <f t="shared" si="84"/>
        <v>165.28837622005312</v>
      </c>
      <c r="P289" s="185">
        <f t="shared" si="84"/>
        <v>198.97297297297291</v>
      </c>
      <c r="Q289" s="185">
        <f t="shared" si="84"/>
        <v>156.23481781376495</v>
      </c>
      <c r="R289" s="185">
        <f t="shared" si="84"/>
        <v>139.00921658986181</v>
      </c>
      <c r="S289" s="185">
        <f t="shared" si="84"/>
        <v>186.17671575437589</v>
      </c>
      <c r="T289" s="185">
        <f t="shared" si="84"/>
        <v>182.27450980392177</v>
      </c>
      <c r="U289" s="185">
        <f t="shared" si="84"/>
        <v>155.49744897959181</v>
      </c>
      <c r="V289" s="185">
        <f t="shared" si="84"/>
        <v>159.19669669669679</v>
      </c>
      <c r="W289" s="257">
        <f t="shared" si="84"/>
        <v>130.60606060606074</v>
      </c>
      <c r="X289" s="252">
        <f t="shared" si="84"/>
        <v>193.02127659574489</v>
      </c>
      <c r="Y289" s="185">
        <f t="shared" si="84"/>
        <v>219.72222222222217</v>
      </c>
      <c r="Z289" s="185">
        <f t="shared" si="84"/>
        <v>188.14785373608902</v>
      </c>
      <c r="AA289" s="185">
        <f t="shared" si="84"/>
        <v>170.32653061224482</v>
      </c>
      <c r="AB289" s="185">
        <f t="shared" si="84"/>
        <v>136.98498267231435</v>
      </c>
      <c r="AC289" s="185">
        <f t="shared" si="84"/>
        <v>140.73467230443975</v>
      </c>
      <c r="AD289" s="185">
        <f t="shared" si="84"/>
        <v>158.39826839826833</v>
      </c>
      <c r="AE289" s="185">
        <f t="shared" si="84"/>
        <v>195.41176470588243</v>
      </c>
      <c r="AF289" s="185">
        <f t="shared" si="84"/>
        <v>181.66666666666674</v>
      </c>
      <c r="AG289" s="253">
        <f t="shared" si="84"/>
        <v>206.92307692307691</v>
      </c>
      <c r="AH289" s="309">
        <f>AH285-AH271</f>
        <v>187.79705780560153</v>
      </c>
    </row>
    <row r="290" spans="1:34" ht="14.25" x14ac:dyDescent="0.2">
      <c r="A290" s="367" t="s">
        <v>56</v>
      </c>
      <c r="B290" s="711">
        <v>414</v>
      </c>
      <c r="C290" s="491">
        <v>715</v>
      </c>
      <c r="D290" s="491">
        <v>519</v>
      </c>
      <c r="E290" s="491">
        <v>520</v>
      </c>
      <c r="F290" s="491">
        <v>598</v>
      </c>
      <c r="G290" s="491">
        <v>598</v>
      </c>
      <c r="H290" s="491">
        <v>839</v>
      </c>
      <c r="I290" s="491">
        <v>436</v>
      </c>
      <c r="J290" s="603">
        <v>259</v>
      </c>
      <c r="K290" s="490">
        <v>588</v>
      </c>
      <c r="L290" s="491">
        <v>507</v>
      </c>
      <c r="M290" s="491">
        <v>305</v>
      </c>
      <c r="N290" s="603">
        <v>121</v>
      </c>
      <c r="O290" s="490">
        <v>593</v>
      </c>
      <c r="P290" s="712">
        <v>491</v>
      </c>
      <c r="Q290" s="712">
        <v>503</v>
      </c>
      <c r="R290" s="491">
        <v>812</v>
      </c>
      <c r="S290" s="491">
        <v>811</v>
      </c>
      <c r="T290" s="491">
        <v>650</v>
      </c>
      <c r="U290" s="491">
        <v>649</v>
      </c>
      <c r="V290" s="491">
        <v>462</v>
      </c>
      <c r="W290" s="603">
        <v>274</v>
      </c>
      <c r="X290" s="490">
        <v>603</v>
      </c>
      <c r="Y290" s="491">
        <v>477</v>
      </c>
      <c r="Z290" s="491">
        <v>475</v>
      </c>
      <c r="AA290" s="491">
        <v>670</v>
      </c>
      <c r="AB290" s="491">
        <v>670</v>
      </c>
      <c r="AC290" s="491">
        <v>588</v>
      </c>
      <c r="AD290" s="491">
        <v>589</v>
      </c>
      <c r="AE290" s="491">
        <v>671</v>
      </c>
      <c r="AF290" s="491">
        <v>326</v>
      </c>
      <c r="AG290" s="492">
        <v>162</v>
      </c>
      <c r="AH290" s="537">
        <f>SUM(A290:AG290)</f>
        <v>16895</v>
      </c>
    </row>
    <row r="291" spans="1:34" ht="14.25" x14ac:dyDescent="0.2">
      <c r="A291" s="573" t="s">
        <v>156</v>
      </c>
      <c r="B291" s="576">
        <v>98.5</v>
      </c>
      <c r="C291" s="574">
        <v>101.5</v>
      </c>
      <c r="D291" s="574">
        <v>102</v>
      </c>
      <c r="E291" s="574">
        <v>102.5</v>
      </c>
      <c r="F291" s="574">
        <v>102.5</v>
      </c>
      <c r="G291" s="574">
        <v>103.5</v>
      </c>
      <c r="H291" s="574">
        <v>104.5</v>
      </c>
      <c r="I291" s="574">
        <v>106</v>
      </c>
      <c r="J291" s="574">
        <v>107</v>
      </c>
      <c r="K291" s="574">
        <v>101.5</v>
      </c>
      <c r="L291" s="574">
        <v>102.5</v>
      </c>
      <c r="M291" s="574">
        <v>104.5</v>
      </c>
      <c r="N291" s="574">
        <v>106</v>
      </c>
      <c r="O291" s="574">
        <v>101.5</v>
      </c>
      <c r="P291" s="574">
        <v>103</v>
      </c>
      <c r="Q291" s="574">
        <v>103.5</v>
      </c>
      <c r="R291" s="574">
        <v>105</v>
      </c>
      <c r="S291" s="574">
        <v>104.5</v>
      </c>
      <c r="T291" s="574">
        <v>105</v>
      </c>
      <c r="U291" s="574">
        <v>104.5</v>
      </c>
      <c r="V291" s="574">
        <v>107</v>
      </c>
      <c r="W291" s="574">
        <v>107.5</v>
      </c>
      <c r="X291" s="574">
        <v>102</v>
      </c>
      <c r="Y291" s="574">
        <v>104</v>
      </c>
      <c r="Z291" s="574">
        <v>102.5</v>
      </c>
      <c r="AA291" s="574">
        <v>105.5</v>
      </c>
      <c r="AB291" s="574">
        <v>104.5</v>
      </c>
      <c r="AC291" s="574">
        <v>105</v>
      </c>
      <c r="AD291" s="574">
        <v>105</v>
      </c>
      <c r="AE291" s="574">
        <v>106</v>
      </c>
      <c r="AF291" s="574">
        <v>108</v>
      </c>
      <c r="AG291" s="574">
        <v>109</v>
      </c>
      <c r="AH291" s="583"/>
    </row>
    <row r="292" spans="1:34" ht="15" thickBot="1" x14ac:dyDescent="0.25">
      <c r="A292" s="443" t="s">
        <v>155</v>
      </c>
      <c r="B292" s="601">
        <f>B291-B277</f>
        <v>5.5</v>
      </c>
      <c r="C292" s="602">
        <f>C291-C277</f>
        <v>6</v>
      </c>
      <c r="D292" s="602">
        <f t="shared" ref="D292:AG292" si="85">D291-D277</f>
        <v>5.5</v>
      </c>
      <c r="E292" s="602">
        <f t="shared" si="85"/>
        <v>6</v>
      </c>
      <c r="F292" s="602">
        <f t="shared" si="85"/>
        <v>5.5</v>
      </c>
      <c r="G292" s="602">
        <f t="shared" si="85"/>
        <v>6</v>
      </c>
      <c r="H292" s="602">
        <f t="shared" si="85"/>
        <v>6</v>
      </c>
      <c r="I292" s="602">
        <f t="shared" si="85"/>
        <v>6</v>
      </c>
      <c r="J292" s="602">
        <f t="shared" si="85"/>
        <v>6</v>
      </c>
      <c r="K292" s="602">
        <f t="shared" si="85"/>
        <v>5.5</v>
      </c>
      <c r="L292" s="602">
        <f t="shared" si="85"/>
        <v>5.5</v>
      </c>
      <c r="M292" s="602">
        <f t="shared" si="85"/>
        <v>6</v>
      </c>
      <c r="N292" s="602">
        <f t="shared" si="85"/>
        <v>6</v>
      </c>
      <c r="O292" s="602">
        <f t="shared" si="85"/>
        <v>6</v>
      </c>
      <c r="P292" s="602">
        <f t="shared" si="85"/>
        <v>5.5</v>
      </c>
      <c r="Q292" s="602">
        <f t="shared" si="85"/>
        <v>5.5</v>
      </c>
      <c r="R292" s="602">
        <f t="shared" si="85"/>
        <v>6</v>
      </c>
      <c r="S292" s="602">
        <f t="shared" si="85"/>
        <v>5.5</v>
      </c>
      <c r="T292" s="602">
        <f t="shared" si="85"/>
        <v>5.5</v>
      </c>
      <c r="U292" s="602">
        <f t="shared" si="85"/>
        <v>5.5</v>
      </c>
      <c r="V292" s="602">
        <f t="shared" si="85"/>
        <v>5.5</v>
      </c>
      <c r="W292" s="602">
        <f t="shared" si="85"/>
        <v>6</v>
      </c>
      <c r="X292" s="602">
        <f t="shared" si="85"/>
        <v>5.5</v>
      </c>
      <c r="Y292" s="602">
        <f t="shared" si="85"/>
        <v>5.5</v>
      </c>
      <c r="Z292" s="602">
        <f t="shared" si="85"/>
        <v>5.5</v>
      </c>
      <c r="AA292" s="602">
        <f t="shared" si="85"/>
        <v>6</v>
      </c>
      <c r="AB292" s="602">
        <f t="shared" si="85"/>
        <v>6</v>
      </c>
      <c r="AC292" s="602">
        <f t="shared" si="85"/>
        <v>6</v>
      </c>
      <c r="AD292" s="602">
        <f t="shared" si="85"/>
        <v>6</v>
      </c>
      <c r="AE292" s="602">
        <f t="shared" si="85"/>
        <v>5.5</v>
      </c>
      <c r="AF292" s="602">
        <f t="shared" si="85"/>
        <v>6</v>
      </c>
      <c r="AG292" s="602">
        <f t="shared" si="85"/>
        <v>6</v>
      </c>
      <c r="AH292" s="584"/>
    </row>
    <row r="293" spans="1:34" ht="13.5" thickBot="1" x14ac:dyDescent="0.25"/>
    <row r="294" spans="1:34" ht="21" thickBot="1" x14ac:dyDescent="0.35">
      <c r="A294" s="624" t="s">
        <v>157</v>
      </c>
      <c r="B294" s="801" t="s">
        <v>97</v>
      </c>
      <c r="C294" s="802"/>
      <c r="D294" s="802"/>
      <c r="E294" s="802"/>
      <c r="F294" s="802"/>
      <c r="G294" s="802"/>
      <c r="H294" s="802"/>
      <c r="I294" s="802"/>
      <c r="J294" s="803"/>
      <c r="K294" s="804" t="s">
        <v>88</v>
      </c>
      <c r="L294" s="805"/>
      <c r="M294" s="805"/>
      <c r="N294" s="806"/>
      <c r="O294" s="807" t="s">
        <v>89</v>
      </c>
      <c r="P294" s="808"/>
      <c r="Q294" s="808"/>
      <c r="R294" s="808"/>
      <c r="S294" s="808"/>
      <c r="T294" s="808"/>
      <c r="U294" s="808"/>
      <c r="V294" s="808"/>
      <c r="W294" s="809"/>
      <c r="X294" s="813" t="s">
        <v>90</v>
      </c>
      <c r="Y294" s="814"/>
      <c r="Z294" s="814"/>
      <c r="AA294" s="814"/>
      <c r="AB294" s="814"/>
      <c r="AC294" s="814"/>
      <c r="AD294" s="814"/>
      <c r="AE294" s="814"/>
      <c r="AF294" s="814"/>
      <c r="AG294" s="815"/>
      <c r="AH294" s="816" t="s">
        <v>69</v>
      </c>
    </row>
    <row r="295" spans="1:34" ht="14.25" x14ac:dyDescent="0.2">
      <c r="A295" s="571" t="s">
        <v>110</v>
      </c>
      <c r="B295" s="565">
        <v>1</v>
      </c>
      <c r="C295" s="566">
        <v>2</v>
      </c>
      <c r="D295" s="566">
        <v>3</v>
      </c>
      <c r="E295" s="566">
        <v>4</v>
      </c>
      <c r="F295" s="566">
        <v>5</v>
      </c>
      <c r="G295" s="566">
        <v>6</v>
      </c>
      <c r="H295" s="566">
        <v>7</v>
      </c>
      <c r="I295" s="566">
        <v>8</v>
      </c>
      <c r="J295" s="629">
        <v>9</v>
      </c>
      <c r="K295" s="565">
        <v>1</v>
      </c>
      <c r="L295" s="566">
        <v>2</v>
      </c>
      <c r="M295" s="566">
        <v>3</v>
      </c>
      <c r="N295" s="629">
        <v>4</v>
      </c>
      <c r="O295" s="565">
        <v>1</v>
      </c>
      <c r="P295" s="566">
        <v>2</v>
      </c>
      <c r="Q295" s="566">
        <v>3</v>
      </c>
      <c r="R295" s="566">
        <v>4</v>
      </c>
      <c r="S295" s="566">
        <v>5</v>
      </c>
      <c r="T295" s="566">
        <v>6</v>
      </c>
      <c r="U295" s="566">
        <v>7</v>
      </c>
      <c r="V295" s="566">
        <v>8</v>
      </c>
      <c r="W295" s="629">
        <v>9</v>
      </c>
      <c r="X295" s="565">
        <v>1</v>
      </c>
      <c r="Y295" s="566">
        <v>2</v>
      </c>
      <c r="Z295" s="566">
        <v>3</v>
      </c>
      <c r="AA295" s="566">
        <v>4</v>
      </c>
      <c r="AB295" s="566">
        <v>5</v>
      </c>
      <c r="AC295" s="566">
        <v>6</v>
      </c>
      <c r="AD295" s="566">
        <v>7</v>
      </c>
      <c r="AE295" s="566">
        <v>8</v>
      </c>
      <c r="AF295" s="566">
        <v>9</v>
      </c>
      <c r="AG295" s="135">
        <v>10</v>
      </c>
      <c r="AH295" s="817"/>
    </row>
    <row r="296" spans="1:34" ht="13.5" thickBot="1" x14ac:dyDescent="0.25">
      <c r="A296" s="572" t="s">
        <v>2</v>
      </c>
      <c r="B296" s="705">
        <v>7</v>
      </c>
      <c r="C296" s="317">
        <v>6</v>
      </c>
      <c r="D296" s="241">
        <v>5</v>
      </c>
      <c r="E296" s="241">
        <v>5</v>
      </c>
      <c r="F296" s="240">
        <v>4</v>
      </c>
      <c r="G296" s="240">
        <v>4</v>
      </c>
      <c r="H296" s="323">
        <v>3</v>
      </c>
      <c r="I296" s="239">
        <v>2</v>
      </c>
      <c r="J296" s="630">
        <v>1</v>
      </c>
      <c r="K296" s="325">
        <v>4</v>
      </c>
      <c r="L296" s="323">
        <v>3</v>
      </c>
      <c r="M296" s="239">
        <v>2</v>
      </c>
      <c r="N296" s="630">
        <v>1</v>
      </c>
      <c r="O296" s="575">
        <v>6</v>
      </c>
      <c r="P296" s="241">
        <v>5</v>
      </c>
      <c r="Q296" s="241">
        <v>5</v>
      </c>
      <c r="R296" s="240">
        <v>4</v>
      </c>
      <c r="S296" s="240">
        <v>4</v>
      </c>
      <c r="T296" s="323">
        <v>3</v>
      </c>
      <c r="U296" s="323">
        <v>3</v>
      </c>
      <c r="V296" s="239">
        <v>2</v>
      </c>
      <c r="W296" s="630">
        <v>1</v>
      </c>
      <c r="X296" s="705">
        <v>7</v>
      </c>
      <c r="Y296" s="317">
        <v>6</v>
      </c>
      <c r="Z296" s="317">
        <v>6</v>
      </c>
      <c r="AA296" s="241">
        <v>5</v>
      </c>
      <c r="AB296" s="241">
        <v>5</v>
      </c>
      <c r="AC296" s="240">
        <v>4</v>
      </c>
      <c r="AD296" s="240">
        <v>4</v>
      </c>
      <c r="AE296" s="323">
        <v>3</v>
      </c>
      <c r="AF296" s="239">
        <v>2</v>
      </c>
      <c r="AG296" s="540">
        <v>1</v>
      </c>
      <c r="AH296" s="817"/>
    </row>
    <row r="297" spans="1:34" ht="15" thickBot="1" x14ac:dyDescent="0.25">
      <c r="A297" s="366" t="s">
        <v>3</v>
      </c>
      <c r="B297" s="723">
        <v>2400</v>
      </c>
      <c r="C297" s="724">
        <v>2400</v>
      </c>
      <c r="D297" s="724">
        <v>2400</v>
      </c>
      <c r="E297" s="724">
        <v>2400</v>
      </c>
      <c r="F297" s="724">
        <v>2400</v>
      </c>
      <c r="G297" s="724">
        <v>2400</v>
      </c>
      <c r="H297" s="725">
        <v>2400</v>
      </c>
      <c r="I297" s="725">
        <v>2400</v>
      </c>
      <c r="J297" s="726">
        <v>2400</v>
      </c>
      <c r="K297" s="727">
        <v>2400</v>
      </c>
      <c r="L297" s="725">
        <v>2400</v>
      </c>
      <c r="M297" s="725">
        <v>2400</v>
      </c>
      <c r="N297" s="728">
        <v>2400</v>
      </c>
      <c r="O297" s="729">
        <v>2400</v>
      </c>
      <c r="P297" s="730">
        <v>2400</v>
      </c>
      <c r="Q297" s="730">
        <v>2400</v>
      </c>
      <c r="R297" s="724">
        <v>2400</v>
      </c>
      <c r="S297" s="724">
        <v>2400</v>
      </c>
      <c r="T297" s="731">
        <v>2400</v>
      </c>
      <c r="U297" s="731">
        <v>2400</v>
      </c>
      <c r="V297" s="731">
        <v>2400</v>
      </c>
      <c r="W297" s="732">
        <v>2400</v>
      </c>
      <c r="X297" s="733">
        <v>2400</v>
      </c>
      <c r="Y297" s="731">
        <v>2400</v>
      </c>
      <c r="Z297" s="731">
        <v>2400</v>
      </c>
      <c r="AA297" s="731">
        <v>2400</v>
      </c>
      <c r="AB297" s="731">
        <v>2400</v>
      </c>
      <c r="AC297" s="731">
        <v>2400</v>
      </c>
      <c r="AD297" s="731">
        <v>2400</v>
      </c>
      <c r="AE297" s="731">
        <v>2400</v>
      </c>
      <c r="AF297" s="734">
        <v>2400</v>
      </c>
      <c r="AG297" s="735">
        <v>2400</v>
      </c>
      <c r="AH297" s="303">
        <v>2400</v>
      </c>
    </row>
    <row r="298" spans="1:34" ht="15" thickBot="1" x14ac:dyDescent="0.25">
      <c r="A298" s="367" t="s">
        <v>6</v>
      </c>
      <c r="B298" s="419">
        <v>2566.7857142857142</v>
      </c>
      <c r="C298" s="358">
        <v>2309.2857142857142</v>
      </c>
      <c r="D298" s="358">
        <v>2388.5365853658536</v>
      </c>
      <c r="E298" s="358">
        <v>2323</v>
      </c>
      <c r="F298" s="358">
        <v>2455.5813953488373</v>
      </c>
      <c r="G298" s="358">
        <v>2342.2727272727275</v>
      </c>
      <c r="H298" s="428">
        <v>2313.3333333333335</v>
      </c>
      <c r="I298" s="428">
        <v>2358.0645161290322</v>
      </c>
      <c r="J298" s="637">
        <v>2273</v>
      </c>
      <c r="K298" s="503">
        <v>2553.0952380952381</v>
      </c>
      <c r="L298" s="429">
        <v>2386.3414634146343</v>
      </c>
      <c r="M298" s="428">
        <v>2323.6</v>
      </c>
      <c r="N298" s="554">
        <v>2306</v>
      </c>
      <c r="O298" s="419">
        <v>2442.1951219512193</v>
      </c>
      <c r="P298" s="358">
        <v>2444.848484848485</v>
      </c>
      <c r="Q298" s="358">
        <v>2447.2972972972975</v>
      </c>
      <c r="R298" s="358">
        <v>2433.6065573770493</v>
      </c>
      <c r="S298" s="420">
        <v>2422.622950819672</v>
      </c>
      <c r="T298" s="420">
        <v>2353.4042553191489</v>
      </c>
      <c r="U298" s="420">
        <v>2316.1999999999998</v>
      </c>
      <c r="V298" s="420">
        <v>2384</v>
      </c>
      <c r="W298" s="642">
        <v>2326.818181818182</v>
      </c>
      <c r="X298" s="710">
        <v>2513.6363636363635</v>
      </c>
      <c r="Y298" s="420">
        <v>2433.3333333333335</v>
      </c>
      <c r="Z298" s="420">
        <v>2587.2222222222222</v>
      </c>
      <c r="AA298" s="420">
        <v>2325.8490566037735</v>
      </c>
      <c r="AB298" s="420">
        <v>2431.5094339622642</v>
      </c>
      <c r="AC298" s="420">
        <v>2403.5555555555557</v>
      </c>
      <c r="AD298" s="420">
        <v>2301.3333333333335</v>
      </c>
      <c r="AE298" s="420">
        <v>2304.5283018867926</v>
      </c>
      <c r="AF298" s="505">
        <v>2250</v>
      </c>
      <c r="AG298" s="736">
        <v>2344.6153846153848</v>
      </c>
      <c r="AH298" s="304">
        <v>2389.3715632364492</v>
      </c>
    </row>
    <row r="299" spans="1:34" ht="15" thickBot="1" x14ac:dyDescent="0.25">
      <c r="A299" s="367" t="s">
        <v>7</v>
      </c>
      <c r="B299" s="419">
        <v>92.857142857142861</v>
      </c>
      <c r="C299" s="358">
        <v>82.142857142857139</v>
      </c>
      <c r="D299" s="358">
        <v>92.682926829268297</v>
      </c>
      <c r="E299" s="358">
        <v>92.5</v>
      </c>
      <c r="F299" s="358">
        <v>79.069767441860463</v>
      </c>
      <c r="G299" s="358">
        <v>86.36363636363636</v>
      </c>
      <c r="H299" s="428">
        <v>79.365079365079367</v>
      </c>
      <c r="I299" s="428">
        <v>87.096774193548384</v>
      </c>
      <c r="J299" s="637">
        <v>70</v>
      </c>
      <c r="K299" s="503">
        <v>92.857142857142861</v>
      </c>
      <c r="L299" s="429">
        <v>85.365853658536579</v>
      </c>
      <c r="M299" s="428">
        <v>96</v>
      </c>
      <c r="N299" s="554">
        <v>100</v>
      </c>
      <c r="O299" s="419">
        <v>85.365853658536579</v>
      </c>
      <c r="P299" s="358">
        <v>93.939393939393938</v>
      </c>
      <c r="Q299" s="358">
        <v>86.486486486486484</v>
      </c>
      <c r="R299" s="358">
        <v>86.885245901639351</v>
      </c>
      <c r="S299" s="420">
        <v>88.52459016393442</v>
      </c>
      <c r="T299" s="420">
        <v>80.851063829787236</v>
      </c>
      <c r="U299" s="420">
        <v>88</v>
      </c>
      <c r="V299" s="420">
        <v>94.285714285714292</v>
      </c>
      <c r="W299" s="642">
        <v>86.36363636363636</v>
      </c>
      <c r="X299" s="546">
        <v>88.63636363636364</v>
      </c>
      <c r="Y299" s="420">
        <v>88.888888888888886</v>
      </c>
      <c r="Z299" s="420">
        <v>97.222222222222229</v>
      </c>
      <c r="AA299" s="420">
        <v>94.339622641509436</v>
      </c>
      <c r="AB299" s="420">
        <v>90.566037735849051</v>
      </c>
      <c r="AC299" s="420">
        <v>97.777777777777771</v>
      </c>
      <c r="AD299" s="420">
        <v>95.555555555555557</v>
      </c>
      <c r="AE299" s="420">
        <v>86.79245283018868</v>
      </c>
      <c r="AF299" s="505">
        <v>91.666666666666671</v>
      </c>
      <c r="AG299" s="736">
        <v>84.615384615384613</v>
      </c>
      <c r="AH299" s="304">
        <v>82.403770620581298</v>
      </c>
    </row>
    <row r="300" spans="1:34" ht="14.25" x14ac:dyDescent="0.2">
      <c r="A300" s="367" t="s">
        <v>8</v>
      </c>
      <c r="B300" s="430">
        <v>5.9633024554724981E-2</v>
      </c>
      <c r="C300" s="361">
        <v>7.3787835778835784E-2</v>
      </c>
      <c r="D300" s="361">
        <v>6.0646286526233537E-2</v>
      </c>
      <c r="E300" s="361">
        <v>5.8402373720733453E-2</v>
      </c>
      <c r="F300" s="361">
        <v>6.371704026864887E-2</v>
      </c>
      <c r="G300" s="361">
        <v>6.6208611809729534E-2</v>
      </c>
      <c r="H300" s="432">
        <v>7.8764555439287884E-2</v>
      </c>
      <c r="I300" s="432">
        <v>6.4704870090964997E-2</v>
      </c>
      <c r="J300" s="638">
        <v>7.4805257308928799E-2</v>
      </c>
      <c r="K300" s="506">
        <v>5.9979643896092213E-2</v>
      </c>
      <c r="L300" s="433">
        <v>6.6790670025466195E-2</v>
      </c>
      <c r="M300" s="432">
        <v>5.0628098280969362E-2</v>
      </c>
      <c r="N300" s="555">
        <v>5.7274820402772091E-2</v>
      </c>
      <c r="O300" s="430">
        <v>7.1938140123832151E-2</v>
      </c>
      <c r="P300" s="361">
        <v>5.634508240912222E-2</v>
      </c>
      <c r="Q300" s="361">
        <v>7.113430222254527E-2</v>
      </c>
      <c r="R300" s="361">
        <v>5.9843831238275746E-2</v>
      </c>
      <c r="S300" s="422">
        <v>6.2107350312084128E-2</v>
      </c>
      <c r="T300" s="422">
        <v>6.9937851440004889E-2</v>
      </c>
      <c r="U300" s="422">
        <v>7.2670673792712734E-2</v>
      </c>
      <c r="V300" s="422">
        <v>5.574013531629194E-2</v>
      </c>
      <c r="W300" s="643">
        <v>6.663519349683765E-2</v>
      </c>
      <c r="X300" s="547">
        <v>6.40420451213327E-2</v>
      </c>
      <c r="Y300" s="422">
        <v>5.4295674472894274E-2</v>
      </c>
      <c r="Z300" s="422">
        <v>5.1725099722764789E-2</v>
      </c>
      <c r="AA300" s="422">
        <v>5.2878959776232665E-2</v>
      </c>
      <c r="AB300" s="422">
        <v>5.8726553181848856E-2</v>
      </c>
      <c r="AC300" s="422">
        <v>4.9064587585605259E-2</v>
      </c>
      <c r="AD300" s="422">
        <v>5.2549278752476745E-2</v>
      </c>
      <c r="AE300" s="422">
        <v>6.2505716756462895E-2</v>
      </c>
      <c r="AF300" s="423">
        <v>5.1846560576584051E-2</v>
      </c>
      <c r="AG300" s="737">
        <v>6.9251372889357107E-2</v>
      </c>
      <c r="AH300" s="305">
        <v>7.1460828609638483E-2</v>
      </c>
    </row>
    <row r="301" spans="1:34" ht="15" thickBot="1" x14ac:dyDescent="0.25">
      <c r="A301" s="368" t="s">
        <v>1</v>
      </c>
      <c r="B301" s="306">
        <v>6.9494047619047594E-2</v>
      </c>
      <c r="C301" s="402">
        <v>-3.7797619047619073E-2</v>
      </c>
      <c r="D301" s="402">
        <v>-4.7764227642276558E-3</v>
      </c>
      <c r="E301" s="402">
        <v>-3.2083333333333332E-2</v>
      </c>
      <c r="F301" s="402">
        <v>2.3158914728682211E-2</v>
      </c>
      <c r="G301" s="402">
        <v>-2.4053030303030219E-2</v>
      </c>
      <c r="H301" s="402">
        <v>-3.6111111111111045E-2</v>
      </c>
      <c r="I301" s="402">
        <v>-1.7473118279569919E-2</v>
      </c>
      <c r="J301" s="738">
        <v>-5.2916666666666667E-2</v>
      </c>
      <c r="K301" s="306">
        <v>6.3789682539682535E-2</v>
      </c>
      <c r="L301" s="402">
        <v>-5.6910569105690454E-3</v>
      </c>
      <c r="M301" s="402">
        <v>-3.1833333333333373E-2</v>
      </c>
      <c r="N301" s="738">
        <v>-3.9166666666666669E-2</v>
      </c>
      <c r="O301" s="306">
        <v>1.7581300813008058E-2</v>
      </c>
      <c r="P301" s="402">
        <v>1.8686868686868745E-2</v>
      </c>
      <c r="Q301" s="402">
        <v>1.9707207207207301E-2</v>
      </c>
      <c r="R301" s="402">
        <v>1.4002732240437202E-2</v>
      </c>
      <c r="S301" s="405">
        <v>9.4262295081966839E-3</v>
      </c>
      <c r="T301" s="405">
        <v>-1.9414893617021298E-2</v>
      </c>
      <c r="U301" s="405">
        <v>-3.4916666666666742E-2</v>
      </c>
      <c r="V301" s="405">
        <v>-6.6666666666666671E-3</v>
      </c>
      <c r="W301" s="739">
        <v>-3.0492424242424175E-2</v>
      </c>
      <c r="X301" s="404">
        <v>4.7348484848484799E-2</v>
      </c>
      <c r="Y301" s="405">
        <v>1.3888888888888952E-2</v>
      </c>
      <c r="Z301" s="405">
        <v>7.8009259259259237E-2</v>
      </c>
      <c r="AA301" s="405">
        <v>-3.0896226415094361E-2</v>
      </c>
      <c r="AB301" s="405">
        <v>1.3128930817610088E-2</v>
      </c>
      <c r="AC301" s="405">
        <v>1.4814814814815237E-3</v>
      </c>
      <c r="AD301" s="405">
        <v>-4.111111111111105E-2</v>
      </c>
      <c r="AE301" s="405">
        <v>-3.97798742138364E-2</v>
      </c>
      <c r="AF301" s="406">
        <v>-6.25E-2</v>
      </c>
      <c r="AG301" s="740">
        <v>-2.3076923076923019E-2</v>
      </c>
      <c r="AH301" s="307">
        <v>-4.4285153181461588E-3</v>
      </c>
    </row>
    <row r="302" spans="1:34" ht="14.25" x14ac:dyDescent="0.2">
      <c r="A302" s="367" t="s">
        <v>28</v>
      </c>
      <c r="B302" s="252">
        <f>B298-B285</f>
        <v>170.78571428571422</v>
      </c>
      <c r="C302" s="252">
        <f t="shared" ref="C302:AH302" si="86">C298-C285</f>
        <v>147.89682539682553</v>
      </c>
      <c r="D302" s="252">
        <f t="shared" si="86"/>
        <v>126.22889305816125</v>
      </c>
      <c r="E302" s="252">
        <f t="shared" si="86"/>
        <v>214.02564102564111</v>
      </c>
      <c r="F302" s="252">
        <f t="shared" si="86"/>
        <v>259.80361757105948</v>
      </c>
      <c r="G302" s="252">
        <f t="shared" si="86"/>
        <v>220.68181818181847</v>
      </c>
      <c r="H302" s="252">
        <f t="shared" si="86"/>
        <v>198.73015873015902</v>
      </c>
      <c r="I302" s="252">
        <f t="shared" si="86"/>
        <v>265.48387096774195</v>
      </c>
      <c r="J302" s="252">
        <f t="shared" si="86"/>
        <v>198.5</v>
      </c>
      <c r="K302" s="252">
        <f t="shared" si="86"/>
        <v>255</v>
      </c>
      <c r="L302" s="252">
        <f t="shared" si="86"/>
        <v>192.1309370988447</v>
      </c>
      <c r="M302" s="252">
        <f t="shared" si="86"/>
        <v>200.5565217391304</v>
      </c>
      <c r="N302" s="252">
        <f t="shared" si="86"/>
        <v>239</v>
      </c>
      <c r="O302" s="252">
        <f t="shared" si="86"/>
        <v>199.15164369034983</v>
      </c>
      <c r="P302" s="252">
        <f t="shared" si="86"/>
        <v>188.84848484848499</v>
      </c>
      <c r="Q302" s="252">
        <f t="shared" si="86"/>
        <v>214.13940256045544</v>
      </c>
      <c r="R302" s="252">
        <f t="shared" si="86"/>
        <v>237.17798594847773</v>
      </c>
      <c r="S302" s="252">
        <f t="shared" si="86"/>
        <v>179.83606557377061</v>
      </c>
      <c r="T302" s="252">
        <f t="shared" si="86"/>
        <v>147.12974551522711</v>
      </c>
      <c r="U302" s="252">
        <f t="shared" si="86"/>
        <v>120.07755102040801</v>
      </c>
      <c r="V302" s="252">
        <f t="shared" si="86"/>
        <v>203.72222222222217</v>
      </c>
      <c r="W302" s="252">
        <f t="shared" si="86"/>
        <v>203.4848484848485</v>
      </c>
      <c r="X302" s="252">
        <f t="shared" si="86"/>
        <v>227.63636363636351</v>
      </c>
      <c r="Y302" s="252">
        <f t="shared" si="86"/>
        <v>153.33333333333348</v>
      </c>
      <c r="Z302" s="252">
        <f t="shared" si="86"/>
        <v>262.89789789789802</v>
      </c>
      <c r="AA302" s="252">
        <f t="shared" si="86"/>
        <v>179.52252599152871</v>
      </c>
      <c r="AB302" s="252">
        <f t="shared" si="86"/>
        <v>203.95841355410084</v>
      </c>
      <c r="AC302" s="252">
        <f t="shared" si="86"/>
        <v>231.22997416020689</v>
      </c>
      <c r="AD302" s="252">
        <f t="shared" si="86"/>
        <v>137.69696969696997</v>
      </c>
      <c r="AE302" s="252">
        <f t="shared" si="86"/>
        <v>118.52830188679263</v>
      </c>
      <c r="AF302" s="252">
        <f t="shared" si="86"/>
        <v>149.16666666666652</v>
      </c>
      <c r="AG302" s="252">
        <f t="shared" si="86"/>
        <v>264.61538461538476</v>
      </c>
      <c r="AH302" s="252">
        <f t="shared" si="86"/>
        <v>191.74828110225371</v>
      </c>
    </row>
    <row r="303" spans="1:34" ht="14.25" x14ac:dyDescent="0.2">
      <c r="A303" s="367" t="s">
        <v>56</v>
      </c>
      <c r="B303" s="711">
        <v>403</v>
      </c>
      <c r="C303" s="491">
        <v>710</v>
      </c>
      <c r="D303" s="491">
        <v>517</v>
      </c>
      <c r="E303" s="491">
        <v>515</v>
      </c>
      <c r="F303" s="491">
        <v>592</v>
      </c>
      <c r="G303" s="491">
        <v>597</v>
      </c>
      <c r="H303" s="491">
        <v>829</v>
      </c>
      <c r="I303" s="491">
        <v>433</v>
      </c>
      <c r="J303" s="603">
        <v>259</v>
      </c>
      <c r="K303" s="490">
        <v>585</v>
      </c>
      <c r="L303" s="491">
        <v>504</v>
      </c>
      <c r="M303" s="491">
        <v>303</v>
      </c>
      <c r="N303" s="603">
        <v>118</v>
      </c>
      <c r="O303" s="490">
        <v>569</v>
      </c>
      <c r="P303" s="712">
        <v>488</v>
      </c>
      <c r="Q303" s="712">
        <v>500</v>
      </c>
      <c r="R303" s="491">
        <v>805</v>
      </c>
      <c r="S303" s="491">
        <v>805</v>
      </c>
      <c r="T303" s="491">
        <v>649</v>
      </c>
      <c r="U303" s="491">
        <v>640</v>
      </c>
      <c r="V303" s="491">
        <v>458</v>
      </c>
      <c r="W303" s="603">
        <v>273</v>
      </c>
      <c r="X303" s="490">
        <v>593</v>
      </c>
      <c r="Y303" s="491">
        <v>475</v>
      </c>
      <c r="Z303" s="491">
        <v>471</v>
      </c>
      <c r="AA303" s="491">
        <v>667</v>
      </c>
      <c r="AB303" s="491">
        <v>666</v>
      </c>
      <c r="AC303" s="491">
        <v>585</v>
      </c>
      <c r="AD303" s="491">
        <v>584</v>
      </c>
      <c r="AE303" s="491">
        <v>671</v>
      </c>
      <c r="AF303" s="491">
        <v>326</v>
      </c>
      <c r="AG303" s="492">
        <v>160</v>
      </c>
      <c r="AH303" s="537">
        <f>SUM(A303:AG303)</f>
        <v>16750</v>
      </c>
    </row>
    <row r="304" spans="1:34" ht="14.25" x14ac:dyDescent="0.2">
      <c r="A304" s="573" t="s">
        <v>158</v>
      </c>
      <c r="B304" s="576">
        <v>103.5</v>
      </c>
      <c r="C304" s="574">
        <v>107.5</v>
      </c>
      <c r="D304" s="574">
        <v>107.5</v>
      </c>
      <c r="E304" s="574">
        <v>108.5</v>
      </c>
      <c r="F304" s="574">
        <v>107.5</v>
      </c>
      <c r="G304" s="574">
        <v>109</v>
      </c>
      <c r="H304" s="574">
        <v>110.5</v>
      </c>
      <c r="I304" s="574">
        <v>111.5</v>
      </c>
      <c r="J304" s="574">
        <v>113</v>
      </c>
      <c r="K304" s="574">
        <v>106.5</v>
      </c>
      <c r="L304" s="574">
        <v>108.5</v>
      </c>
      <c r="M304" s="574">
        <v>110</v>
      </c>
      <c r="N304" s="574">
        <v>111</v>
      </c>
      <c r="O304" s="574">
        <v>106.5</v>
      </c>
      <c r="P304" s="574">
        <v>108</v>
      </c>
      <c r="Q304" s="574">
        <v>108.5</v>
      </c>
      <c r="R304" s="574">
        <v>110</v>
      </c>
      <c r="S304" s="574">
        <v>109.5</v>
      </c>
      <c r="T304" s="574">
        <v>110.5</v>
      </c>
      <c r="U304" s="574">
        <v>110</v>
      </c>
      <c r="V304" s="574">
        <v>112</v>
      </c>
      <c r="W304" s="574">
        <v>113</v>
      </c>
      <c r="X304" s="574">
        <v>107</v>
      </c>
      <c r="Y304" s="574">
        <v>109</v>
      </c>
      <c r="Z304" s="574">
        <v>107.5</v>
      </c>
      <c r="AA304" s="574">
        <v>111.5</v>
      </c>
      <c r="AB304" s="574">
        <v>109.5</v>
      </c>
      <c r="AC304" s="574">
        <v>110</v>
      </c>
      <c r="AD304" s="574">
        <v>111</v>
      </c>
      <c r="AE304" s="574">
        <v>112</v>
      </c>
      <c r="AF304" s="574">
        <v>114</v>
      </c>
      <c r="AG304" s="574">
        <v>114.5</v>
      </c>
      <c r="AH304" s="583"/>
    </row>
    <row r="305" spans="1:40" ht="15" thickBot="1" x14ac:dyDescent="0.25">
      <c r="A305" s="443" t="s">
        <v>159</v>
      </c>
      <c r="B305" s="601">
        <f>B304-B291</f>
        <v>5</v>
      </c>
      <c r="C305" s="601">
        <f t="shared" ref="C305:AG305" si="87">C304-C291</f>
        <v>6</v>
      </c>
      <c r="D305" s="601">
        <f t="shared" si="87"/>
        <v>5.5</v>
      </c>
      <c r="E305" s="601">
        <f t="shared" si="87"/>
        <v>6</v>
      </c>
      <c r="F305" s="601">
        <f t="shared" si="87"/>
        <v>5</v>
      </c>
      <c r="G305" s="601">
        <f t="shared" si="87"/>
        <v>5.5</v>
      </c>
      <c r="H305" s="601">
        <f t="shared" si="87"/>
        <v>6</v>
      </c>
      <c r="I305" s="601">
        <f t="shared" si="87"/>
        <v>5.5</v>
      </c>
      <c r="J305" s="601">
        <f t="shared" si="87"/>
        <v>6</v>
      </c>
      <c r="K305" s="601">
        <f t="shared" si="87"/>
        <v>5</v>
      </c>
      <c r="L305" s="601">
        <f t="shared" si="87"/>
        <v>6</v>
      </c>
      <c r="M305" s="601">
        <f t="shared" si="87"/>
        <v>5.5</v>
      </c>
      <c r="N305" s="601">
        <f t="shared" si="87"/>
        <v>5</v>
      </c>
      <c r="O305" s="601">
        <f t="shared" si="87"/>
        <v>5</v>
      </c>
      <c r="P305" s="601">
        <f t="shared" si="87"/>
        <v>5</v>
      </c>
      <c r="Q305" s="601">
        <f t="shared" si="87"/>
        <v>5</v>
      </c>
      <c r="R305" s="601">
        <f t="shared" si="87"/>
        <v>5</v>
      </c>
      <c r="S305" s="601">
        <f t="shared" si="87"/>
        <v>5</v>
      </c>
      <c r="T305" s="601">
        <f t="shared" si="87"/>
        <v>5.5</v>
      </c>
      <c r="U305" s="601">
        <f t="shared" si="87"/>
        <v>5.5</v>
      </c>
      <c r="V305" s="601">
        <f t="shared" si="87"/>
        <v>5</v>
      </c>
      <c r="W305" s="601">
        <f t="shared" si="87"/>
        <v>5.5</v>
      </c>
      <c r="X305" s="601">
        <f t="shared" si="87"/>
        <v>5</v>
      </c>
      <c r="Y305" s="601">
        <f t="shared" si="87"/>
        <v>5</v>
      </c>
      <c r="Z305" s="601">
        <f t="shared" si="87"/>
        <v>5</v>
      </c>
      <c r="AA305" s="601">
        <f t="shared" si="87"/>
        <v>6</v>
      </c>
      <c r="AB305" s="601">
        <f t="shared" si="87"/>
        <v>5</v>
      </c>
      <c r="AC305" s="601">
        <f t="shared" si="87"/>
        <v>5</v>
      </c>
      <c r="AD305" s="601">
        <f t="shared" si="87"/>
        <v>6</v>
      </c>
      <c r="AE305" s="601">
        <f t="shared" si="87"/>
        <v>6</v>
      </c>
      <c r="AF305" s="601">
        <f t="shared" si="87"/>
        <v>6</v>
      </c>
      <c r="AG305" s="601">
        <f t="shared" si="87"/>
        <v>5.5</v>
      </c>
      <c r="AH305" s="584"/>
    </row>
    <row r="306" spans="1:40" s="264" customFormat="1" ht="15" thickBot="1" x14ac:dyDescent="0.25">
      <c r="A306" s="242"/>
      <c r="B306" s="718"/>
      <c r="C306" s="718"/>
      <c r="D306" s="718"/>
      <c r="E306" s="718"/>
      <c r="F306" s="718"/>
      <c r="G306" s="718"/>
      <c r="H306" s="718"/>
      <c r="I306" s="718"/>
      <c r="J306" s="718"/>
      <c r="K306" s="718"/>
      <c r="L306" s="718"/>
      <c r="M306" s="718"/>
      <c r="N306" s="718"/>
      <c r="O306" s="718"/>
      <c r="P306" s="718"/>
      <c r="Q306" s="718"/>
      <c r="R306" s="718"/>
      <c r="S306" s="718"/>
      <c r="T306" s="718"/>
      <c r="U306" s="718"/>
      <c r="V306" s="718"/>
      <c r="W306" s="718"/>
      <c r="X306" s="718"/>
      <c r="Y306" s="718"/>
      <c r="Z306" s="718"/>
      <c r="AA306" s="718"/>
      <c r="AB306" s="718"/>
      <c r="AC306" s="718"/>
      <c r="AD306" s="718"/>
      <c r="AE306" s="718"/>
      <c r="AF306" s="718"/>
      <c r="AG306" s="718"/>
      <c r="AH306" s="4"/>
      <c r="AI306" s="194"/>
      <c r="AJ306" s="194"/>
      <c r="AK306" s="194"/>
      <c r="AL306" s="194"/>
      <c r="AM306" s="194"/>
      <c r="AN306" s="194"/>
    </row>
    <row r="307" spans="1:40" s="264" customFormat="1" ht="21" thickBot="1" x14ac:dyDescent="0.35">
      <c r="A307" s="624" t="s">
        <v>160</v>
      </c>
      <c r="B307" s="801" t="s">
        <v>97</v>
      </c>
      <c r="C307" s="802"/>
      <c r="D307" s="802"/>
      <c r="E307" s="802"/>
      <c r="F307" s="802"/>
      <c r="G307" s="802"/>
      <c r="H307" s="802"/>
      <c r="I307" s="802"/>
      <c r="J307" s="803"/>
      <c r="K307" s="804" t="s">
        <v>88</v>
      </c>
      <c r="L307" s="805"/>
      <c r="M307" s="805"/>
      <c r="N307" s="806"/>
      <c r="O307" s="807" t="s">
        <v>89</v>
      </c>
      <c r="P307" s="808"/>
      <c r="Q307" s="808"/>
      <c r="R307" s="808"/>
      <c r="S307" s="808"/>
      <c r="T307" s="808"/>
      <c r="U307" s="808"/>
      <c r="V307" s="808"/>
      <c r="W307" s="809"/>
      <c r="X307" s="813" t="s">
        <v>90</v>
      </c>
      <c r="Y307" s="814"/>
      <c r="Z307" s="814"/>
      <c r="AA307" s="814"/>
      <c r="AB307" s="814"/>
      <c r="AC307" s="814"/>
      <c r="AD307" s="814"/>
      <c r="AE307" s="814"/>
      <c r="AF307" s="814"/>
      <c r="AG307" s="815"/>
      <c r="AH307" s="816" t="s">
        <v>69</v>
      </c>
      <c r="AI307" s="194"/>
      <c r="AJ307" s="194"/>
      <c r="AK307" s="194"/>
      <c r="AL307" s="194"/>
      <c r="AM307" s="194"/>
      <c r="AN307" s="194"/>
    </row>
    <row r="308" spans="1:40" s="264" customFormat="1" ht="14.25" x14ac:dyDescent="0.2">
      <c r="A308" s="571" t="s">
        <v>110</v>
      </c>
      <c r="B308" s="565">
        <v>1</v>
      </c>
      <c r="C308" s="566">
        <v>2</v>
      </c>
      <c r="D308" s="566">
        <v>3</v>
      </c>
      <c r="E308" s="566">
        <v>4</v>
      </c>
      <c r="F308" s="566">
        <v>5</v>
      </c>
      <c r="G308" s="566">
        <v>6</v>
      </c>
      <c r="H308" s="566">
        <v>7</v>
      </c>
      <c r="I308" s="566">
        <v>8</v>
      </c>
      <c r="J308" s="629">
        <v>9</v>
      </c>
      <c r="K308" s="565">
        <v>1</v>
      </c>
      <c r="L308" s="566">
        <v>2</v>
      </c>
      <c r="M308" s="566">
        <v>3</v>
      </c>
      <c r="N308" s="629">
        <v>4</v>
      </c>
      <c r="O308" s="565">
        <v>1</v>
      </c>
      <c r="P308" s="566">
        <v>2</v>
      </c>
      <c r="Q308" s="566">
        <v>3</v>
      </c>
      <c r="R308" s="566">
        <v>4</v>
      </c>
      <c r="S308" s="566">
        <v>5</v>
      </c>
      <c r="T308" s="566">
        <v>6</v>
      </c>
      <c r="U308" s="566">
        <v>7</v>
      </c>
      <c r="V308" s="566">
        <v>8</v>
      </c>
      <c r="W308" s="629">
        <v>9</v>
      </c>
      <c r="X308" s="565">
        <v>1</v>
      </c>
      <c r="Y308" s="566">
        <v>2</v>
      </c>
      <c r="Z308" s="566">
        <v>3</v>
      </c>
      <c r="AA308" s="566">
        <v>4</v>
      </c>
      <c r="AB308" s="566">
        <v>5</v>
      </c>
      <c r="AC308" s="566">
        <v>6</v>
      </c>
      <c r="AD308" s="566">
        <v>7</v>
      </c>
      <c r="AE308" s="566">
        <v>8</v>
      </c>
      <c r="AF308" s="566">
        <v>9</v>
      </c>
      <c r="AG308" s="135">
        <v>10</v>
      </c>
      <c r="AH308" s="817"/>
      <c r="AI308" s="194"/>
      <c r="AJ308" s="194"/>
      <c r="AK308" s="194"/>
      <c r="AL308" s="194"/>
      <c r="AM308" s="194"/>
      <c r="AN308" s="194"/>
    </row>
    <row r="309" spans="1:40" s="264" customFormat="1" ht="13.5" thickBot="1" x14ac:dyDescent="0.25">
      <c r="A309" s="572" t="s">
        <v>2</v>
      </c>
      <c r="B309" s="705">
        <v>7</v>
      </c>
      <c r="C309" s="317">
        <v>6</v>
      </c>
      <c r="D309" s="241">
        <v>5</v>
      </c>
      <c r="E309" s="241">
        <v>5</v>
      </c>
      <c r="F309" s="240">
        <v>4</v>
      </c>
      <c r="G309" s="240">
        <v>4</v>
      </c>
      <c r="H309" s="323">
        <v>3</v>
      </c>
      <c r="I309" s="239">
        <v>2</v>
      </c>
      <c r="J309" s="630">
        <v>1</v>
      </c>
      <c r="K309" s="325">
        <v>4</v>
      </c>
      <c r="L309" s="323">
        <v>3</v>
      </c>
      <c r="M309" s="239">
        <v>2</v>
      </c>
      <c r="N309" s="630">
        <v>1</v>
      </c>
      <c r="O309" s="575">
        <v>6</v>
      </c>
      <c r="P309" s="241">
        <v>5</v>
      </c>
      <c r="Q309" s="241">
        <v>5</v>
      </c>
      <c r="R309" s="240">
        <v>4</v>
      </c>
      <c r="S309" s="240">
        <v>4</v>
      </c>
      <c r="T309" s="323">
        <v>3</v>
      </c>
      <c r="U309" s="323">
        <v>3</v>
      </c>
      <c r="V309" s="239">
        <v>2</v>
      </c>
      <c r="W309" s="630">
        <v>1</v>
      </c>
      <c r="X309" s="705">
        <v>7</v>
      </c>
      <c r="Y309" s="317">
        <v>6</v>
      </c>
      <c r="Z309" s="317">
        <v>6</v>
      </c>
      <c r="AA309" s="241">
        <v>5</v>
      </c>
      <c r="AB309" s="241">
        <v>5</v>
      </c>
      <c r="AC309" s="240">
        <v>4</v>
      </c>
      <c r="AD309" s="240">
        <v>4</v>
      </c>
      <c r="AE309" s="323">
        <v>3</v>
      </c>
      <c r="AF309" s="239">
        <v>2</v>
      </c>
      <c r="AG309" s="540">
        <v>1</v>
      </c>
      <c r="AH309" s="817"/>
      <c r="AI309" s="194"/>
      <c r="AJ309" s="194"/>
      <c r="AK309" s="194"/>
      <c r="AL309" s="194"/>
      <c r="AM309" s="194"/>
      <c r="AN309" s="194"/>
    </row>
    <row r="310" spans="1:40" s="264" customFormat="1" ht="15" thickBot="1" x14ac:dyDescent="0.25">
      <c r="A310" s="366" t="s">
        <v>3</v>
      </c>
      <c r="B310" s="723">
        <v>2575</v>
      </c>
      <c r="C310" s="724">
        <v>2575</v>
      </c>
      <c r="D310" s="724">
        <v>2575</v>
      </c>
      <c r="E310" s="724">
        <v>2575</v>
      </c>
      <c r="F310" s="724">
        <v>2575</v>
      </c>
      <c r="G310" s="724">
        <v>2575</v>
      </c>
      <c r="H310" s="725">
        <v>2575</v>
      </c>
      <c r="I310" s="725">
        <v>2575</v>
      </c>
      <c r="J310" s="726">
        <v>2575</v>
      </c>
      <c r="K310" s="727">
        <v>2575</v>
      </c>
      <c r="L310" s="725">
        <v>2575</v>
      </c>
      <c r="M310" s="725">
        <v>2575</v>
      </c>
      <c r="N310" s="728">
        <v>2575</v>
      </c>
      <c r="O310" s="729">
        <v>2575</v>
      </c>
      <c r="P310" s="730">
        <v>2575</v>
      </c>
      <c r="Q310" s="730">
        <v>2575</v>
      </c>
      <c r="R310" s="724">
        <v>2575</v>
      </c>
      <c r="S310" s="724">
        <v>2575</v>
      </c>
      <c r="T310" s="731">
        <v>2575</v>
      </c>
      <c r="U310" s="731">
        <v>2575</v>
      </c>
      <c r="V310" s="731">
        <v>2575</v>
      </c>
      <c r="W310" s="732">
        <v>2575</v>
      </c>
      <c r="X310" s="733">
        <v>2575</v>
      </c>
      <c r="Y310" s="731">
        <v>2575</v>
      </c>
      <c r="Z310" s="731">
        <v>2575</v>
      </c>
      <c r="AA310" s="731">
        <v>2575</v>
      </c>
      <c r="AB310" s="731">
        <v>2575</v>
      </c>
      <c r="AC310" s="731">
        <v>2575</v>
      </c>
      <c r="AD310" s="731">
        <v>2575</v>
      </c>
      <c r="AE310" s="731">
        <v>2575</v>
      </c>
      <c r="AF310" s="734">
        <v>2575</v>
      </c>
      <c r="AG310" s="735">
        <v>2575</v>
      </c>
      <c r="AH310" s="303">
        <v>2575</v>
      </c>
      <c r="AI310" s="194"/>
      <c r="AJ310" s="194"/>
      <c r="AK310" s="194"/>
      <c r="AL310" s="194"/>
      <c r="AM310" s="194"/>
      <c r="AN310" s="194"/>
    </row>
    <row r="311" spans="1:40" s="264" customFormat="1" ht="15" thickBot="1" x14ac:dyDescent="0.25">
      <c r="A311" s="367" t="s">
        <v>6</v>
      </c>
      <c r="B311" s="419">
        <v>2692.1052631578946</v>
      </c>
      <c r="C311" s="358">
        <v>2520.8888888888887</v>
      </c>
      <c r="D311" s="358">
        <v>2610.5555555555557</v>
      </c>
      <c r="E311" s="358">
        <v>2527.5675675675675</v>
      </c>
      <c r="F311" s="358">
        <v>2707.4418604651164</v>
      </c>
      <c r="G311" s="358">
        <v>2578.181818181818</v>
      </c>
      <c r="H311" s="428">
        <v>2537.2222222222222</v>
      </c>
      <c r="I311" s="428">
        <v>2556.5625</v>
      </c>
      <c r="J311" s="637">
        <v>2529.0476190476193</v>
      </c>
      <c r="K311" s="503">
        <v>2761.2195121951218</v>
      </c>
      <c r="L311" s="429">
        <v>2553.3333333333335</v>
      </c>
      <c r="M311" s="428">
        <v>2542.8571428571427</v>
      </c>
      <c r="N311" s="554">
        <v>2468</v>
      </c>
      <c r="O311" s="419">
        <v>2616.1363636363635</v>
      </c>
      <c r="P311" s="358">
        <v>2676.9230769230771</v>
      </c>
      <c r="Q311" s="358">
        <v>2624.1666666666665</v>
      </c>
      <c r="R311" s="358">
        <v>2630.5084745762711</v>
      </c>
      <c r="S311" s="420">
        <v>2653.0508474576272</v>
      </c>
      <c r="T311" s="420">
        <v>2632.9166666666665</v>
      </c>
      <c r="U311" s="420">
        <v>2596.5306122448978</v>
      </c>
      <c r="V311" s="420">
        <v>2631.3513513513512</v>
      </c>
      <c r="W311" s="642">
        <v>2551.6666666666665</v>
      </c>
      <c r="X311" s="741">
        <v>2698.8095238095239</v>
      </c>
      <c r="Y311" s="420">
        <v>2660</v>
      </c>
      <c r="Z311" s="420">
        <v>2767.7777777777778</v>
      </c>
      <c r="AA311" s="420">
        <v>2583.2692307692309</v>
      </c>
      <c r="AB311" s="420">
        <v>2641.2765957446809</v>
      </c>
      <c r="AC311" s="420">
        <v>2588.3333333333335</v>
      </c>
      <c r="AD311" s="420">
        <v>2557.2093023255816</v>
      </c>
      <c r="AE311" s="420">
        <v>2603.7254901960782</v>
      </c>
      <c r="AF311" s="505">
        <v>2496.086956521739</v>
      </c>
      <c r="AG311" s="736">
        <v>2569.2307692307691</v>
      </c>
      <c r="AH311" s="304">
        <v>2612.5020576131687</v>
      </c>
      <c r="AI311" s="194"/>
      <c r="AJ311" s="194"/>
      <c r="AK311" s="194"/>
      <c r="AL311" s="194"/>
      <c r="AM311" s="194"/>
      <c r="AN311" s="194"/>
    </row>
    <row r="312" spans="1:40" s="264" customFormat="1" ht="15" thickBot="1" x14ac:dyDescent="0.25">
      <c r="A312" s="367" t="s">
        <v>7</v>
      </c>
      <c r="B312" s="419">
        <v>78.94736842105263</v>
      </c>
      <c r="C312" s="358">
        <v>93.333333333333329</v>
      </c>
      <c r="D312" s="358">
        <v>94.444444444444443</v>
      </c>
      <c r="E312" s="358">
        <v>97.297297297297291</v>
      </c>
      <c r="F312" s="358">
        <v>100</v>
      </c>
      <c r="G312" s="358">
        <v>84.090909090909093</v>
      </c>
      <c r="H312" s="428">
        <v>98.148148148148152</v>
      </c>
      <c r="I312" s="742">
        <v>78.125</v>
      </c>
      <c r="J312" s="637">
        <v>71.428571428571431</v>
      </c>
      <c r="K312" s="503">
        <v>92.682926829268297</v>
      </c>
      <c r="L312" s="429">
        <v>100</v>
      </c>
      <c r="M312" s="428">
        <v>95.238095238095241</v>
      </c>
      <c r="N312" s="743">
        <v>50</v>
      </c>
      <c r="O312" s="419">
        <v>77.272727272727266</v>
      </c>
      <c r="P312" s="358">
        <v>92.307692307692307</v>
      </c>
      <c r="Q312" s="358">
        <v>88.888888888888886</v>
      </c>
      <c r="R312" s="358">
        <v>93.220338983050851</v>
      </c>
      <c r="S312" s="420">
        <v>96.610169491525426</v>
      </c>
      <c r="T312" s="420">
        <v>91.666666666666671</v>
      </c>
      <c r="U312" s="420">
        <v>89.795918367346943</v>
      </c>
      <c r="V312" s="420">
        <v>91.891891891891888</v>
      </c>
      <c r="W312" s="642">
        <v>100</v>
      </c>
      <c r="X312" s="546">
        <v>95.238095238095241</v>
      </c>
      <c r="Y312" s="420">
        <v>94.285714285714292</v>
      </c>
      <c r="Z312" s="420">
        <v>97.222222222222229</v>
      </c>
      <c r="AA312" s="420">
        <v>96.15384615384616</v>
      </c>
      <c r="AB312" s="420">
        <v>97.872340425531917</v>
      </c>
      <c r="AC312" s="420">
        <v>95.238095238095241</v>
      </c>
      <c r="AD312" s="420">
        <v>95.348837209302332</v>
      </c>
      <c r="AE312" s="420">
        <v>90.196078431372555</v>
      </c>
      <c r="AF312" s="505">
        <v>91.304347826086953</v>
      </c>
      <c r="AG312" s="736">
        <v>84.615384615384613</v>
      </c>
      <c r="AH312" s="304">
        <v>88.559670781893004</v>
      </c>
      <c r="AI312" s="194"/>
      <c r="AJ312" s="194"/>
      <c r="AK312" s="194"/>
      <c r="AL312" s="194"/>
      <c r="AM312" s="194"/>
      <c r="AN312" s="194"/>
    </row>
    <row r="313" spans="1:40" s="264" customFormat="1" ht="14.25" x14ac:dyDescent="0.2">
      <c r="A313" s="367" t="s">
        <v>8</v>
      </c>
      <c r="B313" s="430">
        <v>7.3431772113500507E-2</v>
      </c>
      <c r="C313" s="361">
        <v>5.3305122593052333E-2</v>
      </c>
      <c r="D313" s="361">
        <v>4.606417070859524E-2</v>
      </c>
      <c r="E313" s="361">
        <v>5.2183323596500644E-2</v>
      </c>
      <c r="F313" s="361">
        <v>4.6570786191341342E-2</v>
      </c>
      <c r="G313" s="361">
        <v>5.9924912051314096E-2</v>
      </c>
      <c r="H313" s="432">
        <v>5.0247393608424014E-2</v>
      </c>
      <c r="I313" s="432">
        <v>7.1120597263151536E-2</v>
      </c>
      <c r="J313" s="638">
        <v>8.1253396478676868E-2</v>
      </c>
      <c r="K313" s="506">
        <v>5.7073171524653792E-2</v>
      </c>
      <c r="L313" s="433">
        <v>4.7275515435302382E-2</v>
      </c>
      <c r="M313" s="432">
        <v>5.0742498573380083E-2</v>
      </c>
      <c r="N313" s="555">
        <v>9.0471868635026667E-2</v>
      </c>
      <c r="O313" s="430">
        <v>7.6240773457344438E-2</v>
      </c>
      <c r="P313" s="361">
        <v>5.6121604342274582E-2</v>
      </c>
      <c r="Q313" s="361">
        <v>5.9229194712514747E-2</v>
      </c>
      <c r="R313" s="361">
        <v>5.4667509308773662E-2</v>
      </c>
      <c r="S313" s="422">
        <v>5.0737329118760915E-2</v>
      </c>
      <c r="T313" s="422">
        <v>5.7281206288192041E-2</v>
      </c>
      <c r="U313" s="422">
        <v>5.8301674308672176E-2</v>
      </c>
      <c r="V313" s="422">
        <v>5.8168501085031833E-2</v>
      </c>
      <c r="W313" s="643">
        <v>5.7704710028882528E-2</v>
      </c>
      <c r="X313" s="547">
        <v>5.3793989305623284E-2</v>
      </c>
      <c r="Y313" s="422">
        <v>5.0931575104508284E-2</v>
      </c>
      <c r="Z313" s="422">
        <v>5.7450160802884578E-2</v>
      </c>
      <c r="AA313" s="422">
        <v>4.8192688248783186E-2</v>
      </c>
      <c r="AB313" s="422">
        <v>4.7459080466354407E-2</v>
      </c>
      <c r="AC313" s="422">
        <v>4.8496797657398158E-2</v>
      </c>
      <c r="AD313" s="422">
        <v>4.8625745223315586E-2</v>
      </c>
      <c r="AE313" s="422">
        <v>5.6450729086025594E-2</v>
      </c>
      <c r="AF313" s="423">
        <v>5.15730830829398E-2</v>
      </c>
      <c r="AG313" s="737">
        <v>6.2805779653663324E-2</v>
      </c>
      <c r="AH313" s="305">
        <v>6.1581506785530239E-2</v>
      </c>
      <c r="AI313" s="194"/>
      <c r="AJ313" s="194"/>
      <c r="AK313" s="194"/>
      <c r="AL313" s="194"/>
      <c r="AM313" s="194"/>
      <c r="AN313" s="194"/>
    </row>
    <row r="314" spans="1:40" s="194" customFormat="1" ht="15" thickBot="1" x14ac:dyDescent="0.25">
      <c r="A314" s="368" t="s">
        <v>1</v>
      </c>
      <c r="B314" s="306">
        <v>4.5477772100153233E-2</v>
      </c>
      <c r="C314" s="402">
        <v>-2.1014023732470414E-2</v>
      </c>
      <c r="D314" s="402">
        <v>1.3807982740021615E-2</v>
      </c>
      <c r="E314" s="402">
        <v>-1.8420362109682526E-2</v>
      </c>
      <c r="F314" s="402">
        <v>5.143373221946268E-2</v>
      </c>
      <c r="G314" s="402">
        <v>1.2356575463370939E-3</v>
      </c>
      <c r="H314" s="402">
        <v>-1.4670981661272942E-2</v>
      </c>
      <c r="I314" s="402">
        <v>-7.1601941747572815E-3</v>
      </c>
      <c r="J314" s="738">
        <v>-1.7845584835876015E-2</v>
      </c>
      <c r="K314" s="306">
        <v>7.2318257163154084E-2</v>
      </c>
      <c r="L314" s="402">
        <v>-8.4142394822005889E-3</v>
      </c>
      <c r="M314" s="402">
        <v>-1.2482662968099937E-2</v>
      </c>
      <c r="N314" s="738">
        <v>-4.1553398058252429E-2</v>
      </c>
      <c r="O314" s="306">
        <v>1.5975286849073209E-2</v>
      </c>
      <c r="P314" s="402">
        <v>3.9581777445855199E-2</v>
      </c>
      <c r="Q314" s="402">
        <v>1.9093851132686024E-2</v>
      </c>
      <c r="R314" s="402">
        <v>2.1556689155833419E-2</v>
      </c>
      <c r="S314" s="405">
        <v>3.0311008721408638E-2</v>
      </c>
      <c r="T314" s="405">
        <v>2.249190938511321E-2</v>
      </c>
      <c r="U314" s="405">
        <v>8.3614028135525591E-3</v>
      </c>
      <c r="V314" s="405">
        <v>2.1884019942272327E-2</v>
      </c>
      <c r="W314" s="739">
        <v>-9.0614886731392175E-3</v>
      </c>
      <c r="X314" s="404">
        <v>4.8081368469718E-2</v>
      </c>
      <c r="Y314" s="405">
        <v>3.3009708737864081E-2</v>
      </c>
      <c r="Z314" s="405">
        <v>7.4865156418554499E-2</v>
      </c>
      <c r="AA314" s="405">
        <v>3.2113517550411432E-3</v>
      </c>
      <c r="AB314" s="405">
        <v>2.5738483784342094E-2</v>
      </c>
      <c r="AC314" s="405">
        <v>5.1779935275081497E-3</v>
      </c>
      <c r="AD314" s="405">
        <v>-6.9090088055993879E-3</v>
      </c>
      <c r="AE314" s="405">
        <v>1.1155530173234262E-2</v>
      </c>
      <c r="AF314" s="406">
        <v>-3.0645842127479995E-2</v>
      </c>
      <c r="AG314" s="740">
        <v>-2.2404779686333765E-3</v>
      </c>
      <c r="AH314" s="307">
        <v>1.4563905869191745E-2</v>
      </c>
    </row>
    <row r="315" spans="1:40" s="264" customFormat="1" ht="14.25" x14ac:dyDescent="0.2">
      <c r="A315" s="367" t="s">
        <v>28</v>
      </c>
      <c r="B315" s="252">
        <f t="shared" ref="B315:AH315" si="88">B311-B298</f>
        <v>125.31954887218035</v>
      </c>
      <c r="C315" s="252">
        <f t="shared" si="88"/>
        <v>211.60317460317447</v>
      </c>
      <c r="D315" s="252">
        <f t="shared" si="88"/>
        <v>222.01897018970203</v>
      </c>
      <c r="E315" s="252">
        <f t="shared" si="88"/>
        <v>204.56756756756749</v>
      </c>
      <c r="F315" s="252">
        <f t="shared" si="88"/>
        <v>251.8604651162791</v>
      </c>
      <c r="G315" s="252">
        <f t="shared" si="88"/>
        <v>235.90909090909054</v>
      </c>
      <c r="H315" s="252">
        <f t="shared" si="88"/>
        <v>223.88888888888869</v>
      </c>
      <c r="I315" s="252">
        <f t="shared" si="88"/>
        <v>198.4979838709678</v>
      </c>
      <c r="J315" s="252">
        <f t="shared" si="88"/>
        <v>256.04761904761926</v>
      </c>
      <c r="K315" s="252">
        <f t="shared" si="88"/>
        <v>208.12427409988368</v>
      </c>
      <c r="L315" s="252">
        <f t="shared" si="88"/>
        <v>166.99186991869919</v>
      </c>
      <c r="M315" s="252">
        <f t="shared" si="88"/>
        <v>219.25714285714275</v>
      </c>
      <c r="N315" s="252">
        <f t="shared" si="88"/>
        <v>162</v>
      </c>
      <c r="O315" s="252">
        <f t="shared" si="88"/>
        <v>173.94124168514418</v>
      </c>
      <c r="P315" s="252">
        <f t="shared" si="88"/>
        <v>232.07459207459215</v>
      </c>
      <c r="Q315" s="252">
        <f t="shared" si="88"/>
        <v>176.869369369369</v>
      </c>
      <c r="R315" s="252">
        <f t="shared" si="88"/>
        <v>196.90191719922177</v>
      </c>
      <c r="S315" s="252">
        <f t="shared" si="88"/>
        <v>230.4278966379552</v>
      </c>
      <c r="T315" s="252">
        <f t="shared" si="88"/>
        <v>279.51241134751763</v>
      </c>
      <c r="U315" s="252">
        <f t="shared" si="88"/>
        <v>280.33061224489802</v>
      </c>
      <c r="V315" s="252">
        <f t="shared" si="88"/>
        <v>247.35135135135124</v>
      </c>
      <c r="W315" s="252">
        <f t="shared" si="88"/>
        <v>224.84848484848453</v>
      </c>
      <c r="X315" s="252">
        <f t="shared" si="88"/>
        <v>185.17316017316034</v>
      </c>
      <c r="Y315" s="252">
        <f t="shared" si="88"/>
        <v>226.66666666666652</v>
      </c>
      <c r="Z315" s="252">
        <f t="shared" si="88"/>
        <v>180.55555555555566</v>
      </c>
      <c r="AA315" s="252">
        <f t="shared" si="88"/>
        <v>257.42017416545741</v>
      </c>
      <c r="AB315" s="252">
        <f t="shared" si="88"/>
        <v>209.76716178241668</v>
      </c>
      <c r="AC315" s="252">
        <f t="shared" si="88"/>
        <v>184.77777777777783</v>
      </c>
      <c r="AD315" s="252">
        <f t="shared" si="88"/>
        <v>255.87596899224809</v>
      </c>
      <c r="AE315" s="252">
        <f t="shared" si="88"/>
        <v>299.19718830928559</v>
      </c>
      <c r="AF315" s="252">
        <f t="shared" si="88"/>
        <v>246.08695652173901</v>
      </c>
      <c r="AG315" s="252">
        <f t="shared" si="88"/>
        <v>224.6153846153843</v>
      </c>
      <c r="AH315" s="252">
        <f t="shared" si="88"/>
        <v>223.13049437671953</v>
      </c>
      <c r="AI315" s="194"/>
      <c r="AJ315" s="194"/>
      <c r="AK315" s="194"/>
      <c r="AL315" s="194"/>
      <c r="AM315" s="194"/>
      <c r="AN315" s="194"/>
    </row>
    <row r="316" spans="1:40" s="264" customFormat="1" ht="14.25" x14ac:dyDescent="0.2">
      <c r="A316" s="367" t="s">
        <v>56</v>
      </c>
      <c r="B316" s="711">
        <v>402</v>
      </c>
      <c r="C316" s="491">
        <v>710</v>
      </c>
      <c r="D316" s="491">
        <v>517</v>
      </c>
      <c r="E316" s="491">
        <v>515</v>
      </c>
      <c r="F316" s="491">
        <v>592</v>
      </c>
      <c r="G316" s="491">
        <v>597</v>
      </c>
      <c r="H316" s="491">
        <v>829</v>
      </c>
      <c r="I316" s="491">
        <v>433</v>
      </c>
      <c r="J316" s="603">
        <v>259</v>
      </c>
      <c r="K316" s="490">
        <v>585</v>
      </c>
      <c r="L316" s="491">
        <v>504</v>
      </c>
      <c r="M316" s="491">
        <v>303</v>
      </c>
      <c r="N316" s="603">
        <v>118</v>
      </c>
      <c r="O316" s="490">
        <v>569</v>
      </c>
      <c r="P316" s="712">
        <v>488</v>
      </c>
      <c r="Q316" s="712">
        <v>500</v>
      </c>
      <c r="R316" s="491">
        <v>805</v>
      </c>
      <c r="S316" s="491">
        <v>805</v>
      </c>
      <c r="T316" s="491">
        <v>649</v>
      </c>
      <c r="U316" s="491">
        <v>640</v>
      </c>
      <c r="V316" s="491">
        <v>458</v>
      </c>
      <c r="W316" s="603">
        <v>273</v>
      </c>
      <c r="X316" s="490">
        <v>593</v>
      </c>
      <c r="Y316" s="491">
        <v>475</v>
      </c>
      <c r="Z316" s="491">
        <v>471</v>
      </c>
      <c r="AA316" s="491">
        <v>667</v>
      </c>
      <c r="AB316" s="491">
        <v>666</v>
      </c>
      <c r="AC316" s="491">
        <v>585</v>
      </c>
      <c r="AD316" s="491">
        <v>584</v>
      </c>
      <c r="AE316" s="491">
        <v>671</v>
      </c>
      <c r="AF316" s="491">
        <v>326</v>
      </c>
      <c r="AG316" s="492">
        <v>160</v>
      </c>
      <c r="AH316" s="537">
        <f>SUM(A316:AG316)</f>
        <v>16749</v>
      </c>
      <c r="AI316" s="194"/>
      <c r="AJ316" s="194"/>
      <c r="AK316" s="194"/>
      <c r="AL316" s="194"/>
      <c r="AM316" s="194"/>
      <c r="AN316" s="194"/>
    </row>
    <row r="317" spans="1:40" s="264" customFormat="1" ht="14.25" x14ac:dyDescent="0.2">
      <c r="A317" s="573" t="s">
        <v>158</v>
      </c>
      <c r="B317" s="264">
        <v>108</v>
      </c>
      <c r="C317" s="264">
        <v>112</v>
      </c>
      <c r="D317" s="264">
        <v>112</v>
      </c>
      <c r="E317" s="264">
        <v>113</v>
      </c>
      <c r="F317" s="264">
        <v>111.5</v>
      </c>
      <c r="G317" s="264">
        <v>113.5</v>
      </c>
      <c r="H317" s="264">
        <v>115</v>
      </c>
      <c r="I317" s="264">
        <v>116</v>
      </c>
      <c r="J317" s="264">
        <v>117.5</v>
      </c>
      <c r="K317" s="264">
        <v>110.5</v>
      </c>
      <c r="L317" s="264">
        <v>113</v>
      </c>
      <c r="M317" s="264">
        <v>114.5</v>
      </c>
      <c r="N317" s="264">
        <v>115.5</v>
      </c>
      <c r="O317" s="264">
        <v>111</v>
      </c>
      <c r="P317" s="264">
        <v>112</v>
      </c>
      <c r="Q317" s="264">
        <v>113</v>
      </c>
      <c r="R317" s="264">
        <v>114</v>
      </c>
      <c r="S317" s="264">
        <v>113.5</v>
      </c>
      <c r="T317" s="264">
        <v>114.5</v>
      </c>
      <c r="U317" s="264">
        <v>114.5</v>
      </c>
      <c r="V317" s="264">
        <v>116</v>
      </c>
      <c r="W317" s="264">
        <v>117.5</v>
      </c>
      <c r="X317" s="264">
        <v>111</v>
      </c>
      <c r="Y317" s="264">
        <v>113</v>
      </c>
      <c r="Z317" s="264">
        <v>111.5</v>
      </c>
      <c r="AA317" s="264">
        <v>116</v>
      </c>
      <c r="AB317" s="264">
        <v>113.5</v>
      </c>
      <c r="AC317" s="264">
        <v>114.5</v>
      </c>
      <c r="AD317" s="264">
        <v>115.5</v>
      </c>
      <c r="AE317" s="264">
        <v>116.5</v>
      </c>
      <c r="AF317" s="264">
        <v>119</v>
      </c>
      <c r="AG317" s="264">
        <v>119</v>
      </c>
      <c r="AH317" s="583"/>
      <c r="AI317" s="194"/>
      <c r="AJ317" s="194"/>
      <c r="AK317" s="194"/>
      <c r="AL317" s="194"/>
      <c r="AM317" s="194"/>
      <c r="AN317" s="194"/>
    </row>
    <row r="318" spans="1:40" s="264" customFormat="1" ht="15" thickBot="1" x14ac:dyDescent="0.25">
      <c r="A318" s="443" t="s">
        <v>161</v>
      </c>
      <c r="B318" s="601">
        <f t="shared" ref="B318:AG318" si="89">B317-B304</f>
        <v>4.5</v>
      </c>
      <c r="C318" s="601">
        <f t="shared" si="89"/>
        <v>4.5</v>
      </c>
      <c r="D318" s="601">
        <f t="shared" si="89"/>
        <v>4.5</v>
      </c>
      <c r="E318" s="601">
        <f t="shared" si="89"/>
        <v>4.5</v>
      </c>
      <c r="F318" s="601">
        <f t="shared" si="89"/>
        <v>4</v>
      </c>
      <c r="G318" s="601">
        <f t="shared" si="89"/>
        <v>4.5</v>
      </c>
      <c r="H318" s="601">
        <f t="shared" si="89"/>
        <v>4.5</v>
      </c>
      <c r="I318" s="601">
        <f t="shared" si="89"/>
        <v>4.5</v>
      </c>
      <c r="J318" s="601">
        <f t="shared" si="89"/>
        <v>4.5</v>
      </c>
      <c r="K318" s="601">
        <f t="shared" si="89"/>
        <v>4</v>
      </c>
      <c r="L318" s="601">
        <f t="shared" si="89"/>
        <v>4.5</v>
      </c>
      <c r="M318" s="601">
        <f t="shared" si="89"/>
        <v>4.5</v>
      </c>
      <c r="N318" s="601">
        <f t="shared" si="89"/>
        <v>4.5</v>
      </c>
      <c r="O318" s="601">
        <f t="shared" si="89"/>
        <v>4.5</v>
      </c>
      <c r="P318" s="601">
        <f t="shared" si="89"/>
        <v>4</v>
      </c>
      <c r="Q318" s="601">
        <f t="shared" si="89"/>
        <v>4.5</v>
      </c>
      <c r="R318" s="601">
        <f t="shared" si="89"/>
        <v>4</v>
      </c>
      <c r="S318" s="601">
        <f t="shared" si="89"/>
        <v>4</v>
      </c>
      <c r="T318" s="601">
        <f t="shared" si="89"/>
        <v>4</v>
      </c>
      <c r="U318" s="601">
        <f t="shared" si="89"/>
        <v>4.5</v>
      </c>
      <c r="V318" s="601">
        <f t="shared" si="89"/>
        <v>4</v>
      </c>
      <c r="W318" s="601">
        <f t="shared" si="89"/>
        <v>4.5</v>
      </c>
      <c r="X318" s="601">
        <f t="shared" si="89"/>
        <v>4</v>
      </c>
      <c r="Y318" s="601">
        <f t="shared" si="89"/>
        <v>4</v>
      </c>
      <c r="Z318" s="601">
        <f t="shared" si="89"/>
        <v>4</v>
      </c>
      <c r="AA318" s="601">
        <f t="shared" si="89"/>
        <v>4.5</v>
      </c>
      <c r="AB318" s="601">
        <f t="shared" si="89"/>
        <v>4</v>
      </c>
      <c r="AC318" s="601">
        <f t="shared" si="89"/>
        <v>4.5</v>
      </c>
      <c r="AD318" s="601">
        <f t="shared" si="89"/>
        <v>4.5</v>
      </c>
      <c r="AE318" s="601">
        <f t="shared" si="89"/>
        <v>4.5</v>
      </c>
      <c r="AF318" s="601">
        <f t="shared" si="89"/>
        <v>5</v>
      </c>
      <c r="AG318" s="601">
        <f t="shared" si="89"/>
        <v>4.5</v>
      </c>
      <c r="AH318" s="584"/>
      <c r="AI318" s="194"/>
      <c r="AJ318" s="194"/>
      <c r="AK318" s="194"/>
      <c r="AL318" s="194"/>
      <c r="AM318" s="194"/>
      <c r="AN318" s="194"/>
    </row>
    <row r="319" spans="1:40" ht="13.5" thickBot="1" x14ac:dyDescent="0.25">
      <c r="B319">
        <v>108</v>
      </c>
      <c r="C319">
        <v>112</v>
      </c>
      <c r="D319">
        <v>112</v>
      </c>
      <c r="E319">
        <v>113</v>
      </c>
      <c r="F319">
        <v>111.5</v>
      </c>
      <c r="G319">
        <v>113.5</v>
      </c>
      <c r="H319">
        <v>115</v>
      </c>
      <c r="I319">
        <v>116</v>
      </c>
      <c r="J319">
        <v>117.5</v>
      </c>
      <c r="K319">
        <v>110.5</v>
      </c>
      <c r="L319">
        <v>113</v>
      </c>
      <c r="M319">
        <v>114.5</v>
      </c>
      <c r="N319">
        <v>115.5</v>
      </c>
      <c r="O319">
        <v>111</v>
      </c>
      <c r="P319">
        <v>112</v>
      </c>
      <c r="Q319">
        <v>113</v>
      </c>
      <c r="R319">
        <v>114</v>
      </c>
      <c r="S319">
        <v>113.5</v>
      </c>
      <c r="T319">
        <v>114.5</v>
      </c>
      <c r="U319">
        <v>114.5</v>
      </c>
      <c r="V319">
        <v>116</v>
      </c>
      <c r="W319">
        <v>117.5</v>
      </c>
      <c r="X319">
        <v>111</v>
      </c>
      <c r="Y319">
        <v>113</v>
      </c>
      <c r="Z319">
        <v>111.5</v>
      </c>
      <c r="AA319">
        <v>116</v>
      </c>
      <c r="AB319">
        <v>113.5</v>
      </c>
      <c r="AC319">
        <v>114.5</v>
      </c>
      <c r="AD319">
        <v>115.5</v>
      </c>
      <c r="AE319" s="264">
        <v>116.5</v>
      </c>
      <c r="AF319">
        <v>119</v>
      </c>
      <c r="AG319">
        <v>119</v>
      </c>
    </row>
    <row r="320" spans="1:40" ht="13.5" thickBot="1" x14ac:dyDescent="0.25">
      <c r="C320" s="264"/>
      <c r="D320" s="264"/>
      <c r="E320" s="264"/>
      <c r="F320" s="264"/>
      <c r="G320" s="264"/>
      <c r="H320" s="264"/>
      <c r="I320" s="264"/>
      <c r="J320" s="264"/>
      <c r="K320" s="264"/>
      <c r="L320" s="264"/>
      <c r="M320" s="264"/>
      <c r="N320" s="264"/>
      <c r="O320" s="264"/>
      <c r="P320" s="264"/>
      <c r="Q320" s="264"/>
      <c r="R320" s="264"/>
      <c r="S320" s="264"/>
      <c r="T320" s="264"/>
      <c r="U320" s="264"/>
      <c r="V320" s="264"/>
      <c r="W320" s="264"/>
      <c r="X320" s="264"/>
      <c r="Y320" s="264"/>
      <c r="Z320" s="264"/>
      <c r="AA320" s="264"/>
      <c r="AB320" s="264"/>
      <c r="AC320" s="264"/>
      <c r="AD320" s="264"/>
      <c r="AF320" s="264"/>
      <c r="AG320" s="264"/>
    </row>
    <row r="321" spans="1:48" ht="21" thickBot="1" x14ac:dyDescent="0.35">
      <c r="A321" s="624" t="s">
        <v>162</v>
      </c>
      <c r="B321" s="801" t="s">
        <v>97</v>
      </c>
      <c r="C321" s="802"/>
      <c r="D321" s="802"/>
      <c r="E321" s="802"/>
      <c r="F321" s="802"/>
      <c r="G321" s="802"/>
      <c r="H321" s="802"/>
      <c r="I321" s="802"/>
      <c r="J321" s="803"/>
      <c r="K321" s="778" t="s">
        <v>88</v>
      </c>
      <c r="L321" s="779"/>
      <c r="M321" s="779"/>
      <c r="N321" s="779"/>
      <c r="O321" s="779"/>
      <c r="P321" s="779"/>
      <c r="Q321" s="779"/>
      <c r="R321" s="779"/>
      <c r="S321" s="779"/>
      <c r="T321" s="780"/>
      <c r="U321" s="781" t="s">
        <v>89</v>
      </c>
      <c r="V321" s="782"/>
      <c r="W321" s="782"/>
      <c r="X321" s="782"/>
      <c r="Y321" s="782"/>
      <c r="Z321" s="782"/>
      <c r="AA321" s="782"/>
      <c r="AB321" s="782"/>
      <c r="AC321" s="782"/>
      <c r="AD321" s="783"/>
      <c r="AE321" s="784" t="s">
        <v>90</v>
      </c>
      <c r="AF321" s="785"/>
      <c r="AG321" s="785"/>
      <c r="AH321" s="785"/>
      <c r="AI321" s="785"/>
      <c r="AJ321" s="785"/>
      <c r="AK321" s="785"/>
      <c r="AL321" s="785"/>
      <c r="AM321" s="785"/>
      <c r="AN321" s="786"/>
      <c r="AO321" s="816" t="s">
        <v>69</v>
      </c>
      <c r="AP321" s="194"/>
      <c r="AQ321" s="194"/>
      <c r="AR321" s="194"/>
      <c r="AS321" s="194"/>
      <c r="AT321" s="194"/>
      <c r="AU321" s="194"/>
    </row>
    <row r="322" spans="1:48" ht="14.25" x14ac:dyDescent="0.2">
      <c r="A322" s="571" t="s">
        <v>110</v>
      </c>
      <c r="B322" s="565">
        <v>1</v>
      </c>
      <c r="C322" s="566">
        <v>2</v>
      </c>
      <c r="D322" s="566">
        <v>3</v>
      </c>
      <c r="E322" s="566">
        <v>4</v>
      </c>
      <c r="F322" s="566">
        <v>5</v>
      </c>
      <c r="G322" s="566">
        <v>6</v>
      </c>
      <c r="H322" s="566">
        <v>7</v>
      </c>
      <c r="I322" s="566">
        <v>8</v>
      </c>
      <c r="J322" s="629">
        <v>9</v>
      </c>
      <c r="K322" s="565">
        <v>1</v>
      </c>
      <c r="L322" s="566">
        <v>2</v>
      </c>
      <c r="M322" s="566">
        <v>3</v>
      </c>
      <c r="N322" s="629">
        <v>4</v>
      </c>
      <c r="O322" s="751"/>
      <c r="P322" s="751"/>
      <c r="Q322" s="751"/>
      <c r="R322" s="751"/>
      <c r="S322" s="751"/>
      <c r="T322" s="751"/>
      <c r="U322" s="565">
        <v>1</v>
      </c>
      <c r="V322" s="566">
        <v>2</v>
      </c>
      <c r="W322" s="566">
        <v>3</v>
      </c>
      <c r="X322" s="566">
        <v>4</v>
      </c>
      <c r="Y322" s="566">
        <v>5</v>
      </c>
      <c r="Z322" s="566">
        <v>6</v>
      </c>
      <c r="AA322" s="566">
        <v>7</v>
      </c>
      <c r="AB322" s="566">
        <v>8</v>
      </c>
      <c r="AC322" s="629">
        <v>9</v>
      </c>
      <c r="AD322" s="751"/>
      <c r="AE322" s="565">
        <v>1</v>
      </c>
      <c r="AF322" s="566">
        <v>2</v>
      </c>
      <c r="AG322" s="566">
        <v>3</v>
      </c>
      <c r="AH322" s="566">
        <v>4</v>
      </c>
      <c r="AI322" s="566">
        <v>5</v>
      </c>
      <c r="AJ322" s="566">
        <v>6</v>
      </c>
      <c r="AK322" s="566">
        <v>7</v>
      </c>
      <c r="AL322" s="566">
        <v>8</v>
      </c>
      <c r="AM322" s="566">
        <v>9</v>
      </c>
      <c r="AN322" s="135">
        <v>10</v>
      </c>
      <c r="AO322" s="817"/>
      <c r="AP322" s="194"/>
      <c r="AQ322" s="194"/>
      <c r="AR322" s="194"/>
      <c r="AS322" s="194"/>
      <c r="AT322" s="194"/>
      <c r="AU322" s="194"/>
    </row>
    <row r="323" spans="1:48" ht="13.5" thickBot="1" x14ac:dyDescent="0.25">
      <c r="A323" s="572" t="s">
        <v>2</v>
      </c>
      <c r="B323" s="705">
        <v>7</v>
      </c>
      <c r="C323" s="317">
        <v>6</v>
      </c>
      <c r="D323" s="241">
        <v>5</v>
      </c>
      <c r="E323" s="241">
        <v>5</v>
      </c>
      <c r="F323" s="240">
        <v>4</v>
      </c>
      <c r="G323" s="240">
        <v>4</v>
      </c>
      <c r="H323" s="323">
        <v>3</v>
      </c>
      <c r="I323" s="239">
        <v>2</v>
      </c>
      <c r="J323" s="630">
        <v>1</v>
      </c>
      <c r="K323" s="325">
        <v>4</v>
      </c>
      <c r="L323" s="323">
        <v>3</v>
      </c>
      <c r="M323" s="239">
        <v>2</v>
      </c>
      <c r="N323" s="630">
        <v>1</v>
      </c>
      <c r="O323" s="752"/>
      <c r="P323" s="752"/>
      <c r="Q323" s="752"/>
      <c r="R323" s="752"/>
      <c r="S323" s="752"/>
      <c r="T323" s="752"/>
      <c r="U323" s="575">
        <v>6</v>
      </c>
      <c r="V323" s="241">
        <v>5</v>
      </c>
      <c r="W323" s="241">
        <v>5</v>
      </c>
      <c r="X323" s="240">
        <v>4</v>
      </c>
      <c r="Y323" s="240">
        <v>4</v>
      </c>
      <c r="Z323" s="323">
        <v>3</v>
      </c>
      <c r="AA323" s="323">
        <v>3</v>
      </c>
      <c r="AB323" s="239">
        <v>2</v>
      </c>
      <c r="AC323" s="630">
        <v>1</v>
      </c>
      <c r="AD323" s="752"/>
      <c r="AE323" s="705">
        <v>7</v>
      </c>
      <c r="AF323" s="317">
        <v>6</v>
      </c>
      <c r="AG323" s="317">
        <v>6</v>
      </c>
      <c r="AH323" s="241">
        <v>5</v>
      </c>
      <c r="AI323" s="241">
        <v>5</v>
      </c>
      <c r="AJ323" s="240">
        <v>4</v>
      </c>
      <c r="AK323" s="240">
        <v>4</v>
      </c>
      <c r="AL323" s="323">
        <v>3</v>
      </c>
      <c r="AM323" s="239">
        <v>2</v>
      </c>
      <c r="AN323" s="540">
        <v>1</v>
      </c>
      <c r="AO323" s="817"/>
      <c r="AP323" s="194"/>
      <c r="AQ323" s="194"/>
      <c r="AR323" s="194"/>
      <c r="AS323" s="194"/>
      <c r="AT323" s="194"/>
      <c r="AU323" s="194"/>
    </row>
    <row r="324" spans="1:48" ht="15" thickBot="1" x14ac:dyDescent="0.25">
      <c r="A324" s="366" t="s">
        <v>3</v>
      </c>
      <c r="B324" s="723">
        <v>2745</v>
      </c>
      <c r="C324" s="724">
        <v>2745</v>
      </c>
      <c r="D324" s="724">
        <v>2745</v>
      </c>
      <c r="E324" s="724">
        <v>2745</v>
      </c>
      <c r="F324" s="724">
        <v>2745</v>
      </c>
      <c r="G324" s="724">
        <v>2745</v>
      </c>
      <c r="H324" s="725">
        <v>2745</v>
      </c>
      <c r="I324" s="725">
        <v>2745</v>
      </c>
      <c r="J324" s="726">
        <v>2745</v>
      </c>
      <c r="K324" s="727">
        <v>2745</v>
      </c>
      <c r="L324" s="725">
        <v>2745</v>
      </c>
      <c r="M324" s="725">
        <v>2745</v>
      </c>
      <c r="N324" s="728">
        <v>2745</v>
      </c>
      <c r="O324" s="753"/>
      <c r="P324" s="753"/>
      <c r="Q324" s="753"/>
      <c r="R324" s="753"/>
      <c r="S324" s="753"/>
      <c r="T324" s="753"/>
      <c r="U324" s="729">
        <v>2745</v>
      </c>
      <c r="V324" s="730">
        <v>2745</v>
      </c>
      <c r="W324" s="730">
        <v>2745</v>
      </c>
      <c r="X324" s="724">
        <v>2745</v>
      </c>
      <c r="Y324" s="724">
        <v>2745</v>
      </c>
      <c r="Z324" s="731">
        <v>2745</v>
      </c>
      <c r="AA324" s="731">
        <v>2745</v>
      </c>
      <c r="AB324" s="731">
        <v>2745</v>
      </c>
      <c r="AC324" s="732">
        <v>2745</v>
      </c>
      <c r="AD324" s="757"/>
      <c r="AE324" s="733">
        <v>2745</v>
      </c>
      <c r="AF324" s="731">
        <v>2745</v>
      </c>
      <c r="AG324" s="731">
        <v>2745</v>
      </c>
      <c r="AH324" s="731">
        <v>2745</v>
      </c>
      <c r="AI324" s="731">
        <v>2745</v>
      </c>
      <c r="AJ324" s="731">
        <v>2745</v>
      </c>
      <c r="AK324" s="731">
        <v>2745</v>
      </c>
      <c r="AL324" s="731">
        <v>2745</v>
      </c>
      <c r="AM324" s="734">
        <v>2745</v>
      </c>
      <c r="AN324" s="735">
        <v>2745</v>
      </c>
      <c r="AO324" s="303">
        <v>2745</v>
      </c>
      <c r="AP324" s="194"/>
      <c r="AQ324" s="194"/>
      <c r="AR324" s="194"/>
      <c r="AS324" s="194"/>
      <c r="AT324" s="194"/>
      <c r="AU324" s="194"/>
    </row>
    <row r="325" spans="1:48" ht="15" thickBot="1" x14ac:dyDescent="0.25">
      <c r="A325" s="367" t="s">
        <v>6</v>
      </c>
      <c r="B325" s="419">
        <v>3028.6666666666665</v>
      </c>
      <c r="C325" s="358">
        <v>2701.6666666666665</v>
      </c>
      <c r="D325" s="358">
        <v>2798.6842105263158</v>
      </c>
      <c r="E325" s="358">
        <v>2752.8947368421054</v>
      </c>
      <c r="F325" s="358">
        <v>2853.3333333333335</v>
      </c>
      <c r="G325" s="358">
        <v>2699.5744680851062</v>
      </c>
      <c r="H325" s="428">
        <v>2723.0645161290322</v>
      </c>
      <c r="I325" s="428">
        <v>2694.0625</v>
      </c>
      <c r="J325" s="637">
        <v>2572.1052631578946</v>
      </c>
      <c r="K325" s="503">
        <v>2956.818181818182</v>
      </c>
      <c r="L325" s="429">
        <v>2694.5454545454545</v>
      </c>
      <c r="M325" s="428">
        <v>2655.909090909091</v>
      </c>
      <c r="N325" s="554">
        <v>2525</v>
      </c>
      <c r="O325" s="754"/>
      <c r="P325" s="754"/>
      <c r="Q325" s="754"/>
      <c r="R325" s="754"/>
      <c r="S325" s="754"/>
      <c r="T325" s="754"/>
      <c r="U325" s="419">
        <v>2796.0975609756097</v>
      </c>
      <c r="V325" s="358">
        <v>2787.4285714285716</v>
      </c>
      <c r="W325" s="358">
        <v>2775.6756756756758</v>
      </c>
      <c r="X325" s="358">
        <v>2725.5769230769229</v>
      </c>
      <c r="Y325" s="420">
        <v>2765.1785714285716</v>
      </c>
      <c r="Z325" s="420">
        <v>2718.913043478261</v>
      </c>
      <c r="AA325" s="420">
        <v>2683.75</v>
      </c>
      <c r="AB325" s="420">
        <v>2735.3125</v>
      </c>
      <c r="AC325" s="642">
        <v>2636</v>
      </c>
      <c r="AD325" s="758"/>
      <c r="AE325" s="710">
        <v>2793.0769230769229</v>
      </c>
      <c r="AF325" s="420">
        <v>2808.8571428571427</v>
      </c>
      <c r="AG325" s="420">
        <v>2888.2352941176468</v>
      </c>
      <c r="AH325" s="420">
        <v>2689.8039215686276</v>
      </c>
      <c r="AI325" s="420">
        <v>2794</v>
      </c>
      <c r="AJ325" s="420">
        <v>2704.318181818182</v>
      </c>
      <c r="AK325" s="420">
        <v>2700.6976744186045</v>
      </c>
      <c r="AL325" s="420">
        <v>2729.2156862745096</v>
      </c>
      <c r="AM325" s="505">
        <v>2672.9166666666665</v>
      </c>
      <c r="AN325" s="736">
        <v>2605</v>
      </c>
      <c r="AO325" s="304">
        <v>2751.3993453355156</v>
      </c>
      <c r="AP325" s="194"/>
      <c r="AQ325" s="194"/>
      <c r="AR325" s="194"/>
      <c r="AS325" s="194"/>
      <c r="AT325" s="194"/>
      <c r="AU325" s="194"/>
    </row>
    <row r="326" spans="1:48" ht="15" thickBot="1" x14ac:dyDescent="0.25">
      <c r="A326" s="367" t="s">
        <v>7</v>
      </c>
      <c r="B326" s="419">
        <v>83.333333333333329</v>
      </c>
      <c r="C326" s="358">
        <v>96.296296296296291</v>
      </c>
      <c r="D326" s="358">
        <v>86.84210526315789</v>
      </c>
      <c r="E326" s="358">
        <v>94.736842105263165</v>
      </c>
      <c r="F326" s="358">
        <v>97.777777777777771</v>
      </c>
      <c r="G326" s="358">
        <v>91.489361702127653</v>
      </c>
      <c r="H326" s="428">
        <v>88.709677419354833</v>
      </c>
      <c r="I326" s="428">
        <v>90.625</v>
      </c>
      <c r="J326" s="637">
        <v>94.736842105263165</v>
      </c>
      <c r="K326" s="503">
        <v>90.909090909090907</v>
      </c>
      <c r="L326" s="429">
        <v>96.969696969696969</v>
      </c>
      <c r="M326" s="428">
        <v>95.454545454545453</v>
      </c>
      <c r="N326" s="554">
        <v>87.5</v>
      </c>
      <c r="O326" s="754"/>
      <c r="P326" s="754"/>
      <c r="Q326" s="754"/>
      <c r="R326" s="754"/>
      <c r="S326" s="754"/>
      <c r="T326" s="754"/>
      <c r="U326" s="419">
        <v>78.048780487804876</v>
      </c>
      <c r="V326" s="358">
        <v>91.428571428571431</v>
      </c>
      <c r="W326" s="358">
        <v>89.189189189189193</v>
      </c>
      <c r="X326" s="358">
        <v>96.15384615384616</v>
      </c>
      <c r="Y326" s="420">
        <v>89.285714285714292</v>
      </c>
      <c r="Z326" s="420">
        <v>91.304347826086953</v>
      </c>
      <c r="AA326" s="420">
        <v>87.5</v>
      </c>
      <c r="AB326" s="420">
        <v>68.75</v>
      </c>
      <c r="AC326" s="642">
        <v>60</v>
      </c>
      <c r="AD326" s="758"/>
      <c r="AE326" s="546">
        <v>87.179487179487182</v>
      </c>
      <c r="AF326" s="420">
        <v>82.857142857142861</v>
      </c>
      <c r="AG326" s="420">
        <v>91.17647058823529</v>
      </c>
      <c r="AH326" s="420">
        <v>92.156862745098039</v>
      </c>
      <c r="AI326" s="420">
        <v>88</v>
      </c>
      <c r="AJ326" s="420">
        <v>95.454545454545453</v>
      </c>
      <c r="AK326" s="420">
        <v>88.372093023255815</v>
      </c>
      <c r="AL326" s="420">
        <v>94.117647058823536</v>
      </c>
      <c r="AM326" s="505">
        <v>75</v>
      </c>
      <c r="AN326" s="736">
        <v>75</v>
      </c>
      <c r="AO326" s="304">
        <v>85.842880523731594</v>
      </c>
      <c r="AP326" s="194"/>
      <c r="AQ326" s="194"/>
      <c r="AR326" s="194"/>
      <c r="AS326" s="194"/>
      <c r="AT326" s="194"/>
      <c r="AU326" s="194"/>
    </row>
    <row r="327" spans="1:48" ht="14.25" x14ac:dyDescent="0.2">
      <c r="A327" s="367" t="s">
        <v>8</v>
      </c>
      <c r="B327" s="430">
        <v>6.733119073966197E-2</v>
      </c>
      <c r="C327" s="361">
        <v>4.9898020720723843E-2</v>
      </c>
      <c r="D327" s="361">
        <v>5.7726316484636789E-2</v>
      </c>
      <c r="E327" s="361">
        <v>5.3672045390547665E-2</v>
      </c>
      <c r="F327" s="361">
        <v>5.2681605509780446E-2</v>
      </c>
      <c r="G327" s="361">
        <v>5.8704148602753387E-2</v>
      </c>
      <c r="H327" s="432">
        <v>6.1639284669816968E-2</v>
      </c>
      <c r="I327" s="432">
        <v>6.6373029515001375E-2</v>
      </c>
      <c r="J327" s="638">
        <v>6.2786057047864482E-2</v>
      </c>
      <c r="K327" s="506">
        <v>5.864371886306715E-2</v>
      </c>
      <c r="L327" s="433">
        <v>5.1651397404993901E-2</v>
      </c>
      <c r="M327" s="432">
        <v>5.874461930419636E-2</v>
      </c>
      <c r="N327" s="555">
        <v>7.4224415104916092E-2</v>
      </c>
      <c r="O327" s="755"/>
      <c r="P327" s="755"/>
      <c r="Q327" s="755"/>
      <c r="R327" s="755"/>
      <c r="S327" s="755"/>
      <c r="T327" s="755"/>
      <c r="U327" s="430">
        <v>6.9622546019156073E-2</v>
      </c>
      <c r="V327" s="361">
        <v>6.3149616246513704E-2</v>
      </c>
      <c r="W327" s="361">
        <v>6.3091738921887658E-2</v>
      </c>
      <c r="X327" s="361">
        <v>4.9655622541684444E-2</v>
      </c>
      <c r="Y327" s="422">
        <v>6.615218815524046E-2</v>
      </c>
      <c r="Z327" s="422">
        <v>5.8012736615880023E-2</v>
      </c>
      <c r="AA327" s="422">
        <v>6.0373191949211244E-2</v>
      </c>
      <c r="AB327" s="422">
        <v>8.6634669234271808E-2</v>
      </c>
      <c r="AC327" s="643">
        <v>9.5214740284346566E-2</v>
      </c>
      <c r="AD327" s="665"/>
      <c r="AE327" s="547">
        <v>6.2881539742915674E-2</v>
      </c>
      <c r="AF327" s="422">
        <v>5.9529027501533868E-2</v>
      </c>
      <c r="AG327" s="422">
        <v>5.7798455320554741E-2</v>
      </c>
      <c r="AH327" s="422">
        <v>6.2120327334038571E-2</v>
      </c>
      <c r="AI327" s="422">
        <v>5.3590943405138994E-2</v>
      </c>
      <c r="AJ327" s="422">
        <v>5.2734904566668656E-2</v>
      </c>
      <c r="AK327" s="422">
        <v>6.2406929689462522E-2</v>
      </c>
      <c r="AL327" s="422">
        <v>5.5015147335274343E-2</v>
      </c>
      <c r="AM327" s="423">
        <v>7.5209293140065372E-2</v>
      </c>
      <c r="AN327" s="737">
        <v>7.9841219869119934E-2</v>
      </c>
      <c r="AO327" s="305">
        <v>6.8746152328335572E-2</v>
      </c>
      <c r="AP327" s="194"/>
      <c r="AQ327" s="194"/>
      <c r="AR327" s="194"/>
      <c r="AS327" s="194"/>
      <c r="AT327" s="194"/>
      <c r="AU327" s="194"/>
    </row>
    <row r="328" spans="1:48" ht="15" thickBot="1" x14ac:dyDescent="0.25">
      <c r="A328" s="368" t="s">
        <v>1</v>
      </c>
      <c r="B328" s="306">
        <v>0.10333940497874919</v>
      </c>
      <c r="C328" s="402">
        <v>-1.5786278081360103E-2</v>
      </c>
      <c r="D328" s="402">
        <v>1.9557089444923802E-2</v>
      </c>
      <c r="E328" s="402">
        <v>2.8760425654300293E-3</v>
      </c>
      <c r="F328" s="402">
        <v>3.9465695203400174E-2</v>
      </c>
      <c r="G328" s="402">
        <v>-1.6548463356974054E-2</v>
      </c>
      <c r="H328" s="402">
        <v>-7.9910688054527501E-3</v>
      </c>
      <c r="I328" s="402">
        <v>-1.855646630236794E-2</v>
      </c>
      <c r="J328" s="738">
        <v>-6.2985332182916368E-2</v>
      </c>
      <c r="K328" s="306">
        <v>7.7165093558536235E-2</v>
      </c>
      <c r="L328" s="402">
        <v>-1.8380526577247903E-2</v>
      </c>
      <c r="M328" s="402">
        <v>-3.2455704586852097E-2</v>
      </c>
      <c r="N328" s="738">
        <v>-8.0145719489981782E-2</v>
      </c>
      <c r="O328" s="756"/>
      <c r="P328" s="756"/>
      <c r="Q328" s="756"/>
      <c r="R328" s="756"/>
      <c r="S328" s="756"/>
      <c r="T328" s="756"/>
      <c r="U328" s="306">
        <v>1.8614776311697511E-2</v>
      </c>
      <c r="V328" s="402">
        <v>1.5456674473067963E-2</v>
      </c>
      <c r="W328" s="402">
        <v>1.1175109535765336E-2</v>
      </c>
      <c r="X328" s="402">
        <v>-7.0758021577694476E-3</v>
      </c>
      <c r="Y328" s="405">
        <v>7.351027842831169E-3</v>
      </c>
      <c r="Z328" s="405">
        <v>-9.5034449988120259E-3</v>
      </c>
      <c r="AA328" s="405">
        <v>-2.2313296903460837E-2</v>
      </c>
      <c r="AB328" s="405">
        <v>-3.5291438979963572E-3</v>
      </c>
      <c r="AC328" s="739">
        <v>-3.9708561020036427E-2</v>
      </c>
      <c r="AD328" s="759"/>
      <c r="AE328" s="404">
        <v>1.7514361776656783E-2</v>
      </c>
      <c r="AF328" s="405">
        <v>2.3263075722092044E-2</v>
      </c>
      <c r="AG328" s="405">
        <v>5.2180435015536195E-2</v>
      </c>
      <c r="AH328" s="405">
        <v>-2.0107860995035472E-2</v>
      </c>
      <c r="AI328" s="405">
        <v>1.7850637522768671E-2</v>
      </c>
      <c r="AJ328" s="405">
        <v>-1.482033449246558E-2</v>
      </c>
      <c r="AK328" s="405">
        <v>-1.6139280721819856E-2</v>
      </c>
      <c r="AL328" s="405">
        <v>-5.750205364477374E-3</v>
      </c>
      <c r="AM328" s="406">
        <v>-2.6259866423800904E-2</v>
      </c>
      <c r="AN328" s="740">
        <v>-5.1001821493624776E-2</v>
      </c>
      <c r="AO328" s="307">
        <v>2.3312733462716177E-3</v>
      </c>
      <c r="AP328" s="194"/>
      <c r="AQ328" s="194"/>
      <c r="AR328" s="194"/>
      <c r="AS328" s="194"/>
      <c r="AT328" s="194"/>
      <c r="AU328" s="194"/>
    </row>
    <row r="329" spans="1:48" ht="14.25" x14ac:dyDescent="0.2">
      <c r="A329" s="367" t="s">
        <v>28</v>
      </c>
      <c r="B329" s="252">
        <f>B325-B311</f>
        <v>336.56140350877195</v>
      </c>
      <c r="C329" s="252">
        <f t="shared" ref="C329:M329" si="90">C325-C311</f>
        <v>180.77777777777783</v>
      </c>
      <c r="D329" s="252">
        <f t="shared" si="90"/>
        <v>188.12865497076018</v>
      </c>
      <c r="E329" s="252">
        <f t="shared" si="90"/>
        <v>225.32716927453794</v>
      </c>
      <c r="F329" s="252">
        <f t="shared" si="90"/>
        <v>145.89147286821708</v>
      </c>
      <c r="G329" s="252">
        <f t="shared" si="90"/>
        <v>121.3926499032882</v>
      </c>
      <c r="H329" s="252">
        <f t="shared" si="90"/>
        <v>185.84229390681003</v>
      </c>
      <c r="I329" s="252">
        <f t="shared" si="90"/>
        <v>137.5</v>
      </c>
      <c r="J329" s="252">
        <f t="shared" si="90"/>
        <v>43.057644110275305</v>
      </c>
      <c r="K329" s="252">
        <f t="shared" si="90"/>
        <v>195.59866962306023</v>
      </c>
      <c r="L329" s="252">
        <f t="shared" si="90"/>
        <v>141.21212121212102</v>
      </c>
      <c r="M329" s="252">
        <f t="shared" si="90"/>
        <v>113.05194805194833</v>
      </c>
      <c r="N329" s="252">
        <f>N325-N311</f>
        <v>57</v>
      </c>
      <c r="O329" s="252"/>
      <c r="P329" s="252"/>
      <c r="Q329" s="252"/>
      <c r="R329" s="252"/>
      <c r="S329" s="252"/>
      <c r="T329" s="252"/>
      <c r="U329" s="252">
        <f t="shared" ref="U329:AC329" si="91">U325-O311</f>
        <v>179.96119733924616</v>
      </c>
      <c r="V329" s="252">
        <f t="shared" si="91"/>
        <v>110.50549450549443</v>
      </c>
      <c r="W329" s="252">
        <f t="shared" si="91"/>
        <v>151.50900900900933</v>
      </c>
      <c r="X329" s="252">
        <f t="shared" si="91"/>
        <v>95.068448500651812</v>
      </c>
      <c r="Y329" s="252">
        <f t="shared" si="91"/>
        <v>112.12772397094432</v>
      </c>
      <c r="Z329" s="252">
        <f t="shared" si="91"/>
        <v>85.996376811594473</v>
      </c>
      <c r="AA329" s="252">
        <f t="shared" si="91"/>
        <v>87.219387755102161</v>
      </c>
      <c r="AB329" s="252">
        <f t="shared" si="91"/>
        <v>103.96114864864876</v>
      </c>
      <c r="AC329" s="252">
        <f t="shared" si="91"/>
        <v>84.333333333333485</v>
      </c>
      <c r="AD329" s="252"/>
      <c r="AE329" s="252">
        <f t="shared" ref="AE329:AO329" si="92">AE325-X311</f>
        <v>94.267399267399014</v>
      </c>
      <c r="AF329" s="252">
        <f t="shared" si="92"/>
        <v>148.85714285714266</v>
      </c>
      <c r="AG329" s="252">
        <f t="shared" si="92"/>
        <v>120.45751633986902</v>
      </c>
      <c r="AH329" s="252">
        <f t="shared" si="92"/>
        <v>106.53469079939669</v>
      </c>
      <c r="AI329" s="252">
        <f t="shared" si="92"/>
        <v>152.72340425531911</v>
      </c>
      <c r="AJ329" s="252">
        <f t="shared" si="92"/>
        <v>115.9848484848485</v>
      </c>
      <c r="AK329" s="252">
        <f t="shared" si="92"/>
        <v>143.48837209302292</v>
      </c>
      <c r="AL329" s="252">
        <f t="shared" si="92"/>
        <v>125.49019607843138</v>
      </c>
      <c r="AM329" s="252">
        <f t="shared" si="92"/>
        <v>176.8297101449275</v>
      </c>
      <c r="AN329" s="252">
        <f t="shared" si="92"/>
        <v>35.769230769230944</v>
      </c>
      <c r="AO329" s="252">
        <f t="shared" si="92"/>
        <v>138.89728772234685</v>
      </c>
      <c r="AP329" s="194"/>
      <c r="AQ329" s="194"/>
      <c r="AR329" s="194"/>
      <c r="AS329" s="194"/>
      <c r="AT329" s="194"/>
      <c r="AU329" s="194"/>
    </row>
    <row r="330" spans="1:48" ht="14.25" x14ac:dyDescent="0.2">
      <c r="A330" s="367" t="s">
        <v>56</v>
      </c>
      <c r="B330" s="766">
        <v>402</v>
      </c>
      <c r="C330" s="491">
        <v>710</v>
      </c>
      <c r="D330" s="491">
        <v>517</v>
      </c>
      <c r="E330" s="491">
        <v>515</v>
      </c>
      <c r="F330" s="491">
        <v>592</v>
      </c>
      <c r="G330" s="491">
        <v>597</v>
      </c>
      <c r="H330" s="491">
        <v>829</v>
      </c>
      <c r="I330" s="491">
        <v>433</v>
      </c>
      <c r="J330" s="603">
        <v>259</v>
      </c>
      <c r="K330" s="766">
        <v>585</v>
      </c>
      <c r="L330" s="767">
        <v>504</v>
      </c>
      <c r="M330" s="767">
        <v>303</v>
      </c>
      <c r="N330" s="768">
        <v>116</v>
      </c>
      <c r="O330" s="662"/>
      <c r="P330" s="662"/>
      <c r="Q330" s="662"/>
      <c r="R330" s="662"/>
      <c r="S330" s="662"/>
      <c r="T330" s="662"/>
      <c r="U330" s="490">
        <v>569</v>
      </c>
      <c r="V330" s="712">
        <v>488</v>
      </c>
      <c r="W330" s="712">
        <v>500</v>
      </c>
      <c r="X330" s="491">
        <v>805</v>
      </c>
      <c r="Y330" s="491">
        <v>805</v>
      </c>
      <c r="Z330" s="491">
        <v>649</v>
      </c>
      <c r="AA330" s="491">
        <v>640</v>
      </c>
      <c r="AB330" s="491">
        <v>458</v>
      </c>
      <c r="AC330" s="603">
        <v>273</v>
      </c>
      <c r="AD330" s="662"/>
      <c r="AE330" s="490">
        <v>593</v>
      </c>
      <c r="AF330" s="491">
        <v>475</v>
      </c>
      <c r="AG330" s="491">
        <v>471</v>
      </c>
      <c r="AH330" s="491">
        <v>667</v>
      </c>
      <c r="AI330" s="491">
        <v>666</v>
      </c>
      <c r="AJ330" s="491">
        <v>585</v>
      </c>
      <c r="AK330" s="491">
        <v>584</v>
      </c>
      <c r="AL330" s="491">
        <v>671</v>
      </c>
      <c r="AM330" s="491">
        <v>326</v>
      </c>
      <c r="AN330" s="492">
        <v>159</v>
      </c>
      <c r="AO330" s="537">
        <f>SUM(A330:AN330)</f>
        <v>16746</v>
      </c>
      <c r="AP330" s="194"/>
      <c r="AQ330" s="194"/>
      <c r="AR330" s="194"/>
      <c r="AS330" s="194"/>
      <c r="AT330" s="194"/>
      <c r="AU330" s="194"/>
    </row>
    <row r="331" spans="1:48" ht="14.25" x14ac:dyDescent="0.2">
      <c r="A331" s="573" t="s">
        <v>164</v>
      </c>
      <c r="B331" s="746">
        <v>112.5</v>
      </c>
      <c r="C331" s="746">
        <v>117</v>
      </c>
      <c r="D331" s="746">
        <v>116</v>
      </c>
      <c r="E331" s="746">
        <v>117.5</v>
      </c>
      <c r="F331" s="746">
        <v>116</v>
      </c>
      <c r="G331" s="746">
        <v>118.5</v>
      </c>
      <c r="H331" s="746">
        <v>119</v>
      </c>
      <c r="I331" s="746">
        <v>121</v>
      </c>
      <c r="J331" s="746">
        <v>122</v>
      </c>
      <c r="K331" s="746">
        <v>115.5</v>
      </c>
      <c r="L331" s="746">
        <v>117</v>
      </c>
      <c r="M331" s="746">
        <v>119</v>
      </c>
      <c r="N331" s="746">
        <v>120.5</v>
      </c>
      <c r="O331" s="747"/>
      <c r="P331" s="747"/>
      <c r="Q331" s="747"/>
      <c r="R331" s="747"/>
      <c r="S331" s="747"/>
      <c r="T331" s="747"/>
      <c r="U331" s="746">
        <v>115.5</v>
      </c>
      <c r="V331" s="746">
        <v>116.5</v>
      </c>
      <c r="W331" s="746">
        <v>117.5</v>
      </c>
      <c r="X331" s="746">
        <v>119</v>
      </c>
      <c r="Y331" s="746">
        <v>118</v>
      </c>
      <c r="Z331" s="746">
        <v>119</v>
      </c>
      <c r="AA331" s="746">
        <v>119.5</v>
      </c>
      <c r="AB331" s="746">
        <v>120.5</v>
      </c>
      <c r="AC331" s="746">
        <v>122</v>
      </c>
      <c r="AD331" s="747"/>
      <c r="AE331" s="746">
        <v>115.5</v>
      </c>
      <c r="AF331" s="746">
        <v>117</v>
      </c>
      <c r="AG331" s="746">
        <v>115.5</v>
      </c>
      <c r="AH331" s="746">
        <v>121</v>
      </c>
      <c r="AI331" s="746">
        <v>118</v>
      </c>
      <c r="AJ331" s="746">
        <v>119.5</v>
      </c>
      <c r="AK331" s="746">
        <v>120.5</v>
      </c>
      <c r="AL331" s="746">
        <v>121</v>
      </c>
      <c r="AM331" s="746">
        <v>124</v>
      </c>
      <c r="AN331" s="746">
        <v>124</v>
      </c>
      <c r="AO331" s="583"/>
      <c r="AP331" s="194"/>
      <c r="AQ331" s="194"/>
      <c r="AR331" s="194"/>
      <c r="AS331" s="194"/>
      <c r="AT331" s="194"/>
      <c r="AU331" s="194"/>
    </row>
    <row r="332" spans="1:48" ht="15" thickBot="1" x14ac:dyDescent="0.25">
      <c r="A332" s="443" t="s">
        <v>163</v>
      </c>
      <c r="B332" s="601">
        <f>B331-B317</f>
        <v>4.5</v>
      </c>
      <c r="C332" s="601">
        <f t="shared" ref="C332:M332" si="93">C331-C317</f>
        <v>5</v>
      </c>
      <c r="D332" s="601">
        <f t="shared" si="93"/>
        <v>4</v>
      </c>
      <c r="E332" s="601">
        <f t="shared" si="93"/>
        <v>4.5</v>
      </c>
      <c r="F332" s="601">
        <f t="shared" si="93"/>
        <v>4.5</v>
      </c>
      <c r="G332" s="601">
        <f t="shared" si="93"/>
        <v>5</v>
      </c>
      <c r="H332" s="601">
        <f t="shared" si="93"/>
        <v>4</v>
      </c>
      <c r="I332" s="601">
        <f t="shared" si="93"/>
        <v>5</v>
      </c>
      <c r="J332" s="601">
        <f t="shared" si="93"/>
        <v>4.5</v>
      </c>
      <c r="K332" s="601">
        <f t="shared" si="93"/>
        <v>5</v>
      </c>
      <c r="L332" s="601">
        <f t="shared" si="93"/>
        <v>4</v>
      </c>
      <c r="M332" s="601">
        <f t="shared" si="93"/>
        <v>4.5</v>
      </c>
      <c r="N332" s="601">
        <f>N331-N317</f>
        <v>5</v>
      </c>
      <c r="O332" s="601"/>
      <c r="P332" s="601"/>
      <c r="Q332" s="601"/>
      <c r="R332" s="601"/>
      <c r="S332" s="601"/>
      <c r="T332" s="601"/>
      <c r="U332" s="601">
        <f t="shared" ref="U332:AC332" si="94">U331-O317</f>
        <v>4.5</v>
      </c>
      <c r="V332" s="601">
        <f t="shared" si="94"/>
        <v>4.5</v>
      </c>
      <c r="W332" s="601">
        <f t="shared" si="94"/>
        <v>4.5</v>
      </c>
      <c r="X332" s="601">
        <f t="shared" si="94"/>
        <v>5</v>
      </c>
      <c r="Y332" s="601">
        <f t="shared" si="94"/>
        <v>4.5</v>
      </c>
      <c r="Z332" s="601">
        <f t="shared" si="94"/>
        <v>4.5</v>
      </c>
      <c r="AA332" s="601">
        <f t="shared" si="94"/>
        <v>5</v>
      </c>
      <c r="AB332" s="601">
        <f t="shared" si="94"/>
        <v>4.5</v>
      </c>
      <c r="AC332" s="601">
        <f t="shared" si="94"/>
        <v>4.5</v>
      </c>
      <c r="AD332" s="601"/>
      <c r="AE332" s="601">
        <f t="shared" ref="AE332:AN332" si="95">AE331-X317</f>
        <v>4.5</v>
      </c>
      <c r="AF332" s="601">
        <f t="shared" si="95"/>
        <v>4</v>
      </c>
      <c r="AG332" s="601">
        <f t="shared" si="95"/>
        <v>4</v>
      </c>
      <c r="AH332" s="601">
        <f t="shared" si="95"/>
        <v>5</v>
      </c>
      <c r="AI332" s="601">
        <f t="shared" si="95"/>
        <v>4.5</v>
      </c>
      <c r="AJ332" s="601">
        <f t="shared" si="95"/>
        <v>5</v>
      </c>
      <c r="AK332" s="601">
        <f t="shared" si="95"/>
        <v>5</v>
      </c>
      <c r="AL332" s="601">
        <f t="shared" si="95"/>
        <v>4.5</v>
      </c>
      <c r="AM332" s="601">
        <f t="shared" si="95"/>
        <v>5</v>
      </c>
      <c r="AN332" s="601">
        <f t="shared" si="95"/>
        <v>5</v>
      </c>
      <c r="AO332" s="584"/>
      <c r="AP332" s="194"/>
      <c r="AQ332" s="194"/>
      <c r="AR332" s="194"/>
      <c r="AS332" s="194"/>
      <c r="AT332" s="194"/>
      <c r="AU332" s="194"/>
    </row>
    <row r="333" spans="1:48" x14ac:dyDescent="0.2">
      <c r="B333">
        <v>112</v>
      </c>
      <c r="C333">
        <v>116.5</v>
      </c>
      <c r="F333">
        <v>115.5</v>
      </c>
      <c r="G333">
        <v>118</v>
      </c>
      <c r="H333">
        <v>119.5</v>
      </c>
      <c r="I333">
        <v>120.5</v>
      </c>
      <c r="K333">
        <v>114.5</v>
      </c>
      <c r="L333">
        <v>117.5</v>
      </c>
      <c r="N333">
        <v>120</v>
      </c>
      <c r="O333" s="264"/>
      <c r="P333" s="264"/>
      <c r="Q333" s="264"/>
      <c r="R333" s="264"/>
      <c r="S333" s="264"/>
      <c r="T333" s="264"/>
      <c r="X333">
        <v>118.5</v>
      </c>
      <c r="AA333">
        <v>119</v>
      </c>
      <c r="AD333" s="264"/>
      <c r="AE333"/>
      <c r="AH333">
        <v>120.5</v>
      </c>
      <c r="AI333"/>
      <c r="AJ333">
        <v>119</v>
      </c>
      <c r="AK333">
        <v>120</v>
      </c>
      <c r="AL333" s="264"/>
      <c r="AM333">
        <v>123.5</v>
      </c>
      <c r="AN333">
        <v>123.5</v>
      </c>
      <c r="AP333" s="194"/>
      <c r="AQ333" s="194"/>
      <c r="AR333" s="194"/>
      <c r="AS333" s="194"/>
      <c r="AT333" s="194"/>
      <c r="AU333" s="194"/>
    </row>
    <row r="334" spans="1:48" x14ac:dyDescent="0.2">
      <c r="C334" s="264"/>
      <c r="D334" s="264"/>
      <c r="E334" s="264"/>
      <c r="F334" s="264"/>
      <c r="G334" s="264"/>
      <c r="H334" s="264"/>
      <c r="I334" s="264"/>
      <c r="J334" s="264"/>
      <c r="K334" s="264"/>
      <c r="L334" s="264"/>
      <c r="M334" s="264"/>
      <c r="N334" s="264"/>
      <c r="O334" s="264"/>
      <c r="P334" s="264"/>
      <c r="Q334" s="264"/>
      <c r="R334" s="264"/>
      <c r="S334" s="264"/>
      <c r="T334" s="264"/>
      <c r="U334" s="264"/>
      <c r="V334" s="264"/>
      <c r="W334" s="264"/>
      <c r="X334" s="264"/>
      <c r="Y334" s="264"/>
      <c r="Z334" s="264" t="s">
        <v>173</v>
      </c>
      <c r="AA334" s="264"/>
      <c r="AB334" s="264"/>
      <c r="AC334" s="264"/>
      <c r="AD334" s="264"/>
      <c r="AF334" s="264"/>
      <c r="AG334" s="264"/>
      <c r="AH334" s="264" t="s">
        <v>173</v>
      </c>
      <c r="AI334" s="264"/>
      <c r="AJ334" s="264"/>
      <c r="AK334" s="264"/>
      <c r="AL334" s="264"/>
      <c r="AM334" s="264"/>
      <c r="AN334" s="264"/>
      <c r="AP334" s="194"/>
      <c r="AQ334" s="194"/>
      <c r="AR334" s="194"/>
      <c r="AS334" s="194"/>
      <c r="AT334" s="194"/>
      <c r="AU334" s="194"/>
    </row>
    <row r="335" spans="1:48" ht="13.5" thickBot="1" x14ac:dyDescent="0.25">
      <c r="I335" s="480">
        <v>409</v>
      </c>
      <c r="J335" s="480">
        <v>259</v>
      </c>
      <c r="O335" s="264"/>
      <c r="P335" s="264"/>
      <c r="Q335" s="264"/>
      <c r="R335" s="264"/>
      <c r="S335" s="264"/>
      <c r="T335" s="264"/>
      <c r="Z335" s="480">
        <v>87</v>
      </c>
      <c r="AA335" s="480">
        <v>640</v>
      </c>
      <c r="AB335" s="264"/>
      <c r="AC335" s="480">
        <v>273</v>
      </c>
      <c r="AD335" s="264"/>
      <c r="AE335"/>
      <c r="AH335" s="480">
        <v>525</v>
      </c>
      <c r="AI335"/>
      <c r="AJ335"/>
      <c r="AK335"/>
      <c r="AL335" s="264"/>
      <c r="AM335" s="480">
        <v>326</v>
      </c>
      <c r="AN335" s="480">
        <v>159</v>
      </c>
      <c r="AP335" s="194"/>
      <c r="AQ335" s="194"/>
      <c r="AR335" s="194"/>
      <c r="AS335" s="194"/>
      <c r="AT335" s="194"/>
      <c r="AU335" s="194"/>
    </row>
    <row r="336" spans="1:48" x14ac:dyDescent="0.2">
      <c r="A336" s="760"/>
      <c r="B336" s="761" t="s">
        <v>109</v>
      </c>
      <c r="C336" s="761" t="s">
        <v>56</v>
      </c>
      <c r="D336" s="761" t="s">
        <v>29</v>
      </c>
      <c r="E336" s="761" t="s">
        <v>175</v>
      </c>
      <c r="F336" s="761" t="s">
        <v>176</v>
      </c>
      <c r="G336" s="761" t="s">
        <v>177</v>
      </c>
      <c r="H336" s="761" t="s">
        <v>178</v>
      </c>
      <c r="I336" s="761" t="s">
        <v>179</v>
      </c>
      <c r="J336" s="761"/>
      <c r="K336" s="760"/>
      <c r="L336" s="761" t="s">
        <v>109</v>
      </c>
      <c r="M336" s="761" t="s">
        <v>56</v>
      </c>
      <c r="N336" s="761" t="s">
        <v>29</v>
      </c>
      <c r="O336" s="761" t="s">
        <v>175</v>
      </c>
      <c r="P336" s="761" t="s">
        <v>176</v>
      </c>
      <c r="Q336" s="761" t="s">
        <v>177</v>
      </c>
      <c r="R336" s="761" t="s">
        <v>178</v>
      </c>
      <c r="S336" s="761" t="s">
        <v>179</v>
      </c>
      <c r="T336" s="762"/>
      <c r="U336" s="761"/>
      <c r="V336" s="761" t="s">
        <v>109</v>
      </c>
      <c r="W336" s="761" t="s">
        <v>56</v>
      </c>
      <c r="X336" s="761" t="s">
        <v>29</v>
      </c>
      <c r="Y336" s="761" t="s">
        <v>175</v>
      </c>
      <c r="Z336" s="761" t="s">
        <v>176</v>
      </c>
      <c r="AA336" s="761" t="s">
        <v>177</v>
      </c>
      <c r="AB336" s="761" t="s">
        <v>178</v>
      </c>
      <c r="AC336" s="761" t="s">
        <v>179</v>
      </c>
      <c r="AD336" s="762" t="s">
        <v>29</v>
      </c>
      <c r="AE336" s="760"/>
      <c r="AF336" s="761" t="s">
        <v>109</v>
      </c>
      <c r="AG336" s="761" t="s">
        <v>56</v>
      </c>
      <c r="AH336" s="761" t="s">
        <v>29</v>
      </c>
      <c r="AI336" s="761" t="s">
        <v>175</v>
      </c>
      <c r="AJ336" s="761" t="s">
        <v>176</v>
      </c>
      <c r="AK336" s="761" t="s">
        <v>177</v>
      </c>
      <c r="AL336" s="761" t="s">
        <v>178</v>
      </c>
      <c r="AM336" s="761" t="s">
        <v>179</v>
      </c>
      <c r="AN336" s="762" t="s">
        <v>29</v>
      </c>
      <c r="AQ336" s="194"/>
      <c r="AR336" s="194"/>
      <c r="AS336" s="194"/>
      <c r="AT336" s="194"/>
      <c r="AU336" s="194"/>
      <c r="AV336" s="194"/>
    </row>
    <row r="337" spans="1:48" x14ac:dyDescent="0.2">
      <c r="A337" s="777" t="s">
        <v>165</v>
      </c>
      <c r="B337" s="769">
        <v>1</v>
      </c>
      <c r="C337" s="769">
        <v>402</v>
      </c>
      <c r="D337" s="769">
        <v>112.5</v>
      </c>
      <c r="E337" s="769" t="s">
        <v>174</v>
      </c>
      <c r="F337" s="796">
        <v>698</v>
      </c>
      <c r="G337" s="796">
        <v>114</v>
      </c>
      <c r="H337" s="796">
        <v>60</v>
      </c>
      <c r="I337" s="877">
        <v>5</v>
      </c>
      <c r="J337" s="797">
        <v>118</v>
      </c>
      <c r="K337" s="794" t="s">
        <v>165</v>
      </c>
      <c r="L337" s="769">
        <v>1</v>
      </c>
      <c r="M337" s="769">
        <v>585</v>
      </c>
      <c r="N337" s="769">
        <v>114.5</v>
      </c>
      <c r="O337" s="769" t="s">
        <v>174</v>
      </c>
      <c r="P337" s="796">
        <v>698</v>
      </c>
      <c r="Q337" s="796">
        <v>115.5</v>
      </c>
      <c r="R337" s="796">
        <v>60</v>
      </c>
      <c r="S337" s="877">
        <v>5</v>
      </c>
      <c r="T337" s="800">
        <v>118</v>
      </c>
      <c r="U337" s="799" t="s">
        <v>165</v>
      </c>
      <c r="V337" s="769">
        <v>1</v>
      </c>
      <c r="W337" s="769">
        <v>569</v>
      </c>
      <c r="X337" s="769">
        <v>115.5</v>
      </c>
      <c r="Y337" s="769" t="s">
        <v>174</v>
      </c>
      <c r="Z337" s="796">
        <v>698</v>
      </c>
      <c r="AA337" s="796">
        <v>116</v>
      </c>
      <c r="AB337" s="796">
        <v>60</v>
      </c>
      <c r="AC337" s="881">
        <v>4</v>
      </c>
      <c r="AD337" s="800">
        <v>118</v>
      </c>
      <c r="AE337" s="787" t="s">
        <v>165</v>
      </c>
      <c r="AF337" s="769">
        <v>1</v>
      </c>
      <c r="AG337" s="769">
        <v>593</v>
      </c>
      <c r="AH337" s="769">
        <v>115.5</v>
      </c>
      <c r="AI337" s="769" t="s">
        <v>174</v>
      </c>
      <c r="AJ337" s="796">
        <v>698</v>
      </c>
      <c r="AK337" s="796">
        <v>117</v>
      </c>
      <c r="AL337" s="796">
        <v>60</v>
      </c>
      <c r="AM337" s="881">
        <v>4</v>
      </c>
      <c r="AN337" s="800">
        <v>118</v>
      </c>
      <c r="AQ337" s="194"/>
      <c r="AR337" s="194"/>
      <c r="AS337" s="194"/>
      <c r="AT337" s="194"/>
      <c r="AU337" s="194"/>
      <c r="AV337" s="194"/>
    </row>
    <row r="338" spans="1:48" x14ac:dyDescent="0.2">
      <c r="A338" s="777"/>
      <c r="B338" s="769">
        <v>5</v>
      </c>
      <c r="C338" s="769">
        <v>296</v>
      </c>
      <c r="D338" s="769">
        <v>115.5</v>
      </c>
      <c r="E338" s="769" t="s">
        <v>181</v>
      </c>
      <c r="F338" s="796"/>
      <c r="G338" s="796"/>
      <c r="H338" s="796"/>
      <c r="I338" s="877"/>
      <c r="J338" s="797"/>
      <c r="K338" s="795"/>
      <c r="L338" s="769">
        <v>2</v>
      </c>
      <c r="M338" s="769">
        <v>113</v>
      </c>
      <c r="N338" s="769">
        <v>117.5</v>
      </c>
      <c r="O338" s="769" t="s">
        <v>172</v>
      </c>
      <c r="P338" s="796"/>
      <c r="Q338" s="796"/>
      <c r="R338" s="796"/>
      <c r="S338" s="877"/>
      <c r="T338" s="800"/>
      <c r="U338" s="799"/>
      <c r="V338" s="769">
        <v>2</v>
      </c>
      <c r="W338" s="769">
        <v>129</v>
      </c>
      <c r="X338" s="769">
        <v>116.5</v>
      </c>
      <c r="Y338" s="769" t="s">
        <v>172</v>
      </c>
      <c r="Z338" s="796"/>
      <c r="AA338" s="796"/>
      <c r="AB338" s="796"/>
      <c r="AC338" s="881"/>
      <c r="AD338" s="800"/>
      <c r="AE338" s="787"/>
      <c r="AF338" s="769">
        <v>2</v>
      </c>
      <c r="AG338" s="769">
        <v>105</v>
      </c>
      <c r="AH338" s="769">
        <v>117</v>
      </c>
      <c r="AI338" s="769" t="s">
        <v>171</v>
      </c>
      <c r="AJ338" s="796"/>
      <c r="AK338" s="796"/>
      <c r="AL338" s="796"/>
      <c r="AM338" s="881"/>
      <c r="AN338" s="800"/>
      <c r="AQ338" s="194"/>
      <c r="AR338" s="194"/>
      <c r="AS338" s="194"/>
      <c r="AT338" s="194"/>
      <c r="AU338" s="194"/>
      <c r="AV338" s="194"/>
    </row>
    <row r="339" spans="1:48" x14ac:dyDescent="0.2">
      <c r="A339" s="574" t="s">
        <v>166</v>
      </c>
      <c r="B339" s="769">
        <v>2</v>
      </c>
      <c r="C339" s="769">
        <v>698</v>
      </c>
      <c r="D339" s="769">
        <v>116.5</v>
      </c>
      <c r="E339" s="769" t="s">
        <v>182</v>
      </c>
      <c r="F339" s="748">
        <v>698</v>
      </c>
      <c r="G339" s="748">
        <v>116.5</v>
      </c>
      <c r="H339" s="748">
        <v>60</v>
      </c>
      <c r="I339" s="878">
        <v>3</v>
      </c>
      <c r="J339" s="773">
        <v>120.5</v>
      </c>
      <c r="K339" s="787" t="s">
        <v>166</v>
      </c>
      <c r="L339" s="769">
        <v>2</v>
      </c>
      <c r="M339" s="769">
        <v>391</v>
      </c>
      <c r="N339" s="769">
        <v>117.5</v>
      </c>
      <c r="O339" s="769" t="s">
        <v>184</v>
      </c>
      <c r="P339" s="796">
        <v>698</v>
      </c>
      <c r="Q339" s="796">
        <v>117</v>
      </c>
      <c r="R339" s="796">
        <v>60</v>
      </c>
      <c r="S339" s="881">
        <v>4</v>
      </c>
      <c r="T339" s="800">
        <v>120.5</v>
      </c>
      <c r="U339" s="799" t="s">
        <v>166</v>
      </c>
      <c r="V339" s="769">
        <v>2</v>
      </c>
      <c r="W339" s="769">
        <v>359</v>
      </c>
      <c r="X339" s="769">
        <v>116.5</v>
      </c>
      <c r="Y339" s="769" t="s">
        <v>171</v>
      </c>
      <c r="Z339" s="796">
        <v>698</v>
      </c>
      <c r="AA339" s="796">
        <v>117</v>
      </c>
      <c r="AB339" s="796">
        <v>60</v>
      </c>
      <c r="AC339" s="879">
        <v>3</v>
      </c>
      <c r="AD339" s="800">
        <v>120.5</v>
      </c>
      <c r="AE339" s="787" t="s">
        <v>166</v>
      </c>
      <c r="AF339" s="769">
        <v>2</v>
      </c>
      <c r="AG339" s="769">
        <v>370</v>
      </c>
      <c r="AH339" s="769">
        <v>117</v>
      </c>
      <c r="AI339" s="769" t="s">
        <v>172</v>
      </c>
      <c r="AJ339" s="796">
        <v>698</v>
      </c>
      <c r="AK339" s="796">
        <v>116.5</v>
      </c>
      <c r="AL339" s="796">
        <v>60</v>
      </c>
      <c r="AM339" s="881">
        <v>4</v>
      </c>
      <c r="AN339" s="800">
        <v>118</v>
      </c>
      <c r="AQ339" s="194"/>
      <c r="AR339" s="194"/>
      <c r="AS339" s="194"/>
      <c r="AT339" s="194"/>
      <c r="AU339" s="194"/>
      <c r="AV339" s="194"/>
    </row>
    <row r="340" spans="1:48" x14ac:dyDescent="0.2">
      <c r="A340" s="777" t="s">
        <v>167</v>
      </c>
      <c r="B340" s="769">
        <v>2</v>
      </c>
      <c r="C340" s="769">
        <v>12</v>
      </c>
      <c r="D340" s="769">
        <v>116.5</v>
      </c>
      <c r="E340" s="769" t="s">
        <v>181</v>
      </c>
      <c r="F340" s="796">
        <v>698</v>
      </c>
      <c r="G340" s="796">
        <v>116.5</v>
      </c>
      <c r="H340" s="796">
        <v>60</v>
      </c>
      <c r="I340" s="877">
        <v>5</v>
      </c>
      <c r="J340" s="797">
        <v>118</v>
      </c>
      <c r="K340" s="787"/>
      <c r="L340" s="770" t="s">
        <v>183</v>
      </c>
      <c r="M340" s="769">
        <v>307</v>
      </c>
      <c r="N340" s="769">
        <v>120.5</v>
      </c>
      <c r="O340" s="769" t="s">
        <v>172</v>
      </c>
      <c r="P340" s="796"/>
      <c r="Q340" s="796"/>
      <c r="R340" s="796"/>
      <c r="S340" s="881"/>
      <c r="T340" s="800"/>
      <c r="U340" s="799"/>
      <c r="V340" s="769">
        <v>3</v>
      </c>
      <c r="W340" s="769">
        <v>339</v>
      </c>
      <c r="X340" s="769">
        <v>117.5</v>
      </c>
      <c r="Y340" s="769" t="s">
        <v>172</v>
      </c>
      <c r="Z340" s="796"/>
      <c r="AA340" s="796"/>
      <c r="AB340" s="796"/>
      <c r="AC340" s="879"/>
      <c r="AD340" s="800"/>
      <c r="AE340" s="787"/>
      <c r="AF340" s="769">
        <v>3</v>
      </c>
      <c r="AG340" s="769">
        <v>328</v>
      </c>
      <c r="AH340" s="769">
        <v>115.5</v>
      </c>
      <c r="AI340" s="769" t="s">
        <v>172</v>
      </c>
      <c r="AJ340" s="796"/>
      <c r="AK340" s="796"/>
      <c r="AL340" s="796"/>
      <c r="AM340" s="881"/>
      <c r="AN340" s="800"/>
      <c r="AQ340" s="194"/>
      <c r="AR340" s="194"/>
      <c r="AS340" s="194"/>
      <c r="AT340" s="194"/>
      <c r="AU340" s="194"/>
      <c r="AV340" s="194"/>
    </row>
    <row r="341" spans="1:48" x14ac:dyDescent="0.2">
      <c r="A341" s="777"/>
      <c r="B341" s="769">
        <v>3</v>
      </c>
      <c r="C341" s="769">
        <v>517</v>
      </c>
      <c r="D341" s="769">
        <v>116</v>
      </c>
      <c r="E341" s="769" t="s">
        <v>174</v>
      </c>
      <c r="F341" s="796"/>
      <c r="G341" s="796"/>
      <c r="H341" s="796"/>
      <c r="I341" s="877"/>
      <c r="J341" s="797"/>
      <c r="K341" s="787" t="s">
        <v>167</v>
      </c>
      <c r="L341" s="769">
        <v>3</v>
      </c>
      <c r="M341" s="769">
        <v>303</v>
      </c>
      <c r="N341" s="769">
        <v>119</v>
      </c>
      <c r="O341" s="769" t="s">
        <v>174</v>
      </c>
      <c r="P341" s="796">
        <v>698</v>
      </c>
      <c r="Q341" s="796">
        <v>118</v>
      </c>
      <c r="R341" s="796">
        <v>60</v>
      </c>
      <c r="S341" s="884">
        <v>2</v>
      </c>
      <c r="T341" s="791"/>
      <c r="U341" s="799" t="s">
        <v>167</v>
      </c>
      <c r="V341" s="769">
        <v>3</v>
      </c>
      <c r="W341" s="769">
        <v>161</v>
      </c>
      <c r="X341" s="769">
        <v>117.5</v>
      </c>
      <c r="Y341" s="769" t="s">
        <v>171</v>
      </c>
      <c r="Z341" s="796">
        <v>698</v>
      </c>
      <c r="AA341" s="796">
        <v>118</v>
      </c>
      <c r="AB341" s="796">
        <v>60</v>
      </c>
      <c r="AC341" s="879">
        <v>3</v>
      </c>
      <c r="AD341" s="800">
        <v>120.5</v>
      </c>
      <c r="AE341" s="787" t="s">
        <v>167</v>
      </c>
      <c r="AF341" s="769">
        <v>3</v>
      </c>
      <c r="AG341" s="769">
        <v>143</v>
      </c>
      <c r="AH341" s="769">
        <v>115.5</v>
      </c>
      <c r="AI341" s="769" t="s">
        <v>171</v>
      </c>
      <c r="AJ341" s="796">
        <v>698</v>
      </c>
      <c r="AK341" s="796">
        <v>117</v>
      </c>
      <c r="AL341" s="796">
        <v>60</v>
      </c>
      <c r="AM341" s="879">
        <v>3</v>
      </c>
      <c r="AN341" s="800">
        <v>120.5</v>
      </c>
      <c r="AQ341" s="194"/>
      <c r="AR341" s="194"/>
      <c r="AS341" s="194"/>
      <c r="AT341" s="194"/>
      <c r="AU341" s="194"/>
      <c r="AV341" s="194"/>
    </row>
    <row r="342" spans="1:48" x14ac:dyDescent="0.2">
      <c r="A342" s="777"/>
      <c r="B342" s="769">
        <v>4</v>
      </c>
      <c r="C342" s="769">
        <v>169</v>
      </c>
      <c r="D342" s="769">
        <v>117.5</v>
      </c>
      <c r="E342" s="769" t="s">
        <v>181</v>
      </c>
      <c r="F342" s="796"/>
      <c r="G342" s="796"/>
      <c r="H342" s="796"/>
      <c r="I342" s="877"/>
      <c r="J342" s="797"/>
      <c r="K342" s="787"/>
      <c r="L342" s="771" t="s">
        <v>183</v>
      </c>
      <c r="M342" s="769">
        <v>102</v>
      </c>
      <c r="N342" s="769">
        <v>120.5</v>
      </c>
      <c r="O342" s="769" t="s">
        <v>171</v>
      </c>
      <c r="P342" s="796"/>
      <c r="Q342" s="796"/>
      <c r="R342" s="796"/>
      <c r="S342" s="885"/>
      <c r="T342" s="792"/>
      <c r="U342" s="799"/>
      <c r="V342" s="769">
        <v>4</v>
      </c>
      <c r="W342" s="769">
        <v>537</v>
      </c>
      <c r="X342" s="769">
        <v>118.5</v>
      </c>
      <c r="Y342" s="769" t="s">
        <v>171</v>
      </c>
      <c r="Z342" s="796"/>
      <c r="AA342" s="796"/>
      <c r="AB342" s="796"/>
      <c r="AC342" s="879"/>
      <c r="AD342" s="800"/>
      <c r="AE342" s="787"/>
      <c r="AF342" s="769">
        <v>5</v>
      </c>
      <c r="AG342" s="769">
        <v>555</v>
      </c>
      <c r="AH342" s="769">
        <v>118</v>
      </c>
      <c r="AI342" s="769" t="s">
        <v>172</v>
      </c>
      <c r="AJ342" s="796"/>
      <c r="AK342" s="796"/>
      <c r="AL342" s="796"/>
      <c r="AM342" s="879"/>
      <c r="AN342" s="800"/>
      <c r="AQ342" s="194"/>
      <c r="AR342" s="194"/>
      <c r="AS342" s="194"/>
      <c r="AT342" s="194"/>
      <c r="AU342" s="194"/>
      <c r="AV342" s="194"/>
    </row>
    <row r="343" spans="1:48" x14ac:dyDescent="0.2">
      <c r="A343" s="777" t="s">
        <v>168</v>
      </c>
      <c r="B343" s="769">
        <v>4</v>
      </c>
      <c r="C343" s="769">
        <v>346</v>
      </c>
      <c r="D343" s="769">
        <v>117.5</v>
      </c>
      <c r="E343" s="769" t="s">
        <v>182</v>
      </c>
      <c r="F343" s="796">
        <v>698</v>
      </c>
      <c r="G343" s="798">
        <v>117</v>
      </c>
      <c r="H343" s="798">
        <v>60</v>
      </c>
      <c r="I343" s="877">
        <v>5</v>
      </c>
      <c r="J343" s="797">
        <v>118</v>
      </c>
      <c r="K343" s="787"/>
      <c r="L343" s="771" t="s">
        <v>186</v>
      </c>
      <c r="M343" s="769">
        <v>273</v>
      </c>
      <c r="N343" s="769">
        <v>122</v>
      </c>
      <c r="O343" s="769" t="s">
        <v>174</v>
      </c>
      <c r="P343" s="796"/>
      <c r="Q343" s="796"/>
      <c r="R343" s="796"/>
      <c r="S343" s="885"/>
      <c r="T343" s="792"/>
      <c r="U343" s="799" t="s">
        <v>168</v>
      </c>
      <c r="V343" s="769">
        <v>4</v>
      </c>
      <c r="W343" s="769">
        <v>268</v>
      </c>
      <c r="X343" s="769">
        <v>118.5</v>
      </c>
      <c r="Y343" s="769" t="s">
        <v>172</v>
      </c>
      <c r="Z343" s="796">
        <v>698</v>
      </c>
      <c r="AA343" s="798">
        <v>118</v>
      </c>
      <c r="AB343" s="798">
        <v>60</v>
      </c>
      <c r="AC343" s="880">
        <v>2</v>
      </c>
      <c r="AD343" s="800">
        <v>120.5</v>
      </c>
      <c r="AE343" s="787" t="s">
        <v>168</v>
      </c>
      <c r="AF343" s="769">
        <v>5</v>
      </c>
      <c r="AG343" s="769">
        <v>111</v>
      </c>
      <c r="AH343" s="769">
        <v>118</v>
      </c>
      <c r="AI343" s="769" t="s">
        <v>171</v>
      </c>
      <c r="AJ343" s="796">
        <v>696</v>
      </c>
      <c r="AK343" s="798">
        <v>119</v>
      </c>
      <c r="AL343" s="798">
        <v>60</v>
      </c>
      <c r="AM343" s="879">
        <v>3</v>
      </c>
      <c r="AN343" s="800">
        <v>120.5</v>
      </c>
      <c r="AQ343" s="194"/>
      <c r="AR343" s="194"/>
      <c r="AS343" s="194"/>
      <c r="AT343" s="194"/>
      <c r="AU343" s="194"/>
      <c r="AV343" s="194"/>
    </row>
    <row r="344" spans="1:48" x14ac:dyDescent="0.2">
      <c r="A344" s="777"/>
      <c r="B344" s="769">
        <v>5</v>
      </c>
      <c r="C344" s="769">
        <v>296</v>
      </c>
      <c r="D344" s="769">
        <v>115.5</v>
      </c>
      <c r="E344" s="769" t="s">
        <v>182</v>
      </c>
      <c r="F344" s="796"/>
      <c r="G344" s="798"/>
      <c r="H344" s="798"/>
      <c r="I344" s="877"/>
      <c r="J344" s="797"/>
      <c r="K344" s="787"/>
      <c r="L344" s="771" t="s">
        <v>188</v>
      </c>
      <c r="M344" s="769">
        <v>20</v>
      </c>
      <c r="N344" s="769">
        <v>119</v>
      </c>
      <c r="O344" s="769"/>
      <c r="P344" s="796"/>
      <c r="Q344" s="796"/>
      <c r="R344" s="796"/>
      <c r="S344" s="886"/>
      <c r="T344" s="793"/>
      <c r="U344" s="799"/>
      <c r="V344" s="769">
        <v>5</v>
      </c>
      <c r="W344" s="769">
        <v>430</v>
      </c>
      <c r="X344" s="769">
        <v>118</v>
      </c>
      <c r="Y344" s="769" t="s">
        <v>172</v>
      </c>
      <c r="Z344" s="796"/>
      <c r="AA344" s="798"/>
      <c r="AB344" s="798"/>
      <c r="AC344" s="880"/>
      <c r="AD344" s="800"/>
      <c r="AE344" s="787"/>
      <c r="AF344" s="769">
        <v>6</v>
      </c>
      <c r="AG344" s="769">
        <v>585</v>
      </c>
      <c r="AH344" s="769">
        <v>119</v>
      </c>
      <c r="AI344" s="769" t="s">
        <v>174</v>
      </c>
      <c r="AJ344" s="796"/>
      <c r="AK344" s="798"/>
      <c r="AL344" s="798"/>
      <c r="AM344" s="879"/>
      <c r="AN344" s="800"/>
      <c r="AQ344" s="194"/>
      <c r="AR344" s="194"/>
      <c r="AS344" s="194"/>
      <c r="AT344" s="194"/>
      <c r="AU344" s="194"/>
      <c r="AV344" s="194"/>
    </row>
    <row r="345" spans="1:48" x14ac:dyDescent="0.2">
      <c r="A345" s="777"/>
      <c r="B345" s="769">
        <v>6</v>
      </c>
      <c r="C345" s="769">
        <v>56</v>
      </c>
      <c r="D345" s="769">
        <v>118</v>
      </c>
      <c r="E345" s="769" t="s">
        <v>181</v>
      </c>
      <c r="F345" s="796"/>
      <c r="G345" s="798"/>
      <c r="H345" s="798"/>
      <c r="I345" s="877"/>
      <c r="J345" s="797"/>
      <c r="K345" s="787" t="s">
        <v>168</v>
      </c>
      <c r="L345" s="771" t="s">
        <v>187</v>
      </c>
      <c r="M345" s="769">
        <v>525</v>
      </c>
      <c r="N345" s="769">
        <v>120.5</v>
      </c>
      <c r="O345" s="769" t="s">
        <v>171</v>
      </c>
      <c r="P345" s="796">
        <v>698</v>
      </c>
      <c r="Q345" s="798">
        <v>120</v>
      </c>
      <c r="R345" s="798">
        <v>60</v>
      </c>
      <c r="S345" s="884">
        <v>2</v>
      </c>
      <c r="T345" s="791"/>
      <c r="U345" s="799" t="s">
        <v>169</v>
      </c>
      <c r="V345" s="769">
        <v>5</v>
      </c>
      <c r="W345" s="769">
        <v>375</v>
      </c>
      <c r="X345" s="769">
        <v>118</v>
      </c>
      <c r="Y345" s="769" t="s">
        <v>171</v>
      </c>
      <c r="Z345" s="796">
        <v>698</v>
      </c>
      <c r="AA345" s="796">
        <v>118.5</v>
      </c>
      <c r="AB345" s="796">
        <v>60</v>
      </c>
      <c r="AC345" s="880">
        <v>2</v>
      </c>
      <c r="AD345" s="800">
        <v>120.5</v>
      </c>
      <c r="AE345" s="787" t="s">
        <v>169</v>
      </c>
      <c r="AF345" s="769">
        <v>7</v>
      </c>
      <c r="AG345" s="769">
        <v>584</v>
      </c>
      <c r="AH345" s="769">
        <v>120</v>
      </c>
      <c r="AI345" s="769" t="s">
        <v>174</v>
      </c>
      <c r="AJ345" s="796">
        <v>698</v>
      </c>
      <c r="AK345" s="796">
        <v>120.5</v>
      </c>
      <c r="AL345" s="796">
        <v>60</v>
      </c>
      <c r="AM345" s="880">
        <v>2</v>
      </c>
      <c r="AN345" s="800">
        <v>120.5</v>
      </c>
      <c r="AQ345" s="194"/>
      <c r="AR345" s="194"/>
      <c r="AS345" s="194"/>
      <c r="AT345" s="194"/>
      <c r="AU345" s="194"/>
      <c r="AV345" s="194"/>
    </row>
    <row r="346" spans="1:48" x14ac:dyDescent="0.2">
      <c r="A346" s="777" t="s">
        <v>169</v>
      </c>
      <c r="B346" s="769">
        <v>6</v>
      </c>
      <c r="C346" s="769">
        <v>541</v>
      </c>
      <c r="D346" s="769">
        <v>118</v>
      </c>
      <c r="E346" s="769" t="s">
        <v>182</v>
      </c>
      <c r="F346" s="796">
        <v>697</v>
      </c>
      <c r="G346" s="796">
        <v>118.5</v>
      </c>
      <c r="H346" s="796">
        <v>60</v>
      </c>
      <c r="I346" s="879">
        <v>3</v>
      </c>
      <c r="J346" s="797">
        <v>120.5</v>
      </c>
      <c r="K346" s="787"/>
      <c r="L346" s="771" t="s">
        <v>188</v>
      </c>
      <c r="M346" s="769">
        <v>67</v>
      </c>
      <c r="N346" s="769">
        <v>119</v>
      </c>
      <c r="O346" s="769"/>
      <c r="P346" s="796"/>
      <c r="Q346" s="798"/>
      <c r="R346" s="798"/>
      <c r="S346" s="885"/>
      <c r="T346" s="792"/>
      <c r="U346" s="799"/>
      <c r="V346" s="769">
        <v>6</v>
      </c>
      <c r="W346" s="769">
        <v>323</v>
      </c>
      <c r="X346" s="769">
        <v>119</v>
      </c>
      <c r="Y346" s="769" t="s">
        <v>171</v>
      </c>
      <c r="Z346" s="796"/>
      <c r="AA346" s="796"/>
      <c r="AB346" s="796"/>
      <c r="AC346" s="880"/>
      <c r="AD346" s="800"/>
      <c r="AE346" s="787"/>
      <c r="AF346" s="769">
        <v>8</v>
      </c>
      <c r="AG346" s="769">
        <v>114</v>
      </c>
      <c r="AH346" s="769">
        <v>121</v>
      </c>
      <c r="AI346" s="769" t="s">
        <v>171</v>
      </c>
      <c r="AJ346" s="796"/>
      <c r="AK346" s="796"/>
      <c r="AL346" s="796"/>
      <c r="AM346" s="880"/>
      <c r="AN346" s="800"/>
      <c r="AQ346" s="194"/>
      <c r="AR346" s="194"/>
      <c r="AS346" s="194"/>
      <c r="AT346" s="194"/>
      <c r="AU346" s="194"/>
      <c r="AV346" s="194"/>
    </row>
    <row r="347" spans="1:48" x14ac:dyDescent="0.2">
      <c r="A347" s="777"/>
      <c r="B347" s="769">
        <v>7</v>
      </c>
      <c r="C347" s="769">
        <v>156</v>
      </c>
      <c r="D347" s="769">
        <v>119.5</v>
      </c>
      <c r="E347" s="769" t="s">
        <v>182</v>
      </c>
      <c r="F347" s="796"/>
      <c r="G347" s="796"/>
      <c r="H347" s="796"/>
      <c r="I347" s="879"/>
      <c r="J347" s="797"/>
      <c r="K347" s="787"/>
      <c r="L347" s="771" t="s">
        <v>189</v>
      </c>
      <c r="M347" s="772">
        <v>106</v>
      </c>
      <c r="N347" s="769">
        <v>119</v>
      </c>
      <c r="O347" s="769" t="s">
        <v>172</v>
      </c>
      <c r="P347" s="796"/>
      <c r="Q347" s="798"/>
      <c r="R347" s="798"/>
      <c r="S347" s="886"/>
      <c r="T347" s="793"/>
      <c r="U347" s="799" t="s">
        <v>170</v>
      </c>
      <c r="V347" s="769">
        <v>6</v>
      </c>
      <c r="W347" s="769">
        <v>239</v>
      </c>
      <c r="X347" s="769">
        <v>119</v>
      </c>
      <c r="Y347" s="769" t="s">
        <v>172</v>
      </c>
      <c r="Z347" s="796">
        <v>697</v>
      </c>
      <c r="AA347" s="796">
        <v>120</v>
      </c>
      <c r="AB347" s="796">
        <v>60</v>
      </c>
      <c r="AC347" s="881">
        <v>4</v>
      </c>
      <c r="AD347" s="800">
        <v>118</v>
      </c>
      <c r="AE347" s="787" t="s">
        <v>170</v>
      </c>
      <c r="AF347" s="769">
        <v>8</v>
      </c>
      <c r="AG347" s="769">
        <v>557</v>
      </c>
      <c r="AH347" s="769">
        <v>121</v>
      </c>
      <c r="AI347" s="769" t="s">
        <v>172</v>
      </c>
      <c r="AJ347" s="796">
        <v>699</v>
      </c>
      <c r="AK347" s="796">
        <v>121</v>
      </c>
      <c r="AL347" s="796">
        <v>60</v>
      </c>
      <c r="AM347" s="880">
        <v>2</v>
      </c>
      <c r="AN347" s="800">
        <v>120.5</v>
      </c>
      <c r="AQ347" s="194"/>
      <c r="AR347" s="194"/>
      <c r="AS347" s="194"/>
      <c r="AT347" s="194"/>
      <c r="AU347" s="194"/>
      <c r="AV347" s="194"/>
    </row>
    <row r="348" spans="1:48" x14ac:dyDescent="0.2">
      <c r="A348" s="777" t="s">
        <v>170</v>
      </c>
      <c r="B348" s="769">
        <v>7</v>
      </c>
      <c r="C348" s="769">
        <v>673</v>
      </c>
      <c r="D348" s="769">
        <v>119.5</v>
      </c>
      <c r="E348" s="769" t="s">
        <v>181</v>
      </c>
      <c r="F348" s="796">
        <v>697</v>
      </c>
      <c r="G348" s="796">
        <v>119.5</v>
      </c>
      <c r="H348" s="796">
        <v>60</v>
      </c>
      <c r="I348" s="879">
        <v>3</v>
      </c>
      <c r="J348" s="797">
        <v>120.5</v>
      </c>
      <c r="K348" s="787" t="s">
        <v>169</v>
      </c>
      <c r="L348" s="771" t="s">
        <v>189</v>
      </c>
      <c r="M348" s="772">
        <v>534</v>
      </c>
      <c r="N348" s="769">
        <v>119</v>
      </c>
      <c r="O348" s="769"/>
      <c r="P348" s="796">
        <v>697</v>
      </c>
      <c r="Q348" s="796">
        <v>120</v>
      </c>
      <c r="R348" s="796">
        <v>60</v>
      </c>
      <c r="S348" s="888">
        <v>1</v>
      </c>
      <c r="T348" s="791">
        <v>122.5</v>
      </c>
      <c r="U348" s="799"/>
      <c r="V348" s="769">
        <v>8</v>
      </c>
      <c r="W348" s="769">
        <v>458</v>
      </c>
      <c r="X348" s="769">
        <v>120.5</v>
      </c>
      <c r="Y348" s="769" t="s">
        <v>174</v>
      </c>
      <c r="Z348" s="796"/>
      <c r="AA348" s="796"/>
      <c r="AB348" s="796"/>
      <c r="AC348" s="881"/>
      <c r="AD348" s="800"/>
      <c r="AE348" s="787"/>
      <c r="AF348" s="769">
        <v>4</v>
      </c>
      <c r="AG348" s="769">
        <v>142</v>
      </c>
      <c r="AH348" s="769">
        <v>121</v>
      </c>
      <c r="AI348" s="769" t="s">
        <v>180</v>
      </c>
      <c r="AJ348" s="796"/>
      <c r="AK348" s="796"/>
      <c r="AL348" s="796"/>
      <c r="AM348" s="880"/>
      <c r="AN348" s="800"/>
      <c r="AQ348" s="194"/>
      <c r="AR348" s="194"/>
      <c r="AS348" s="194"/>
      <c r="AT348" s="194"/>
      <c r="AU348" s="194"/>
      <c r="AV348" s="194"/>
    </row>
    <row r="349" spans="1:48" ht="13.5" thickBot="1" x14ac:dyDescent="0.25">
      <c r="A349" s="777"/>
      <c r="B349" s="769">
        <v>8</v>
      </c>
      <c r="C349" s="769">
        <v>24</v>
      </c>
      <c r="D349" s="769">
        <v>120.5</v>
      </c>
      <c r="E349" s="769" t="s">
        <v>181</v>
      </c>
      <c r="F349" s="796"/>
      <c r="G349" s="796"/>
      <c r="H349" s="796"/>
      <c r="I349" s="879"/>
      <c r="J349" s="797"/>
      <c r="K349" s="787"/>
      <c r="L349" s="771" t="s">
        <v>190</v>
      </c>
      <c r="M349" s="772">
        <v>163</v>
      </c>
      <c r="N349" s="769">
        <v>123.5</v>
      </c>
      <c r="O349" s="769" t="s">
        <v>172</v>
      </c>
      <c r="P349" s="796"/>
      <c r="Q349" s="796"/>
      <c r="R349" s="796"/>
      <c r="S349" s="889"/>
      <c r="T349" s="793"/>
      <c r="U349" s="764"/>
      <c r="V349" s="764"/>
      <c r="W349" s="764"/>
      <c r="X349" s="764"/>
      <c r="Y349" s="764">
        <v>4187</v>
      </c>
      <c r="Z349" s="764"/>
      <c r="AA349" s="764"/>
      <c r="AB349" s="764"/>
      <c r="AC349" s="764"/>
      <c r="AD349" s="765"/>
      <c r="AE349" s="763"/>
      <c r="AF349" s="764"/>
      <c r="AG349" s="764"/>
      <c r="AH349" s="764"/>
      <c r="AI349" s="764">
        <v>4187</v>
      </c>
      <c r="AJ349" s="764"/>
      <c r="AK349" s="764"/>
      <c r="AL349" s="764"/>
      <c r="AM349" s="764"/>
      <c r="AN349" s="765"/>
      <c r="AO349" s="194"/>
      <c r="AP349" s="194"/>
      <c r="AQ349" s="194"/>
      <c r="AR349" s="194"/>
      <c r="AS349" s="194"/>
      <c r="AT349" s="194"/>
    </row>
    <row r="350" spans="1:48" ht="13.5" thickBot="1" x14ac:dyDescent="0.25">
      <c r="A350" s="763"/>
      <c r="B350" s="764"/>
      <c r="C350" s="764"/>
      <c r="D350" s="764"/>
      <c r="E350" s="764"/>
      <c r="F350" s="764">
        <f>SUM(F337:F349)</f>
        <v>4186</v>
      </c>
      <c r="G350" s="764"/>
      <c r="H350" s="764"/>
      <c r="I350" s="764"/>
      <c r="J350" s="764"/>
      <c r="K350" s="787" t="s">
        <v>170</v>
      </c>
      <c r="L350" s="770" t="s">
        <v>185</v>
      </c>
      <c r="M350" s="772">
        <v>259</v>
      </c>
      <c r="N350" s="769">
        <v>122</v>
      </c>
      <c r="O350" s="769" t="s">
        <v>174</v>
      </c>
      <c r="P350" s="788">
        <v>697</v>
      </c>
      <c r="Q350" s="788">
        <v>120</v>
      </c>
      <c r="R350" s="788">
        <v>60</v>
      </c>
      <c r="S350" s="888">
        <v>1</v>
      </c>
      <c r="T350" s="791">
        <v>122.5</v>
      </c>
    </row>
    <row r="351" spans="1:48" x14ac:dyDescent="0.2">
      <c r="K351" s="787"/>
      <c r="L351" s="770" t="s">
        <v>192</v>
      </c>
      <c r="M351" s="772">
        <v>116</v>
      </c>
      <c r="N351" s="769">
        <v>120.5</v>
      </c>
      <c r="O351" s="769" t="s">
        <v>174</v>
      </c>
      <c r="P351" s="789"/>
      <c r="Q351" s="789"/>
      <c r="R351" s="789"/>
      <c r="S351" s="890"/>
      <c r="T351" s="792"/>
    </row>
    <row r="352" spans="1:48" x14ac:dyDescent="0.2">
      <c r="K352" s="787"/>
      <c r="L352" s="770" t="s">
        <v>190</v>
      </c>
      <c r="M352" s="772">
        <v>163</v>
      </c>
      <c r="N352" s="769">
        <v>123.5</v>
      </c>
      <c r="O352" s="769" t="s">
        <v>171</v>
      </c>
      <c r="P352" s="789"/>
      <c r="Q352" s="789"/>
      <c r="R352" s="789"/>
      <c r="S352" s="890"/>
      <c r="T352" s="792"/>
    </row>
    <row r="353" spans="1:20" x14ac:dyDescent="0.2">
      <c r="K353" s="787"/>
      <c r="L353" s="770" t="s">
        <v>191</v>
      </c>
      <c r="M353" s="772">
        <v>159</v>
      </c>
      <c r="N353" s="769">
        <v>123.5</v>
      </c>
      <c r="O353" s="769" t="s">
        <v>174</v>
      </c>
      <c r="P353" s="790"/>
      <c r="Q353" s="790"/>
      <c r="R353" s="790"/>
      <c r="S353" s="889"/>
      <c r="T353" s="793"/>
    </row>
    <row r="354" spans="1:20" ht="13.5" thickBot="1" x14ac:dyDescent="0.25">
      <c r="A354" t="s">
        <v>60</v>
      </c>
      <c r="B354">
        <v>2</v>
      </c>
      <c r="C354">
        <v>122.5</v>
      </c>
      <c r="D354" s="891"/>
      <c r="K354" s="763"/>
      <c r="L354" s="764"/>
      <c r="M354" s="764"/>
      <c r="N354" s="764"/>
      <c r="O354" s="764"/>
      <c r="P354" s="764">
        <f>SUM(P337:P353)</f>
        <v>4186</v>
      </c>
      <c r="Q354" s="764"/>
      <c r="R354" s="764"/>
      <c r="S354" s="764"/>
      <c r="T354" s="765"/>
    </row>
    <row r="355" spans="1:20" x14ac:dyDescent="0.2">
      <c r="A355" t="s">
        <v>61</v>
      </c>
      <c r="B355">
        <v>6</v>
      </c>
      <c r="C355">
        <v>120.5</v>
      </c>
      <c r="D355" s="887"/>
    </row>
    <row r="356" spans="1:20" x14ac:dyDescent="0.2">
      <c r="A356" t="s">
        <v>62</v>
      </c>
      <c r="B356">
        <v>7</v>
      </c>
      <c r="C356">
        <v>120.5</v>
      </c>
      <c r="D356" s="883"/>
    </row>
    <row r="357" spans="1:20" x14ac:dyDescent="0.2">
      <c r="A357" t="s">
        <v>63</v>
      </c>
      <c r="B357">
        <v>5</v>
      </c>
      <c r="C357">
        <v>118</v>
      </c>
      <c r="D357" s="882"/>
    </row>
    <row r="358" spans="1:20" x14ac:dyDescent="0.2">
      <c r="A358" t="s">
        <v>64</v>
      </c>
      <c r="B358">
        <v>4</v>
      </c>
      <c r="C358">
        <v>118</v>
      </c>
      <c r="D358" s="184"/>
    </row>
  </sheetData>
  <mergeCells count="243">
    <mergeCell ref="B321:J321"/>
    <mergeCell ref="AO321:AO323"/>
    <mergeCell ref="B307:J307"/>
    <mergeCell ref="K307:N307"/>
    <mergeCell ref="O307:W307"/>
    <mergeCell ref="X307:AG307"/>
    <mergeCell ref="AH307:AH309"/>
    <mergeCell ref="AH239:AH241"/>
    <mergeCell ref="B294:J294"/>
    <mergeCell ref="K294:N294"/>
    <mergeCell ref="O294:W294"/>
    <mergeCell ref="X294:AG294"/>
    <mergeCell ref="AH294:AH296"/>
    <mergeCell ref="B267:J267"/>
    <mergeCell ref="K267:N267"/>
    <mergeCell ref="O267:W267"/>
    <mergeCell ref="X267:AG267"/>
    <mergeCell ref="AH267:AH269"/>
    <mergeCell ref="Q17:AA17"/>
    <mergeCell ref="B2:M2"/>
    <mergeCell ref="N3:N4"/>
    <mergeCell ref="B17:P17"/>
    <mergeCell ref="B78:P78"/>
    <mergeCell ref="Q78:Y78"/>
    <mergeCell ref="AA46:AA47"/>
    <mergeCell ref="AA32:AA33"/>
    <mergeCell ref="B31:P31"/>
    <mergeCell ref="Q31:Z31"/>
    <mergeCell ref="AA18:AA19"/>
    <mergeCell ref="B60:P60"/>
    <mergeCell ref="Y61:Y62"/>
    <mergeCell ref="Z61:Z62"/>
    <mergeCell ref="Q60:Y60"/>
    <mergeCell ref="B45:P45"/>
    <mergeCell ref="Q45:Z45"/>
    <mergeCell ref="B92:I92"/>
    <mergeCell ref="J92:L92"/>
    <mergeCell ref="M92:S92"/>
    <mergeCell ref="Y79:Y80"/>
    <mergeCell ref="Z79:Z80"/>
    <mergeCell ref="AC92:AC94"/>
    <mergeCell ref="AC106:AC108"/>
    <mergeCell ref="AF108:AG108"/>
    <mergeCell ref="V92:AB92"/>
    <mergeCell ref="V106:AB106"/>
    <mergeCell ref="B106:I106"/>
    <mergeCell ref="J106:L106"/>
    <mergeCell ref="M106:U106"/>
    <mergeCell ref="B120:I120"/>
    <mergeCell ref="J120:L120"/>
    <mergeCell ref="AB120:AB122"/>
    <mergeCell ref="M120:T120"/>
    <mergeCell ref="U120:AA120"/>
    <mergeCell ref="B134:I134"/>
    <mergeCell ref="J134:L134"/>
    <mergeCell ref="M134:T134"/>
    <mergeCell ref="AC134:AC136"/>
    <mergeCell ref="U134:AB134"/>
    <mergeCell ref="B148:I148"/>
    <mergeCell ref="J148:L148"/>
    <mergeCell ref="AC148:AC150"/>
    <mergeCell ref="M148:T148"/>
    <mergeCell ref="U148:AB148"/>
    <mergeCell ref="B162:I162"/>
    <mergeCell ref="J162:L162"/>
    <mergeCell ref="M162:T162"/>
    <mergeCell ref="AC162:AC164"/>
    <mergeCell ref="U162:AB162"/>
    <mergeCell ref="AC190:AC192"/>
    <mergeCell ref="B176:I176"/>
    <mergeCell ref="J176:L176"/>
    <mergeCell ref="M176:T176"/>
    <mergeCell ref="U176:AB176"/>
    <mergeCell ref="AC176:AC178"/>
    <mergeCell ref="B190:I190"/>
    <mergeCell ref="J190:L190"/>
    <mergeCell ref="M190:T190"/>
    <mergeCell ref="U190:AB190"/>
    <mergeCell ref="B211:J211"/>
    <mergeCell ref="K211:N211"/>
    <mergeCell ref="O211:W211"/>
    <mergeCell ref="AH211:AH213"/>
    <mergeCell ref="X211:AG211"/>
    <mergeCell ref="B281:J281"/>
    <mergeCell ref="K281:N281"/>
    <mergeCell ref="O281:W281"/>
    <mergeCell ref="X281:AG281"/>
    <mergeCell ref="AH281:AH283"/>
    <mergeCell ref="B225:J225"/>
    <mergeCell ref="K225:N225"/>
    <mergeCell ref="O225:W225"/>
    <mergeCell ref="AH225:AH227"/>
    <mergeCell ref="X225:AG225"/>
    <mergeCell ref="B253:J253"/>
    <mergeCell ref="K253:N253"/>
    <mergeCell ref="O253:W253"/>
    <mergeCell ref="X253:AG253"/>
    <mergeCell ref="AH253:AH255"/>
    <mergeCell ref="B239:J239"/>
    <mergeCell ref="K239:N239"/>
    <mergeCell ref="O239:W239"/>
    <mergeCell ref="X239:AG239"/>
    <mergeCell ref="AJ347:AJ348"/>
    <mergeCell ref="AK347:AK348"/>
    <mergeCell ref="AM337:AM338"/>
    <mergeCell ref="AM339:AM340"/>
    <mergeCell ref="AM341:AM342"/>
    <mergeCell ref="AM343:AM344"/>
    <mergeCell ref="AM345:AM346"/>
    <mergeCell ref="AM347:AM348"/>
    <mergeCell ref="AL337:AL338"/>
    <mergeCell ref="AL339:AL340"/>
    <mergeCell ref="AL341:AL342"/>
    <mergeCell ref="AL343:AL344"/>
    <mergeCell ref="AL345:AL346"/>
    <mergeCell ref="AL347:AL348"/>
    <mergeCell ref="AJ337:AJ338"/>
    <mergeCell ref="AK337:AK338"/>
    <mergeCell ref="AJ339:AJ340"/>
    <mergeCell ref="AK339:AK340"/>
    <mergeCell ref="AJ341:AJ342"/>
    <mergeCell ref="AK341:AK342"/>
    <mergeCell ref="AJ343:AJ344"/>
    <mergeCell ref="AK343:AK344"/>
    <mergeCell ref="AJ345:AJ346"/>
    <mergeCell ref="AK345:AK346"/>
    <mergeCell ref="AN337:AN338"/>
    <mergeCell ref="AN339:AN340"/>
    <mergeCell ref="AN341:AN342"/>
    <mergeCell ref="AN343:AN344"/>
    <mergeCell ref="AN345:AN346"/>
    <mergeCell ref="AN347:AN348"/>
    <mergeCell ref="Z337:Z338"/>
    <mergeCell ref="AA337:AA338"/>
    <mergeCell ref="AB337:AB338"/>
    <mergeCell ref="AC337:AC338"/>
    <mergeCell ref="AD337:AD338"/>
    <mergeCell ref="Z339:Z340"/>
    <mergeCell ref="AA339:AA340"/>
    <mergeCell ref="AB339:AB340"/>
    <mergeCell ref="AC339:AC340"/>
    <mergeCell ref="AD339:AD340"/>
    <mergeCell ref="Z341:Z342"/>
    <mergeCell ref="AA341:AA342"/>
    <mergeCell ref="AB341:AB342"/>
    <mergeCell ref="AC341:AC342"/>
    <mergeCell ref="AD341:AD342"/>
    <mergeCell ref="Z343:Z344"/>
    <mergeCell ref="AA343:AA344"/>
    <mergeCell ref="AB343:AB344"/>
    <mergeCell ref="AC343:AC344"/>
    <mergeCell ref="AD343:AD344"/>
    <mergeCell ref="Z345:Z346"/>
    <mergeCell ref="AA345:AA346"/>
    <mergeCell ref="AB345:AB346"/>
    <mergeCell ref="AC345:AC346"/>
    <mergeCell ref="AD345:AD346"/>
    <mergeCell ref="Z347:Z348"/>
    <mergeCell ref="AA347:AA348"/>
    <mergeCell ref="AB347:AB348"/>
    <mergeCell ref="AC347:AC348"/>
    <mergeCell ref="AD347:AD348"/>
    <mergeCell ref="U345:U346"/>
    <mergeCell ref="U347:U348"/>
    <mergeCell ref="AE337:AE338"/>
    <mergeCell ref="AE339:AE340"/>
    <mergeCell ref="AE341:AE342"/>
    <mergeCell ref="AE343:AE344"/>
    <mergeCell ref="AE345:AE346"/>
    <mergeCell ref="AE347:AE348"/>
    <mergeCell ref="P345:P347"/>
    <mergeCell ref="Q345:Q347"/>
    <mergeCell ref="R345:R347"/>
    <mergeCell ref="P348:P349"/>
    <mergeCell ref="Q348:Q349"/>
    <mergeCell ref="R348:R349"/>
    <mergeCell ref="P341:P344"/>
    <mergeCell ref="Q341:Q344"/>
    <mergeCell ref="R341:R344"/>
    <mergeCell ref="P337:P338"/>
    <mergeCell ref="Q337:Q338"/>
    <mergeCell ref="R337:R338"/>
    <mergeCell ref="S337:S338"/>
    <mergeCell ref="T337:T338"/>
    <mergeCell ref="P339:P340"/>
    <mergeCell ref="Q339:Q340"/>
    <mergeCell ref="F337:F338"/>
    <mergeCell ref="G337:G338"/>
    <mergeCell ref="H337:H338"/>
    <mergeCell ref="I337:I338"/>
    <mergeCell ref="J337:J338"/>
    <mergeCell ref="U337:U338"/>
    <mergeCell ref="U339:U340"/>
    <mergeCell ref="U341:U342"/>
    <mergeCell ref="U343:U344"/>
    <mergeCell ref="R339:R340"/>
    <mergeCell ref="S339:S340"/>
    <mergeCell ref="T339:T340"/>
    <mergeCell ref="K348:K349"/>
    <mergeCell ref="F346:F347"/>
    <mergeCell ref="G346:G347"/>
    <mergeCell ref="H346:H347"/>
    <mergeCell ref="I346:I347"/>
    <mergeCell ref="J346:J347"/>
    <mergeCell ref="F348:F349"/>
    <mergeCell ref="G348:G349"/>
    <mergeCell ref="H348:H349"/>
    <mergeCell ref="I348:I349"/>
    <mergeCell ref="J348:J349"/>
    <mergeCell ref="H340:H342"/>
    <mergeCell ref="I340:I342"/>
    <mergeCell ref="J340:J342"/>
    <mergeCell ref="F343:F345"/>
    <mergeCell ref="G343:G345"/>
    <mergeCell ref="H343:H345"/>
    <mergeCell ref="I343:I345"/>
    <mergeCell ref="J343:J345"/>
    <mergeCell ref="K341:K344"/>
    <mergeCell ref="K345:K347"/>
    <mergeCell ref="A337:A338"/>
    <mergeCell ref="A340:A342"/>
    <mergeCell ref="A343:A345"/>
    <mergeCell ref="A346:A347"/>
    <mergeCell ref="A348:A349"/>
    <mergeCell ref="K321:T321"/>
    <mergeCell ref="U321:AD321"/>
    <mergeCell ref="AE321:AN321"/>
    <mergeCell ref="K350:K353"/>
    <mergeCell ref="S341:S344"/>
    <mergeCell ref="T341:T344"/>
    <mergeCell ref="S345:S347"/>
    <mergeCell ref="T345:T347"/>
    <mergeCell ref="S348:S349"/>
    <mergeCell ref="T348:T349"/>
    <mergeCell ref="S350:S353"/>
    <mergeCell ref="T350:T353"/>
    <mergeCell ref="P350:P353"/>
    <mergeCell ref="Q350:Q353"/>
    <mergeCell ref="R350:R353"/>
    <mergeCell ref="K337:K338"/>
    <mergeCell ref="K339:K340"/>
    <mergeCell ref="F340:F342"/>
    <mergeCell ref="G340:G342"/>
  </mergeCells>
  <pageMargins left="0.75" right="0.75" top="1" bottom="1" header="0" footer="0"/>
  <pageSetup orientation="portrait" horizontalDpi="120" verticalDpi="144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5"/>
  <sheetViews>
    <sheetView topLeftCell="A282" zoomScale="70" zoomScaleNormal="70" workbookViewId="0">
      <selection activeCell="C315" sqref="C315"/>
    </sheetView>
  </sheetViews>
  <sheetFormatPr baseColWidth="10" defaultRowHeight="12.75" x14ac:dyDescent="0.2"/>
  <cols>
    <col min="1" max="1" width="24.42578125" style="245" customWidth="1"/>
    <col min="2" max="2" width="12.42578125" bestFit="1" customWidth="1"/>
    <col min="3" max="3" width="11.28515625" bestFit="1" customWidth="1"/>
    <col min="4" max="4" width="11.7109375" customWidth="1"/>
    <col min="5" max="5" width="12.42578125" bestFit="1" customWidth="1"/>
    <col min="6" max="6" width="12.7109375" bestFit="1" customWidth="1"/>
    <col min="7" max="7" width="14" customWidth="1"/>
    <col min="8" max="9" width="13.85546875" bestFit="1" customWidth="1"/>
    <col min="10" max="10" width="13" bestFit="1" customWidth="1"/>
    <col min="11" max="12" width="10.140625" customWidth="1"/>
    <col min="13" max="13" width="13.42578125" bestFit="1" customWidth="1"/>
    <col min="14" max="14" width="13.5703125" bestFit="1" customWidth="1"/>
    <col min="15" max="15" width="12.42578125" bestFit="1" customWidth="1"/>
    <col min="16" max="16" width="12.7109375" bestFit="1" customWidth="1"/>
    <col min="17" max="17" width="12.42578125" bestFit="1" customWidth="1"/>
    <col min="18" max="18" width="12.42578125" customWidth="1"/>
  </cols>
  <sheetData>
    <row r="1" spans="1:15" x14ac:dyDescent="0.2">
      <c r="A1" s="245" t="s">
        <v>52</v>
      </c>
    </row>
    <row r="2" spans="1:15" x14ac:dyDescent="0.2">
      <c r="A2" s="244" t="s">
        <v>51</v>
      </c>
    </row>
    <row r="3" spans="1:15" ht="14.25" x14ac:dyDescent="0.2">
      <c r="A3" s="189" t="s">
        <v>29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</row>
    <row r="4" spans="1:15" ht="21" customHeight="1" x14ac:dyDescent="0.2">
      <c r="A4" s="189" t="s">
        <v>27</v>
      </c>
      <c r="B4" s="65"/>
      <c r="C4" s="65"/>
      <c r="D4" s="65"/>
      <c r="E4" s="65"/>
      <c r="F4" s="65"/>
      <c r="G4" s="65"/>
      <c r="H4" s="65"/>
      <c r="I4" s="65"/>
      <c r="J4" s="65"/>
      <c r="K4" s="65"/>
      <c r="L4" s="65"/>
      <c r="M4" s="65"/>
    </row>
    <row r="5" spans="1:15" ht="14.25" x14ac:dyDescent="0.2">
      <c r="A5" s="189" t="s">
        <v>29</v>
      </c>
      <c r="B5" s="65"/>
      <c r="C5" s="65"/>
      <c r="D5" s="65"/>
      <c r="E5" s="65"/>
      <c r="F5" s="65"/>
      <c r="G5" s="65"/>
      <c r="H5" s="65"/>
      <c r="I5" s="65"/>
      <c r="J5" s="65"/>
      <c r="K5" s="65"/>
      <c r="L5" s="65"/>
      <c r="M5" s="65"/>
    </row>
    <row r="6" spans="1:15" ht="14.25" x14ac:dyDescent="0.2">
      <c r="A6" s="189" t="s">
        <v>27</v>
      </c>
      <c r="B6" s="65"/>
      <c r="C6" s="65"/>
      <c r="D6" s="65"/>
      <c r="E6" s="65"/>
      <c r="F6" s="65"/>
      <c r="G6" s="65"/>
      <c r="H6" s="65"/>
      <c r="I6" s="65"/>
      <c r="J6" s="65"/>
      <c r="K6" s="65"/>
      <c r="L6" s="65"/>
      <c r="M6" s="65"/>
    </row>
    <row r="7" spans="1:15" x14ac:dyDescent="0.2">
      <c r="B7">
        <v>29.8</v>
      </c>
      <c r="C7" s="264">
        <v>29.8</v>
      </c>
      <c r="D7" s="264">
        <v>29.8</v>
      </c>
    </row>
    <row r="8" spans="1:15" x14ac:dyDescent="0.2">
      <c r="A8" s="244" t="s">
        <v>53</v>
      </c>
      <c r="B8" s="796" t="s">
        <v>54</v>
      </c>
      <c r="C8" s="796"/>
      <c r="D8" s="796"/>
    </row>
    <row r="9" spans="1:15" s="232" customFormat="1" ht="14.25" customHeight="1" x14ac:dyDescent="0.2">
      <c r="A9" s="233" t="s">
        <v>2</v>
      </c>
      <c r="B9" s="233">
        <v>1</v>
      </c>
      <c r="C9" s="233">
        <v>2</v>
      </c>
      <c r="D9" s="233">
        <v>3</v>
      </c>
      <c r="E9" s="234" t="s">
        <v>0</v>
      </c>
    </row>
    <row r="10" spans="1:15" s="232" customFormat="1" ht="13.5" customHeight="1" x14ac:dyDescent="0.2">
      <c r="A10" s="235" t="s">
        <v>3</v>
      </c>
      <c r="B10" s="237">
        <v>150</v>
      </c>
      <c r="C10" s="237">
        <v>150</v>
      </c>
      <c r="D10" s="237">
        <v>150</v>
      </c>
      <c r="E10" s="237">
        <v>150</v>
      </c>
    </row>
    <row r="11" spans="1:15" s="232" customFormat="1" ht="15" customHeight="1" x14ac:dyDescent="0.2">
      <c r="A11" s="236" t="s">
        <v>6</v>
      </c>
      <c r="B11" s="185">
        <v>157.42500000000001</v>
      </c>
      <c r="C11" s="185">
        <v>157.63380281690141</v>
      </c>
      <c r="D11" s="185">
        <v>161.48192771084337</v>
      </c>
      <c r="E11" s="185">
        <v>158.92735042735043</v>
      </c>
    </row>
    <row r="12" spans="1:15" s="232" customFormat="1" ht="13.5" customHeight="1" x14ac:dyDescent="0.2">
      <c r="A12" s="236" t="s">
        <v>7</v>
      </c>
      <c r="B12" s="186">
        <v>60</v>
      </c>
      <c r="C12" s="186">
        <v>63.380281690140848</v>
      </c>
      <c r="D12" s="186">
        <v>56.626506024096386</v>
      </c>
      <c r="E12" s="185">
        <v>55.982905982905983</v>
      </c>
    </row>
    <row r="13" spans="1:15" s="232" customFormat="1" ht="13.5" customHeight="1" x14ac:dyDescent="0.2">
      <c r="A13" s="236" t="s">
        <v>8</v>
      </c>
      <c r="B13" s="187">
        <v>0.12299720432322422</v>
      </c>
      <c r="C13" s="187">
        <v>0.12445072094859048</v>
      </c>
      <c r="D13" s="187">
        <v>0.13707448308083359</v>
      </c>
      <c r="E13" s="188">
        <v>0.12930893074955249</v>
      </c>
      <c r="F13" s="192" t="s">
        <v>26</v>
      </c>
    </row>
    <row r="14" spans="1:15" s="232" customFormat="1" ht="14.25" x14ac:dyDescent="0.2">
      <c r="A14" s="282" t="s">
        <v>1</v>
      </c>
      <c r="B14" s="278">
        <v>4.9500000000000079E-2</v>
      </c>
      <c r="C14" s="278">
        <v>5.089201877934272E-2</v>
      </c>
      <c r="D14" s="278">
        <v>7.6546184738955775E-2</v>
      </c>
      <c r="E14" s="278">
        <v>5.9515669515669556E-2</v>
      </c>
      <c r="F14" s="192" t="s">
        <v>27</v>
      </c>
    </row>
    <row r="15" spans="1:15" s="232" customFormat="1" ht="13.15" customHeight="1" x14ac:dyDescent="0.2">
      <c r="A15" s="236" t="s">
        <v>28</v>
      </c>
      <c r="B15" s="185"/>
      <c r="C15" s="185"/>
      <c r="D15" s="185"/>
      <c r="E15" s="185"/>
      <c r="F15" s="192" t="s">
        <v>50</v>
      </c>
    </row>
    <row r="16" spans="1:15" ht="14.25" x14ac:dyDescent="0.2">
      <c r="A16" s="189" t="s">
        <v>29</v>
      </c>
      <c r="B16" s="65">
        <v>47</v>
      </c>
      <c r="C16" s="65">
        <v>47</v>
      </c>
      <c r="D16" s="65">
        <v>47</v>
      </c>
      <c r="E16" s="65"/>
      <c r="F16" s="65"/>
      <c r="G16" s="65"/>
      <c r="H16" s="65"/>
      <c r="I16" s="65"/>
      <c r="J16" s="65"/>
      <c r="K16" s="65"/>
      <c r="L16" s="65"/>
      <c r="M16" s="65"/>
      <c r="N16" s="65"/>
      <c r="O16" s="65"/>
    </row>
    <row r="17" spans="1:15" ht="14.25" x14ac:dyDescent="0.2">
      <c r="A17" s="189" t="s">
        <v>27</v>
      </c>
      <c r="B17" s="65">
        <f>B16-B7</f>
        <v>17.2</v>
      </c>
      <c r="C17" s="65">
        <f t="shared" ref="C17:D17" si="0">C16-C7</f>
        <v>17.2</v>
      </c>
      <c r="D17" s="65">
        <f t="shared" si="0"/>
        <v>17.2</v>
      </c>
      <c r="E17" s="65"/>
      <c r="F17" s="65"/>
      <c r="G17" s="65"/>
      <c r="H17" s="65"/>
      <c r="I17" s="65"/>
      <c r="J17" s="65"/>
      <c r="K17" s="65"/>
      <c r="L17" s="65"/>
      <c r="M17" s="65"/>
      <c r="N17" s="65"/>
      <c r="O17" s="65"/>
    </row>
    <row r="19" spans="1:15" x14ac:dyDescent="0.2">
      <c r="B19" s="264"/>
      <c r="C19" s="264"/>
      <c r="D19" s="264"/>
      <c r="E19" s="264"/>
      <c r="F19" s="264"/>
      <c r="G19" s="264"/>
      <c r="H19" s="264"/>
      <c r="I19" s="264"/>
      <c r="J19" s="264"/>
      <c r="K19" s="264"/>
      <c r="L19" s="264"/>
    </row>
    <row r="20" spans="1:15" x14ac:dyDescent="0.2">
      <c r="B20" s="264">
        <v>29.8</v>
      </c>
      <c r="C20" s="264">
        <v>29.8</v>
      </c>
      <c r="D20" s="264">
        <v>29.8</v>
      </c>
      <c r="E20" s="264"/>
      <c r="F20" s="264"/>
    </row>
    <row r="21" spans="1:15" x14ac:dyDescent="0.2">
      <c r="A21" s="244" t="s">
        <v>66</v>
      </c>
      <c r="B21" s="796" t="s">
        <v>54</v>
      </c>
      <c r="C21" s="796"/>
      <c r="D21" s="796"/>
      <c r="E21" s="264"/>
      <c r="F21" s="264"/>
    </row>
    <row r="22" spans="1:15" ht="13.5" thickBot="1" x14ac:dyDescent="0.25">
      <c r="A22" s="233" t="s">
        <v>2</v>
      </c>
      <c r="B22" s="233">
        <v>1</v>
      </c>
      <c r="C22" s="233">
        <v>2</v>
      </c>
      <c r="D22" s="233">
        <v>3</v>
      </c>
      <c r="E22" s="234" t="s">
        <v>0</v>
      </c>
      <c r="F22" s="232"/>
    </row>
    <row r="23" spans="1:15" ht="15" thickBot="1" x14ac:dyDescent="0.25">
      <c r="A23" s="235" t="s">
        <v>3</v>
      </c>
      <c r="B23" s="299">
        <v>320</v>
      </c>
      <c r="C23" s="299">
        <v>320</v>
      </c>
      <c r="D23" s="299">
        <v>320</v>
      </c>
      <c r="E23" s="303">
        <v>320</v>
      </c>
      <c r="F23" s="232"/>
    </row>
    <row r="24" spans="1:15" ht="15" thickBot="1" x14ac:dyDescent="0.25">
      <c r="A24" s="236" t="s">
        <v>6</v>
      </c>
      <c r="B24" s="300">
        <v>350.3125</v>
      </c>
      <c r="C24" s="300">
        <v>356.36046511627904</v>
      </c>
      <c r="D24" s="300">
        <v>351.07407407407408</v>
      </c>
      <c r="E24" s="304">
        <v>352.66801619433198</v>
      </c>
      <c r="F24" s="232"/>
    </row>
    <row r="25" spans="1:15" ht="15" thickBot="1" x14ac:dyDescent="0.25">
      <c r="A25" s="236" t="s">
        <v>7</v>
      </c>
      <c r="B25" s="300">
        <v>66.25</v>
      </c>
      <c r="C25" s="300">
        <v>73.255813953488371</v>
      </c>
      <c r="D25" s="302">
        <v>60.493827160493829</v>
      </c>
      <c r="E25" s="304">
        <v>65.18218623481782</v>
      </c>
      <c r="F25" s="232"/>
    </row>
    <row r="26" spans="1:15" ht="14.25" x14ac:dyDescent="0.2">
      <c r="A26" s="236" t="s">
        <v>8</v>
      </c>
      <c r="B26" s="301">
        <v>9.4850943717722361E-2</v>
      </c>
      <c r="C26" s="301">
        <v>8.8924649972847034E-2</v>
      </c>
      <c r="D26" s="301">
        <v>0.10300616222235794</v>
      </c>
      <c r="E26" s="305">
        <v>9.5883984323227936E-2</v>
      </c>
      <c r="F26" s="192" t="s">
        <v>26</v>
      </c>
    </row>
    <row r="27" spans="1:15" ht="15" thickBot="1" x14ac:dyDescent="0.25">
      <c r="A27" s="282" t="s">
        <v>1</v>
      </c>
      <c r="B27" s="306">
        <v>9.47265625E-2</v>
      </c>
      <c r="C27" s="306">
        <v>0.11362645348837201</v>
      </c>
      <c r="D27" s="306">
        <v>9.7106481481481488E-2</v>
      </c>
      <c r="E27" s="307">
        <v>0.101787550607287</v>
      </c>
      <c r="F27" s="192" t="s">
        <v>27</v>
      </c>
    </row>
    <row r="28" spans="1:15" ht="14.25" x14ac:dyDescent="0.2">
      <c r="A28" s="236" t="s">
        <v>28</v>
      </c>
      <c r="B28" s="185"/>
      <c r="C28" s="185"/>
      <c r="D28" s="185"/>
      <c r="E28" s="185"/>
      <c r="F28" s="192" t="s">
        <v>50</v>
      </c>
    </row>
    <row r="29" spans="1:15" x14ac:dyDescent="0.2">
      <c r="A29" s="320" t="s">
        <v>71</v>
      </c>
      <c r="B29" s="264">
        <v>851</v>
      </c>
      <c r="C29" s="264">
        <v>853</v>
      </c>
      <c r="D29" s="264">
        <v>850</v>
      </c>
      <c r="E29" s="264">
        <v>2554</v>
      </c>
      <c r="F29" s="65"/>
    </row>
    <row r="30" spans="1:15" ht="14.25" x14ac:dyDescent="0.2">
      <c r="A30" s="189" t="s">
        <v>29</v>
      </c>
      <c r="B30" s="65">
        <v>53</v>
      </c>
      <c r="C30" s="65">
        <v>53</v>
      </c>
      <c r="D30" s="65">
        <v>53</v>
      </c>
      <c r="E30" s="65"/>
      <c r="F30" s="65"/>
    </row>
    <row r="31" spans="1:15" ht="14.25" x14ac:dyDescent="0.2">
      <c r="A31" s="189" t="s">
        <v>27</v>
      </c>
      <c r="B31" s="65">
        <f>B30-B16</f>
        <v>6</v>
      </c>
      <c r="C31" s="65">
        <f>C30-C16</f>
        <v>6</v>
      </c>
      <c r="D31" s="65">
        <f>D30-D16</f>
        <v>6</v>
      </c>
      <c r="E31" s="65"/>
    </row>
    <row r="32" spans="1:15" x14ac:dyDescent="0.2">
      <c r="F32" s="264"/>
    </row>
    <row r="33" spans="1:6" ht="13.5" thickBot="1" x14ac:dyDescent="0.25">
      <c r="A33" s="244" t="s">
        <v>72</v>
      </c>
      <c r="B33" s="788" t="s">
        <v>54</v>
      </c>
      <c r="C33" s="788"/>
      <c r="D33" s="788"/>
      <c r="E33" s="264"/>
      <c r="F33" s="232"/>
    </row>
    <row r="34" spans="1:6" x14ac:dyDescent="0.2">
      <c r="A34" s="363" t="s">
        <v>2</v>
      </c>
      <c r="B34" s="364">
        <v>1</v>
      </c>
      <c r="C34" s="364">
        <v>2</v>
      </c>
      <c r="D34" s="364">
        <v>3</v>
      </c>
      <c r="E34" s="365" t="s">
        <v>0</v>
      </c>
      <c r="F34" s="232"/>
    </row>
    <row r="35" spans="1:6" ht="14.25" x14ac:dyDescent="0.2">
      <c r="A35" s="366" t="s">
        <v>3</v>
      </c>
      <c r="B35" s="356">
        <v>525</v>
      </c>
      <c r="C35" s="356"/>
      <c r="D35" s="356"/>
      <c r="E35" s="357">
        <v>525</v>
      </c>
      <c r="F35" s="232"/>
    </row>
    <row r="36" spans="1:6" ht="14.25" x14ac:dyDescent="0.2">
      <c r="A36" s="367" t="s">
        <v>6</v>
      </c>
      <c r="B36" s="358">
        <v>567.00819672131149</v>
      </c>
      <c r="C36" s="358"/>
      <c r="D36" s="358"/>
      <c r="E36" s="359">
        <v>567.00819672131149</v>
      </c>
      <c r="F36" s="232"/>
    </row>
    <row r="37" spans="1:6" ht="14.25" x14ac:dyDescent="0.2">
      <c r="A37" s="367" t="s">
        <v>7</v>
      </c>
      <c r="B37" s="358">
        <v>61.885245901639344</v>
      </c>
      <c r="C37" s="358"/>
      <c r="D37" s="360"/>
      <c r="E37" s="359">
        <v>61.885245901639344</v>
      </c>
      <c r="F37" s="192" t="s">
        <v>26</v>
      </c>
    </row>
    <row r="38" spans="1:6" ht="14.25" x14ac:dyDescent="0.2">
      <c r="A38" s="367" t="s">
        <v>8</v>
      </c>
      <c r="B38" s="361">
        <v>0.10965901644858406</v>
      </c>
      <c r="C38" s="361"/>
      <c r="D38" s="361"/>
      <c r="E38" s="362">
        <v>0.10965901644858406</v>
      </c>
      <c r="F38" s="192" t="s">
        <v>27</v>
      </c>
    </row>
    <row r="39" spans="1:6" ht="14.25" x14ac:dyDescent="0.2">
      <c r="A39" s="368" t="s">
        <v>1</v>
      </c>
      <c r="B39" s="278">
        <v>8.0015612802498082E-2</v>
      </c>
      <c r="C39" s="278"/>
      <c r="D39" s="278"/>
      <c r="E39" s="279">
        <v>8.0015612802498082E-2</v>
      </c>
      <c r="F39" s="192" t="s">
        <v>50</v>
      </c>
    </row>
    <row r="40" spans="1:6" ht="15" thickBot="1" x14ac:dyDescent="0.25">
      <c r="A40" s="369" t="s">
        <v>28</v>
      </c>
      <c r="B40" s="370"/>
      <c r="C40" s="370"/>
      <c r="D40" s="370"/>
      <c r="E40" s="371"/>
      <c r="F40" s="65"/>
    </row>
    <row r="41" spans="1:6" x14ac:dyDescent="0.2">
      <c r="A41" s="320" t="s">
        <v>71</v>
      </c>
      <c r="B41" s="264">
        <v>2549</v>
      </c>
      <c r="C41" s="264"/>
      <c r="D41" s="264"/>
      <c r="E41" s="264">
        <f>B41+C41+D41</f>
        <v>2549</v>
      </c>
      <c r="F41" s="65"/>
    </row>
    <row r="42" spans="1:6" ht="14.25" x14ac:dyDescent="0.2">
      <c r="A42" s="189" t="s">
        <v>29</v>
      </c>
      <c r="B42" s="65">
        <v>59</v>
      </c>
      <c r="C42" s="65"/>
      <c r="D42" s="65"/>
      <c r="E42" s="65"/>
      <c r="F42" s="264"/>
    </row>
    <row r="43" spans="1:6" ht="14.25" x14ac:dyDescent="0.2">
      <c r="A43" s="189" t="s">
        <v>27</v>
      </c>
      <c r="B43" s="65">
        <f>B42-B30</f>
        <v>6</v>
      </c>
      <c r="C43" s="65"/>
      <c r="D43" s="65"/>
      <c r="E43" s="65"/>
    </row>
    <row r="45" spans="1:6" ht="13.5" thickBot="1" x14ac:dyDescent="0.25">
      <c r="A45" s="244" t="s">
        <v>73</v>
      </c>
      <c r="B45" s="788" t="s">
        <v>54</v>
      </c>
      <c r="C45" s="788"/>
      <c r="D45" s="788"/>
      <c r="E45" s="264"/>
      <c r="F45" s="232"/>
    </row>
    <row r="46" spans="1:6" ht="13.5" thickBot="1" x14ac:dyDescent="0.25">
      <c r="A46" s="363" t="s">
        <v>2</v>
      </c>
      <c r="B46" s="364">
        <v>1</v>
      </c>
      <c r="C46" s="364">
        <v>2</v>
      </c>
      <c r="D46" s="364">
        <v>3</v>
      </c>
      <c r="E46" s="365" t="s">
        <v>0</v>
      </c>
      <c r="F46" s="232"/>
    </row>
    <row r="47" spans="1:6" ht="15" thickBot="1" x14ac:dyDescent="0.25">
      <c r="A47" s="366" t="s">
        <v>3</v>
      </c>
      <c r="B47" s="299">
        <v>755</v>
      </c>
      <c r="C47" s="299">
        <v>755</v>
      </c>
      <c r="D47" s="356"/>
      <c r="E47" s="303">
        <v>755</v>
      </c>
      <c r="F47" s="232"/>
    </row>
    <row r="48" spans="1:6" ht="15" thickBot="1" x14ac:dyDescent="0.25">
      <c r="A48" s="367" t="s">
        <v>6</v>
      </c>
      <c r="B48" s="300">
        <v>662.85714285714289</v>
      </c>
      <c r="C48" s="300">
        <v>756.37209302325584</v>
      </c>
      <c r="D48" s="358"/>
      <c r="E48" s="304">
        <v>745.59670781892999</v>
      </c>
      <c r="F48" s="232"/>
    </row>
    <row r="49" spans="1:16" ht="15" thickBot="1" x14ac:dyDescent="0.25">
      <c r="A49" s="367" t="s">
        <v>7</v>
      </c>
      <c r="B49" s="300">
        <v>67.857142857142861</v>
      </c>
      <c r="C49" s="300">
        <v>65.116279069767444</v>
      </c>
      <c r="D49" s="360"/>
      <c r="E49" s="304">
        <v>61.728395061728392</v>
      </c>
      <c r="F49" s="192" t="s">
        <v>26</v>
      </c>
    </row>
    <row r="50" spans="1:16" ht="14.25" x14ac:dyDescent="0.2">
      <c r="A50" s="367" t="s">
        <v>8</v>
      </c>
      <c r="B50" s="301">
        <v>0.10102909468391594</v>
      </c>
      <c r="C50" s="301">
        <v>0.10779972177065759</v>
      </c>
      <c r="D50" s="361"/>
      <c r="E50" s="305">
        <v>0.11451814509594908</v>
      </c>
      <c r="F50" s="192" t="s">
        <v>27</v>
      </c>
    </row>
    <row r="51" spans="1:16" ht="15" thickBot="1" x14ac:dyDescent="0.25">
      <c r="A51" s="368" t="s">
        <v>1</v>
      </c>
      <c r="B51" s="306">
        <v>-0.12204351939451273</v>
      </c>
      <c r="C51" s="306">
        <v>1.8173417526567458E-3</v>
      </c>
      <c r="D51" s="278"/>
      <c r="E51" s="307">
        <v>-1.2454691630556311E-2</v>
      </c>
      <c r="F51" s="192" t="s">
        <v>50</v>
      </c>
    </row>
    <row r="52" spans="1:16" ht="15" thickBot="1" x14ac:dyDescent="0.25">
      <c r="A52" s="369" t="s">
        <v>28</v>
      </c>
      <c r="B52" s="370"/>
      <c r="C52" s="370"/>
      <c r="D52" s="370"/>
      <c r="E52" s="371"/>
      <c r="F52" s="65"/>
    </row>
    <row r="53" spans="1:16" ht="14.25" x14ac:dyDescent="0.2">
      <c r="A53" s="320" t="s">
        <v>71</v>
      </c>
      <c r="B53" s="264">
        <v>291</v>
      </c>
      <c r="C53" s="407">
        <v>2265</v>
      </c>
      <c r="D53" s="264"/>
      <c r="E53" s="264">
        <f>B53+C53+D53</f>
        <v>2556</v>
      </c>
      <c r="F53" s="65"/>
    </row>
    <row r="54" spans="1:16" ht="14.25" x14ac:dyDescent="0.2">
      <c r="A54" s="189" t="s">
        <v>29</v>
      </c>
      <c r="B54" s="65">
        <v>65</v>
      </c>
      <c r="C54" s="65">
        <v>65</v>
      </c>
      <c r="D54" s="65"/>
      <c r="E54" s="65"/>
      <c r="F54" s="264"/>
    </row>
    <row r="55" spans="1:16" ht="14.25" x14ac:dyDescent="0.2">
      <c r="A55" s="189" t="s">
        <v>27</v>
      </c>
      <c r="B55" s="65">
        <f>B54-B42</f>
        <v>6</v>
      </c>
      <c r="C55" s="65"/>
      <c r="D55" s="65"/>
      <c r="E55" s="65"/>
      <c r="F55" s="264"/>
    </row>
    <row r="57" spans="1:16" s="264" customFormat="1" ht="13.5" thickBot="1" x14ac:dyDescent="0.25">
      <c r="A57" s="245"/>
      <c r="B57" s="264">
        <v>65</v>
      </c>
      <c r="C57" s="264">
        <v>65</v>
      </c>
      <c r="D57" s="264">
        <v>65</v>
      </c>
      <c r="E57" s="264">
        <v>65</v>
      </c>
      <c r="F57" s="264">
        <v>65</v>
      </c>
      <c r="G57" s="264">
        <v>65</v>
      </c>
      <c r="H57" s="264">
        <v>65</v>
      </c>
    </row>
    <row r="58" spans="1:16" ht="13.5" thickBot="1" x14ac:dyDescent="0.25">
      <c r="A58" s="244" t="s">
        <v>74</v>
      </c>
      <c r="B58" s="860" t="s">
        <v>55</v>
      </c>
      <c r="C58" s="861"/>
      <c r="D58" s="861"/>
      <c r="E58" s="861"/>
      <c r="F58" s="861"/>
      <c r="G58" s="861"/>
      <c r="H58" s="861"/>
      <c r="I58" s="862"/>
    </row>
    <row r="59" spans="1:16" ht="15" thickBot="1" x14ac:dyDescent="0.25">
      <c r="A59" s="438" t="s">
        <v>2</v>
      </c>
      <c r="B59" s="454" t="s">
        <v>75</v>
      </c>
      <c r="C59" s="455">
        <v>1</v>
      </c>
      <c r="D59" s="455">
        <v>2</v>
      </c>
      <c r="E59" s="456">
        <v>3</v>
      </c>
      <c r="F59" s="439">
        <v>4</v>
      </c>
      <c r="G59" s="457">
        <v>5</v>
      </c>
      <c r="H59" s="465">
        <v>6</v>
      </c>
      <c r="I59" s="466" t="s">
        <v>0</v>
      </c>
      <c r="L59" s="468"/>
      <c r="M59" s="468" t="s">
        <v>77</v>
      </c>
      <c r="N59" s="468" t="s">
        <v>79</v>
      </c>
      <c r="O59" s="468" t="s">
        <v>78</v>
      </c>
    </row>
    <row r="60" spans="1:16" ht="14.25" x14ac:dyDescent="0.2">
      <c r="A60" s="366" t="s">
        <v>3</v>
      </c>
      <c r="B60" s="299">
        <v>945</v>
      </c>
      <c r="C60" s="418">
        <v>945</v>
      </c>
      <c r="D60" s="418">
        <v>945</v>
      </c>
      <c r="E60" s="418">
        <v>945</v>
      </c>
      <c r="F60" s="418">
        <v>945</v>
      </c>
      <c r="G60" s="418">
        <v>945</v>
      </c>
      <c r="H60" s="444">
        <v>945</v>
      </c>
      <c r="I60" s="447">
        <v>945</v>
      </c>
      <c r="L60" s="468">
        <v>1</v>
      </c>
      <c r="M60" s="470">
        <v>29.949991665277548</v>
      </c>
      <c r="N60" s="468">
        <v>30</v>
      </c>
      <c r="O60" s="471">
        <f>M60-N60</f>
        <v>-5.0008334722452474E-2</v>
      </c>
    </row>
    <row r="61" spans="1:16" ht="14.25" x14ac:dyDescent="0.2">
      <c r="A61" s="367" t="s">
        <v>6</v>
      </c>
      <c r="B61" s="419">
        <v>783.07692307692309</v>
      </c>
      <c r="C61" s="358">
        <v>846.45833333333337</v>
      </c>
      <c r="D61" s="358">
        <v>890.20408163265301</v>
      </c>
      <c r="E61" s="358">
        <v>932</v>
      </c>
      <c r="F61" s="358">
        <v>983.79310344827582</v>
      </c>
      <c r="G61" s="358">
        <v>1012</v>
      </c>
      <c r="H61" s="445">
        <v>1066.6666666666667</v>
      </c>
      <c r="I61" s="448">
        <v>929.65811965811963</v>
      </c>
      <c r="L61" s="468">
        <v>2</v>
      </c>
      <c r="M61" s="470">
        <v>47.699189264746998</v>
      </c>
      <c r="N61" s="468">
        <v>47</v>
      </c>
      <c r="O61" s="471">
        <f t="shared" ref="O61:O64" si="1">M61-N61</f>
        <v>0.69918926474699816</v>
      </c>
    </row>
    <row r="62" spans="1:16" ht="14.25" x14ac:dyDescent="0.2">
      <c r="A62" s="367" t="s">
        <v>7</v>
      </c>
      <c r="B62" s="419">
        <v>92.307692307692307</v>
      </c>
      <c r="C62" s="358">
        <v>100</v>
      </c>
      <c r="D62" s="360">
        <v>100</v>
      </c>
      <c r="E62" s="360">
        <v>100</v>
      </c>
      <c r="F62" s="358">
        <v>100</v>
      </c>
      <c r="G62" s="358">
        <v>100</v>
      </c>
      <c r="H62" s="445">
        <v>100</v>
      </c>
      <c r="I62" s="448">
        <v>98.899572649572605</v>
      </c>
      <c r="K62" s="478">
        <v>52.3</v>
      </c>
      <c r="L62" s="468">
        <v>3</v>
      </c>
      <c r="M62" s="472">
        <v>52.305882352941175</v>
      </c>
      <c r="N62" s="468">
        <v>53</v>
      </c>
      <c r="O62" s="471">
        <f t="shared" si="1"/>
        <v>-0.69411764705882462</v>
      </c>
      <c r="P62" s="190" t="s">
        <v>82</v>
      </c>
    </row>
    <row r="63" spans="1:16" ht="14.25" x14ac:dyDescent="0.2">
      <c r="A63" s="367" t="s">
        <v>8</v>
      </c>
      <c r="B63" s="430">
        <v>5.2386214640366843E-2</v>
      </c>
      <c r="C63" s="361">
        <v>3.2754782443285134E-2</v>
      </c>
      <c r="D63" s="361">
        <v>3.407931237804792E-2</v>
      </c>
      <c r="E63" s="361">
        <v>2.4372997192275852E-2</v>
      </c>
      <c r="F63" s="361">
        <v>2.2079236940797956E-2</v>
      </c>
      <c r="G63" s="431">
        <v>2.270578121161276E-2</v>
      </c>
      <c r="H63" s="446">
        <v>3.3395125018480271E-2</v>
      </c>
      <c r="I63" s="449">
        <v>3.16536731306215E-2</v>
      </c>
      <c r="K63" s="480">
        <v>58.08</v>
      </c>
      <c r="L63" s="481">
        <v>4</v>
      </c>
      <c r="M63" s="482">
        <v>64.193729317404234</v>
      </c>
      <c r="N63" s="481">
        <v>59.5</v>
      </c>
      <c r="O63" s="483">
        <f t="shared" si="1"/>
        <v>4.6937293174042338</v>
      </c>
      <c r="P63" s="190" t="s">
        <v>85</v>
      </c>
    </row>
    <row r="64" spans="1:16" ht="14.25" x14ac:dyDescent="0.2">
      <c r="A64" s="368" t="s">
        <v>1</v>
      </c>
      <c r="B64" s="277">
        <v>-0.17134717134717134</v>
      </c>
      <c r="C64" s="278">
        <v>-0.10427689594356257</v>
      </c>
      <c r="D64" s="278">
        <v>-5.7985098801425383E-2</v>
      </c>
      <c r="E64" s="278">
        <v>-1.3756613756613757E-2</v>
      </c>
      <c r="F64" s="278">
        <v>4.1050903119868587E-2</v>
      </c>
      <c r="G64" s="278">
        <v>7.0899470899470893E-2</v>
      </c>
      <c r="H64" s="279">
        <v>0.12874779541446216</v>
      </c>
      <c r="I64" s="337">
        <v>-1.5234794012571801E-2</v>
      </c>
      <c r="K64" s="479">
        <v>62.12</v>
      </c>
      <c r="L64" s="469">
        <v>5</v>
      </c>
      <c r="M64" s="472">
        <v>62.393761301989151</v>
      </c>
      <c r="N64" s="468">
        <v>65</v>
      </c>
      <c r="O64" s="471">
        <f t="shared" si="1"/>
        <v>-2.6062386980108485</v>
      </c>
      <c r="P64" s="190" t="s">
        <v>84</v>
      </c>
    </row>
    <row r="65" spans="1:9" ht="15" thickBot="1" x14ac:dyDescent="0.25">
      <c r="A65" s="443" t="s">
        <v>28</v>
      </c>
      <c r="B65" s="285"/>
      <c r="C65" s="286"/>
      <c r="D65" s="286"/>
      <c r="E65" s="286"/>
      <c r="F65" s="450"/>
      <c r="G65" s="458"/>
      <c r="H65" s="459"/>
      <c r="I65" s="467">
        <f>I61-E48</f>
        <v>184.06141183918965</v>
      </c>
    </row>
    <row r="66" spans="1:9" ht="15" thickBot="1" x14ac:dyDescent="0.25">
      <c r="A66" s="320" t="s">
        <v>71</v>
      </c>
      <c r="B66" s="460">
        <v>127</v>
      </c>
      <c r="C66" s="441">
        <v>424</v>
      </c>
      <c r="D66" s="461">
        <v>461</v>
      </c>
      <c r="E66" s="461">
        <v>495</v>
      </c>
      <c r="F66" s="452">
        <v>396</v>
      </c>
      <c r="G66" s="461">
        <v>325</v>
      </c>
      <c r="H66" s="462">
        <v>311</v>
      </c>
      <c r="I66" s="463">
        <f>SUM(B66:H66)</f>
        <v>2539</v>
      </c>
    </row>
    <row r="67" spans="1:9" ht="15" thickBot="1" x14ac:dyDescent="0.25">
      <c r="A67" s="189" t="s">
        <v>29</v>
      </c>
      <c r="B67" s="451"/>
      <c r="C67" s="452">
        <v>69</v>
      </c>
      <c r="D67" s="452">
        <v>69</v>
      </c>
      <c r="E67" s="452">
        <v>69</v>
      </c>
      <c r="F67" s="452">
        <v>69</v>
      </c>
      <c r="G67" s="452">
        <v>69</v>
      </c>
      <c r="H67" s="453">
        <v>69</v>
      </c>
      <c r="I67" s="464"/>
    </row>
    <row r="68" spans="1:9" ht="14.25" x14ac:dyDescent="0.2">
      <c r="A68" s="189" t="s">
        <v>27</v>
      </c>
      <c r="B68" s="65"/>
      <c r="C68" s="65"/>
      <c r="D68" s="65"/>
      <c r="E68" s="65"/>
      <c r="F68" s="264"/>
    </row>
    <row r="69" spans="1:9" ht="13.5" thickBot="1" x14ac:dyDescent="0.25">
      <c r="A69" s="320"/>
      <c r="B69" s="245">
        <v>69</v>
      </c>
      <c r="C69" s="264">
        <v>69</v>
      </c>
      <c r="D69" s="264">
        <v>69</v>
      </c>
      <c r="E69" s="264">
        <v>69</v>
      </c>
      <c r="F69" s="264">
        <v>68.5</v>
      </c>
      <c r="G69" s="264">
        <v>68.5</v>
      </c>
      <c r="H69" s="264">
        <v>68.5</v>
      </c>
    </row>
    <row r="70" spans="1:9" ht="13.5" thickBot="1" x14ac:dyDescent="0.25">
      <c r="A70" s="244" t="s">
        <v>87</v>
      </c>
      <c r="B70" s="860" t="s">
        <v>55</v>
      </c>
      <c r="C70" s="861"/>
      <c r="D70" s="861"/>
      <c r="E70" s="861"/>
      <c r="F70" s="861"/>
      <c r="G70" s="861"/>
      <c r="H70" s="862"/>
    </row>
    <row r="71" spans="1:9" ht="13.5" thickBot="1" x14ac:dyDescent="0.25">
      <c r="A71" s="438" t="s">
        <v>2</v>
      </c>
      <c r="B71" s="455">
        <v>1</v>
      </c>
      <c r="C71" s="455">
        <v>2</v>
      </c>
      <c r="D71" s="456">
        <v>3</v>
      </c>
      <c r="E71" s="439">
        <v>4</v>
      </c>
      <c r="F71" s="457">
        <v>5</v>
      </c>
      <c r="G71" s="465">
        <v>6</v>
      </c>
      <c r="H71" s="466" t="s">
        <v>0</v>
      </c>
    </row>
    <row r="72" spans="1:9" ht="15" thickBot="1" x14ac:dyDescent="0.25">
      <c r="A72" s="366" t="s">
        <v>3</v>
      </c>
      <c r="B72" s="299">
        <v>1130</v>
      </c>
      <c r="C72" s="299">
        <v>1130</v>
      </c>
      <c r="D72" s="299">
        <v>1130</v>
      </c>
      <c r="E72" s="299">
        <v>1130</v>
      </c>
      <c r="F72" s="299">
        <v>1130</v>
      </c>
      <c r="G72" s="299">
        <v>1130</v>
      </c>
      <c r="H72" s="303">
        <v>1130</v>
      </c>
    </row>
    <row r="73" spans="1:9" ht="15" thickBot="1" x14ac:dyDescent="0.25">
      <c r="A73" s="367" t="s">
        <v>6</v>
      </c>
      <c r="B73" s="300">
        <v>1038.0555555555557</v>
      </c>
      <c r="C73" s="300">
        <v>1076.590909090909</v>
      </c>
      <c r="D73" s="300">
        <v>1088.6274509803923</v>
      </c>
      <c r="E73" s="300">
        <v>1115.75</v>
      </c>
      <c r="F73" s="300">
        <v>1156.5625</v>
      </c>
      <c r="G73" s="300">
        <v>1271.9354838709678</v>
      </c>
      <c r="H73" s="304">
        <v>1116.7948717948718</v>
      </c>
    </row>
    <row r="74" spans="1:9" ht="15" thickBot="1" x14ac:dyDescent="0.25">
      <c r="A74" s="367" t="s">
        <v>7</v>
      </c>
      <c r="B74" s="300">
        <v>80.555555555555557</v>
      </c>
      <c r="C74" s="300">
        <v>93.181818181818187</v>
      </c>
      <c r="D74" s="302">
        <v>96.078431372549019</v>
      </c>
      <c r="E74" s="302">
        <v>100</v>
      </c>
      <c r="F74" s="300">
        <v>100</v>
      </c>
      <c r="G74" s="300">
        <v>96.774193548387103</v>
      </c>
      <c r="H74" s="304">
        <v>80.341880341880341</v>
      </c>
    </row>
    <row r="75" spans="1:9" ht="14.25" x14ac:dyDescent="0.2">
      <c r="A75" s="367" t="s">
        <v>8</v>
      </c>
      <c r="B75" s="301">
        <v>6.5526742493285633E-2</v>
      </c>
      <c r="C75" s="301">
        <v>6.1003964013428322E-2</v>
      </c>
      <c r="D75" s="301">
        <v>3.8027790260508468E-2</v>
      </c>
      <c r="E75" s="301">
        <v>2.8263233794542299E-2</v>
      </c>
      <c r="F75" s="301">
        <v>3.0076970745286681E-2</v>
      </c>
      <c r="G75" s="373">
        <v>5.624973269144512E-2</v>
      </c>
      <c r="H75" s="305">
        <v>7.8805623066223185E-2</v>
      </c>
    </row>
    <row r="76" spans="1:9" ht="15" thickBot="1" x14ac:dyDescent="0.25">
      <c r="A76" s="368" t="s">
        <v>1</v>
      </c>
      <c r="B76" s="306">
        <v>-8.1366764995083496E-2</v>
      </c>
      <c r="C76" s="306">
        <v>-4.7264682220434506E-2</v>
      </c>
      <c r="D76" s="306">
        <v>-3.6612875238590914E-2</v>
      </c>
      <c r="E76" s="306">
        <v>-1.2610619469026548E-2</v>
      </c>
      <c r="F76" s="306">
        <v>2.3506637168141591E-2</v>
      </c>
      <c r="G76" s="306">
        <v>0.12560662289466176</v>
      </c>
      <c r="H76" s="307">
        <v>-1.1685954163830245E-2</v>
      </c>
    </row>
    <row r="77" spans="1:9" ht="15" thickBot="1" x14ac:dyDescent="0.25">
      <c r="A77" s="443" t="s">
        <v>28</v>
      </c>
      <c r="B77" s="286"/>
      <c r="C77" s="286"/>
      <c r="D77" s="286"/>
      <c r="E77" s="450"/>
      <c r="F77" s="458"/>
      <c r="G77" s="459"/>
      <c r="H77" s="467">
        <f>H73-D63</f>
        <v>1116.7607924824938</v>
      </c>
    </row>
    <row r="78" spans="1:9" ht="15" thickBot="1" x14ac:dyDescent="0.25">
      <c r="A78" s="320" t="s">
        <v>71</v>
      </c>
      <c r="B78" s="441">
        <v>424</v>
      </c>
      <c r="C78" s="461">
        <v>457</v>
      </c>
      <c r="D78" s="461">
        <v>493</v>
      </c>
      <c r="E78" s="452">
        <v>396</v>
      </c>
      <c r="F78" s="461">
        <v>324</v>
      </c>
      <c r="G78" s="462">
        <v>311</v>
      </c>
      <c r="H78" s="463">
        <f>SUM(A78:G78)</f>
        <v>2405</v>
      </c>
    </row>
    <row r="79" spans="1:9" ht="15" thickBot="1" x14ac:dyDescent="0.25">
      <c r="A79" s="189" t="s">
        <v>29</v>
      </c>
      <c r="B79" s="452">
        <v>72</v>
      </c>
      <c r="C79" s="452">
        <v>72</v>
      </c>
      <c r="D79" s="452">
        <v>72</v>
      </c>
      <c r="E79" s="452">
        <v>71.5</v>
      </c>
      <c r="F79" s="452">
        <v>71.5</v>
      </c>
      <c r="G79" s="453">
        <v>71</v>
      </c>
      <c r="H79" s="464"/>
    </row>
    <row r="80" spans="1:9" ht="14.25" x14ac:dyDescent="0.2">
      <c r="A80" s="189" t="s">
        <v>27</v>
      </c>
      <c r="B80" s="65">
        <f>B79-B69</f>
        <v>3</v>
      </c>
      <c r="C80" s="65">
        <f t="shared" ref="C80:G80" si="2">C79-C69</f>
        <v>3</v>
      </c>
      <c r="D80" s="65">
        <f t="shared" si="2"/>
        <v>3</v>
      </c>
      <c r="E80" s="65">
        <f t="shared" si="2"/>
        <v>2.5</v>
      </c>
      <c r="F80" s="65">
        <f t="shared" si="2"/>
        <v>3</v>
      </c>
      <c r="G80" s="65">
        <f t="shared" si="2"/>
        <v>2.5</v>
      </c>
      <c r="H80" s="264"/>
    </row>
    <row r="81" spans="1:14" ht="13.5" thickBot="1" x14ac:dyDescent="0.25">
      <c r="B81" s="264"/>
      <c r="C81" s="264"/>
      <c r="D81" s="264"/>
      <c r="E81" s="264"/>
      <c r="F81" s="264"/>
      <c r="G81" s="264"/>
      <c r="H81" s="264"/>
    </row>
    <row r="82" spans="1:14" ht="13.5" thickBot="1" x14ac:dyDescent="0.25">
      <c r="A82" s="244" t="s">
        <v>91</v>
      </c>
      <c r="B82" s="860" t="s">
        <v>55</v>
      </c>
      <c r="C82" s="861"/>
      <c r="D82" s="861"/>
      <c r="E82" s="861"/>
      <c r="F82" s="861"/>
      <c r="G82" s="861"/>
      <c r="H82" s="862"/>
    </row>
    <row r="83" spans="1:14" ht="13.5" thickBot="1" x14ac:dyDescent="0.25">
      <c r="A83" s="438" t="s">
        <v>2</v>
      </c>
      <c r="B83" s="455">
        <v>1</v>
      </c>
      <c r="C83" s="455">
        <v>2</v>
      </c>
      <c r="D83" s="456">
        <v>3</v>
      </c>
      <c r="E83" s="439">
        <v>4</v>
      </c>
      <c r="F83" s="457">
        <v>5</v>
      </c>
      <c r="G83" s="465">
        <v>6</v>
      </c>
      <c r="H83" s="466" t="s">
        <v>0</v>
      </c>
    </row>
    <row r="84" spans="1:14" ht="15" thickBot="1" x14ac:dyDescent="0.25">
      <c r="A84" s="366" t="s">
        <v>3</v>
      </c>
      <c r="B84" s="299">
        <v>1280</v>
      </c>
      <c r="C84" s="299">
        <v>1280</v>
      </c>
      <c r="D84" s="299">
        <v>1280</v>
      </c>
      <c r="E84" s="299">
        <v>1280</v>
      </c>
      <c r="F84" s="299">
        <v>1280</v>
      </c>
      <c r="G84" s="299">
        <v>1280</v>
      </c>
      <c r="H84" s="303">
        <v>1280</v>
      </c>
    </row>
    <row r="85" spans="1:14" ht="15" thickBot="1" x14ac:dyDescent="0.25">
      <c r="A85" s="367" t="s">
        <v>6</v>
      </c>
      <c r="B85" s="300">
        <v>1062.1951219512196</v>
      </c>
      <c r="C85" s="300">
        <v>1274.5</v>
      </c>
      <c r="D85" s="300">
        <v>1280.2127659574469</v>
      </c>
      <c r="E85" s="300">
        <v>1295.1219512195121</v>
      </c>
      <c r="F85" s="300">
        <v>1368.7878787878788</v>
      </c>
      <c r="G85" s="300">
        <v>1427.6666666666667</v>
      </c>
      <c r="H85" s="304">
        <v>1275</v>
      </c>
    </row>
    <row r="86" spans="1:14" ht="15" thickBot="1" x14ac:dyDescent="0.25">
      <c r="A86" s="367" t="s">
        <v>7</v>
      </c>
      <c r="B86" s="300">
        <v>100</v>
      </c>
      <c r="C86" s="300">
        <v>92.5</v>
      </c>
      <c r="D86" s="302">
        <v>100</v>
      </c>
      <c r="E86" s="302">
        <v>100</v>
      </c>
      <c r="F86" s="300">
        <v>100</v>
      </c>
      <c r="G86" s="300">
        <v>100</v>
      </c>
      <c r="H86" s="304">
        <v>71.551724137931032</v>
      </c>
    </row>
    <row r="87" spans="1:14" ht="14.25" x14ac:dyDescent="0.2">
      <c r="A87" s="367" t="s">
        <v>8</v>
      </c>
      <c r="B87" s="301">
        <v>5.0098467448232639E-2</v>
      </c>
      <c r="C87" s="301">
        <v>6.6599292876408284E-2</v>
      </c>
      <c r="D87" s="301">
        <v>3.955110365121238E-2</v>
      </c>
      <c r="E87" s="301">
        <v>4.0683196985289126E-2</v>
      </c>
      <c r="F87" s="301">
        <v>3.5915039691692983E-2</v>
      </c>
      <c r="G87" s="373">
        <v>3.9897968925981124E-2</v>
      </c>
      <c r="H87" s="305">
        <v>9.8777477276463063E-2</v>
      </c>
    </row>
    <row r="88" spans="1:14" ht="15" thickBot="1" x14ac:dyDescent="0.25">
      <c r="A88" s="368" t="s">
        <v>1</v>
      </c>
      <c r="B88" s="306">
        <v>-0.17016006097560971</v>
      </c>
      <c r="C88" s="306">
        <v>-4.2968750000000003E-3</v>
      </c>
      <c r="D88" s="306">
        <v>1.6622340425538341E-4</v>
      </c>
      <c r="E88" s="306">
        <v>1.1814024390243816E-2</v>
      </c>
      <c r="F88" s="306">
        <v>6.9365530303030276E-2</v>
      </c>
      <c r="G88" s="306">
        <v>0.1153645833333334</v>
      </c>
      <c r="H88" s="307">
        <v>-3.90625E-3</v>
      </c>
    </row>
    <row r="89" spans="1:14" ht="15" thickBot="1" x14ac:dyDescent="0.25">
      <c r="A89" s="443" t="s">
        <v>28</v>
      </c>
      <c r="B89" s="286">
        <f>B85-B73</f>
        <v>24.139566395663905</v>
      </c>
      <c r="C89" s="286">
        <f t="shared" ref="C89:H89" si="3">C85-C73</f>
        <v>197.90909090909099</v>
      </c>
      <c r="D89" s="286">
        <f t="shared" si="3"/>
        <v>191.58531497705462</v>
      </c>
      <c r="E89" s="286">
        <f t="shared" si="3"/>
        <v>179.37195121951208</v>
      </c>
      <c r="F89" s="286">
        <f t="shared" si="3"/>
        <v>212.22537878787875</v>
      </c>
      <c r="G89" s="286">
        <f t="shared" si="3"/>
        <v>155.73118279569894</v>
      </c>
      <c r="H89" s="286">
        <f t="shared" si="3"/>
        <v>158.20512820512818</v>
      </c>
    </row>
    <row r="90" spans="1:14" ht="15" thickBot="1" x14ac:dyDescent="0.25">
      <c r="A90" s="320" t="s">
        <v>71</v>
      </c>
      <c r="B90" s="441">
        <v>421</v>
      </c>
      <c r="C90" s="461">
        <v>457</v>
      </c>
      <c r="D90" s="461">
        <v>493</v>
      </c>
      <c r="E90" s="452">
        <v>395</v>
      </c>
      <c r="F90" s="461">
        <v>324</v>
      </c>
      <c r="G90" s="462">
        <v>311</v>
      </c>
      <c r="H90" s="463">
        <f>SUM(A90:G90)</f>
        <v>2401</v>
      </c>
    </row>
    <row r="91" spans="1:14" ht="15" thickBot="1" x14ac:dyDescent="0.25">
      <c r="A91" s="189" t="s">
        <v>29</v>
      </c>
      <c r="B91" s="452">
        <v>74</v>
      </c>
      <c r="C91" s="452">
        <v>74</v>
      </c>
      <c r="D91" s="452">
        <v>74</v>
      </c>
      <c r="E91" s="452">
        <v>73.5</v>
      </c>
      <c r="F91" s="452">
        <v>73.5</v>
      </c>
      <c r="G91" s="453">
        <v>73</v>
      </c>
      <c r="H91" s="464"/>
    </row>
    <row r="92" spans="1:14" ht="14.25" x14ac:dyDescent="0.2">
      <c r="A92" s="189" t="s">
        <v>27</v>
      </c>
      <c r="B92" s="206">
        <f>B91-B79</f>
        <v>2</v>
      </c>
      <c r="C92" s="206">
        <f t="shared" ref="C92:G92" si="4">C91-C79</f>
        <v>2</v>
      </c>
      <c r="D92" s="206">
        <f t="shared" si="4"/>
        <v>2</v>
      </c>
      <c r="E92" s="206">
        <f t="shared" si="4"/>
        <v>2</v>
      </c>
      <c r="F92" s="206">
        <f t="shared" si="4"/>
        <v>2</v>
      </c>
      <c r="G92" s="206">
        <f t="shared" si="4"/>
        <v>2</v>
      </c>
      <c r="H92" s="264"/>
    </row>
    <row r="93" spans="1:14" s="264" customFormat="1" ht="14.25" x14ac:dyDescent="0.2">
      <c r="A93" s="242"/>
      <c r="B93" s="206"/>
      <c r="C93" s="206"/>
      <c r="D93" s="206"/>
      <c r="E93" s="206"/>
      <c r="F93" s="206"/>
      <c r="G93" s="206"/>
    </row>
    <row r="94" spans="1:14" ht="13.5" thickBot="1" x14ac:dyDescent="0.25">
      <c r="B94" s="264">
        <v>73</v>
      </c>
      <c r="C94" s="264">
        <v>73.5</v>
      </c>
      <c r="D94" s="264">
        <v>73.5</v>
      </c>
      <c r="E94" s="264">
        <v>74</v>
      </c>
      <c r="F94" s="264">
        <v>74</v>
      </c>
      <c r="G94" s="264"/>
      <c r="H94" s="264">
        <v>73.5</v>
      </c>
    </row>
    <row r="95" spans="1:14" ht="13.5" thickBot="1" x14ac:dyDescent="0.25">
      <c r="A95" s="560" t="s">
        <v>105</v>
      </c>
      <c r="B95" s="870" t="s">
        <v>55</v>
      </c>
      <c r="C95" s="871"/>
      <c r="D95" s="871"/>
      <c r="E95" s="871"/>
      <c r="F95" s="871"/>
      <c r="G95" s="872"/>
    </row>
    <row r="96" spans="1:14" s="264" customFormat="1" ht="13.5" thickBot="1" x14ac:dyDescent="0.25">
      <c r="A96" s="611" t="s">
        <v>109</v>
      </c>
      <c r="B96" s="608">
        <v>1</v>
      </c>
      <c r="C96" s="586">
        <v>2</v>
      </c>
      <c r="D96" s="586">
        <v>3</v>
      </c>
      <c r="E96" s="586">
        <v>4</v>
      </c>
      <c r="F96" s="606">
        <v>5</v>
      </c>
      <c r="G96" s="873" t="s">
        <v>0</v>
      </c>
      <c r="H96" s="611" t="s">
        <v>108</v>
      </c>
      <c r="J96"/>
      <c r="K96"/>
      <c r="L96"/>
      <c r="M96"/>
      <c r="N96"/>
    </row>
    <row r="97" spans="1:15" x14ac:dyDescent="0.2">
      <c r="A97" s="612" t="s">
        <v>2</v>
      </c>
      <c r="B97" s="590">
        <v>1</v>
      </c>
      <c r="C97" s="587">
        <v>2</v>
      </c>
      <c r="D97" s="588">
        <v>3</v>
      </c>
      <c r="E97" s="589">
        <v>4</v>
      </c>
      <c r="F97" s="607">
        <v>5</v>
      </c>
      <c r="G97" s="874"/>
      <c r="H97" s="619"/>
    </row>
    <row r="98" spans="1:15" ht="14.25" x14ac:dyDescent="0.2">
      <c r="A98" s="595" t="s">
        <v>3</v>
      </c>
      <c r="B98" s="591">
        <v>1420</v>
      </c>
      <c r="C98" s="356">
        <v>1420</v>
      </c>
      <c r="D98" s="356">
        <v>1420</v>
      </c>
      <c r="E98" s="356">
        <v>1420</v>
      </c>
      <c r="F98" s="553">
        <v>1420</v>
      </c>
      <c r="G98" s="527">
        <v>1420</v>
      </c>
      <c r="H98" s="620"/>
    </row>
    <row r="99" spans="1:15" ht="14.25" x14ac:dyDescent="0.2">
      <c r="A99" s="596" t="s">
        <v>6</v>
      </c>
      <c r="B99" s="592">
        <v>1196.7647058823529</v>
      </c>
      <c r="C99" s="358">
        <v>1362.258064516129</v>
      </c>
      <c r="D99" s="358">
        <v>1373.695652173913</v>
      </c>
      <c r="E99" s="358">
        <v>1358.6</v>
      </c>
      <c r="F99" s="554">
        <v>1469.5714285714287</v>
      </c>
      <c r="G99" s="614">
        <v>1371.9047619047601</v>
      </c>
      <c r="H99" s="620"/>
    </row>
    <row r="100" spans="1:15" ht="14.25" x14ac:dyDescent="0.2">
      <c r="A100" s="596" t="s">
        <v>7</v>
      </c>
      <c r="B100" s="592">
        <v>100</v>
      </c>
      <c r="C100" s="360">
        <v>100</v>
      </c>
      <c r="D100" s="360">
        <v>100</v>
      </c>
      <c r="E100" s="358">
        <v>100</v>
      </c>
      <c r="F100" s="554">
        <v>97.142857142857139</v>
      </c>
      <c r="G100" s="614">
        <v>82.683982683982677</v>
      </c>
      <c r="H100" s="620"/>
      <c r="I100" s="264"/>
      <c r="O100" s="264"/>
    </row>
    <row r="101" spans="1:15" ht="14.25" x14ac:dyDescent="0.2">
      <c r="A101" s="596" t="s">
        <v>8</v>
      </c>
      <c r="B101" s="593">
        <v>3.55504451744642E-2</v>
      </c>
      <c r="C101" s="361">
        <v>3.0106019560147974E-2</v>
      </c>
      <c r="D101" s="361">
        <v>2.4679841061297655E-2</v>
      </c>
      <c r="E101" s="361">
        <v>2.8545528166145209E-2</v>
      </c>
      <c r="F101" s="555">
        <v>4.6854951682390622E-2</v>
      </c>
      <c r="G101" s="615">
        <v>7.2672700737056631E-2</v>
      </c>
      <c r="H101" s="620"/>
    </row>
    <row r="102" spans="1:15" ht="14.25" x14ac:dyDescent="0.2">
      <c r="A102" s="597" t="s">
        <v>1</v>
      </c>
      <c r="B102" s="311">
        <v>-0.15720795360397682</v>
      </c>
      <c r="C102" s="278">
        <v>-4.066333484779646E-2</v>
      </c>
      <c r="D102" s="278">
        <v>-3.260869565217394E-2</v>
      </c>
      <c r="E102" s="278">
        <v>-4.3239436619718373E-2</v>
      </c>
      <c r="F102" s="280">
        <v>3.4909456740442726E-2</v>
      </c>
      <c r="G102" s="616">
        <v>-3.386988598256202E-2</v>
      </c>
      <c r="H102" s="620"/>
    </row>
    <row r="103" spans="1:15" ht="14.25" x14ac:dyDescent="0.2">
      <c r="A103" s="596" t="s">
        <v>28</v>
      </c>
      <c r="B103" s="594"/>
      <c r="C103" s="551"/>
      <c r="D103" s="185"/>
      <c r="E103" s="185"/>
      <c r="F103" s="257"/>
      <c r="G103" s="614">
        <f>G99-D84</f>
        <v>91.904761904760107</v>
      </c>
      <c r="H103" s="620"/>
    </row>
    <row r="104" spans="1:15" ht="14.25" x14ac:dyDescent="0.2">
      <c r="A104" s="598" t="s">
        <v>71</v>
      </c>
      <c r="B104" s="594">
        <v>310</v>
      </c>
      <c r="C104" s="551">
        <v>303</v>
      </c>
      <c r="D104" s="552">
        <v>461</v>
      </c>
      <c r="E104" s="552">
        <v>477</v>
      </c>
      <c r="F104" s="603">
        <v>676</v>
      </c>
      <c r="G104" s="536">
        <f>SUM(A104:F104)</f>
        <v>2227</v>
      </c>
      <c r="H104" s="603">
        <v>167</v>
      </c>
    </row>
    <row r="105" spans="1:15" ht="14.25" x14ac:dyDescent="0.2">
      <c r="A105" s="596" t="s">
        <v>29</v>
      </c>
      <c r="B105" s="609">
        <v>76.5</v>
      </c>
      <c r="C105" s="551">
        <v>76</v>
      </c>
      <c r="D105" s="551">
        <v>75.5</v>
      </c>
      <c r="E105" s="551">
        <v>75.5</v>
      </c>
      <c r="F105" s="604">
        <v>75</v>
      </c>
      <c r="G105" s="617"/>
      <c r="H105" s="621">
        <v>75.7</v>
      </c>
    </row>
    <row r="106" spans="1:15" ht="12.75" customHeight="1" thickBot="1" x14ac:dyDescent="0.25">
      <c r="A106" s="599" t="s">
        <v>92</v>
      </c>
      <c r="B106" s="610">
        <f>B105-B94</f>
        <v>3.5</v>
      </c>
      <c r="C106" s="602">
        <f>C105-C94</f>
        <v>2.5</v>
      </c>
      <c r="D106" s="602">
        <f>D105-D94</f>
        <v>2</v>
      </c>
      <c r="E106" s="602">
        <f>E105-E94</f>
        <v>1.5</v>
      </c>
      <c r="F106" s="605">
        <f>F105-F94</f>
        <v>1</v>
      </c>
      <c r="G106" s="618"/>
      <c r="H106" s="556">
        <f>H105-H94</f>
        <v>2.2000000000000028</v>
      </c>
    </row>
    <row r="108" spans="1:15" ht="13.5" thickBot="1" x14ac:dyDescent="0.25"/>
    <row r="109" spans="1:15" ht="13.5" thickBot="1" x14ac:dyDescent="0.25">
      <c r="A109" s="560" t="s">
        <v>117</v>
      </c>
      <c r="B109" s="865" t="s">
        <v>55</v>
      </c>
      <c r="C109" s="866"/>
      <c r="D109" s="866"/>
      <c r="E109" s="866"/>
      <c r="F109" s="866"/>
      <c r="G109" s="867"/>
    </row>
    <row r="110" spans="1:15" ht="13.5" thickBot="1" x14ac:dyDescent="0.25">
      <c r="A110" s="560" t="s">
        <v>109</v>
      </c>
      <c r="B110" s="649">
        <v>1</v>
      </c>
      <c r="C110" s="650">
        <v>2</v>
      </c>
      <c r="D110" s="650">
        <v>3</v>
      </c>
      <c r="E110" s="650">
        <v>4</v>
      </c>
      <c r="F110" s="651">
        <v>5</v>
      </c>
      <c r="G110" s="863" t="s">
        <v>0</v>
      </c>
    </row>
    <row r="111" spans="1:15" ht="13.5" thickBot="1" x14ac:dyDescent="0.25">
      <c r="A111" s="613" t="s">
        <v>2</v>
      </c>
      <c r="B111" s="249">
        <v>1</v>
      </c>
      <c r="C111" s="239">
        <v>2</v>
      </c>
      <c r="D111" s="636">
        <v>3</v>
      </c>
      <c r="E111" s="240">
        <v>4</v>
      </c>
      <c r="F111" s="241">
        <v>5</v>
      </c>
      <c r="G111" s="868"/>
    </row>
    <row r="112" spans="1:15" ht="14.25" x14ac:dyDescent="0.2">
      <c r="A112" s="645" t="s">
        <v>3</v>
      </c>
      <c r="B112" s="299">
        <v>1545</v>
      </c>
      <c r="C112" s="418">
        <v>1545</v>
      </c>
      <c r="D112" s="418">
        <v>1545</v>
      </c>
      <c r="E112" s="418">
        <v>1545</v>
      </c>
      <c r="F112" s="389">
        <v>1545</v>
      </c>
      <c r="G112" s="447">
        <v>1545</v>
      </c>
    </row>
    <row r="113" spans="1:7" ht="14.25" x14ac:dyDescent="0.2">
      <c r="A113" s="367" t="s">
        <v>6</v>
      </c>
      <c r="B113" s="419">
        <v>1392.7272727272727</v>
      </c>
      <c r="C113" s="358">
        <v>1469.3548387096773</v>
      </c>
      <c r="D113" s="358">
        <v>1525.4347826086957</v>
      </c>
      <c r="E113" s="358">
        <v>1546.25</v>
      </c>
      <c r="F113" s="359">
        <v>1635</v>
      </c>
      <c r="G113" s="448">
        <v>1533.0454545454545</v>
      </c>
    </row>
    <row r="114" spans="1:7" ht="14.25" x14ac:dyDescent="0.2">
      <c r="A114" s="367" t="s">
        <v>7</v>
      </c>
      <c r="B114" s="419">
        <v>100</v>
      </c>
      <c r="C114" s="358">
        <v>100</v>
      </c>
      <c r="D114" s="360">
        <v>100</v>
      </c>
      <c r="E114" s="360">
        <v>100</v>
      </c>
      <c r="F114" s="359">
        <v>98.387096774193552</v>
      </c>
      <c r="G114" s="448">
        <v>87.272727272727266</v>
      </c>
    </row>
    <row r="115" spans="1:7" ht="14.25" x14ac:dyDescent="0.2">
      <c r="A115" s="367" t="s">
        <v>8</v>
      </c>
      <c r="B115" s="430">
        <v>3.5496977388221551E-2</v>
      </c>
      <c r="C115" s="361">
        <v>3.8418692169882834E-2</v>
      </c>
      <c r="D115" s="361">
        <v>3.518868676979417E-2</v>
      </c>
      <c r="E115" s="361">
        <v>3.3019592853965905E-2</v>
      </c>
      <c r="F115" s="646">
        <v>4.1580202939515268E-2</v>
      </c>
      <c r="G115" s="449">
        <v>6.4553970083427684E-2</v>
      </c>
    </row>
    <row r="116" spans="1:7" ht="14.25" x14ac:dyDescent="0.2">
      <c r="A116" s="368" t="s">
        <v>1</v>
      </c>
      <c r="B116" s="277">
        <v>-9.8558399529273297E-2</v>
      </c>
      <c r="C116" s="278">
        <v>-4.8961269443574547E-2</v>
      </c>
      <c r="D116" s="278">
        <v>-1.2663571127057772E-2</v>
      </c>
      <c r="E116" s="278">
        <v>8.090614886731392E-4</v>
      </c>
      <c r="F116" s="279">
        <v>5.8252427184466021E-2</v>
      </c>
      <c r="G116" s="337">
        <v>-7.7375698734922305E-3</v>
      </c>
    </row>
    <row r="117" spans="1:7" ht="14.25" x14ac:dyDescent="0.2">
      <c r="A117" s="367" t="s">
        <v>28</v>
      </c>
      <c r="B117" s="419">
        <f>B113-B99</f>
        <v>195.96256684491982</v>
      </c>
      <c r="C117" s="358">
        <f t="shared" ref="C117:F117" si="5">C113-C99</f>
        <v>107.0967741935483</v>
      </c>
      <c r="D117" s="358">
        <f t="shared" si="5"/>
        <v>151.73913043478274</v>
      </c>
      <c r="E117" s="358">
        <f t="shared" si="5"/>
        <v>187.65000000000009</v>
      </c>
      <c r="F117" s="359">
        <f t="shared" si="5"/>
        <v>165.42857142857133</v>
      </c>
      <c r="G117" s="448">
        <f>G113-G99</f>
        <v>161.1406926406944</v>
      </c>
    </row>
    <row r="118" spans="1:7" ht="14.25" x14ac:dyDescent="0.2">
      <c r="A118" s="367" t="s">
        <v>71</v>
      </c>
      <c r="B118" s="585">
        <v>310</v>
      </c>
      <c r="C118" s="551">
        <v>303</v>
      </c>
      <c r="D118" s="552">
        <v>461</v>
      </c>
      <c r="E118" s="552">
        <v>477</v>
      </c>
      <c r="F118" s="492">
        <v>676</v>
      </c>
      <c r="G118" s="675">
        <f>SUM(A118:F118)</f>
        <v>2227</v>
      </c>
    </row>
    <row r="119" spans="1:7" ht="15" customHeight="1" x14ac:dyDescent="0.2">
      <c r="A119" s="367" t="s">
        <v>29</v>
      </c>
      <c r="B119" s="600">
        <v>78</v>
      </c>
      <c r="C119" s="551">
        <v>78</v>
      </c>
      <c r="D119" s="551">
        <v>77.5</v>
      </c>
      <c r="E119" s="551">
        <v>77</v>
      </c>
      <c r="F119" s="647">
        <v>76.5</v>
      </c>
      <c r="G119" s="676"/>
    </row>
    <row r="120" spans="1:7" ht="15" thickBot="1" x14ac:dyDescent="0.25">
      <c r="A120" s="367" t="s">
        <v>119</v>
      </c>
      <c r="B120" s="601">
        <f>B119-B105</f>
        <v>1.5</v>
      </c>
      <c r="C120" s="602">
        <f t="shared" ref="C120:F120" si="6">C119-C105</f>
        <v>2</v>
      </c>
      <c r="D120" s="602">
        <f t="shared" si="6"/>
        <v>2</v>
      </c>
      <c r="E120" s="602">
        <f t="shared" si="6"/>
        <v>1.5</v>
      </c>
      <c r="F120" s="622">
        <f t="shared" si="6"/>
        <v>1.5</v>
      </c>
      <c r="G120" s="556"/>
    </row>
    <row r="122" spans="1:7" ht="13.5" thickBot="1" x14ac:dyDescent="0.25"/>
    <row r="123" spans="1:7" ht="13.5" thickBot="1" x14ac:dyDescent="0.25">
      <c r="A123" s="560" t="s">
        <v>121</v>
      </c>
      <c r="B123" s="865" t="s">
        <v>55</v>
      </c>
      <c r="C123" s="866"/>
      <c r="D123" s="866"/>
      <c r="E123" s="866"/>
      <c r="F123" s="866"/>
      <c r="G123" s="867"/>
    </row>
    <row r="124" spans="1:7" ht="13.5" thickBot="1" x14ac:dyDescent="0.25">
      <c r="A124" s="560" t="s">
        <v>109</v>
      </c>
      <c r="B124" s="649">
        <v>1</v>
      </c>
      <c r="C124" s="650">
        <v>2</v>
      </c>
      <c r="D124" s="650">
        <v>3</v>
      </c>
      <c r="E124" s="650">
        <v>4</v>
      </c>
      <c r="F124" s="651">
        <v>5</v>
      </c>
      <c r="G124" s="863" t="s">
        <v>0</v>
      </c>
    </row>
    <row r="125" spans="1:7" ht="13.5" thickBot="1" x14ac:dyDescent="0.25">
      <c r="A125" s="613" t="s">
        <v>2</v>
      </c>
      <c r="B125" s="249">
        <v>1</v>
      </c>
      <c r="C125" s="239">
        <v>2</v>
      </c>
      <c r="D125" s="636">
        <v>3</v>
      </c>
      <c r="E125" s="240">
        <v>4</v>
      </c>
      <c r="F125" s="241">
        <v>5</v>
      </c>
      <c r="G125" s="868"/>
    </row>
    <row r="126" spans="1:7" ht="14.25" x14ac:dyDescent="0.2">
      <c r="A126" s="645" t="s">
        <v>3</v>
      </c>
      <c r="B126" s="299">
        <v>1670</v>
      </c>
      <c r="C126" s="418">
        <v>1670</v>
      </c>
      <c r="D126" s="418">
        <v>1670</v>
      </c>
      <c r="E126" s="418">
        <v>1670</v>
      </c>
      <c r="F126" s="674">
        <v>1670</v>
      </c>
      <c r="G126" s="447">
        <v>1670</v>
      </c>
    </row>
    <row r="127" spans="1:7" ht="14.25" x14ac:dyDescent="0.2">
      <c r="A127" s="367" t="s">
        <v>6</v>
      </c>
      <c r="B127" s="419">
        <v>1529.4117647058824</v>
      </c>
      <c r="C127" s="358">
        <v>1620.344827586207</v>
      </c>
      <c r="D127" s="358">
        <v>1653.6363636363637</v>
      </c>
      <c r="E127" s="358">
        <v>1662.127659574468</v>
      </c>
      <c r="F127" s="554">
        <v>1795.1428571428571</v>
      </c>
      <c r="G127" s="448">
        <v>1676.4732142857142</v>
      </c>
    </row>
    <row r="128" spans="1:7" ht="14.25" x14ac:dyDescent="0.2">
      <c r="A128" s="367" t="s">
        <v>7</v>
      </c>
      <c r="B128" s="419">
        <v>100</v>
      </c>
      <c r="C128" s="358">
        <v>100</v>
      </c>
      <c r="D128" s="360">
        <v>100</v>
      </c>
      <c r="E128" s="360">
        <v>100</v>
      </c>
      <c r="F128" s="554">
        <v>100</v>
      </c>
      <c r="G128" s="448">
        <v>86.160714285714292</v>
      </c>
    </row>
    <row r="129" spans="1:7" ht="14.25" x14ac:dyDescent="0.2">
      <c r="A129" s="367" t="s">
        <v>8</v>
      </c>
      <c r="B129" s="430">
        <v>3.2380869507460455E-2</v>
      </c>
      <c r="C129" s="361">
        <v>4.0436374978552111E-2</v>
      </c>
      <c r="D129" s="361">
        <v>3.4717214741830101E-2</v>
      </c>
      <c r="E129" s="361">
        <v>3.6373252539592761E-2</v>
      </c>
      <c r="F129" s="555">
        <v>4.4730937524316443E-2</v>
      </c>
      <c r="G129" s="449">
        <v>6.6940611858265317E-2</v>
      </c>
    </row>
    <row r="130" spans="1:7" ht="14.25" x14ac:dyDescent="0.2">
      <c r="A130" s="368" t="s">
        <v>1</v>
      </c>
      <c r="B130" s="277">
        <v>-8.418457203240573E-2</v>
      </c>
      <c r="C130" s="278">
        <v>-2.9733636175923967E-2</v>
      </c>
      <c r="D130" s="278">
        <v>-9.798584648883989E-3</v>
      </c>
      <c r="E130" s="278">
        <v>-4.7139763027137732E-3</v>
      </c>
      <c r="F130" s="280">
        <v>7.4935842600513239E-2</v>
      </c>
      <c r="G130" s="337">
        <v>3.8761762189905512E-3</v>
      </c>
    </row>
    <row r="131" spans="1:7" ht="14.25" x14ac:dyDescent="0.2">
      <c r="A131" s="367" t="s">
        <v>28</v>
      </c>
      <c r="B131" s="419">
        <f>B127-B113</f>
        <v>136.68449197860969</v>
      </c>
      <c r="C131" s="358">
        <f t="shared" ref="C131:F131" si="7">C127-C113</f>
        <v>150.98998887652965</v>
      </c>
      <c r="D131" s="358">
        <f t="shared" si="7"/>
        <v>128.201581027668</v>
      </c>
      <c r="E131" s="358">
        <f t="shared" si="7"/>
        <v>115.877659574468</v>
      </c>
      <c r="F131" s="554">
        <f t="shared" si="7"/>
        <v>160.14285714285711</v>
      </c>
      <c r="G131" s="448">
        <f>G127-G113</f>
        <v>143.42775974025972</v>
      </c>
    </row>
    <row r="132" spans="1:7" ht="14.25" x14ac:dyDescent="0.2">
      <c r="A132" s="367" t="s">
        <v>71</v>
      </c>
      <c r="B132" s="585">
        <v>310</v>
      </c>
      <c r="C132" s="551">
        <v>303</v>
      </c>
      <c r="D132" s="552">
        <v>461</v>
      </c>
      <c r="E132" s="552">
        <v>476</v>
      </c>
      <c r="F132" s="603">
        <v>674</v>
      </c>
      <c r="G132" s="675">
        <f>SUM(A132:F132)</f>
        <v>2224</v>
      </c>
    </row>
    <row r="133" spans="1:7" ht="14.25" x14ac:dyDescent="0.2">
      <c r="A133" s="367" t="s">
        <v>29</v>
      </c>
      <c r="B133" s="600">
        <v>80</v>
      </c>
      <c r="C133" s="551">
        <v>80</v>
      </c>
      <c r="D133" s="551">
        <v>79.5</v>
      </c>
      <c r="E133" s="551">
        <v>79.5</v>
      </c>
      <c r="F133" s="604">
        <v>78</v>
      </c>
      <c r="G133" s="676"/>
    </row>
    <row r="134" spans="1:7" ht="15" thickBot="1" x14ac:dyDescent="0.25">
      <c r="A134" s="367" t="s">
        <v>122</v>
      </c>
      <c r="B134" s="601">
        <f>B133-B119</f>
        <v>2</v>
      </c>
      <c r="C134" s="601">
        <f t="shared" ref="C134:F134" si="8">C133-C119</f>
        <v>2</v>
      </c>
      <c r="D134" s="601">
        <f t="shared" si="8"/>
        <v>2</v>
      </c>
      <c r="E134" s="601">
        <f t="shared" si="8"/>
        <v>2.5</v>
      </c>
      <c r="F134" s="618">
        <f t="shared" si="8"/>
        <v>1.5</v>
      </c>
      <c r="G134" s="556"/>
    </row>
    <row r="135" spans="1:7" x14ac:dyDescent="0.2">
      <c r="E135" t="s">
        <v>125</v>
      </c>
      <c r="F135" t="s">
        <v>125</v>
      </c>
    </row>
    <row r="136" spans="1:7" ht="13.5" thickBot="1" x14ac:dyDescent="0.25"/>
    <row r="137" spans="1:7" ht="13.5" thickBot="1" x14ac:dyDescent="0.25">
      <c r="A137" s="560" t="s">
        <v>126</v>
      </c>
      <c r="B137" s="865" t="s">
        <v>55</v>
      </c>
      <c r="C137" s="866"/>
      <c r="D137" s="866"/>
      <c r="E137" s="866"/>
      <c r="F137" s="866"/>
      <c r="G137" s="867"/>
    </row>
    <row r="138" spans="1:7" ht="13.5" thickBot="1" x14ac:dyDescent="0.25">
      <c r="A138" s="560" t="s">
        <v>109</v>
      </c>
      <c r="B138" s="649">
        <v>1</v>
      </c>
      <c r="C138" s="650">
        <v>2</v>
      </c>
      <c r="D138" s="650">
        <v>3</v>
      </c>
      <c r="E138" s="650">
        <v>4</v>
      </c>
      <c r="F138" s="651">
        <v>5</v>
      </c>
      <c r="G138" s="863" t="s">
        <v>0</v>
      </c>
    </row>
    <row r="139" spans="1:7" ht="13.5" thickBot="1" x14ac:dyDescent="0.25">
      <c r="A139" s="613" t="s">
        <v>2</v>
      </c>
      <c r="B139" s="652">
        <v>1</v>
      </c>
      <c r="C139" s="653">
        <v>2</v>
      </c>
      <c r="D139" s="654">
        <v>3</v>
      </c>
      <c r="E139" s="655">
        <v>4</v>
      </c>
      <c r="F139" s="656">
        <v>5</v>
      </c>
      <c r="G139" s="868"/>
    </row>
    <row r="140" spans="1:7" ht="14.25" x14ac:dyDescent="0.2">
      <c r="A140" s="657" t="s">
        <v>3</v>
      </c>
      <c r="B140" s="299">
        <v>1795</v>
      </c>
      <c r="C140" s="418">
        <v>1795</v>
      </c>
      <c r="D140" s="418">
        <v>1795</v>
      </c>
      <c r="E140" s="418">
        <v>1795</v>
      </c>
      <c r="F140" s="674">
        <v>1795</v>
      </c>
      <c r="G140" s="447">
        <v>1795</v>
      </c>
    </row>
    <row r="141" spans="1:7" ht="14.25" x14ac:dyDescent="0.2">
      <c r="A141" s="596" t="s">
        <v>6</v>
      </c>
      <c r="B141" s="419">
        <v>1693.2258064516129</v>
      </c>
      <c r="C141" s="358">
        <v>1817.8125</v>
      </c>
      <c r="D141" s="358">
        <v>1878.4782608695652</v>
      </c>
      <c r="E141" s="358">
        <v>1902.9787234042553</v>
      </c>
      <c r="F141" s="554">
        <v>1975.3125</v>
      </c>
      <c r="G141" s="448">
        <v>1876.9545454545455</v>
      </c>
    </row>
    <row r="142" spans="1:7" ht="14.25" x14ac:dyDescent="0.2">
      <c r="A142" s="596" t="s">
        <v>7</v>
      </c>
      <c r="B142" s="419">
        <v>100</v>
      </c>
      <c r="C142" s="358">
        <v>100</v>
      </c>
      <c r="D142" s="358">
        <v>100</v>
      </c>
      <c r="E142" s="358">
        <v>100</v>
      </c>
      <c r="F142" s="554">
        <v>95.3125</v>
      </c>
      <c r="G142" s="448">
        <v>86.818181818181813</v>
      </c>
    </row>
    <row r="143" spans="1:7" ht="14.25" x14ac:dyDescent="0.2">
      <c r="A143" s="596" t="s">
        <v>8</v>
      </c>
      <c r="B143" s="430">
        <v>4.0762547829428383E-2</v>
      </c>
      <c r="C143" s="361">
        <v>3.4181554358415342E-2</v>
      </c>
      <c r="D143" s="361">
        <v>3.3077175482795713E-2</v>
      </c>
      <c r="E143" s="361">
        <v>3.6711128293502537E-2</v>
      </c>
      <c r="F143" s="555">
        <v>5.2671560032338159E-2</v>
      </c>
      <c r="G143" s="449">
        <v>6.4058953886787937E-2</v>
      </c>
    </row>
    <row r="144" spans="1:7" ht="14.25" x14ac:dyDescent="0.2">
      <c r="A144" s="597" t="s">
        <v>1</v>
      </c>
      <c r="B144" s="277">
        <v>-5.6698715068739317E-2</v>
      </c>
      <c r="C144" s="278">
        <v>1.270891364902507E-2</v>
      </c>
      <c r="D144" s="278">
        <v>4.6505994913406824E-2</v>
      </c>
      <c r="E144" s="278">
        <v>6.0155277662537789E-2</v>
      </c>
      <c r="F144" s="280">
        <v>0.10045264623955431</v>
      </c>
      <c r="G144" s="337">
        <v>4.5657128386933421E-2</v>
      </c>
    </row>
    <row r="145" spans="1:9" ht="14.25" x14ac:dyDescent="0.2">
      <c r="A145" s="596" t="s">
        <v>28</v>
      </c>
      <c r="B145" s="419">
        <f>B141-B127</f>
        <v>163.81404174573049</v>
      </c>
      <c r="C145" s="358">
        <f t="shared" ref="C145:F145" si="9">C141-C127</f>
        <v>197.46767241379303</v>
      </c>
      <c r="D145" s="358">
        <f t="shared" si="9"/>
        <v>224.84189723320151</v>
      </c>
      <c r="E145" s="358">
        <f t="shared" si="9"/>
        <v>240.85106382978734</v>
      </c>
      <c r="F145" s="554">
        <f t="shared" si="9"/>
        <v>180.16964285714289</v>
      </c>
      <c r="G145" s="448">
        <f>G141-G127</f>
        <v>200.48133116883128</v>
      </c>
    </row>
    <row r="146" spans="1:9" ht="14.25" x14ac:dyDescent="0.2">
      <c r="A146" s="596" t="s">
        <v>71</v>
      </c>
      <c r="B146" s="585">
        <v>309</v>
      </c>
      <c r="C146" s="551">
        <v>303</v>
      </c>
      <c r="D146" s="552">
        <v>461</v>
      </c>
      <c r="E146" s="552">
        <v>476</v>
      </c>
      <c r="F146" s="603">
        <v>674</v>
      </c>
      <c r="G146" s="675">
        <f>SUM(A146:F146)</f>
        <v>2223</v>
      </c>
    </row>
    <row r="147" spans="1:9" ht="14.25" x14ac:dyDescent="0.2">
      <c r="A147" s="596" t="s">
        <v>29</v>
      </c>
      <c r="B147" s="600">
        <f>B133+B148</f>
        <v>81.5</v>
      </c>
      <c r="C147" s="551">
        <f t="shared" ref="C147:F147" si="10">C133+C148</f>
        <v>81.5</v>
      </c>
      <c r="D147" s="551">
        <f t="shared" si="10"/>
        <v>80.5</v>
      </c>
      <c r="E147" s="551">
        <f t="shared" si="10"/>
        <v>80.5</v>
      </c>
      <c r="F147" s="604">
        <f t="shared" si="10"/>
        <v>79</v>
      </c>
      <c r="G147" s="676"/>
    </row>
    <row r="148" spans="1:9" ht="16.5" thickBot="1" x14ac:dyDescent="0.3">
      <c r="A148" s="658" t="s">
        <v>127</v>
      </c>
      <c r="B148" s="601">
        <v>1.5</v>
      </c>
      <c r="C148" s="602">
        <v>1.5</v>
      </c>
      <c r="D148" s="602">
        <v>1</v>
      </c>
      <c r="E148" s="602">
        <v>1</v>
      </c>
      <c r="F148" s="605">
        <v>1</v>
      </c>
      <c r="G148" s="556"/>
      <c r="H148" s="677" t="s">
        <v>130</v>
      </c>
      <c r="I148" s="678">
        <f>(G132-G146)*100/G132</f>
        <v>4.4964028776978415E-2</v>
      </c>
    </row>
    <row r="150" spans="1:9" ht="13.5" thickBot="1" x14ac:dyDescent="0.25"/>
    <row r="151" spans="1:9" ht="13.5" thickBot="1" x14ac:dyDescent="0.25">
      <c r="A151" s="690" t="s">
        <v>128</v>
      </c>
      <c r="B151" s="865" t="s">
        <v>55</v>
      </c>
      <c r="C151" s="866"/>
      <c r="D151" s="866"/>
      <c r="E151" s="866"/>
      <c r="F151" s="866"/>
      <c r="G151" s="867"/>
    </row>
    <row r="152" spans="1:9" ht="13.5" thickBot="1" x14ac:dyDescent="0.25">
      <c r="A152" s="560" t="s">
        <v>109</v>
      </c>
      <c r="B152" s="649">
        <v>1</v>
      </c>
      <c r="C152" s="650">
        <v>2</v>
      </c>
      <c r="D152" s="650">
        <v>3</v>
      </c>
      <c r="E152" s="650">
        <v>4</v>
      </c>
      <c r="F152" s="651">
        <v>5</v>
      </c>
      <c r="G152" s="863" t="s">
        <v>0</v>
      </c>
    </row>
    <row r="153" spans="1:9" ht="13.5" thickBot="1" x14ac:dyDescent="0.25">
      <c r="A153" s="613" t="s">
        <v>2</v>
      </c>
      <c r="B153" s="669">
        <v>1</v>
      </c>
      <c r="C153" s="670">
        <v>2</v>
      </c>
      <c r="D153" s="671">
        <v>3</v>
      </c>
      <c r="E153" s="672">
        <v>4</v>
      </c>
      <c r="F153" s="673">
        <v>5</v>
      </c>
      <c r="G153" s="868"/>
    </row>
    <row r="154" spans="1:9" ht="14.25" x14ac:dyDescent="0.2">
      <c r="A154" s="668" t="s">
        <v>3</v>
      </c>
      <c r="B154" s="299">
        <v>1920</v>
      </c>
      <c r="C154" s="418">
        <v>1920</v>
      </c>
      <c r="D154" s="418">
        <v>1920</v>
      </c>
      <c r="E154" s="418">
        <v>1920</v>
      </c>
      <c r="F154" s="674">
        <v>1920</v>
      </c>
      <c r="G154" s="447">
        <v>1920</v>
      </c>
    </row>
    <row r="155" spans="1:9" ht="14.25" x14ac:dyDescent="0.2">
      <c r="A155" s="367" t="s">
        <v>6</v>
      </c>
      <c r="B155" s="419">
        <v>1866.6666666666667</v>
      </c>
      <c r="C155" s="358">
        <v>1927</v>
      </c>
      <c r="D155" s="358">
        <v>1999.3023255813953</v>
      </c>
      <c r="E155" s="358">
        <v>2035.4166666666667</v>
      </c>
      <c r="F155" s="554">
        <v>2063.0985915492956</v>
      </c>
      <c r="G155" s="448">
        <v>1999.8198198198197</v>
      </c>
    </row>
    <row r="156" spans="1:9" ht="14.25" x14ac:dyDescent="0.2">
      <c r="A156" s="367" t="s">
        <v>7</v>
      </c>
      <c r="B156" s="419">
        <v>100</v>
      </c>
      <c r="C156" s="358">
        <v>100</v>
      </c>
      <c r="D156" s="358">
        <v>100</v>
      </c>
      <c r="E156" s="358">
        <v>100</v>
      </c>
      <c r="F156" s="554">
        <v>92.957746478873233</v>
      </c>
      <c r="G156" s="448">
        <v>90.990990990990994</v>
      </c>
    </row>
    <row r="157" spans="1:9" ht="14.25" x14ac:dyDescent="0.2">
      <c r="A157" s="367" t="s">
        <v>8</v>
      </c>
      <c r="B157" s="430">
        <v>4.0689215338932334E-2</v>
      </c>
      <c r="C157" s="361">
        <v>4.0467445178789627E-2</v>
      </c>
      <c r="D157" s="361">
        <v>4.5859453927001095E-2</v>
      </c>
      <c r="E157" s="361">
        <v>5.4256193691599446E-2</v>
      </c>
      <c r="F157" s="555">
        <v>5.8981791171494158E-2</v>
      </c>
      <c r="G157" s="449">
        <v>6.1790145873309554E-2</v>
      </c>
    </row>
    <row r="158" spans="1:9" ht="14.25" x14ac:dyDescent="0.2">
      <c r="A158" s="368" t="s">
        <v>1</v>
      </c>
      <c r="B158" s="277">
        <v>-2.7777777777777738E-2</v>
      </c>
      <c r="C158" s="278">
        <v>3.6458333333333334E-3</v>
      </c>
      <c r="D158" s="278">
        <v>4.1303294573643373E-2</v>
      </c>
      <c r="E158" s="278">
        <v>6.0112847222222258E-2</v>
      </c>
      <c r="F158" s="280">
        <v>7.4530516431924806E-2</v>
      </c>
      <c r="G158" s="337">
        <v>4.1572822822822771E-2</v>
      </c>
    </row>
    <row r="159" spans="1:9" ht="14.25" x14ac:dyDescent="0.2">
      <c r="A159" s="367" t="s">
        <v>28</v>
      </c>
      <c r="B159" s="419">
        <f>B155-B141</f>
        <v>173.44086021505382</v>
      </c>
      <c r="C159" s="358">
        <f t="shared" ref="C159:F159" si="11">C155-C141</f>
        <v>109.1875</v>
      </c>
      <c r="D159" s="358">
        <f t="shared" si="11"/>
        <v>120.82406471183003</v>
      </c>
      <c r="E159" s="358">
        <f t="shared" si="11"/>
        <v>132.43794326241141</v>
      </c>
      <c r="F159" s="554">
        <f t="shared" si="11"/>
        <v>87.786091549295634</v>
      </c>
      <c r="G159" s="448">
        <f>G155-G141</f>
        <v>122.86527436527422</v>
      </c>
    </row>
    <row r="160" spans="1:9" ht="14.25" x14ac:dyDescent="0.2">
      <c r="A160" s="367" t="s">
        <v>71</v>
      </c>
      <c r="B160" s="585">
        <v>309</v>
      </c>
      <c r="C160" s="551">
        <v>303</v>
      </c>
      <c r="D160" s="552">
        <v>461</v>
      </c>
      <c r="E160" s="552">
        <v>476</v>
      </c>
      <c r="F160" s="603">
        <v>674</v>
      </c>
      <c r="G160" s="675">
        <f>SUM(A160:F160)</f>
        <v>2223</v>
      </c>
    </row>
    <row r="161" spans="1:9" ht="14.25" x14ac:dyDescent="0.2">
      <c r="A161" s="367" t="s">
        <v>29</v>
      </c>
      <c r="B161" s="600">
        <v>83</v>
      </c>
      <c r="C161" s="551">
        <v>83</v>
      </c>
      <c r="D161" s="551">
        <v>81.5</v>
      </c>
      <c r="E161" s="551">
        <v>81.5</v>
      </c>
      <c r="F161" s="604">
        <v>80</v>
      </c>
      <c r="G161" s="676"/>
    </row>
    <row r="162" spans="1:9" ht="16.5" thickBot="1" x14ac:dyDescent="0.3">
      <c r="A162" s="443" t="s">
        <v>129</v>
      </c>
      <c r="B162" s="601">
        <f>B161-B147</f>
        <v>1.5</v>
      </c>
      <c r="C162" s="602">
        <f t="shared" ref="C162:F162" si="12">C161-C147</f>
        <v>1.5</v>
      </c>
      <c r="D162" s="602">
        <f t="shared" si="12"/>
        <v>1</v>
      </c>
      <c r="E162" s="602">
        <f t="shared" si="12"/>
        <v>1</v>
      </c>
      <c r="F162" s="622">
        <f t="shared" si="12"/>
        <v>1</v>
      </c>
      <c r="G162" s="556"/>
      <c r="H162" s="677" t="s">
        <v>130</v>
      </c>
      <c r="I162" s="678">
        <f>(G146-G160)*100/G146</f>
        <v>0</v>
      </c>
    </row>
    <row r="164" spans="1:9" ht="13.5" thickBot="1" x14ac:dyDescent="0.25"/>
    <row r="165" spans="1:9" ht="13.5" thickBot="1" x14ac:dyDescent="0.25">
      <c r="A165" s="690" t="s">
        <v>131</v>
      </c>
      <c r="B165" s="865" t="s">
        <v>55</v>
      </c>
      <c r="C165" s="866"/>
      <c r="D165" s="866"/>
      <c r="E165" s="866"/>
      <c r="F165" s="866"/>
      <c r="G165" s="867"/>
    </row>
    <row r="166" spans="1:9" ht="13.5" thickBot="1" x14ac:dyDescent="0.25">
      <c r="A166" s="560" t="s">
        <v>109</v>
      </c>
      <c r="B166" s="649">
        <v>1</v>
      </c>
      <c r="C166" s="650">
        <v>2</v>
      </c>
      <c r="D166" s="650">
        <v>3</v>
      </c>
      <c r="E166" s="650">
        <v>4</v>
      </c>
      <c r="F166" s="651">
        <v>5</v>
      </c>
      <c r="G166" s="863" t="s">
        <v>0</v>
      </c>
    </row>
    <row r="167" spans="1:9" ht="13.5" thickBot="1" x14ac:dyDescent="0.25">
      <c r="A167" s="613" t="s">
        <v>2</v>
      </c>
      <c r="B167" s="685">
        <v>1</v>
      </c>
      <c r="C167" s="686">
        <v>2</v>
      </c>
      <c r="D167" s="687">
        <v>3</v>
      </c>
      <c r="E167" s="688">
        <v>4</v>
      </c>
      <c r="F167" s="689">
        <v>5</v>
      </c>
      <c r="G167" s="868"/>
    </row>
    <row r="168" spans="1:9" ht="14.25" x14ac:dyDescent="0.2">
      <c r="A168" s="668" t="s">
        <v>3</v>
      </c>
      <c r="B168" s="299">
        <v>2045</v>
      </c>
      <c r="C168" s="418">
        <v>2045</v>
      </c>
      <c r="D168" s="418">
        <v>2045</v>
      </c>
      <c r="E168" s="418">
        <v>2045</v>
      </c>
      <c r="F168" s="674">
        <v>2045</v>
      </c>
      <c r="G168" s="447">
        <v>2045</v>
      </c>
    </row>
    <row r="169" spans="1:9" ht="14.25" x14ac:dyDescent="0.2">
      <c r="A169" s="367" t="s">
        <v>6</v>
      </c>
      <c r="B169" s="419">
        <v>1940.3571428571429</v>
      </c>
      <c r="C169" s="358">
        <v>2065.3333333333335</v>
      </c>
      <c r="D169" s="358">
        <v>2108.5365853658536</v>
      </c>
      <c r="E169" s="358">
        <v>2161.521739130435</v>
      </c>
      <c r="F169" s="554">
        <v>2174.2028985507245</v>
      </c>
      <c r="G169" s="448">
        <v>2113.0373831775701</v>
      </c>
    </row>
    <row r="170" spans="1:9" ht="14.25" x14ac:dyDescent="0.2">
      <c r="A170" s="367" t="s">
        <v>7</v>
      </c>
      <c r="B170" s="419">
        <v>82.142857142857139</v>
      </c>
      <c r="C170" s="358">
        <v>93.333333333333329</v>
      </c>
      <c r="D170" s="360">
        <v>92.682926829268297</v>
      </c>
      <c r="E170" s="360">
        <v>89.130434782608702</v>
      </c>
      <c r="F170" s="554">
        <v>88.405797101449281</v>
      </c>
      <c r="G170" s="448">
        <v>80.841121495327101</v>
      </c>
    </row>
    <row r="171" spans="1:9" ht="14.25" x14ac:dyDescent="0.2">
      <c r="A171" s="367" t="s">
        <v>8</v>
      </c>
      <c r="B171" s="430">
        <v>7.3007494851082794E-2</v>
      </c>
      <c r="C171" s="361">
        <v>5.450355268128463E-2</v>
      </c>
      <c r="D171" s="361">
        <v>5.5983968143603784E-2</v>
      </c>
      <c r="E171" s="361">
        <v>6.0620323274892841E-2</v>
      </c>
      <c r="F171" s="555">
        <v>6.3162739091451217E-2</v>
      </c>
      <c r="G171" s="449">
        <v>7.1426772153487056E-2</v>
      </c>
    </row>
    <row r="172" spans="1:9" ht="14.25" x14ac:dyDescent="0.2">
      <c r="A172" s="368" t="s">
        <v>1</v>
      </c>
      <c r="B172" s="277">
        <v>-5.1170101292350667E-2</v>
      </c>
      <c r="C172" s="278">
        <v>9.9429502852486484E-3</v>
      </c>
      <c r="D172" s="278">
        <v>3.1069234897727935E-2</v>
      </c>
      <c r="E172" s="278">
        <v>5.6978845540555004E-2</v>
      </c>
      <c r="F172" s="280">
        <v>6.3179901491796822E-2</v>
      </c>
      <c r="G172" s="337">
        <v>3.3270114023261646E-2</v>
      </c>
    </row>
    <row r="173" spans="1:9" ht="14.25" x14ac:dyDescent="0.2">
      <c r="A173" s="367" t="s">
        <v>28</v>
      </c>
      <c r="B173" s="419">
        <f>B169-B155</f>
        <v>73.690476190476147</v>
      </c>
      <c r="C173" s="358">
        <f>C169-C155</f>
        <v>138.33333333333348</v>
      </c>
      <c r="D173" s="358">
        <f t="shared" ref="D173:F173" si="13">D169-D155</f>
        <v>109.23425978445835</v>
      </c>
      <c r="E173" s="358">
        <f t="shared" si="13"/>
        <v>126.10507246376824</v>
      </c>
      <c r="F173" s="554">
        <f t="shared" si="13"/>
        <v>111.10430700142888</v>
      </c>
      <c r="G173" s="448">
        <f>G169-G155</f>
        <v>113.21756335775035</v>
      </c>
    </row>
    <row r="174" spans="1:9" ht="14.25" x14ac:dyDescent="0.2">
      <c r="A174" s="367" t="s">
        <v>71</v>
      </c>
      <c r="B174" s="585">
        <v>308</v>
      </c>
      <c r="C174" s="551">
        <v>303</v>
      </c>
      <c r="D174" s="552">
        <v>461</v>
      </c>
      <c r="E174" s="552">
        <v>476</v>
      </c>
      <c r="F174" s="603">
        <v>673</v>
      </c>
      <c r="G174" s="675">
        <f>SUM(A174:F174)</f>
        <v>2221</v>
      </c>
    </row>
    <row r="175" spans="1:9" ht="14.25" x14ac:dyDescent="0.2">
      <c r="A175" s="367" t="s">
        <v>29</v>
      </c>
      <c r="B175" s="600">
        <v>85</v>
      </c>
      <c r="C175" s="551">
        <v>84.5</v>
      </c>
      <c r="D175" s="551">
        <v>83.5</v>
      </c>
      <c r="E175" s="551">
        <v>83</v>
      </c>
      <c r="F175" s="604">
        <v>82</v>
      </c>
      <c r="G175" s="676"/>
    </row>
    <row r="176" spans="1:9" ht="16.5" thickBot="1" x14ac:dyDescent="0.3">
      <c r="A176" s="443" t="s">
        <v>132</v>
      </c>
      <c r="B176" s="601">
        <f>B175-B161</f>
        <v>2</v>
      </c>
      <c r="C176" s="602">
        <f t="shared" ref="C176:F176" si="14">C175-C161</f>
        <v>1.5</v>
      </c>
      <c r="D176" s="602">
        <f t="shared" si="14"/>
        <v>2</v>
      </c>
      <c r="E176" s="602">
        <f t="shared" si="14"/>
        <v>1.5</v>
      </c>
      <c r="F176" s="605">
        <f t="shared" si="14"/>
        <v>2</v>
      </c>
      <c r="G176" s="556"/>
      <c r="H176" s="677" t="s">
        <v>130</v>
      </c>
      <c r="I176" s="678">
        <f>(G160-G174)*100/G160</f>
        <v>8.9968511021142603E-2</v>
      </c>
    </row>
    <row r="177" spans="1:11" x14ac:dyDescent="0.2">
      <c r="B177" s="190"/>
      <c r="E177" s="190"/>
    </row>
    <row r="178" spans="1:11" ht="13.5" thickBot="1" x14ac:dyDescent="0.25"/>
    <row r="179" spans="1:11" ht="13.5" thickBot="1" x14ac:dyDescent="0.25">
      <c r="A179" s="690" t="s">
        <v>133</v>
      </c>
      <c r="B179" s="865" t="s">
        <v>55</v>
      </c>
      <c r="C179" s="866"/>
      <c r="D179" s="866"/>
      <c r="E179" s="866"/>
      <c r="F179" s="866"/>
      <c r="G179" s="867"/>
    </row>
    <row r="180" spans="1:11" ht="13.5" thickBot="1" x14ac:dyDescent="0.25">
      <c r="A180" s="560" t="s">
        <v>109</v>
      </c>
      <c r="B180" s="649">
        <v>1</v>
      </c>
      <c r="C180" s="650">
        <v>2</v>
      </c>
      <c r="D180" s="650">
        <v>3</v>
      </c>
      <c r="E180" s="650">
        <v>4</v>
      </c>
      <c r="F180" s="651">
        <v>5</v>
      </c>
      <c r="G180" s="863" t="s">
        <v>0</v>
      </c>
    </row>
    <row r="181" spans="1:11" ht="13.5" thickBot="1" x14ac:dyDescent="0.25">
      <c r="A181" s="613" t="s">
        <v>2</v>
      </c>
      <c r="B181" s="685">
        <v>1</v>
      </c>
      <c r="C181" s="686">
        <v>2</v>
      </c>
      <c r="D181" s="687">
        <v>3</v>
      </c>
      <c r="E181" s="688">
        <v>4</v>
      </c>
      <c r="F181" s="689">
        <v>5</v>
      </c>
      <c r="G181" s="868"/>
      <c r="J181" t="s">
        <v>60</v>
      </c>
      <c r="K181">
        <v>87.5</v>
      </c>
    </row>
    <row r="182" spans="1:11" ht="15" thickBot="1" x14ac:dyDescent="0.25">
      <c r="A182" s="668" t="s">
        <v>3</v>
      </c>
      <c r="B182" s="299">
        <v>2170</v>
      </c>
      <c r="C182" s="418">
        <v>2170</v>
      </c>
      <c r="D182" s="418">
        <v>2170</v>
      </c>
      <c r="E182" s="418">
        <v>2170</v>
      </c>
      <c r="F182" s="389">
        <v>2170</v>
      </c>
      <c r="G182" s="303">
        <v>2170</v>
      </c>
      <c r="J182" t="s">
        <v>61</v>
      </c>
      <c r="K182">
        <v>87</v>
      </c>
    </row>
    <row r="183" spans="1:11" ht="15" thickBot="1" x14ac:dyDescent="0.25">
      <c r="A183" s="367" t="s">
        <v>6</v>
      </c>
      <c r="B183" s="419">
        <v>2064.3333333333335</v>
      </c>
      <c r="C183" s="358">
        <v>2135.6666666666665</v>
      </c>
      <c r="D183" s="358">
        <v>2206</v>
      </c>
      <c r="E183" s="358">
        <v>2270.204081632653</v>
      </c>
      <c r="F183" s="359">
        <v>2291.7333333333331</v>
      </c>
      <c r="G183" s="304">
        <v>2219.7435897435898</v>
      </c>
      <c r="J183" t="s">
        <v>62</v>
      </c>
      <c r="K183">
        <v>86</v>
      </c>
    </row>
    <row r="184" spans="1:11" ht="15" thickBot="1" x14ac:dyDescent="0.25">
      <c r="A184" s="367" t="s">
        <v>7</v>
      </c>
      <c r="B184" s="419">
        <v>86.666666666666671</v>
      </c>
      <c r="C184" s="358">
        <v>80</v>
      </c>
      <c r="D184" s="360">
        <v>80</v>
      </c>
      <c r="E184" s="360">
        <v>85.714285714285708</v>
      </c>
      <c r="F184" s="359">
        <v>72</v>
      </c>
      <c r="G184" s="304">
        <v>78.205128205128204</v>
      </c>
      <c r="J184" t="s">
        <v>63</v>
      </c>
      <c r="K184">
        <v>85</v>
      </c>
    </row>
    <row r="185" spans="1:11" ht="14.25" x14ac:dyDescent="0.2">
      <c r="A185" s="367" t="s">
        <v>8</v>
      </c>
      <c r="B185" s="430">
        <v>6.8742788479411246E-2</v>
      </c>
      <c r="C185" s="361">
        <v>7.8776140713851528E-2</v>
      </c>
      <c r="D185" s="361">
        <v>7.5342109281293673E-2</v>
      </c>
      <c r="E185" s="361">
        <v>6.8393808283226137E-2</v>
      </c>
      <c r="F185" s="646">
        <v>8.0674585482563566E-2</v>
      </c>
      <c r="G185" s="305">
        <v>8.350065064678712E-2</v>
      </c>
      <c r="J185" t="s">
        <v>64</v>
      </c>
      <c r="K185">
        <v>84.5</v>
      </c>
    </row>
    <row r="186" spans="1:11" ht="15" thickBot="1" x14ac:dyDescent="0.25">
      <c r="A186" s="368" t="s">
        <v>1</v>
      </c>
      <c r="B186" s="277">
        <v>-4.8694316436251849E-2</v>
      </c>
      <c r="C186" s="278">
        <v>-1.5821812596006214E-2</v>
      </c>
      <c r="D186" s="278">
        <v>1.6589861751152075E-2</v>
      </c>
      <c r="E186" s="278">
        <v>4.6176996144079732E-2</v>
      </c>
      <c r="F186" s="279">
        <v>5.6098310291858584E-2</v>
      </c>
      <c r="G186" s="307">
        <v>2.2923313245893934E-2</v>
      </c>
      <c r="J186" t="s">
        <v>65</v>
      </c>
      <c r="K186">
        <v>84.5</v>
      </c>
    </row>
    <row r="187" spans="1:11" ht="14.25" x14ac:dyDescent="0.2">
      <c r="A187" s="367" t="s">
        <v>28</v>
      </c>
      <c r="B187" s="419"/>
      <c r="C187" s="358"/>
      <c r="D187" s="358"/>
      <c r="E187" s="358"/>
      <c r="F187" s="359"/>
      <c r="G187" s="580">
        <f>G183-G169</f>
        <v>106.70620656601977</v>
      </c>
    </row>
    <row r="188" spans="1:11" ht="14.25" x14ac:dyDescent="0.2">
      <c r="A188" s="367" t="s">
        <v>71</v>
      </c>
      <c r="B188" s="585">
        <v>305</v>
      </c>
      <c r="C188" s="551">
        <v>303</v>
      </c>
      <c r="D188" s="552">
        <v>461</v>
      </c>
      <c r="E188" s="552">
        <v>476</v>
      </c>
      <c r="F188" s="492">
        <v>673</v>
      </c>
      <c r="G188" s="694">
        <f>SUM(A188:F188)</f>
        <v>2218</v>
      </c>
    </row>
    <row r="189" spans="1:11" ht="14.25" x14ac:dyDescent="0.2">
      <c r="A189" s="367" t="s">
        <v>29</v>
      </c>
      <c r="B189" s="600">
        <v>87</v>
      </c>
      <c r="C189" s="551">
        <v>86.5</v>
      </c>
      <c r="D189" s="551">
        <v>85.5</v>
      </c>
      <c r="E189" s="551">
        <v>85</v>
      </c>
      <c r="F189" s="647">
        <v>84</v>
      </c>
      <c r="G189" s="695"/>
    </row>
    <row r="190" spans="1:11" ht="16.5" thickBot="1" x14ac:dyDescent="0.3">
      <c r="A190" s="443" t="s">
        <v>134</v>
      </c>
      <c r="B190" s="601">
        <f>B189-B175</f>
        <v>2</v>
      </c>
      <c r="C190" s="602">
        <f t="shared" ref="C190:F190" si="15">C189-C175</f>
        <v>2</v>
      </c>
      <c r="D190" s="602">
        <f t="shared" si="15"/>
        <v>2</v>
      </c>
      <c r="E190" s="602">
        <f t="shared" si="15"/>
        <v>2</v>
      </c>
      <c r="F190" s="622">
        <f t="shared" si="15"/>
        <v>2</v>
      </c>
      <c r="G190" s="696"/>
      <c r="H190" s="677" t="s">
        <v>130</v>
      </c>
      <c r="I190" s="678">
        <f>(G174-G188)*100/G174</f>
        <v>0.135074290859973</v>
      </c>
    </row>
    <row r="192" spans="1:11" ht="13.5" thickBot="1" x14ac:dyDescent="0.25">
      <c r="A192" s="245" t="s">
        <v>137</v>
      </c>
      <c r="B192" s="697">
        <v>84.5</v>
      </c>
      <c r="C192" s="697">
        <v>85</v>
      </c>
      <c r="D192" s="697">
        <v>86</v>
      </c>
      <c r="E192" s="697">
        <v>87</v>
      </c>
      <c r="F192" s="697">
        <v>87.5</v>
      </c>
      <c r="G192" s="697">
        <v>87.5</v>
      </c>
    </row>
    <row r="193" spans="1:10" ht="13.5" thickBot="1" x14ac:dyDescent="0.25">
      <c r="A193" s="690" t="s">
        <v>136</v>
      </c>
      <c r="B193" s="860" t="s">
        <v>55</v>
      </c>
      <c r="C193" s="861"/>
      <c r="D193" s="861"/>
      <c r="E193" s="861"/>
      <c r="F193" s="861"/>
      <c r="G193" s="861"/>
      <c r="H193" s="862"/>
      <c r="I193" s="264"/>
      <c r="J193" s="264"/>
    </row>
    <row r="194" spans="1:10" ht="13.5" thickBot="1" x14ac:dyDescent="0.25">
      <c r="A194" s="560" t="s">
        <v>109</v>
      </c>
      <c r="B194" s="701">
        <v>1</v>
      </c>
      <c r="C194" s="702">
        <v>2</v>
      </c>
      <c r="D194" s="702">
        <v>3</v>
      </c>
      <c r="E194" s="702">
        <v>4</v>
      </c>
      <c r="F194" s="700">
        <v>5</v>
      </c>
      <c r="G194" s="700"/>
      <c r="H194" s="863" t="s">
        <v>0</v>
      </c>
      <c r="I194" s="264"/>
      <c r="J194" s="699"/>
    </row>
    <row r="195" spans="1:10" ht="13.5" thickBot="1" x14ac:dyDescent="0.25">
      <c r="A195" s="613" t="s">
        <v>2</v>
      </c>
      <c r="B195" s="685">
        <v>5</v>
      </c>
      <c r="C195" s="686">
        <v>4</v>
      </c>
      <c r="D195" s="687">
        <v>3</v>
      </c>
      <c r="E195" s="688">
        <v>2</v>
      </c>
      <c r="F195" s="707">
        <v>1</v>
      </c>
      <c r="G195" s="708" t="s">
        <v>139</v>
      </c>
      <c r="H195" s="864"/>
      <c r="I195" s="264"/>
      <c r="J195" s="264"/>
    </row>
    <row r="196" spans="1:10" ht="14.25" x14ac:dyDescent="0.2">
      <c r="A196" s="668" t="s">
        <v>3</v>
      </c>
      <c r="B196" s="299">
        <v>2295</v>
      </c>
      <c r="C196" s="418">
        <v>2295</v>
      </c>
      <c r="D196" s="418">
        <v>2295</v>
      </c>
      <c r="E196" s="418">
        <v>2295</v>
      </c>
      <c r="F196" s="418">
        <v>2295</v>
      </c>
      <c r="G196" s="674"/>
      <c r="H196" s="447">
        <v>2295</v>
      </c>
      <c r="I196" s="264"/>
      <c r="J196" s="264"/>
    </row>
    <row r="197" spans="1:10" ht="14.25" x14ac:dyDescent="0.2">
      <c r="A197" s="367" t="s">
        <v>6</v>
      </c>
      <c r="B197" s="419">
        <v>2693.2142857142858</v>
      </c>
      <c r="C197" s="358">
        <v>2524.2105263157896</v>
      </c>
      <c r="D197" s="358">
        <v>2392.3880597014927</v>
      </c>
      <c r="E197" s="358">
        <v>2310.8333333333335</v>
      </c>
      <c r="F197" s="358">
        <v>2199.3333333333335</v>
      </c>
      <c r="G197" s="554"/>
      <c r="H197" s="448">
        <v>2410.0473933649291</v>
      </c>
      <c r="I197" s="264"/>
      <c r="J197" s="264"/>
    </row>
    <row r="198" spans="1:10" ht="14.25" x14ac:dyDescent="0.2">
      <c r="A198" s="367" t="s">
        <v>7</v>
      </c>
      <c r="B198" s="419">
        <v>100</v>
      </c>
      <c r="C198" s="358">
        <v>100</v>
      </c>
      <c r="D198" s="360">
        <v>100</v>
      </c>
      <c r="E198" s="360">
        <v>100</v>
      </c>
      <c r="F198" s="358">
        <v>100</v>
      </c>
      <c r="G198" s="554"/>
      <c r="H198" s="448">
        <v>85.308056872037909</v>
      </c>
      <c r="I198" s="264"/>
      <c r="J198" s="264"/>
    </row>
    <row r="199" spans="1:10" ht="14.25" x14ac:dyDescent="0.2">
      <c r="A199" s="367" t="s">
        <v>8</v>
      </c>
      <c r="B199" s="430">
        <v>3.6245300743225815E-2</v>
      </c>
      <c r="C199" s="361">
        <v>3.4099037985322093E-2</v>
      </c>
      <c r="D199" s="361">
        <v>2.8497237745477633E-2</v>
      </c>
      <c r="E199" s="361">
        <v>2.8305819622343929E-2</v>
      </c>
      <c r="F199" s="361">
        <v>3.3348948261836056E-2</v>
      </c>
      <c r="G199" s="555"/>
      <c r="H199" s="449">
        <v>6.8747782631145657E-2</v>
      </c>
      <c r="I199" s="264"/>
      <c r="J199" s="264"/>
    </row>
    <row r="200" spans="1:10" ht="14.25" x14ac:dyDescent="0.2">
      <c r="A200" s="368" t="s">
        <v>1</v>
      </c>
      <c r="B200" s="277">
        <v>0.17351384998443825</v>
      </c>
      <c r="C200" s="278">
        <v>9.9873867675725314E-2</v>
      </c>
      <c r="D200" s="278">
        <v>4.243488440152187E-2</v>
      </c>
      <c r="E200" s="278">
        <v>6.8990559186638276E-3</v>
      </c>
      <c r="F200" s="278">
        <v>-4.1684822076978871E-2</v>
      </c>
      <c r="G200" s="280"/>
      <c r="H200" s="337">
        <v>5.0129583165546457E-2</v>
      </c>
      <c r="I200" s="264"/>
      <c r="J200" s="264"/>
    </row>
    <row r="201" spans="1:10" ht="14.25" x14ac:dyDescent="0.2">
      <c r="A201" s="367" t="s">
        <v>28</v>
      </c>
      <c r="B201" s="419"/>
      <c r="C201" s="358"/>
      <c r="D201" s="358"/>
      <c r="E201" s="358"/>
      <c r="F201" s="358"/>
      <c r="G201" s="554"/>
      <c r="H201" s="448">
        <f>H197-G183</f>
        <v>190.30380362133928</v>
      </c>
      <c r="I201" s="264"/>
      <c r="J201" s="264"/>
    </row>
    <row r="202" spans="1:10" ht="14.25" x14ac:dyDescent="0.2">
      <c r="A202" s="367" t="s">
        <v>71</v>
      </c>
      <c r="B202" s="585">
        <v>273</v>
      </c>
      <c r="C202" s="551">
        <v>365</v>
      </c>
      <c r="D202" s="552">
        <v>558</v>
      </c>
      <c r="E202" s="552">
        <v>498</v>
      </c>
      <c r="F202" s="491">
        <v>292</v>
      </c>
      <c r="G202" s="603">
        <v>234</v>
      </c>
      <c r="H202" s="675">
        <f>SUM(A202:F202)</f>
        <v>1986</v>
      </c>
      <c r="I202" s="704">
        <v>2212</v>
      </c>
      <c r="J202" s="264"/>
    </row>
    <row r="203" spans="1:10" ht="14.25" x14ac:dyDescent="0.2">
      <c r="A203" s="367" t="s">
        <v>29</v>
      </c>
      <c r="B203" s="600">
        <v>86.5</v>
      </c>
      <c r="C203" s="551">
        <v>87</v>
      </c>
      <c r="D203" s="551">
        <v>88.5</v>
      </c>
      <c r="E203" s="551">
        <v>89.5</v>
      </c>
      <c r="F203" s="551">
        <v>90</v>
      </c>
      <c r="G203" s="604">
        <v>90</v>
      </c>
      <c r="H203" s="676"/>
      <c r="I203" s="264"/>
      <c r="J203" s="264"/>
    </row>
    <row r="204" spans="1:10" ht="16.5" thickBot="1" x14ac:dyDescent="0.3">
      <c r="A204" s="443" t="s">
        <v>138</v>
      </c>
      <c r="B204" s="601">
        <f>B203-B192</f>
        <v>2</v>
      </c>
      <c r="C204" s="602">
        <f t="shared" ref="C204:G204" si="16">C203-C192</f>
        <v>2</v>
      </c>
      <c r="D204" s="602">
        <f t="shared" si="16"/>
        <v>2.5</v>
      </c>
      <c r="E204" s="602">
        <f t="shared" si="16"/>
        <v>2.5</v>
      </c>
      <c r="F204" s="602">
        <f t="shared" si="16"/>
        <v>2.5</v>
      </c>
      <c r="G204" s="605">
        <f t="shared" si="16"/>
        <v>2.5</v>
      </c>
      <c r="H204" s="556"/>
      <c r="I204" s="677" t="s">
        <v>130</v>
      </c>
      <c r="J204" s="678">
        <f>(G188-I202)*100/G188</f>
        <v>0.27051397655545534</v>
      </c>
    </row>
    <row r="206" spans="1:10" ht="13.5" thickBot="1" x14ac:dyDescent="0.25"/>
    <row r="207" spans="1:10" s="264" customFormat="1" ht="13.5" thickBot="1" x14ac:dyDescent="0.25">
      <c r="A207" s="690" t="s">
        <v>140</v>
      </c>
      <c r="B207" s="860" t="s">
        <v>55</v>
      </c>
      <c r="C207" s="861"/>
      <c r="D207" s="861"/>
      <c r="E207" s="861"/>
      <c r="F207" s="861"/>
      <c r="G207" s="861"/>
      <c r="H207" s="862"/>
    </row>
    <row r="208" spans="1:10" s="264" customFormat="1" ht="13.5" thickBot="1" x14ac:dyDescent="0.25">
      <c r="A208" s="560" t="s">
        <v>109</v>
      </c>
      <c r="B208" s="701">
        <v>1</v>
      </c>
      <c r="C208" s="702">
        <v>2</v>
      </c>
      <c r="D208" s="702">
        <v>3</v>
      </c>
      <c r="E208" s="702">
        <v>4</v>
      </c>
      <c r="F208" s="700">
        <v>5</v>
      </c>
      <c r="G208" s="700"/>
      <c r="H208" s="863" t="s">
        <v>0</v>
      </c>
      <c r="J208" s="699"/>
    </row>
    <row r="209" spans="1:10" s="264" customFormat="1" ht="13.5" thickBot="1" x14ac:dyDescent="0.25">
      <c r="A209" s="613" t="s">
        <v>2</v>
      </c>
      <c r="B209" s="685">
        <v>5</v>
      </c>
      <c r="C209" s="686">
        <v>4</v>
      </c>
      <c r="D209" s="687">
        <v>3</v>
      </c>
      <c r="E209" s="688">
        <v>2</v>
      </c>
      <c r="F209" s="707">
        <v>1</v>
      </c>
      <c r="G209" s="708" t="s">
        <v>139</v>
      </c>
      <c r="H209" s="869"/>
    </row>
    <row r="210" spans="1:10" s="264" customFormat="1" ht="14.25" x14ac:dyDescent="0.2">
      <c r="A210" s="668" t="s">
        <v>3</v>
      </c>
      <c r="B210" s="299">
        <v>2420</v>
      </c>
      <c r="C210" s="418">
        <v>2420</v>
      </c>
      <c r="D210" s="418">
        <v>2420</v>
      </c>
      <c r="E210" s="418">
        <v>2420</v>
      </c>
      <c r="F210" s="418">
        <v>2420</v>
      </c>
      <c r="G210" s="389"/>
      <c r="H210" s="447">
        <v>2420</v>
      </c>
    </row>
    <row r="211" spans="1:10" s="264" customFormat="1" ht="14.25" x14ac:dyDescent="0.2">
      <c r="A211" s="367" t="s">
        <v>6</v>
      </c>
      <c r="B211" s="419">
        <v>2788.3870967741937</v>
      </c>
      <c r="C211" s="358">
        <v>2648.25</v>
      </c>
      <c r="D211" s="358">
        <v>2531.311475409836</v>
      </c>
      <c r="E211" s="358">
        <v>2461.8000000000002</v>
      </c>
      <c r="F211" s="358">
        <v>2301.875</v>
      </c>
      <c r="G211" s="359"/>
      <c r="H211" s="448">
        <v>2539.8598130841124</v>
      </c>
    </row>
    <row r="212" spans="1:10" s="264" customFormat="1" ht="14.25" x14ac:dyDescent="0.2">
      <c r="A212" s="367" t="s">
        <v>7</v>
      </c>
      <c r="B212" s="419">
        <v>96.774193548387103</v>
      </c>
      <c r="C212" s="358">
        <v>100</v>
      </c>
      <c r="D212" s="360">
        <v>100</v>
      </c>
      <c r="E212" s="360">
        <v>100</v>
      </c>
      <c r="F212" s="358">
        <v>100</v>
      </c>
      <c r="G212" s="359"/>
      <c r="H212" s="448">
        <v>88.317757009345797</v>
      </c>
    </row>
    <row r="213" spans="1:10" s="264" customFormat="1" ht="14.25" x14ac:dyDescent="0.2">
      <c r="A213" s="367" t="s">
        <v>8</v>
      </c>
      <c r="B213" s="430">
        <v>5.5409933382674977E-2</v>
      </c>
      <c r="C213" s="361">
        <v>3.2917871293253721E-2</v>
      </c>
      <c r="D213" s="361">
        <v>3.4562022150322252E-2</v>
      </c>
      <c r="E213" s="361">
        <v>3.6402026059812395E-2</v>
      </c>
      <c r="F213" s="361">
        <v>2.6899452033335894E-2</v>
      </c>
      <c r="G213" s="646"/>
      <c r="H213" s="449">
        <v>6.8835942145540355E-2</v>
      </c>
    </row>
    <row r="214" spans="1:10" s="264" customFormat="1" ht="14.25" x14ac:dyDescent="0.2">
      <c r="A214" s="368" t="s">
        <v>1</v>
      </c>
      <c r="B214" s="277">
        <v>0.15222607304718747</v>
      </c>
      <c r="C214" s="278">
        <v>9.4318181818181815E-2</v>
      </c>
      <c r="D214" s="278">
        <v>4.5996477442080998E-2</v>
      </c>
      <c r="E214" s="278">
        <v>1.7272727272727349E-2</v>
      </c>
      <c r="F214" s="278">
        <v>-4.8811983471074377E-2</v>
      </c>
      <c r="G214" s="279"/>
      <c r="H214" s="337">
        <v>4.9528848381864617E-2</v>
      </c>
    </row>
    <row r="215" spans="1:10" s="264" customFormat="1" ht="14.25" x14ac:dyDescent="0.2">
      <c r="A215" s="367" t="s">
        <v>28</v>
      </c>
      <c r="B215" s="419"/>
      <c r="C215" s="358"/>
      <c r="D215" s="358"/>
      <c r="E215" s="358"/>
      <c r="F215" s="358"/>
      <c r="G215" s="359"/>
      <c r="H215" s="448">
        <f>H211-G197</f>
        <v>2539.8598130841124</v>
      </c>
    </row>
    <row r="216" spans="1:10" s="264" customFormat="1" ht="14.25" x14ac:dyDescent="0.2">
      <c r="A216" s="367" t="s">
        <v>71</v>
      </c>
      <c r="B216" s="585">
        <v>273</v>
      </c>
      <c r="C216" s="551">
        <v>365</v>
      </c>
      <c r="D216" s="552">
        <v>557</v>
      </c>
      <c r="E216" s="552">
        <v>498</v>
      </c>
      <c r="F216" s="491">
        <v>292</v>
      </c>
      <c r="G216" s="492">
        <v>366</v>
      </c>
      <c r="H216" s="675">
        <f>SUM(A216:F216)</f>
        <v>1985</v>
      </c>
      <c r="I216" s="704"/>
    </row>
    <row r="217" spans="1:10" s="264" customFormat="1" ht="14.25" x14ac:dyDescent="0.2">
      <c r="A217" s="367" t="s">
        <v>145</v>
      </c>
      <c r="B217" s="600">
        <v>90</v>
      </c>
      <c r="C217" s="551">
        <v>90.5</v>
      </c>
      <c r="D217" s="551">
        <v>91.5</v>
      </c>
      <c r="E217" s="551">
        <v>93</v>
      </c>
      <c r="F217" s="551">
        <v>94</v>
      </c>
      <c r="G217" s="647">
        <v>90</v>
      </c>
      <c r="H217" s="676"/>
    </row>
    <row r="218" spans="1:10" s="264" customFormat="1" ht="16.5" thickBot="1" x14ac:dyDescent="0.3">
      <c r="A218" s="443" t="s">
        <v>141</v>
      </c>
      <c r="B218" s="601">
        <f>B217-B203</f>
        <v>3.5</v>
      </c>
      <c r="C218" s="602">
        <f t="shared" ref="C218:G218" si="17">C217-C203</f>
        <v>3.5</v>
      </c>
      <c r="D218" s="602">
        <f t="shared" si="17"/>
        <v>3</v>
      </c>
      <c r="E218" s="602">
        <f t="shared" si="17"/>
        <v>3.5</v>
      </c>
      <c r="F218" s="602">
        <f t="shared" si="17"/>
        <v>4</v>
      </c>
      <c r="G218" s="622">
        <f t="shared" si="17"/>
        <v>0</v>
      </c>
      <c r="H218" s="556"/>
      <c r="I218" s="677" t="s">
        <v>130</v>
      </c>
      <c r="J218" s="678">
        <f>(H202-H216)*100/H202</f>
        <v>5.0352467270896276E-2</v>
      </c>
    </row>
    <row r="219" spans="1:10" x14ac:dyDescent="0.2">
      <c r="G219" s="706" t="s">
        <v>143</v>
      </c>
    </row>
    <row r="220" spans="1:10" ht="13.5" thickBot="1" x14ac:dyDescent="0.25"/>
    <row r="221" spans="1:10" ht="13.5" thickBot="1" x14ac:dyDescent="0.25">
      <c r="A221" s="690" t="s">
        <v>144</v>
      </c>
      <c r="B221" s="860" t="s">
        <v>55</v>
      </c>
      <c r="C221" s="861"/>
      <c r="D221" s="861"/>
      <c r="E221" s="861"/>
      <c r="F221" s="861"/>
      <c r="G221" s="861"/>
      <c r="H221" s="862"/>
    </row>
    <row r="222" spans="1:10" ht="13.5" thickBot="1" x14ac:dyDescent="0.25">
      <c r="A222" s="560" t="s">
        <v>109</v>
      </c>
      <c r="B222" s="701">
        <v>1</v>
      </c>
      <c r="C222" s="702">
        <v>2</v>
      </c>
      <c r="D222" s="702">
        <v>3</v>
      </c>
      <c r="E222" s="702">
        <v>4</v>
      </c>
      <c r="F222" s="700">
        <v>5</v>
      </c>
      <c r="G222" s="700"/>
      <c r="H222" s="863" t="s">
        <v>0</v>
      </c>
    </row>
    <row r="223" spans="1:10" ht="13.5" thickBot="1" x14ac:dyDescent="0.25">
      <c r="A223" s="613" t="s">
        <v>2</v>
      </c>
      <c r="B223" s="685">
        <v>5</v>
      </c>
      <c r="C223" s="686">
        <v>4</v>
      </c>
      <c r="D223" s="687">
        <v>3</v>
      </c>
      <c r="E223" s="688">
        <v>2</v>
      </c>
      <c r="F223" s="707">
        <v>1</v>
      </c>
      <c r="G223" s="708"/>
      <c r="H223" s="869"/>
    </row>
    <row r="224" spans="1:10" ht="14.25" x14ac:dyDescent="0.2">
      <c r="A224" s="668" t="s">
        <v>3</v>
      </c>
      <c r="B224" s="299">
        <v>2560</v>
      </c>
      <c r="C224" s="418">
        <v>2560</v>
      </c>
      <c r="D224" s="418">
        <v>2560</v>
      </c>
      <c r="E224" s="418">
        <v>2560</v>
      </c>
      <c r="F224" s="418">
        <v>2560</v>
      </c>
      <c r="G224" s="389"/>
      <c r="H224" s="303">
        <v>2560</v>
      </c>
    </row>
    <row r="225" spans="1:10" ht="14.25" x14ac:dyDescent="0.2">
      <c r="A225" s="367" t="s">
        <v>6</v>
      </c>
      <c r="B225" s="419">
        <v>2921.0344827586205</v>
      </c>
      <c r="C225" s="358">
        <v>2774.0540540540542</v>
      </c>
      <c r="D225" s="358">
        <v>2678.181818181818</v>
      </c>
      <c r="E225" s="358">
        <v>2603.4615384615386</v>
      </c>
      <c r="F225" s="358">
        <v>2502.3333333333335</v>
      </c>
      <c r="G225" s="359"/>
      <c r="H225" s="580">
        <v>2685.2216748768474</v>
      </c>
    </row>
    <row r="226" spans="1:10" ht="14.25" x14ac:dyDescent="0.2">
      <c r="A226" s="367" t="s">
        <v>7</v>
      </c>
      <c r="B226" s="419">
        <v>100</v>
      </c>
      <c r="C226" s="358">
        <v>100</v>
      </c>
      <c r="D226" s="360">
        <v>100</v>
      </c>
      <c r="E226" s="360">
        <v>100</v>
      </c>
      <c r="F226" s="358">
        <v>100</v>
      </c>
      <c r="G226" s="359"/>
      <c r="H226" s="580">
        <v>90.64039408866995</v>
      </c>
    </row>
    <row r="227" spans="1:10" ht="14.25" x14ac:dyDescent="0.2">
      <c r="A227" s="367" t="s">
        <v>8</v>
      </c>
      <c r="B227" s="430">
        <v>4.8998496018257343E-2</v>
      </c>
      <c r="C227" s="361">
        <v>3.8702552482429049E-2</v>
      </c>
      <c r="D227" s="361">
        <v>3.5207979380014735E-2</v>
      </c>
      <c r="E227" s="361">
        <v>3.9068702245112837E-2</v>
      </c>
      <c r="F227" s="361">
        <v>3.8465123735239311E-2</v>
      </c>
      <c r="G227" s="646"/>
      <c r="H227" s="581">
        <v>6.1764551595420977E-2</v>
      </c>
    </row>
    <row r="228" spans="1:10" ht="14.25" x14ac:dyDescent="0.2">
      <c r="A228" s="368" t="s">
        <v>1</v>
      </c>
      <c r="B228" s="277">
        <v>0.14102909482758613</v>
      </c>
      <c r="C228" s="278">
        <v>8.3614864864864913E-2</v>
      </c>
      <c r="D228" s="278">
        <v>4.6164772727272665E-2</v>
      </c>
      <c r="E228" s="278">
        <v>1.6977163461538502E-2</v>
      </c>
      <c r="F228" s="278">
        <v>-2.2526041666666607E-2</v>
      </c>
      <c r="G228" s="279"/>
      <c r="H228" s="281">
        <v>4.8914716748768503E-2</v>
      </c>
    </row>
    <row r="229" spans="1:10" ht="14.25" x14ac:dyDescent="0.2">
      <c r="A229" s="367" t="s">
        <v>28</v>
      </c>
      <c r="B229" s="419">
        <f>B225-B211</f>
        <v>132.64738598442682</v>
      </c>
      <c r="C229" s="358">
        <f t="shared" ref="C229:F229" si="18">C225-C211</f>
        <v>125.80405405405418</v>
      </c>
      <c r="D229" s="358">
        <f t="shared" si="18"/>
        <v>146.870342771982</v>
      </c>
      <c r="E229" s="358">
        <f t="shared" si="18"/>
        <v>141.66153846153838</v>
      </c>
      <c r="F229" s="358">
        <f t="shared" si="18"/>
        <v>200.45833333333348</v>
      </c>
      <c r="G229" s="359"/>
      <c r="H229" s="580">
        <f>H225-G211</f>
        <v>2685.2216748768474</v>
      </c>
    </row>
    <row r="230" spans="1:10" ht="14.25" x14ac:dyDescent="0.2">
      <c r="A230" s="367" t="s">
        <v>71</v>
      </c>
      <c r="B230" s="585">
        <v>273</v>
      </c>
      <c r="C230" s="551">
        <v>365</v>
      </c>
      <c r="D230" s="552">
        <v>557</v>
      </c>
      <c r="E230" s="552">
        <v>497</v>
      </c>
      <c r="F230" s="491">
        <v>292</v>
      </c>
      <c r="G230" s="492"/>
      <c r="H230" s="694">
        <f>SUM(A230:F230)</f>
        <v>1984</v>
      </c>
    </row>
    <row r="231" spans="1:10" ht="14.25" x14ac:dyDescent="0.2">
      <c r="A231" s="367" t="s">
        <v>146</v>
      </c>
      <c r="B231" s="600">
        <v>94</v>
      </c>
      <c r="C231" s="551">
        <v>94.5</v>
      </c>
      <c r="D231" s="551">
        <v>95</v>
      </c>
      <c r="E231" s="551">
        <v>96.5</v>
      </c>
      <c r="F231" s="551">
        <v>97.5</v>
      </c>
      <c r="G231" s="647"/>
      <c r="H231" s="695"/>
    </row>
    <row r="232" spans="1:10" ht="16.5" thickBot="1" x14ac:dyDescent="0.3">
      <c r="A232" s="443" t="s">
        <v>147</v>
      </c>
      <c r="B232" s="601">
        <f>B231-B217</f>
        <v>4</v>
      </c>
      <c r="C232" s="602">
        <f t="shared" ref="C232:F232" si="19">C231-C217</f>
        <v>4</v>
      </c>
      <c r="D232" s="602">
        <f t="shared" si="19"/>
        <v>3.5</v>
      </c>
      <c r="E232" s="602">
        <f t="shared" si="19"/>
        <v>3.5</v>
      </c>
      <c r="F232" s="602">
        <f t="shared" si="19"/>
        <v>3.5</v>
      </c>
      <c r="G232" s="622"/>
      <c r="H232" s="696"/>
      <c r="I232" s="677" t="s">
        <v>130</v>
      </c>
      <c r="J232" s="715">
        <f>(H216-H230)*100/H216</f>
        <v>5.0377833753148617E-2</v>
      </c>
    </row>
    <row r="233" spans="1:10" ht="13.5" thickBot="1" x14ac:dyDescent="0.25"/>
    <row r="234" spans="1:10" ht="13.5" thickBot="1" x14ac:dyDescent="0.25">
      <c r="A234" s="690" t="s">
        <v>148</v>
      </c>
      <c r="B234" s="860" t="s">
        <v>55</v>
      </c>
      <c r="C234" s="861"/>
      <c r="D234" s="861"/>
      <c r="E234" s="861"/>
      <c r="F234" s="861"/>
      <c r="G234" s="861"/>
      <c r="H234" s="862"/>
      <c r="I234" s="264"/>
      <c r="J234" s="264"/>
    </row>
    <row r="235" spans="1:10" ht="13.5" thickBot="1" x14ac:dyDescent="0.25">
      <c r="A235" s="560" t="s">
        <v>109</v>
      </c>
      <c r="B235" s="701">
        <v>1</v>
      </c>
      <c r="C235" s="702">
        <v>2</v>
      </c>
      <c r="D235" s="702">
        <v>3</v>
      </c>
      <c r="E235" s="702">
        <v>4</v>
      </c>
      <c r="F235" s="700">
        <v>5</v>
      </c>
      <c r="G235" s="700"/>
      <c r="H235" s="863" t="s">
        <v>0</v>
      </c>
      <c r="I235" s="264"/>
      <c r="J235" s="264"/>
    </row>
    <row r="236" spans="1:10" ht="13.5" thickBot="1" x14ac:dyDescent="0.25">
      <c r="A236" s="613" t="s">
        <v>2</v>
      </c>
      <c r="B236" s="685">
        <v>5</v>
      </c>
      <c r="C236" s="686">
        <v>4</v>
      </c>
      <c r="D236" s="687">
        <v>3</v>
      </c>
      <c r="E236" s="688">
        <v>2</v>
      </c>
      <c r="F236" s="707">
        <v>1</v>
      </c>
      <c r="G236" s="708"/>
      <c r="H236" s="869"/>
      <c r="I236" s="264"/>
      <c r="J236" s="264"/>
    </row>
    <row r="237" spans="1:10" ht="14.25" x14ac:dyDescent="0.2">
      <c r="A237" s="668" t="s">
        <v>3</v>
      </c>
      <c r="B237" s="299">
        <v>2715</v>
      </c>
      <c r="C237" s="418">
        <v>2715</v>
      </c>
      <c r="D237" s="418">
        <v>2715</v>
      </c>
      <c r="E237" s="418">
        <v>2715</v>
      </c>
      <c r="F237" s="418">
        <v>2715</v>
      </c>
      <c r="G237" s="389"/>
      <c r="H237" s="303">
        <v>2715</v>
      </c>
      <c r="I237" s="264"/>
      <c r="J237" s="264"/>
    </row>
    <row r="238" spans="1:10" ht="14.25" x14ac:dyDescent="0.2">
      <c r="A238" s="367" t="s">
        <v>6</v>
      </c>
      <c r="B238" s="419">
        <v>3047.3529411764707</v>
      </c>
      <c r="C238" s="358">
        <v>2903.5294117647059</v>
      </c>
      <c r="D238" s="358">
        <v>2803.2692307692309</v>
      </c>
      <c r="E238" s="358">
        <v>2742.8947368421054</v>
      </c>
      <c r="F238" s="358">
        <v>2624.2307692307691</v>
      </c>
      <c r="G238" s="359"/>
      <c r="H238" s="580">
        <v>2829.1304347826085</v>
      </c>
      <c r="I238" s="264"/>
      <c r="J238" s="264"/>
    </row>
    <row r="239" spans="1:10" ht="14.25" x14ac:dyDescent="0.2">
      <c r="A239" s="367" t="s">
        <v>7</v>
      </c>
      <c r="B239" s="419">
        <v>97.058823529411768</v>
      </c>
      <c r="C239" s="358">
        <v>97.058823529411768</v>
      </c>
      <c r="D239" s="360">
        <v>96.15384615384616</v>
      </c>
      <c r="E239" s="360">
        <v>97.368421052631575</v>
      </c>
      <c r="F239" s="358">
        <v>100</v>
      </c>
      <c r="G239" s="359"/>
      <c r="H239" s="580">
        <v>88.043478260869563</v>
      </c>
      <c r="I239" s="264"/>
      <c r="J239" s="264"/>
    </row>
    <row r="240" spans="1:10" ht="14.25" x14ac:dyDescent="0.2">
      <c r="A240" s="367" t="s">
        <v>8</v>
      </c>
      <c r="B240" s="430">
        <v>4.2453889773272073E-2</v>
      </c>
      <c r="C240" s="361">
        <v>4.6567357568676589E-2</v>
      </c>
      <c r="D240" s="361">
        <v>5.2505843763829628E-2</v>
      </c>
      <c r="E240" s="361">
        <v>6.0987892609955768E-2</v>
      </c>
      <c r="F240" s="361">
        <v>3.8064949998886502E-2</v>
      </c>
      <c r="G240" s="646"/>
      <c r="H240" s="581">
        <v>6.8231007557687837E-2</v>
      </c>
      <c r="I240" s="264"/>
      <c r="J240" s="264"/>
    </row>
    <row r="241" spans="1:10" ht="14.25" x14ac:dyDescent="0.2">
      <c r="A241" s="368" t="s">
        <v>1</v>
      </c>
      <c r="B241" s="277">
        <v>0.12241360632650855</v>
      </c>
      <c r="C241" s="278">
        <v>6.9439930668399943E-2</v>
      </c>
      <c r="D241" s="278">
        <v>3.251168720781987E-2</v>
      </c>
      <c r="E241" s="278">
        <v>1.0274304545895186E-2</v>
      </c>
      <c r="F241" s="278">
        <v>-3.3432497520895374E-2</v>
      </c>
      <c r="G241" s="279"/>
      <c r="H241" s="281">
        <v>4.2036992553446971E-2</v>
      </c>
      <c r="I241" s="264"/>
      <c r="J241" s="264"/>
    </row>
    <row r="242" spans="1:10" ht="14.25" x14ac:dyDescent="0.2">
      <c r="A242" s="367" t="s">
        <v>28</v>
      </c>
      <c r="B242" s="419">
        <f>B238-B225</f>
        <v>126.31845841785025</v>
      </c>
      <c r="C242" s="358">
        <f>C238-C225</f>
        <v>129.47535771065168</v>
      </c>
      <c r="D242" s="358">
        <f t="shared" ref="D242:F242" si="20">D238-D225</f>
        <v>125.08741258741293</v>
      </c>
      <c r="E242" s="358">
        <f t="shared" si="20"/>
        <v>139.43319838056686</v>
      </c>
      <c r="F242" s="358">
        <f t="shared" si="20"/>
        <v>121.89743589743557</v>
      </c>
      <c r="G242" s="359"/>
      <c r="H242" s="580">
        <f>H238-H225</f>
        <v>143.90875990576114</v>
      </c>
      <c r="I242" s="264"/>
      <c r="J242" s="264"/>
    </row>
    <row r="243" spans="1:10" ht="14.25" x14ac:dyDescent="0.2">
      <c r="A243" s="367" t="s">
        <v>71</v>
      </c>
      <c r="B243" s="585">
        <v>273</v>
      </c>
      <c r="C243" s="551">
        <v>365</v>
      </c>
      <c r="D243" s="552">
        <v>557</v>
      </c>
      <c r="E243" s="552">
        <v>496</v>
      </c>
      <c r="F243" s="491">
        <v>292</v>
      </c>
      <c r="G243" s="492"/>
      <c r="H243" s="694">
        <f>SUM(A243:F243)</f>
        <v>1983</v>
      </c>
      <c r="I243" s="264"/>
      <c r="J243" s="264"/>
    </row>
    <row r="244" spans="1:10" ht="14.25" x14ac:dyDescent="0.2">
      <c r="A244" s="367" t="s">
        <v>149</v>
      </c>
      <c r="B244" s="600">
        <v>99.5</v>
      </c>
      <c r="C244" s="551">
        <v>100</v>
      </c>
      <c r="D244" s="551">
        <v>100.5</v>
      </c>
      <c r="E244" s="551">
        <v>102</v>
      </c>
      <c r="F244" s="551">
        <v>103.5</v>
      </c>
      <c r="G244" s="647"/>
      <c r="H244" s="695"/>
      <c r="I244" s="264"/>
      <c r="J244" s="264"/>
    </row>
    <row r="245" spans="1:10" ht="16.5" thickBot="1" x14ac:dyDescent="0.3">
      <c r="A245" s="443" t="s">
        <v>150</v>
      </c>
      <c r="B245" s="601">
        <f>B244-B231</f>
        <v>5.5</v>
      </c>
      <c r="C245" s="602">
        <f t="shared" ref="C245:F245" si="21">C244-C231</f>
        <v>5.5</v>
      </c>
      <c r="D245" s="602">
        <f t="shared" si="21"/>
        <v>5.5</v>
      </c>
      <c r="E245" s="602">
        <f t="shared" si="21"/>
        <v>5.5</v>
      </c>
      <c r="F245" s="602">
        <f t="shared" si="21"/>
        <v>6</v>
      </c>
      <c r="G245" s="622"/>
      <c r="H245" s="696"/>
      <c r="I245" s="677" t="s">
        <v>130</v>
      </c>
      <c r="J245" s="715">
        <f>(H230-H243)*100/H230</f>
        <v>5.040322580645161E-2</v>
      </c>
    </row>
    <row r="247" spans="1:10" ht="13.5" thickBot="1" x14ac:dyDescent="0.25"/>
    <row r="248" spans="1:10" ht="13.5" thickBot="1" x14ac:dyDescent="0.25">
      <c r="A248" s="690" t="s">
        <v>151</v>
      </c>
      <c r="B248" s="860" t="s">
        <v>55</v>
      </c>
      <c r="C248" s="861"/>
      <c r="D248" s="861"/>
      <c r="E248" s="861"/>
      <c r="F248" s="861"/>
      <c r="G248" s="861"/>
      <c r="H248" s="862"/>
      <c r="I248" s="264"/>
      <c r="J248" s="264"/>
    </row>
    <row r="249" spans="1:10" ht="13.5" thickBot="1" x14ac:dyDescent="0.25">
      <c r="A249" s="560" t="s">
        <v>109</v>
      </c>
      <c r="B249" s="701">
        <v>1</v>
      </c>
      <c r="C249" s="702">
        <v>2</v>
      </c>
      <c r="D249" s="702">
        <v>3</v>
      </c>
      <c r="E249" s="702">
        <v>4</v>
      </c>
      <c r="F249" s="700">
        <v>5</v>
      </c>
      <c r="G249" s="700"/>
      <c r="H249" s="863" t="s">
        <v>0</v>
      </c>
      <c r="I249" s="264"/>
      <c r="J249" s="264"/>
    </row>
    <row r="250" spans="1:10" ht="13.5" thickBot="1" x14ac:dyDescent="0.25">
      <c r="A250" s="613" t="s">
        <v>2</v>
      </c>
      <c r="B250" s="685">
        <v>5</v>
      </c>
      <c r="C250" s="686">
        <v>4</v>
      </c>
      <c r="D250" s="687">
        <v>3</v>
      </c>
      <c r="E250" s="688">
        <v>2</v>
      </c>
      <c r="F250" s="707">
        <v>1</v>
      </c>
      <c r="G250" s="708"/>
      <c r="H250" s="869"/>
      <c r="I250" s="264"/>
      <c r="J250" s="264"/>
    </row>
    <row r="251" spans="1:10" ht="14.25" x14ac:dyDescent="0.2">
      <c r="A251" s="668" t="s">
        <v>3</v>
      </c>
      <c r="B251" s="299">
        <v>2875</v>
      </c>
      <c r="C251" s="418">
        <v>2875</v>
      </c>
      <c r="D251" s="418">
        <v>2875</v>
      </c>
      <c r="E251" s="418">
        <v>2875</v>
      </c>
      <c r="F251" s="418">
        <v>2875</v>
      </c>
      <c r="G251" s="389"/>
      <c r="H251" s="303">
        <v>2875</v>
      </c>
      <c r="I251" s="264"/>
      <c r="J251" s="264"/>
    </row>
    <row r="252" spans="1:10" ht="14.25" x14ac:dyDescent="0.2">
      <c r="A252" s="367" t="s">
        <v>6</v>
      </c>
      <c r="B252" s="419">
        <v>3177.2413793103447</v>
      </c>
      <c r="C252" s="358">
        <v>3070.5405405405404</v>
      </c>
      <c r="D252" s="358">
        <v>2966.1403508771928</v>
      </c>
      <c r="E252" s="358">
        <v>2965.9574468085107</v>
      </c>
      <c r="F252" s="358">
        <v>2877.3333333333335</v>
      </c>
      <c r="G252" s="359"/>
      <c r="H252" s="580">
        <v>3002.7</v>
      </c>
      <c r="I252" s="264"/>
      <c r="J252" s="264"/>
    </row>
    <row r="253" spans="1:10" ht="14.25" x14ac:dyDescent="0.2">
      <c r="A253" s="367" t="s">
        <v>7</v>
      </c>
      <c r="B253" s="419">
        <v>86.206896551724142</v>
      </c>
      <c r="C253" s="358">
        <v>91.891891891891888</v>
      </c>
      <c r="D253" s="360">
        <v>98.245614035087726</v>
      </c>
      <c r="E253" s="360">
        <v>100</v>
      </c>
      <c r="F253" s="358">
        <v>96.666666666666671</v>
      </c>
      <c r="G253" s="359"/>
      <c r="H253" s="580">
        <v>92</v>
      </c>
      <c r="I253" s="264"/>
      <c r="J253" s="264"/>
    </row>
    <row r="254" spans="1:10" ht="14.25" x14ac:dyDescent="0.2">
      <c r="A254" s="367" t="s">
        <v>8</v>
      </c>
      <c r="B254" s="430">
        <v>5.8028405935439294E-2</v>
      </c>
      <c r="C254" s="361">
        <v>5.1510224051784258E-2</v>
      </c>
      <c r="D254" s="361">
        <v>4.593510075774191E-2</v>
      </c>
      <c r="E254" s="361">
        <v>5.0541163848281022E-2</v>
      </c>
      <c r="F254" s="361">
        <v>4.7610007559003555E-2</v>
      </c>
      <c r="G254" s="646"/>
      <c r="H254" s="581">
        <v>5.888925954842994E-2</v>
      </c>
      <c r="I254" s="264"/>
      <c r="J254" s="264"/>
    </row>
    <row r="255" spans="1:10" ht="14.25" x14ac:dyDescent="0.2">
      <c r="A255" s="368" t="s">
        <v>1</v>
      </c>
      <c r="B255" s="277">
        <v>0.10512743628185901</v>
      </c>
      <c r="C255" s="278">
        <v>6.8014101057579268E-2</v>
      </c>
      <c r="D255" s="278">
        <v>3.170099160945835E-2</v>
      </c>
      <c r="E255" s="278">
        <v>3.163737280296023E-2</v>
      </c>
      <c r="F255" s="278">
        <v>8.1159420289860342E-4</v>
      </c>
      <c r="G255" s="279"/>
      <c r="H255" s="281">
        <v>4.4417391304347763E-2</v>
      </c>
      <c r="I255" s="264"/>
      <c r="J255" s="264"/>
    </row>
    <row r="256" spans="1:10" ht="14.25" x14ac:dyDescent="0.2">
      <c r="A256" s="367" t="s">
        <v>28</v>
      </c>
      <c r="B256" s="419">
        <f>B252-B238</f>
        <v>129.88843813387393</v>
      </c>
      <c r="C256" s="358">
        <f>C252-C238</f>
        <v>167.01112877583455</v>
      </c>
      <c r="D256" s="358">
        <f>D252-D238</f>
        <v>162.87112010796181</v>
      </c>
      <c r="E256" s="358">
        <f>E252-E238</f>
        <v>223.06270996640524</v>
      </c>
      <c r="F256" s="358">
        <f>F252-F238</f>
        <v>253.10256410256443</v>
      </c>
      <c r="G256" s="359"/>
      <c r="H256" s="580">
        <f>H252-H238</f>
        <v>173.5695652173913</v>
      </c>
      <c r="I256" s="264"/>
      <c r="J256" s="264"/>
    </row>
    <row r="257" spans="1:10" ht="14.25" x14ac:dyDescent="0.2">
      <c r="A257" s="367" t="s">
        <v>71</v>
      </c>
      <c r="B257" s="585">
        <v>272</v>
      </c>
      <c r="C257" s="551">
        <v>365</v>
      </c>
      <c r="D257" s="552">
        <v>557</v>
      </c>
      <c r="E257" s="552">
        <v>496</v>
      </c>
      <c r="F257" s="491">
        <v>292</v>
      </c>
      <c r="G257" s="492"/>
      <c r="H257" s="694">
        <f>SUM(A257:F257)</f>
        <v>1982</v>
      </c>
      <c r="I257" s="264"/>
      <c r="J257" s="264"/>
    </row>
    <row r="258" spans="1:10" ht="14.25" x14ac:dyDescent="0.2">
      <c r="A258" s="367" t="s">
        <v>152</v>
      </c>
      <c r="B258" s="600">
        <v>103.5</v>
      </c>
      <c r="C258" s="551">
        <v>104</v>
      </c>
      <c r="D258" s="551">
        <v>104.5</v>
      </c>
      <c r="E258" s="551">
        <v>105.5</v>
      </c>
      <c r="F258" s="551">
        <v>107</v>
      </c>
      <c r="G258" s="647"/>
      <c r="H258" s="695"/>
      <c r="I258" s="264"/>
      <c r="J258" s="264"/>
    </row>
    <row r="259" spans="1:10" ht="16.5" thickBot="1" x14ac:dyDescent="0.3">
      <c r="A259" s="443" t="s">
        <v>153</v>
      </c>
      <c r="B259" s="601">
        <f>B258-B244</f>
        <v>4</v>
      </c>
      <c r="C259" s="601">
        <f t="shared" ref="C259:F259" si="22">C258-C244</f>
        <v>4</v>
      </c>
      <c r="D259" s="601">
        <f t="shared" si="22"/>
        <v>4</v>
      </c>
      <c r="E259" s="601">
        <f t="shared" si="22"/>
        <v>3.5</v>
      </c>
      <c r="F259" s="601">
        <f t="shared" si="22"/>
        <v>3.5</v>
      </c>
      <c r="G259" s="622"/>
      <c r="H259" s="696"/>
      <c r="I259" s="677" t="s">
        <v>130</v>
      </c>
      <c r="J259" s="715">
        <f>(H243-H257)*100/H243</f>
        <v>5.0428643469490671E-2</v>
      </c>
    </row>
    <row r="261" spans="1:10" ht="13.5" thickBot="1" x14ac:dyDescent="0.25"/>
    <row r="262" spans="1:10" ht="13.5" thickBot="1" x14ac:dyDescent="0.25">
      <c r="A262" s="690" t="s">
        <v>154</v>
      </c>
      <c r="B262" s="860" t="s">
        <v>55</v>
      </c>
      <c r="C262" s="861"/>
      <c r="D262" s="861"/>
      <c r="E262" s="861"/>
      <c r="F262" s="861"/>
      <c r="G262" s="861"/>
      <c r="H262" s="862"/>
    </row>
    <row r="263" spans="1:10" ht="13.5" thickBot="1" x14ac:dyDescent="0.25">
      <c r="A263" s="560" t="s">
        <v>109</v>
      </c>
      <c r="B263" s="701">
        <v>1</v>
      </c>
      <c r="C263" s="702">
        <v>2</v>
      </c>
      <c r="D263" s="702">
        <v>3</v>
      </c>
      <c r="E263" s="702">
        <v>4</v>
      </c>
      <c r="F263" s="700">
        <v>5</v>
      </c>
      <c r="G263" s="700"/>
      <c r="H263" s="863" t="s">
        <v>0</v>
      </c>
    </row>
    <row r="264" spans="1:10" ht="13.5" thickBot="1" x14ac:dyDescent="0.25">
      <c r="A264" s="613" t="s">
        <v>2</v>
      </c>
      <c r="B264" s="685">
        <v>5</v>
      </c>
      <c r="C264" s="686">
        <v>4</v>
      </c>
      <c r="D264" s="687">
        <v>3</v>
      </c>
      <c r="E264" s="688">
        <v>2</v>
      </c>
      <c r="F264" s="707">
        <v>1</v>
      </c>
      <c r="G264" s="708"/>
      <c r="H264" s="869"/>
    </row>
    <row r="265" spans="1:10" ht="15" thickBot="1" x14ac:dyDescent="0.25">
      <c r="A265" s="668" t="s">
        <v>3</v>
      </c>
      <c r="B265" s="299">
        <v>3035</v>
      </c>
      <c r="C265" s="299">
        <v>3035</v>
      </c>
      <c r="D265" s="299">
        <v>3035</v>
      </c>
      <c r="E265" s="299">
        <v>3035</v>
      </c>
      <c r="F265" s="299">
        <v>3035</v>
      </c>
      <c r="G265" s="389"/>
      <c r="H265" s="303">
        <v>3035</v>
      </c>
    </row>
    <row r="266" spans="1:10" ht="15" thickBot="1" x14ac:dyDescent="0.25">
      <c r="A266" s="367" t="s">
        <v>6</v>
      </c>
      <c r="B266" s="300">
        <v>3269.6153846153848</v>
      </c>
      <c r="C266" s="300">
        <v>3140</v>
      </c>
      <c r="D266" s="300">
        <v>3111.2765957446809</v>
      </c>
      <c r="E266" s="300">
        <v>3072.3076923076924</v>
      </c>
      <c r="F266" s="300">
        <v>3033.2142857142858</v>
      </c>
      <c r="G266" s="359"/>
      <c r="H266" s="304">
        <v>3116.1170212765956</v>
      </c>
    </row>
    <row r="267" spans="1:10" ht="15" thickBot="1" x14ac:dyDescent="0.25">
      <c r="A267" s="367" t="s">
        <v>7</v>
      </c>
      <c r="B267" s="300">
        <v>96.15384615384616</v>
      </c>
      <c r="C267" s="300">
        <v>94.285714285714292</v>
      </c>
      <c r="D267" s="302">
        <v>91.489361702127653</v>
      </c>
      <c r="E267" s="302">
        <v>88.461538461538467</v>
      </c>
      <c r="F267" s="300">
        <v>96.428571428571431</v>
      </c>
      <c r="G267" s="359"/>
      <c r="H267" s="304">
        <v>88.829787234042556</v>
      </c>
    </row>
    <row r="268" spans="1:10" ht="14.25" x14ac:dyDescent="0.2">
      <c r="A268" s="367" t="s">
        <v>8</v>
      </c>
      <c r="B268" s="301">
        <v>5.6849471012820396E-2</v>
      </c>
      <c r="C268" s="301">
        <v>5.4083897363958681E-2</v>
      </c>
      <c r="D268" s="301">
        <v>5.6549987599060596E-2</v>
      </c>
      <c r="E268" s="301">
        <v>5.6860615669382809E-2</v>
      </c>
      <c r="F268" s="301">
        <v>5.1271946081191434E-2</v>
      </c>
      <c r="G268" s="646"/>
      <c r="H268" s="305">
        <v>5.9912344338232559E-2</v>
      </c>
    </row>
    <row r="269" spans="1:10" ht="15" thickBot="1" x14ac:dyDescent="0.25">
      <c r="A269" s="368" t="s">
        <v>1</v>
      </c>
      <c r="B269" s="306">
        <v>7.7303256874920845E-2</v>
      </c>
      <c r="C269" s="306">
        <v>3.459637561779242E-2</v>
      </c>
      <c r="D269" s="306">
        <v>2.5132321497423688E-2</v>
      </c>
      <c r="E269" s="306">
        <v>1.2292485109618575E-2</v>
      </c>
      <c r="F269" s="306">
        <v>-5.8837373499644836E-4</v>
      </c>
      <c r="G269" s="279"/>
      <c r="H269" s="307">
        <v>2.6727189876967233E-2</v>
      </c>
    </row>
    <row r="270" spans="1:10" ht="14.25" x14ac:dyDescent="0.2">
      <c r="A270" s="367" t="s">
        <v>28</v>
      </c>
      <c r="B270" s="419">
        <f>B266-B252</f>
        <v>92.3740053050401</v>
      </c>
      <c r="C270" s="358">
        <f>C266-C252</f>
        <v>69.459459459459595</v>
      </c>
      <c r="D270" s="358">
        <f>D266-D252</f>
        <v>145.13624486748813</v>
      </c>
      <c r="E270" s="358">
        <f>E266-E252</f>
        <v>106.35024549918171</v>
      </c>
      <c r="F270" s="358">
        <f>F266-F252</f>
        <v>155.88095238095229</v>
      </c>
      <c r="G270" s="359"/>
      <c r="H270" s="580">
        <f>H266-H252</f>
        <v>113.41702127659573</v>
      </c>
    </row>
    <row r="271" spans="1:10" ht="14.25" x14ac:dyDescent="0.2">
      <c r="A271" s="367" t="s">
        <v>71</v>
      </c>
      <c r="B271" s="585">
        <v>272</v>
      </c>
      <c r="C271" s="551">
        <v>364</v>
      </c>
      <c r="D271" s="552">
        <v>557</v>
      </c>
      <c r="E271" s="552">
        <v>496</v>
      </c>
      <c r="F271" s="491">
        <v>292</v>
      </c>
      <c r="G271" s="492"/>
      <c r="H271" s="694">
        <f>SUM(A271:F271)</f>
        <v>1981</v>
      </c>
    </row>
    <row r="272" spans="1:10" ht="14.25" x14ac:dyDescent="0.2">
      <c r="A272" s="367" t="s">
        <v>156</v>
      </c>
      <c r="B272" s="600">
        <v>107.5</v>
      </c>
      <c r="C272" s="551">
        <v>108</v>
      </c>
      <c r="D272" s="551">
        <v>108.5</v>
      </c>
      <c r="E272" s="551">
        <v>109.5</v>
      </c>
      <c r="F272" s="551">
        <v>111</v>
      </c>
      <c r="G272" s="647"/>
      <c r="H272" s="695"/>
    </row>
    <row r="273" spans="1:8" ht="15" thickBot="1" x14ac:dyDescent="0.25">
      <c r="A273" s="443" t="s">
        <v>155</v>
      </c>
      <c r="B273" s="601">
        <f>B272-B258</f>
        <v>4</v>
      </c>
      <c r="C273" s="601">
        <f t="shared" ref="C273:F273" si="23">C272-C258</f>
        <v>4</v>
      </c>
      <c r="D273" s="601">
        <f t="shared" si="23"/>
        <v>4</v>
      </c>
      <c r="E273" s="601">
        <f t="shared" si="23"/>
        <v>4</v>
      </c>
      <c r="F273" s="601">
        <f t="shared" si="23"/>
        <v>4</v>
      </c>
      <c r="G273" s="622"/>
      <c r="H273" s="696"/>
    </row>
    <row r="274" spans="1:8" ht="13.5" thickBot="1" x14ac:dyDescent="0.25"/>
    <row r="275" spans="1:8" ht="13.5" thickBot="1" x14ac:dyDescent="0.25">
      <c r="A275" s="690" t="s">
        <v>157</v>
      </c>
      <c r="B275" s="860" t="s">
        <v>55</v>
      </c>
      <c r="C275" s="861"/>
      <c r="D275" s="861"/>
      <c r="E275" s="861"/>
      <c r="F275" s="861"/>
      <c r="G275" s="861"/>
      <c r="H275" s="862"/>
    </row>
    <row r="276" spans="1:8" ht="13.5" thickBot="1" x14ac:dyDescent="0.25">
      <c r="A276" s="560" t="s">
        <v>109</v>
      </c>
      <c r="B276" s="701">
        <v>1</v>
      </c>
      <c r="C276" s="702">
        <v>2</v>
      </c>
      <c r="D276" s="702">
        <v>3</v>
      </c>
      <c r="E276" s="702">
        <v>4</v>
      </c>
      <c r="F276" s="700">
        <v>5</v>
      </c>
      <c r="G276" s="700"/>
      <c r="H276" s="863" t="s">
        <v>0</v>
      </c>
    </row>
    <row r="277" spans="1:8" ht="13.5" thickBot="1" x14ac:dyDescent="0.25">
      <c r="A277" s="613" t="s">
        <v>2</v>
      </c>
      <c r="B277" s="685">
        <v>5</v>
      </c>
      <c r="C277" s="686">
        <v>4</v>
      </c>
      <c r="D277" s="687">
        <v>3</v>
      </c>
      <c r="E277" s="688">
        <v>2</v>
      </c>
      <c r="F277" s="707">
        <v>1</v>
      </c>
      <c r="G277" s="708"/>
      <c r="H277" s="869"/>
    </row>
    <row r="278" spans="1:8" ht="15" thickBot="1" x14ac:dyDescent="0.25">
      <c r="A278" s="668" t="s">
        <v>3</v>
      </c>
      <c r="B278" s="299">
        <v>3195</v>
      </c>
      <c r="C278" s="299">
        <v>3195</v>
      </c>
      <c r="D278" s="299">
        <v>3195</v>
      </c>
      <c r="E278" s="299">
        <v>3195</v>
      </c>
      <c r="F278" s="299">
        <v>3195</v>
      </c>
      <c r="G278" s="389"/>
      <c r="H278" s="303">
        <v>3195</v>
      </c>
    </row>
    <row r="279" spans="1:8" ht="15" thickBot="1" x14ac:dyDescent="0.25">
      <c r="A279" s="367" t="s">
        <v>6</v>
      </c>
      <c r="B279" s="300">
        <v>3477.5</v>
      </c>
      <c r="C279" s="300">
        <v>3432.1951219512193</v>
      </c>
      <c r="D279" s="300">
        <v>3342.1428571428573</v>
      </c>
      <c r="E279" s="300">
        <v>3305.9259259259261</v>
      </c>
      <c r="F279" s="300">
        <v>3204.1379310344828</v>
      </c>
      <c r="G279" s="359"/>
      <c r="H279" s="304">
        <v>3404.3410852713178</v>
      </c>
    </row>
    <row r="280" spans="1:8" ht="15" thickBot="1" x14ac:dyDescent="0.25">
      <c r="A280" s="367" t="s">
        <v>7</v>
      </c>
      <c r="B280" s="300">
        <v>75</v>
      </c>
      <c r="C280" s="300">
        <v>78.048780487804876</v>
      </c>
      <c r="D280" s="302">
        <v>87.5</v>
      </c>
      <c r="E280" s="302">
        <v>90.740740740740748</v>
      </c>
      <c r="F280" s="300">
        <v>86.206896551724142</v>
      </c>
      <c r="G280" s="359"/>
      <c r="H280" s="304">
        <v>82.945736434108525</v>
      </c>
    </row>
    <row r="281" spans="1:8" ht="14.25" x14ac:dyDescent="0.2">
      <c r="A281" s="367" t="s">
        <v>8</v>
      </c>
      <c r="B281" s="301">
        <v>7.6822229424936869E-2</v>
      </c>
      <c r="C281" s="301">
        <v>6.5125990959509536E-2</v>
      </c>
      <c r="D281" s="301">
        <v>6.7952485905864737E-2</v>
      </c>
      <c r="E281" s="301">
        <v>6.3967578466252922E-2</v>
      </c>
      <c r="F281" s="301">
        <v>6.5887898063573189E-2</v>
      </c>
      <c r="G281" s="646"/>
      <c r="H281" s="305">
        <v>7.1487357759204742E-2</v>
      </c>
    </row>
    <row r="282" spans="1:8" ht="15" thickBot="1" x14ac:dyDescent="0.25">
      <c r="A282" s="368" t="s">
        <v>1</v>
      </c>
      <c r="B282" s="306">
        <v>8.8419405320813771E-2</v>
      </c>
      <c r="C282" s="306">
        <v>7.4239474789114038E-2</v>
      </c>
      <c r="D282" s="306">
        <v>4.6054102392130619E-2</v>
      </c>
      <c r="E282" s="306">
        <v>3.4718599663826635E-2</v>
      </c>
      <c r="F282" s="306">
        <v>2.8600723112622191E-3</v>
      </c>
      <c r="G282" s="279"/>
      <c r="H282" s="307">
        <v>6.5521466438597104E-2</v>
      </c>
    </row>
    <row r="283" spans="1:8" ht="14.25" x14ac:dyDescent="0.2">
      <c r="A283" s="367" t="s">
        <v>28</v>
      </c>
      <c r="B283" s="419">
        <f>B279-B266</f>
        <v>207.88461538461524</v>
      </c>
      <c r="C283" s="419">
        <f t="shared" ref="C283:F283" si="24">C279-C266</f>
        <v>292.19512195121933</v>
      </c>
      <c r="D283" s="419">
        <f t="shared" si="24"/>
        <v>230.86626139817645</v>
      </c>
      <c r="E283" s="419">
        <f t="shared" si="24"/>
        <v>233.61823361823372</v>
      </c>
      <c r="F283" s="419">
        <f t="shared" si="24"/>
        <v>170.92364532019701</v>
      </c>
      <c r="G283" s="359"/>
      <c r="H283" s="580">
        <f>H279-H266</f>
        <v>288.2240639947222</v>
      </c>
    </row>
    <row r="284" spans="1:8" ht="14.25" x14ac:dyDescent="0.2">
      <c r="A284" s="367" t="s">
        <v>71</v>
      </c>
      <c r="B284" s="585">
        <v>269</v>
      </c>
      <c r="C284" s="551">
        <v>363</v>
      </c>
      <c r="D284" s="552">
        <v>557</v>
      </c>
      <c r="E284" s="552">
        <v>496</v>
      </c>
      <c r="F284" s="491">
        <v>292</v>
      </c>
      <c r="G284" s="492"/>
      <c r="H284" s="694">
        <f>SUM(A284:F284)</f>
        <v>1977</v>
      </c>
    </row>
    <row r="285" spans="1:8" ht="14.25" x14ac:dyDescent="0.2">
      <c r="A285" s="367" t="s">
        <v>158</v>
      </c>
      <c r="B285" s="600">
        <v>110.5</v>
      </c>
      <c r="C285" s="551">
        <v>111</v>
      </c>
      <c r="D285" s="551">
        <v>112.5</v>
      </c>
      <c r="E285" s="551">
        <v>113</v>
      </c>
      <c r="F285" s="551">
        <v>115.5</v>
      </c>
      <c r="G285" s="647"/>
      <c r="H285" s="695"/>
    </row>
    <row r="286" spans="1:8" ht="15" thickBot="1" x14ac:dyDescent="0.25">
      <c r="A286" s="443" t="s">
        <v>159</v>
      </c>
      <c r="B286" s="601">
        <f>B285-B272</f>
        <v>3</v>
      </c>
      <c r="C286" s="601">
        <f t="shared" ref="C286:F286" si="25">C285-C272</f>
        <v>3</v>
      </c>
      <c r="D286" s="601">
        <f t="shared" si="25"/>
        <v>4</v>
      </c>
      <c r="E286" s="601">
        <f t="shared" si="25"/>
        <v>3.5</v>
      </c>
      <c r="F286" s="601">
        <f t="shared" si="25"/>
        <v>4.5</v>
      </c>
      <c r="G286" s="622"/>
      <c r="H286" s="696"/>
    </row>
    <row r="288" spans="1:8" ht="13.5" thickBot="1" x14ac:dyDescent="0.25"/>
    <row r="289" spans="1:10" s="264" customFormat="1" ht="13.5" thickBot="1" x14ac:dyDescent="0.25">
      <c r="A289" s="690" t="s">
        <v>160</v>
      </c>
      <c r="B289" s="860" t="s">
        <v>55</v>
      </c>
      <c r="C289" s="861"/>
      <c r="D289" s="861"/>
      <c r="E289" s="861"/>
      <c r="F289" s="861"/>
      <c r="G289" s="861"/>
      <c r="H289" s="862"/>
    </row>
    <row r="290" spans="1:10" s="264" customFormat="1" ht="13.5" thickBot="1" x14ac:dyDescent="0.25">
      <c r="A290" s="560" t="s">
        <v>109</v>
      </c>
      <c r="B290" s="701">
        <v>1</v>
      </c>
      <c r="C290" s="702">
        <v>2</v>
      </c>
      <c r="D290" s="702">
        <v>3</v>
      </c>
      <c r="E290" s="702">
        <v>4</v>
      </c>
      <c r="F290" s="700">
        <v>5</v>
      </c>
      <c r="G290" s="700"/>
      <c r="H290" s="863" t="s">
        <v>0</v>
      </c>
    </row>
    <row r="291" spans="1:10" s="264" customFormat="1" ht="13.5" thickBot="1" x14ac:dyDescent="0.25">
      <c r="A291" s="613" t="s">
        <v>2</v>
      </c>
      <c r="B291" s="685">
        <v>5</v>
      </c>
      <c r="C291" s="686">
        <v>4</v>
      </c>
      <c r="D291" s="687">
        <v>3</v>
      </c>
      <c r="E291" s="688">
        <v>2</v>
      </c>
      <c r="F291" s="707">
        <v>1</v>
      </c>
      <c r="G291" s="708"/>
      <c r="H291" s="869"/>
    </row>
    <row r="292" spans="1:10" s="264" customFormat="1" ht="15" thickBot="1" x14ac:dyDescent="0.25">
      <c r="A292" s="668" t="s">
        <v>3</v>
      </c>
      <c r="B292" s="299">
        <v>3355</v>
      </c>
      <c r="C292" s="299">
        <v>3355</v>
      </c>
      <c r="D292" s="299">
        <v>3355</v>
      </c>
      <c r="E292" s="299">
        <v>3355</v>
      </c>
      <c r="F292" s="299">
        <v>3355</v>
      </c>
      <c r="G292" s="389"/>
      <c r="H292" s="303">
        <v>3355</v>
      </c>
    </row>
    <row r="293" spans="1:10" s="264" customFormat="1" ht="15" thickBot="1" x14ac:dyDescent="0.25">
      <c r="A293" s="367" t="s">
        <v>6</v>
      </c>
      <c r="B293" s="300">
        <v>3620.3333333333335</v>
      </c>
      <c r="C293" s="300">
        <v>3566.8571428571427</v>
      </c>
      <c r="D293" s="300">
        <v>3433.9215686274511</v>
      </c>
      <c r="E293" s="300">
        <v>3477.2916666666665</v>
      </c>
      <c r="F293" s="300">
        <v>3430.6666666666665</v>
      </c>
      <c r="G293" s="359"/>
      <c r="H293" s="304">
        <v>3496.9587628865979</v>
      </c>
    </row>
    <row r="294" spans="1:10" s="264" customFormat="1" ht="15" thickBot="1" x14ac:dyDescent="0.25">
      <c r="A294" s="367" t="s">
        <v>7</v>
      </c>
      <c r="B294" s="300">
        <v>90</v>
      </c>
      <c r="C294" s="300">
        <v>91.428571428571431</v>
      </c>
      <c r="D294" s="744">
        <v>72.549019607843135</v>
      </c>
      <c r="E294" s="302">
        <v>89.583333333333329</v>
      </c>
      <c r="F294" s="745">
        <v>76.666666666666671</v>
      </c>
      <c r="G294" s="359"/>
      <c r="H294" s="304">
        <v>78.350515463917532</v>
      </c>
    </row>
    <row r="295" spans="1:10" s="264" customFormat="1" ht="15.75" x14ac:dyDescent="0.25">
      <c r="A295" s="367" t="s">
        <v>8</v>
      </c>
      <c r="B295" s="301">
        <v>6.1107950772046955E-2</v>
      </c>
      <c r="C295" s="301">
        <v>6.1699959387100281E-2</v>
      </c>
      <c r="D295" s="301">
        <v>7.8208677727956546E-2</v>
      </c>
      <c r="E295" s="301">
        <v>6.9568093995187305E-2</v>
      </c>
      <c r="F295" s="301">
        <v>8.0968545146839058E-2</v>
      </c>
      <c r="G295" s="646"/>
      <c r="H295" s="305">
        <v>7.3872288346422843E-2</v>
      </c>
      <c r="I295" s="677" t="s">
        <v>130</v>
      </c>
      <c r="J295" s="715">
        <f>(H298-H284)*100/H284</f>
        <v>-5.0581689428426911E-2</v>
      </c>
    </row>
    <row r="296" spans="1:10" s="264" customFormat="1" ht="15" thickBot="1" x14ac:dyDescent="0.25">
      <c r="A296" s="368" t="s">
        <v>1</v>
      </c>
      <c r="B296" s="306">
        <v>7.90859413810234E-2</v>
      </c>
      <c r="C296" s="306">
        <v>6.314668937619751E-2</v>
      </c>
      <c r="D296" s="306">
        <v>2.3523567400134442E-2</v>
      </c>
      <c r="E296" s="306">
        <v>3.6450571286636813E-2</v>
      </c>
      <c r="F296" s="306">
        <v>2.2553402881271688E-2</v>
      </c>
      <c r="G296" s="279"/>
      <c r="H296" s="307">
        <v>4.2312596985573152E-2</v>
      </c>
    </row>
    <row r="297" spans="1:10" s="264" customFormat="1" ht="14.25" x14ac:dyDescent="0.2">
      <c r="A297" s="367" t="s">
        <v>28</v>
      </c>
      <c r="B297" s="419">
        <f>B293-B279</f>
        <v>142.83333333333348</v>
      </c>
      <c r="C297" s="419">
        <f t="shared" ref="C297:F297" si="26">C293-C279</f>
        <v>134.66202090592333</v>
      </c>
      <c r="D297" s="419">
        <f t="shared" si="26"/>
        <v>91.778711484593714</v>
      </c>
      <c r="E297" s="419">
        <f t="shared" si="26"/>
        <v>171.36574074074042</v>
      </c>
      <c r="F297" s="419">
        <f t="shared" si="26"/>
        <v>226.52873563218373</v>
      </c>
      <c r="G297" s="359"/>
      <c r="H297" s="580">
        <f>H293-H279</f>
        <v>92.617677615280172</v>
      </c>
    </row>
    <row r="298" spans="1:10" s="264" customFormat="1" ht="14.25" x14ac:dyDescent="0.2">
      <c r="A298" s="367" t="s">
        <v>71</v>
      </c>
      <c r="B298" s="585">
        <v>269</v>
      </c>
      <c r="C298" s="551">
        <v>363</v>
      </c>
      <c r="D298" s="552">
        <v>556</v>
      </c>
      <c r="E298" s="552">
        <v>496</v>
      </c>
      <c r="F298" s="491">
        <v>292</v>
      </c>
      <c r="G298" s="492"/>
      <c r="H298" s="694">
        <f>SUM(A298:F298)</f>
        <v>1976</v>
      </c>
    </row>
    <row r="299" spans="1:10" s="264" customFormat="1" ht="14.25" x14ac:dyDescent="0.2">
      <c r="A299" s="367" t="s">
        <v>158</v>
      </c>
      <c r="B299" s="264">
        <v>114</v>
      </c>
      <c r="C299" s="264">
        <v>114.5</v>
      </c>
      <c r="D299" s="264">
        <v>116.5</v>
      </c>
      <c r="E299" s="264">
        <v>116.5</v>
      </c>
      <c r="F299" s="264">
        <v>119</v>
      </c>
      <c r="G299" s="647"/>
      <c r="H299" s="695"/>
    </row>
    <row r="300" spans="1:10" s="264" customFormat="1" ht="15" thickBot="1" x14ac:dyDescent="0.25">
      <c r="A300" s="443" t="s">
        <v>159</v>
      </c>
      <c r="B300" s="601">
        <f>B299-B285</f>
        <v>3.5</v>
      </c>
      <c r="C300" s="601">
        <f t="shared" ref="C300:F300" si="27">C299-C285</f>
        <v>3.5</v>
      </c>
      <c r="D300" s="601">
        <f t="shared" si="27"/>
        <v>4</v>
      </c>
      <c r="E300" s="601">
        <f t="shared" si="27"/>
        <v>3.5</v>
      </c>
      <c r="F300" s="601">
        <f t="shared" si="27"/>
        <v>3.5</v>
      </c>
      <c r="G300" s="622"/>
      <c r="H300" s="696"/>
    </row>
    <row r="302" spans="1:10" ht="13.5" thickBot="1" x14ac:dyDescent="0.25">
      <c r="C302" s="264"/>
      <c r="D302" s="264"/>
      <c r="E302" s="264"/>
      <c r="F302" s="264"/>
    </row>
    <row r="303" spans="1:10" ht="13.5" thickBot="1" x14ac:dyDescent="0.25">
      <c r="A303" s="690" t="s">
        <v>162</v>
      </c>
      <c r="B303" s="860" t="s">
        <v>55</v>
      </c>
      <c r="C303" s="861"/>
      <c r="D303" s="861"/>
      <c r="E303" s="861"/>
      <c r="F303" s="861"/>
      <c r="G303" s="861"/>
      <c r="H303" s="862"/>
    </row>
    <row r="304" spans="1:10" ht="13.5" thickBot="1" x14ac:dyDescent="0.25">
      <c r="A304" s="560" t="s">
        <v>109</v>
      </c>
      <c r="B304" s="701">
        <v>1</v>
      </c>
      <c r="C304" s="702">
        <v>2</v>
      </c>
      <c r="D304" s="702">
        <v>3</v>
      </c>
      <c r="E304" s="702">
        <v>4</v>
      </c>
      <c r="F304" s="700">
        <v>5</v>
      </c>
      <c r="G304" s="700"/>
      <c r="H304" s="863" t="s">
        <v>0</v>
      </c>
    </row>
    <row r="305" spans="1:8" ht="13.5" thickBot="1" x14ac:dyDescent="0.25">
      <c r="A305" s="613" t="s">
        <v>2</v>
      </c>
      <c r="B305" s="685">
        <v>5</v>
      </c>
      <c r="C305" s="686">
        <v>4</v>
      </c>
      <c r="D305" s="687">
        <v>3</v>
      </c>
      <c r="E305" s="688">
        <v>2</v>
      </c>
      <c r="F305" s="707">
        <v>1</v>
      </c>
      <c r="G305" s="708"/>
      <c r="H305" s="869"/>
    </row>
    <row r="306" spans="1:8" ht="15" thickBot="1" x14ac:dyDescent="0.25">
      <c r="A306" s="668" t="s">
        <v>3</v>
      </c>
      <c r="B306" s="299">
        <v>3515</v>
      </c>
      <c r="C306" s="299">
        <v>3515</v>
      </c>
      <c r="D306" s="299">
        <v>3515</v>
      </c>
      <c r="E306" s="299">
        <v>3515</v>
      </c>
      <c r="F306" s="299">
        <v>3515</v>
      </c>
      <c r="G306" s="389"/>
      <c r="H306" s="303">
        <v>3515</v>
      </c>
    </row>
    <row r="307" spans="1:8" ht="15" thickBot="1" x14ac:dyDescent="0.25">
      <c r="A307" s="367" t="s">
        <v>6</v>
      </c>
      <c r="B307" s="300">
        <v>3725.4166666666665</v>
      </c>
      <c r="C307" s="300">
        <v>3831.7647058823532</v>
      </c>
      <c r="D307" s="300">
        <v>3685.4385964912281</v>
      </c>
      <c r="E307" s="300">
        <v>3600.4</v>
      </c>
      <c r="F307" s="300">
        <v>3556.8965517241381</v>
      </c>
      <c r="G307" s="359"/>
      <c r="H307" s="304">
        <v>3674.896907216495</v>
      </c>
    </row>
    <row r="308" spans="1:8" ht="15" thickBot="1" x14ac:dyDescent="0.25">
      <c r="A308" s="367" t="s">
        <v>7</v>
      </c>
      <c r="B308" s="300">
        <v>79.166666666666671</v>
      </c>
      <c r="C308" s="300">
        <v>91.17647058823529</v>
      </c>
      <c r="D308" s="302">
        <v>75.438596491228068</v>
      </c>
      <c r="E308" s="302">
        <v>82</v>
      </c>
      <c r="F308" s="300">
        <v>75.862068965517238</v>
      </c>
      <c r="G308" s="359"/>
      <c r="H308" s="304">
        <v>76.80412371134021</v>
      </c>
    </row>
    <row r="309" spans="1:8" ht="14.25" x14ac:dyDescent="0.2">
      <c r="A309" s="367" t="s">
        <v>8</v>
      </c>
      <c r="B309" s="301">
        <v>7.5696624151585304E-2</v>
      </c>
      <c r="C309" s="301">
        <v>6.8904011205049645E-2</v>
      </c>
      <c r="D309" s="301">
        <v>7.4709577673943456E-2</v>
      </c>
      <c r="E309" s="301">
        <v>6.9890661559657799E-2</v>
      </c>
      <c r="F309" s="301">
        <v>7.838757826029244E-2</v>
      </c>
      <c r="G309" s="646"/>
      <c r="H309" s="305">
        <v>7.7178735759328251E-2</v>
      </c>
    </row>
    <row r="310" spans="1:8" ht="15" thickBot="1" x14ac:dyDescent="0.25">
      <c r="A310" s="368" t="s">
        <v>1</v>
      </c>
      <c r="B310" s="306">
        <v>5.9862494073020349E-2</v>
      </c>
      <c r="C310" s="306">
        <v>9.0117981758848692E-2</v>
      </c>
      <c r="D310" s="306">
        <v>4.8488932145441838E-2</v>
      </c>
      <c r="E310" s="306">
        <v>2.4295874822190637E-2</v>
      </c>
      <c r="F310" s="306">
        <v>1.1919360376710706E-2</v>
      </c>
      <c r="G310" s="279"/>
      <c r="H310" s="307">
        <v>4.5489874030297306E-2</v>
      </c>
    </row>
    <row r="311" spans="1:8" ht="14.25" x14ac:dyDescent="0.2">
      <c r="A311" s="367" t="s">
        <v>28</v>
      </c>
      <c r="B311" s="419">
        <f>B307-B293</f>
        <v>105.08333333333303</v>
      </c>
      <c r="C311" s="419">
        <f t="shared" ref="C311:F311" si="28">C307-C293</f>
        <v>264.90756302521049</v>
      </c>
      <c r="D311" s="419">
        <f t="shared" si="28"/>
        <v>251.517027863777</v>
      </c>
      <c r="E311" s="419">
        <f t="shared" si="28"/>
        <v>123.10833333333358</v>
      </c>
      <c r="F311" s="419">
        <f t="shared" si="28"/>
        <v>126.22988505747162</v>
      </c>
      <c r="G311" s="359"/>
      <c r="H311" s="580">
        <f>H307-H293</f>
        <v>177.93814432989711</v>
      </c>
    </row>
    <row r="312" spans="1:8" ht="14.25" x14ac:dyDescent="0.2">
      <c r="A312" s="367" t="s">
        <v>71</v>
      </c>
      <c r="B312" s="585">
        <v>269</v>
      </c>
      <c r="C312" s="551">
        <v>363</v>
      </c>
      <c r="D312" s="552">
        <v>556</v>
      </c>
      <c r="E312" s="552">
        <v>496</v>
      </c>
      <c r="F312" s="491">
        <v>292</v>
      </c>
      <c r="G312" s="492"/>
      <c r="H312" s="694">
        <f>SUM(A312:F312)</f>
        <v>1976</v>
      </c>
    </row>
    <row r="313" spans="1:8" ht="14.25" x14ac:dyDescent="0.2">
      <c r="A313" s="367" t="s">
        <v>164</v>
      </c>
      <c r="B313" s="600">
        <v>117.5</v>
      </c>
      <c r="C313" s="551">
        <v>117.5</v>
      </c>
      <c r="D313" s="551">
        <v>120</v>
      </c>
      <c r="E313" s="551">
        <v>120.5</v>
      </c>
      <c r="F313" s="551">
        <v>122.5</v>
      </c>
      <c r="G313" s="647"/>
      <c r="H313" s="695"/>
    </row>
    <row r="314" spans="1:8" ht="15" thickBot="1" x14ac:dyDescent="0.25">
      <c r="A314" s="443" t="s">
        <v>163</v>
      </c>
      <c r="B314" s="601">
        <f>B313-B299</f>
        <v>3.5</v>
      </c>
      <c r="C314" s="601">
        <f t="shared" ref="C314:F314" si="29">C313-C299</f>
        <v>3</v>
      </c>
      <c r="D314" s="601">
        <f t="shared" si="29"/>
        <v>3.5</v>
      </c>
      <c r="E314" s="601">
        <f t="shared" si="29"/>
        <v>4</v>
      </c>
      <c r="F314" s="601">
        <f t="shared" si="29"/>
        <v>3.5</v>
      </c>
      <c r="G314" s="622"/>
      <c r="H314" s="696"/>
    </row>
    <row r="315" spans="1:8" x14ac:dyDescent="0.2">
      <c r="B315">
        <v>118</v>
      </c>
      <c r="C315">
        <v>118</v>
      </c>
      <c r="D315">
        <v>120.5</v>
      </c>
    </row>
  </sheetData>
  <mergeCells count="39">
    <mergeCell ref="B303:H303"/>
    <mergeCell ref="H304:H305"/>
    <mergeCell ref="B289:H289"/>
    <mergeCell ref="H290:H291"/>
    <mergeCell ref="B275:H275"/>
    <mergeCell ref="H276:H277"/>
    <mergeCell ref="B262:H262"/>
    <mergeCell ref="H263:H264"/>
    <mergeCell ref="B248:H248"/>
    <mergeCell ref="H249:H250"/>
    <mergeCell ref="B234:H234"/>
    <mergeCell ref="H235:H236"/>
    <mergeCell ref="B221:H221"/>
    <mergeCell ref="H222:H223"/>
    <mergeCell ref="B207:H207"/>
    <mergeCell ref="H208:H209"/>
    <mergeCell ref="B70:H70"/>
    <mergeCell ref="B109:G109"/>
    <mergeCell ref="G110:G111"/>
    <mergeCell ref="B95:G95"/>
    <mergeCell ref="G96:G97"/>
    <mergeCell ref="B82:H82"/>
    <mergeCell ref="B151:G151"/>
    <mergeCell ref="G152:G153"/>
    <mergeCell ref="B137:G137"/>
    <mergeCell ref="G138:G139"/>
    <mergeCell ref="B123:G123"/>
    <mergeCell ref="G124:G125"/>
    <mergeCell ref="H194:H195"/>
    <mergeCell ref="B193:H193"/>
    <mergeCell ref="B179:G179"/>
    <mergeCell ref="G180:G181"/>
    <mergeCell ref="B165:G165"/>
    <mergeCell ref="G166:G167"/>
    <mergeCell ref="B8:D8"/>
    <mergeCell ref="B21:D21"/>
    <mergeCell ref="B33:D33"/>
    <mergeCell ref="B45:D45"/>
    <mergeCell ref="B58:I58"/>
  </mergeCells>
  <pageMargins left="0.75" right="0.75" top="1" bottom="1" header="0" footer="0"/>
  <pageSetup orientation="portrait" horizontalDpi="120" verticalDpi="144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7"/>
  <sheetViews>
    <sheetView topLeftCell="J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5703125" bestFit="1" customWidth="1"/>
    <col min="11" max="11" width="13.140625" bestFit="1" customWidth="1"/>
    <col min="12" max="12" width="7.5703125" bestFit="1" customWidth="1"/>
    <col min="13" max="13" width="10.42578125" customWidth="1"/>
    <col min="14" max="14" width="7.5703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875" t="s">
        <v>43</v>
      </c>
      <c r="B1" s="875"/>
      <c r="C1">
        <v>12377</v>
      </c>
      <c r="D1" s="190" t="s">
        <v>47</v>
      </c>
      <c r="E1" s="201" t="s">
        <v>48</v>
      </c>
    </row>
    <row r="2" spans="1:18" ht="38.25" x14ac:dyDescent="0.2">
      <c r="A2" s="65" t="s">
        <v>30</v>
      </c>
      <c r="B2" s="202" t="s">
        <v>31</v>
      </c>
      <c r="C2" s="202" t="s">
        <v>36</v>
      </c>
      <c r="D2" s="202" t="s">
        <v>38</v>
      </c>
      <c r="E2" s="203" t="s">
        <v>42</v>
      </c>
      <c r="F2" s="203" t="s">
        <v>41</v>
      </c>
      <c r="G2" s="203" t="s">
        <v>37</v>
      </c>
      <c r="H2" s="202" t="s">
        <v>39</v>
      </c>
      <c r="I2" s="203" t="s">
        <v>44</v>
      </c>
      <c r="J2" s="65" t="s">
        <v>13</v>
      </c>
      <c r="K2" s="202" t="s">
        <v>33</v>
      </c>
      <c r="L2" s="65" t="s">
        <v>32</v>
      </c>
      <c r="M2" s="203" t="s">
        <v>45</v>
      </c>
      <c r="N2" s="202" t="s">
        <v>40</v>
      </c>
      <c r="O2" s="203" t="s">
        <v>46</v>
      </c>
      <c r="P2" s="202" t="s">
        <v>34</v>
      </c>
      <c r="Q2" s="65" t="s">
        <v>35</v>
      </c>
    </row>
    <row r="3" spans="1:18" x14ac:dyDescent="0.2">
      <c r="A3">
        <v>1</v>
      </c>
      <c r="B3" s="191">
        <f>C1-(C3+E3+F3)</f>
        <v>12244</v>
      </c>
      <c r="C3" s="184">
        <v>133</v>
      </c>
      <c r="D3" s="197">
        <f>(C3/B3)*100</f>
        <v>1.0862463247304803</v>
      </c>
      <c r="E3" s="200"/>
      <c r="F3" s="200"/>
      <c r="G3" s="191">
        <f>C3</f>
        <v>133</v>
      </c>
      <c r="H3" s="197">
        <f>(G3/$C$1)*100</f>
        <v>1.0745738062535348</v>
      </c>
      <c r="I3" s="191">
        <f>C3+E3+F3</f>
        <v>133</v>
      </c>
      <c r="J3" s="193">
        <v>20.106641153684603</v>
      </c>
      <c r="L3" s="184">
        <v>149.31</v>
      </c>
      <c r="M3" s="194"/>
      <c r="N3">
        <v>110</v>
      </c>
      <c r="P3" s="198">
        <f>((L3/N3)*100)-100</f>
        <v>35.73636363636362</v>
      </c>
      <c r="Q3" s="184">
        <v>74.569999999999993</v>
      </c>
    </row>
    <row r="4" spans="1:18" x14ac:dyDescent="0.2">
      <c r="A4">
        <v>2</v>
      </c>
      <c r="B4" s="191">
        <f>B3-(C4+E4+F4)</f>
        <v>12169</v>
      </c>
      <c r="C4" s="184">
        <v>66</v>
      </c>
      <c r="D4" s="197">
        <f t="shared" ref="D4:D26" si="0">(C4/B4)*100</f>
        <v>0.54236173884460515</v>
      </c>
      <c r="E4" s="200"/>
      <c r="F4" s="200">
        <v>9</v>
      </c>
      <c r="G4" s="191">
        <f>G3+C4</f>
        <v>199</v>
      </c>
      <c r="H4" s="197">
        <f t="shared" ref="H4:H26" si="1">(G4/$C$1)*100</f>
        <v>1.6078209582289731</v>
      </c>
      <c r="I4" s="191">
        <f>I3+C4+E4+F4</f>
        <v>208</v>
      </c>
      <c r="J4" s="193">
        <v>24.896148700978667</v>
      </c>
      <c r="K4" s="197">
        <f>J4-J3</f>
        <v>4.7895075472940647</v>
      </c>
      <c r="L4" s="184">
        <v>221.39</v>
      </c>
      <c r="M4" s="194">
        <f>L4-L3</f>
        <v>72.079999999999984</v>
      </c>
      <c r="N4">
        <v>215</v>
      </c>
      <c r="O4" s="190">
        <f>N4-N3</f>
        <v>105</v>
      </c>
      <c r="P4" s="198">
        <f t="shared" ref="P4:P26" si="2">((L4/N4)*100)-100</f>
        <v>2.9720930232558089</v>
      </c>
      <c r="Q4" s="184">
        <v>74.180000000000007</v>
      </c>
    </row>
    <row r="5" spans="1:18" x14ac:dyDescent="0.2">
      <c r="A5">
        <v>3</v>
      </c>
      <c r="B5" s="191">
        <f t="shared" ref="B5:B26" si="3">B4-(C5+E5+F5)</f>
        <v>12151</v>
      </c>
      <c r="C5" s="184">
        <v>18</v>
      </c>
      <c r="D5" s="197">
        <f t="shared" si="0"/>
        <v>0.14813595588840422</v>
      </c>
      <c r="E5" s="200"/>
      <c r="F5" s="200"/>
      <c r="G5" s="191">
        <f t="shared" ref="G5:G26" si="4">G4+C5</f>
        <v>217</v>
      </c>
      <c r="H5" s="197">
        <f t="shared" si="1"/>
        <v>1.7532519996768199</v>
      </c>
      <c r="I5" s="191">
        <f t="shared" ref="I5:I26" si="5">I4+C5+E5+F5</f>
        <v>226</v>
      </c>
      <c r="J5" s="193">
        <v>30.059230009871669</v>
      </c>
      <c r="K5" s="197">
        <f t="shared" ref="K5:K26" si="6">J5-J4</f>
        <v>5.1630813088930019</v>
      </c>
      <c r="L5" s="184">
        <v>330.31</v>
      </c>
      <c r="M5" s="194">
        <f t="shared" ref="M5:M26" si="7">L5-L4</f>
        <v>108.92000000000002</v>
      </c>
      <c r="N5">
        <v>330</v>
      </c>
      <c r="O5" s="190">
        <f t="shared" ref="O5:O26" si="8">N5-N4</f>
        <v>115</v>
      </c>
      <c r="P5" s="198">
        <f t="shared" si="2"/>
        <v>9.3939393939407978E-2</v>
      </c>
      <c r="Q5" s="193">
        <v>71.2</v>
      </c>
    </row>
    <row r="6" spans="1:18" x14ac:dyDescent="0.2">
      <c r="A6">
        <v>4</v>
      </c>
      <c r="B6" s="191">
        <f t="shared" si="3"/>
        <v>12134</v>
      </c>
      <c r="C6" s="184">
        <v>17</v>
      </c>
      <c r="D6" s="197">
        <f t="shared" si="0"/>
        <v>0.14010219218724246</v>
      </c>
      <c r="E6" s="200"/>
      <c r="F6" s="200"/>
      <c r="G6" s="191">
        <f t="shared" si="4"/>
        <v>234</v>
      </c>
      <c r="H6" s="197">
        <f t="shared" si="1"/>
        <v>1.8906035388220086</v>
      </c>
      <c r="I6" s="191">
        <f t="shared" si="5"/>
        <v>243</v>
      </c>
      <c r="J6" s="193">
        <v>35.556000141221332</v>
      </c>
      <c r="K6" s="197">
        <f t="shared" si="6"/>
        <v>5.4967701313496633</v>
      </c>
      <c r="L6" s="184">
        <v>455.34</v>
      </c>
      <c r="M6" s="194">
        <f t="shared" si="7"/>
        <v>125.02999999999997</v>
      </c>
      <c r="N6">
        <v>450</v>
      </c>
      <c r="O6" s="190">
        <f t="shared" si="8"/>
        <v>120</v>
      </c>
      <c r="P6" s="198">
        <f t="shared" si="2"/>
        <v>1.1866666666666674</v>
      </c>
      <c r="Q6" s="193">
        <v>73.099999999999994</v>
      </c>
    </row>
    <row r="7" spans="1:18" x14ac:dyDescent="0.2">
      <c r="A7">
        <v>5</v>
      </c>
      <c r="B7" s="191">
        <f t="shared" si="3"/>
        <v>12124</v>
      </c>
      <c r="C7" s="184">
        <v>10</v>
      </c>
      <c r="D7" s="197">
        <f t="shared" si="0"/>
        <v>8.2481029363246458E-2</v>
      </c>
      <c r="E7" s="200"/>
      <c r="F7" s="200"/>
      <c r="G7" s="191">
        <f t="shared" si="4"/>
        <v>244</v>
      </c>
      <c r="H7" s="197">
        <f t="shared" si="1"/>
        <v>1.9713985618485901</v>
      </c>
      <c r="I7" s="191">
        <f t="shared" si="5"/>
        <v>253</v>
      </c>
      <c r="J7" s="193">
        <v>39.786579979506023</v>
      </c>
      <c r="K7" s="197">
        <f t="shared" si="6"/>
        <v>4.2305798382846902</v>
      </c>
      <c r="L7" s="184">
        <v>583.94000000000005</v>
      </c>
      <c r="M7" s="194">
        <f t="shared" si="7"/>
        <v>128.60000000000008</v>
      </c>
      <c r="N7">
        <v>560</v>
      </c>
      <c r="O7" s="190">
        <f t="shared" si="8"/>
        <v>110</v>
      </c>
      <c r="P7" s="198">
        <f t="shared" si="2"/>
        <v>4.2750000000000057</v>
      </c>
      <c r="Q7" s="184">
        <v>81.819999999999993</v>
      </c>
    </row>
    <row r="8" spans="1:18" x14ac:dyDescent="0.2">
      <c r="A8">
        <v>6</v>
      </c>
      <c r="B8" s="191">
        <f t="shared" si="3"/>
        <v>12110</v>
      </c>
      <c r="C8" s="184">
        <v>14</v>
      </c>
      <c r="D8" s="197">
        <f t="shared" si="0"/>
        <v>0.11560693641618498</v>
      </c>
      <c r="E8" s="200"/>
      <c r="F8" s="200"/>
      <c r="G8" s="191">
        <f t="shared" si="4"/>
        <v>258</v>
      </c>
      <c r="H8" s="197">
        <f t="shared" si="1"/>
        <v>2.0845115940858041</v>
      </c>
      <c r="I8" s="191">
        <f t="shared" si="5"/>
        <v>267</v>
      </c>
      <c r="J8" s="193">
        <v>43.049348505394732</v>
      </c>
      <c r="K8" s="197">
        <f t="shared" si="6"/>
        <v>3.2627685258887098</v>
      </c>
      <c r="L8" s="184">
        <v>684.04</v>
      </c>
      <c r="M8" s="194">
        <f t="shared" si="7"/>
        <v>100.09999999999991</v>
      </c>
      <c r="N8">
        <v>660</v>
      </c>
      <c r="O8" s="190">
        <f t="shared" si="8"/>
        <v>100</v>
      </c>
      <c r="P8" s="198">
        <f t="shared" si="2"/>
        <v>3.6424242424242408</v>
      </c>
      <c r="Q8" s="184">
        <v>84.93</v>
      </c>
    </row>
    <row r="9" spans="1:18" x14ac:dyDescent="0.2">
      <c r="A9">
        <v>7</v>
      </c>
      <c r="B9" s="191">
        <f t="shared" si="3"/>
        <v>12108</v>
      </c>
      <c r="C9" s="184">
        <v>2</v>
      </c>
      <c r="D9" s="197">
        <f t="shared" si="0"/>
        <v>1.6518004625041292E-2</v>
      </c>
      <c r="E9" s="200"/>
      <c r="F9" s="200"/>
      <c r="G9" s="191">
        <f t="shared" si="4"/>
        <v>260</v>
      </c>
      <c r="H9" s="197">
        <f t="shared" si="1"/>
        <v>2.1006705986911207</v>
      </c>
      <c r="I9" s="191">
        <f t="shared" si="5"/>
        <v>269</v>
      </c>
      <c r="J9" s="193">
        <v>45.077897418358077</v>
      </c>
      <c r="K9" s="197">
        <f t="shared" si="6"/>
        <v>2.0285489129633447</v>
      </c>
      <c r="L9" s="184">
        <v>760.34</v>
      </c>
      <c r="M9" s="194">
        <f t="shared" si="7"/>
        <v>76.300000000000068</v>
      </c>
      <c r="N9">
        <v>760</v>
      </c>
      <c r="O9" s="190">
        <f t="shared" si="8"/>
        <v>100</v>
      </c>
      <c r="P9" s="198">
        <f t="shared" si="2"/>
        <v>4.473684210526585E-2</v>
      </c>
      <c r="Q9" s="184">
        <v>82.61</v>
      </c>
    </row>
    <row r="10" spans="1:18" x14ac:dyDescent="0.2">
      <c r="A10">
        <v>8</v>
      </c>
      <c r="B10" s="191">
        <f t="shared" si="3"/>
        <v>12098</v>
      </c>
      <c r="C10" s="184">
        <v>10</v>
      </c>
      <c r="D10" s="197">
        <f t="shared" si="0"/>
        <v>8.2658290626549835E-2</v>
      </c>
      <c r="E10" s="200"/>
      <c r="F10" s="200"/>
      <c r="G10" s="191">
        <f t="shared" si="4"/>
        <v>270</v>
      </c>
      <c r="H10" s="197">
        <f t="shared" si="1"/>
        <v>2.181465621717702</v>
      </c>
      <c r="I10" s="191">
        <f t="shared" si="5"/>
        <v>279</v>
      </c>
      <c r="J10" s="193">
        <v>47.584424168742103</v>
      </c>
      <c r="K10" s="197">
        <f t="shared" si="6"/>
        <v>2.5065267503840261</v>
      </c>
      <c r="L10" s="184">
        <v>857.86</v>
      </c>
      <c r="M10" s="194">
        <f t="shared" si="7"/>
        <v>97.519999999999982</v>
      </c>
      <c r="N10">
        <v>860</v>
      </c>
      <c r="O10" s="190">
        <f t="shared" si="8"/>
        <v>100</v>
      </c>
      <c r="P10" s="198">
        <f t="shared" si="2"/>
        <v>-0.248837209302323</v>
      </c>
      <c r="Q10" s="184">
        <v>76.62</v>
      </c>
    </row>
    <row r="11" spans="1:18" x14ac:dyDescent="0.2">
      <c r="A11">
        <v>9</v>
      </c>
      <c r="B11" s="191">
        <f t="shared" si="3"/>
        <v>12090</v>
      </c>
      <c r="C11" s="184">
        <v>8</v>
      </c>
      <c r="D11" s="197">
        <f t="shared" si="0"/>
        <v>6.6170388751033912E-2</v>
      </c>
      <c r="E11" s="200"/>
      <c r="F11" s="200"/>
      <c r="G11" s="191">
        <f t="shared" si="4"/>
        <v>278</v>
      </c>
      <c r="H11" s="197">
        <f t="shared" si="1"/>
        <v>2.2461016401389675</v>
      </c>
      <c r="I11" s="191">
        <f t="shared" si="5"/>
        <v>287</v>
      </c>
      <c r="J11" s="193">
        <v>50.644304021732708</v>
      </c>
      <c r="K11" s="197">
        <f t="shared" si="6"/>
        <v>3.0598798529906048</v>
      </c>
      <c r="L11" s="184">
        <v>940.35</v>
      </c>
      <c r="M11" s="194">
        <f t="shared" si="7"/>
        <v>82.490000000000009</v>
      </c>
      <c r="N11">
        <v>960</v>
      </c>
      <c r="O11" s="190">
        <f t="shared" si="8"/>
        <v>100</v>
      </c>
      <c r="P11" s="198">
        <f t="shared" si="2"/>
        <v>-2.0468749999999858</v>
      </c>
      <c r="Q11" s="184">
        <v>86.67</v>
      </c>
    </row>
    <row r="12" spans="1:18" x14ac:dyDescent="0.2">
      <c r="A12">
        <v>10</v>
      </c>
      <c r="B12" s="191">
        <f t="shared" si="3"/>
        <v>12082</v>
      </c>
      <c r="C12" s="184">
        <v>8</v>
      </c>
      <c r="D12" s="197">
        <f t="shared" si="0"/>
        <v>6.6214202946532033E-2</v>
      </c>
      <c r="E12" s="200"/>
      <c r="F12" s="200"/>
      <c r="G12" s="191">
        <f t="shared" si="4"/>
        <v>286</v>
      </c>
      <c r="H12" s="197">
        <f t="shared" si="1"/>
        <v>2.3107376585602326</v>
      </c>
      <c r="I12" s="191">
        <f t="shared" si="5"/>
        <v>295</v>
      </c>
      <c r="J12" s="193">
        <v>53.392665082910803</v>
      </c>
      <c r="K12" s="197">
        <f t="shared" si="6"/>
        <v>2.7483610611780946</v>
      </c>
      <c r="L12" s="193">
        <v>1027.7</v>
      </c>
      <c r="M12" s="194">
        <f t="shared" si="7"/>
        <v>87.350000000000023</v>
      </c>
      <c r="N12" s="191">
        <v>1060</v>
      </c>
      <c r="O12" s="190">
        <f t="shared" si="8"/>
        <v>100</v>
      </c>
      <c r="P12" s="198">
        <f t="shared" si="2"/>
        <v>-3.0471698113207424</v>
      </c>
      <c r="Q12" s="184">
        <v>89.94</v>
      </c>
    </row>
    <row r="13" spans="1:18" x14ac:dyDescent="0.2">
      <c r="A13">
        <v>11</v>
      </c>
      <c r="B13" s="191">
        <f t="shared" si="3"/>
        <v>12079</v>
      </c>
      <c r="C13" s="184">
        <v>3</v>
      </c>
      <c r="D13" s="197">
        <f t="shared" si="0"/>
        <v>2.483649308717609E-2</v>
      </c>
      <c r="E13" s="200"/>
      <c r="F13" s="200"/>
      <c r="G13" s="191">
        <f t="shared" si="4"/>
        <v>289</v>
      </c>
      <c r="H13" s="197">
        <f t="shared" si="1"/>
        <v>2.3349761654682073</v>
      </c>
      <c r="I13" s="191">
        <f t="shared" si="5"/>
        <v>298</v>
      </c>
      <c r="J13" s="193">
        <v>56.42</v>
      </c>
      <c r="K13" s="197">
        <f t="shared" si="6"/>
        <v>3.027334917089199</v>
      </c>
      <c r="L13" s="193">
        <v>1123.42</v>
      </c>
      <c r="M13" s="194">
        <f t="shared" si="7"/>
        <v>95.720000000000027</v>
      </c>
      <c r="N13" s="191">
        <v>1160</v>
      </c>
      <c r="O13" s="190">
        <f t="shared" si="8"/>
        <v>100</v>
      </c>
      <c r="P13" s="198">
        <f t="shared" si="2"/>
        <v>-3.1534482758620612</v>
      </c>
      <c r="Q13" s="184">
        <v>85.46</v>
      </c>
      <c r="R13" s="199"/>
    </row>
    <row r="14" spans="1:18" hidden="1" x14ac:dyDescent="0.2">
      <c r="A14">
        <v>12</v>
      </c>
      <c r="B14" s="191">
        <f t="shared" si="3"/>
        <v>12079</v>
      </c>
      <c r="C14" s="184"/>
      <c r="D14" s="197">
        <f t="shared" si="0"/>
        <v>0</v>
      </c>
      <c r="E14" s="184"/>
      <c r="F14" s="184"/>
      <c r="G14" s="191">
        <f t="shared" si="4"/>
        <v>289</v>
      </c>
      <c r="H14" s="197">
        <f t="shared" si="1"/>
        <v>2.3349761654682073</v>
      </c>
      <c r="I14" s="191">
        <f t="shared" si="5"/>
        <v>298</v>
      </c>
      <c r="J14" s="184"/>
      <c r="K14" s="197">
        <f t="shared" si="6"/>
        <v>-56.42</v>
      </c>
      <c r="L14" s="184"/>
      <c r="M14" s="194">
        <f t="shared" si="7"/>
        <v>-1123.42</v>
      </c>
      <c r="N14">
        <v>1250</v>
      </c>
      <c r="O14" s="190">
        <f t="shared" si="8"/>
        <v>90</v>
      </c>
      <c r="P14" s="198">
        <f t="shared" si="2"/>
        <v>-100</v>
      </c>
      <c r="Q14" s="184"/>
    </row>
    <row r="15" spans="1:18" hidden="1" x14ac:dyDescent="0.2">
      <c r="A15">
        <v>13</v>
      </c>
      <c r="B15" s="191">
        <f t="shared" si="3"/>
        <v>12079</v>
      </c>
      <c r="C15" s="184"/>
      <c r="D15" s="197">
        <f t="shared" si="0"/>
        <v>0</v>
      </c>
      <c r="E15" s="184"/>
      <c r="F15" s="184"/>
      <c r="G15" s="191">
        <f t="shared" si="4"/>
        <v>289</v>
      </c>
      <c r="H15" s="197">
        <f t="shared" si="1"/>
        <v>2.3349761654682073</v>
      </c>
      <c r="I15" s="191">
        <f t="shared" si="5"/>
        <v>298</v>
      </c>
      <c r="J15" s="184"/>
      <c r="K15" s="197">
        <f t="shared" si="6"/>
        <v>0</v>
      </c>
      <c r="L15" s="184"/>
      <c r="M15" s="194">
        <f t="shared" si="7"/>
        <v>0</v>
      </c>
      <c r="N15">
        <v>1340</v>
      </c>
      <c r="O15" s="190">
        <f t="shared" si="8"/>
        <v>90</v>
      </c>
      <c r="P15" s="198">
        <f t="shared" si="2"/>
        <v>-100</v>
      </c>
      <c r="Q15" s="184"/>
    </row>
    <row r="16" spans="1:18" hidden="1" x14ac:dyDescent="0.2">
      <c r="A16">
        <v>14</v>
      </c>
      <c r="B16" s="191">
        <f t="shared" si="3"/>
        <v>12079</v>
      </c>
      <c r="C16" s="184"/>
      <c r="D16" s="197">
        <f t="shared" si="0"/>
        <v>0</v>
      </c>
      <c r="E16" s="184"/>
      <c r="F16" s="184"/>
      <c r="G16" s="191">
        <f t="shared" si="4"/>
        <v>289</v>
      </c>
      <c r="H16" s="197">
        <f t="shared" si="1"/>
        <v>2.3349761654682073</v>
      </c>
      <c r="I16" s="191">
        <f t="shared" si="5"/>
        <v>298</v>
      </c>
      <c r="J16" s="184"/>
      <c r="K16" s="197">
        <f t="shared" si="6"/>
        <v>0</v>
      </c>
      <c r="L16" s="184"/>
      <c r="M16" s="194">
        <f t="shared" si="7"/>
        <v>0</v>
      </c>
      <c r="N16">
        <v>1430</v>
      </c>
      <c r="O16" s="190">
        <f t="shared" si="8"/>
        <v>90</v>
      </c>
      <c r="P16" s="198">
        <f t="shared" si="2"/>
        <v>-100</v>
      </c>
      <c r="Q16" s="184"/>
    </row>
    <row r="17" spans="1:17" hidden="1" x14ac:dyDescent="0.2">
      <c r="A17">
        <v>15</v>
      </c>
      <c r="B17" s="191">
        <f t="shared" si="3"/>
        <v>12079</v>
      </c>
      <c r="C17" s="184"/>
      <c r="D17" s="197">
        <f t="shared" si="0"/>
        <v>0</v>
      </c>
      <c r="E17" s="184"/>
      <c r="F17" s="184"/>
      <c r="G17" s="191">
        <f t="shared" si="4"/>
        <v>289</v>
      </c>
      <c r="H17" s="197">
        <f t="shared" si="1"/>
        <v>2.3349761654682073</v>
      </c>
      <c r="I17" s="191">
        <f t="shared" si="5"/>
        <v>298</v>
      </c>
      <c r="J17" s="184"/>
      <c r="K17" s="197">
        <f t="shared" si="6"/>
        <v>0</v>
      </c>
      <c r="L17" s="184"/>
      <c r="M17" s="194">
        <f t="shared" si="7"/>
        <v>0</v>
      </c>
      <c r="N17">
        <v>1525</v>
      </c>
      <c r="O17" s="190">
        <f t="shared" si="8"/>
        <v>95</v>
      </c>
      <c r="P17" s="198">
        <f t="shared" si="2"/>
        <v>-100</v>
      </c>
      <c r="Q17" s="184"/>
    </row>
    <row r="18" spans="1:17" hidden="1" x14ac:dyDescent="0.2">
      <c r="A18">
        <v>16</v>
      </c>
      <c r="B18" s="191">
        <f t="shared" si="3"/>
        <v>12079</v>
      </c>
      <c r="C18" s="184"/>
      <c r="D18" s="197">
        <f t="shared" si="0"/>
        <v>0</v>
      </c>
      <c r="E18" s="184"/>
      <c r="F18" s="184"/>
      <c r="G18" s="191">
        <f t="shared" si="4"/>
        <v>289</v>
      </c>
      <c r="H18" s="197">
        <f t="shared" si="1"/>
        <v>2.3349761654682073</v>
      </c>
      <c r="I18" s="191">
        <f t="shared" si="5"/>
        <v>298</v>
      </c>
      <c r="J18" s="184"/>
      <c r="K18" s="197">
        <f t="shared" si="6"/>
        <v>0</v>
      </c>
      <c r="L18" s="184"/>
      <c r="M18" s="194">
        <f t="shared" si="7"/>
        <v>0</v>
      </c>
      <c r="N18">
        <v>1640</v>
      </c>
      <c r="O18" s="190">
        <f t="shared" si="8"/>
        <v>115</v>
      </c>
      <c r="P18" s="198">
        <f t="shared" si="2"/>
        <v>-100</v>
      </c>
      <c r="Q18" s="184"/>
    </row>
    <row r="19" spans="1:17" hidden="1" x14ac:dyDescent="0.2">
      <c r="A19">
        <v>17</v>
      </c>
      <c r="B19" s="191">
        <f t="shared" si="3"/>
        <v>12079</v>
      </c>
      <c r="C19" s="184"/>
      <c r="D19" s="197">
        <f t="shared" si="0"/>
        <v>0</v>
      </c>
      <c r="E19" s="184"/>
      <c r="F19" s="184"/>
      <c r="G19" s="191">
        <f t="shared" si="4"/>
        <v>289</v>
      </c>
      <c r="H19" s="197">
        <f t="shared" si="1"/>
        <v>2.3349761654682073</v>
      </c>
      <c r="I19" s="191">
        <f t="shared" si="5"/>
        <v>298</v>
      </c>
      <c r="J19" s="184"/>
      <c r="K19" s="197">
        <f t="shared" si="6"/>
        <v>0</v>
      </c>
      <c r="L19" s="184"/>
      <c r="M19" s="194">
        <f t="shared" si="7"/>
        <v>0</v>
      </c>
      <c r="N19">
        <v>1765</v>
      </c>
      <c r="O19" s="190">
        <f t="shared" si="8"/>
        <v>125</v>
      </c>
      <c r="P19" s="198">
        <f t="shared" si="2"/>
        <v>-100</v>
      </c>
      <c r="Q19" s="184"/>
    </row>
    <row r="20" spans="1:17" hidden="1" x14ac:dyDescent="0.2">
      <c r="A20">
        <v>18</v>
      </c>
      <c r="B20" s="191">
        <f t="shared" si="3"/>
        <v>12079</v>
      </c>
      <c r="C20" s="184"/>
      <c r="D20" s="197">
        <f t="shared" si="0"/>
        <v>0</v>
      </c>
      <c r="E20" s="184"/>
      <c r="F20" s="184"/>
      <c r="G20" s="191">
        <f t="shared" si="4"/>
        <v>289</v>
      </c>
      <c r="H20" s="197">
        <f t="shared" si="1"/>
        <v>2.3349761654682073</v>
      </c>
      <c r="I20" s="191">
        <f t="shared" si="5"/>
        <v>298</v>
      </c>
      <c r="J20" s="184"/>
      <c r="K20" s="197">
        <f t="shared" si="6"/>
        <v>0</v>
      </c>
      <c r="L20" s="184"/>
      <c r="M20" s="194">
        <f t="shared" si="7"/>
        <v>0</v>
      </c>
      <c r="N20">
        <v>1890</v>
      </c>
      <c r="O20" s="190">
        <f t="shared" si="8"/>
        <v>125</v>
      </c>
      <c r="P20" s="198">
        <f t="shared" si="2"/>
        <v>-100</v>
      </c>
      <c r="Q20" s="184"/>
    </row>
    <row r="21" spans="1:17" hidden="1" x14ac:dyDescent="0.2">
      <c r="A21">
        <v>19</v>
      </c>
      <c r="B21" s="191">
        <f t="shared" si="3"/>
        <v>12079</v>
      </c>
      <c r="C21" s="184"/>
      <c r="D21" s="197">
        <f t="shared" si="0"/>
        <v>0</v>
      </c>
      <c r="E21" s="184"/>
      <c r="F21" s="184"/>
      <c r="G21" s="191">
        <f t="shared" si="4"/>
        <v>289</v>
      </c>
      <c r="H21" s="197">
        <f t="shared" si="1"/>
        <v>2.3349761654682073</v>
      </c>
      <c r="I21" s="191">
        <f t="shared" si="5"/>
        <v>298</v>
      </c>
      <c r="J21" s="184"/>
      <c r="K21" s="197">
        <f t="shared" si="6"/>
        <v>0</v>
      </c>
      <c r="L21" s="184"/>
      <c r="M21" s="194">
        <f t="shared" si="7"/>
        <v>0</v>
      </c>
      <c r="N21">
        <v>2020</v>
      </c>
      <c r="O21" s="190">
        <f t="shared" si="8"/>
        <v>130</v>
      </c>
      <c r="P21" s="198">
        <f t="shared" si="2"/>
        <v>-100</v>
      </c>
      <c r="Q21" s="184"/>
    </row>
    <row r="22" spans="1:17" hidden="1" x14ac:dyDescent="0.2">
      <c r="A22">
        <v>20</v>
      </c>
      <c r="B22" s="191">
        <f t="shared" si="3"/>
        <v>12079</v>
      </c>
      <c r="C22" s="184"/>
      <c r="D22" s="197">
        <f t="shared" si="0"/>
        <v>0</v>
      </c>
      <c r="E22" s="184"/>
      <c r="F22" s="184"/>
      <c r="G22" s="191">
        <f t="shared" si="4"/>
        <v>289</v>
      </c>
      <c r="H22" s="197">
        <f t="shared" si="1"/>
        <v>2.3349761654682073</v>
      </c>
      <c r="I22" s="191">
        <f t="shared" si="5"/>
        <v>298</v>
      </c>
      <c r="J22" s="184"/>
      <c r="K22" s="197">
        <f t="shared" si="6"/>
        <v>0</v>
      </c>
      <c r="L22" s="184"/>
      <c r="M22" s="194">
        <f t="shared" si="7"/>
        <v>0</v>
      </c>
      <c r="N22">
        <v>2155</v>
      </c>
      <c r="O22" s="190">
        <f t="shared" si="8"/>
        <v>135</v>
      </c>
      <c r="P22" s="198">
        <f t="shared" si="2"/>
        <v>-100</v>
      </c>
      <c r="Q22" s="184"/>
    </row>
    <row r="23" spans="1:17" hidden="1" x14ac:dyDescent="0.2">
      <c r="A23">
        <v>21</v>
      </c>
      <c r="B23" s="191">
        <f t="shared" si="3"/>
        <v>12079</v>
      </c>
      <c r="C23" s="184"/>
      <c r="D23" s="197">
        <f t="shared" si="0"/>
        <v>0</v>
      </c>
      <c r="E23" s="184"/>
      <c r="F23" s="184"/>
      <c r="G23" s="191">
        <f t="shared" si="4"/>
        <v>289</v>
      </c>
      <c r="H23" s="197">
        <f t="shared" si="1"/>
        <v>2.3349761654682073</v>
      </c>
      <c r="I23" s="191">
        <f t="shared" si="5"/>
        <v>298</v>
      </c>
      <c r="J23" s="184"/>
      <c r="K23" s="197">
        <f t="shared" si="6"/>
        <v>0</v>
      </c>
      <c r="L23" s="184"/>
      <c r="M23" s="194">
        <f t="shared" si="7"/>
        <v>0</v>
      </c>
      <c r="N23">
        <v>2300</v>
      </c>
      <c r="O23" s="190">
        <f t="shared" si="8"/>
        <v>145</v>
      </c>
      <c r="P23" s="198">
        <f t="shared" si="2"/>
        <v>-100</v>
      </c>
      <c r="Q23" s="184"/>
    </row>
    <row r="24" spans="1:17" hidden="1" x14ac:dyDescent="0.2">
      <c r="A24">
        <v>22</v>
      </c>
      <c r="B24" s="191">
        <f t="shared" si="3"/>
        <v>12079</v>
      </c>
      <c r="C24" s="184"/>
      <c r="D24" s="197">
        <f t="shared" si="0"/>
        <v>0</v>
      </c>
      <c r="E24" s="184"/>
      <c r="F24" s="184"/>
      <c r="G24" s="191">
        <f t="shared" si="4"/>
        <v>289</v>
      </c>
      <c r="H24" s="197">
        <f t="shared" si="1"/>
        <v>2.3349761654682073</v>
      </c>
      <c r="I24" s="191">
        <f t="shared" si="5"/>
        <v>298</v>
      </c>
      <c r="J24" s="184"/>
      <c r="K24" s="197">
        <f t="shared" si="6"/>
        <v>0</v>
      </c>
      <c r="L24" s="184"/>
      <c r="M24" s="194">
        <f t="shared" si="7"/>
        <v>0</v>
      </c>
      <c r="N24">
        <v>2465</v>
      </c>
      <c r="O24" s="190">
        <f t="shared" si="8"/>
        <v>165</v>
      </c>
      <c r="P24" s="198">
        <f t="shared" si="2"/>
        <v>-100</v>
      </c>
      <c r="Q24" s="184"/>
    </row>
    <row r="25" spans="1:17" hidden="1" x14ac:dyDescent="0.2">
      <c r="A25">
        <v>23</v>
      </c>
      <c r="B25" s="191">
        <f t="shared" si="3"/>
        <v>12079</v>
      </c>
      <c r="C25" s="184"/>
      <c r="D25" s="197">
        <f t="shared" si="0"/>
        <v>0</v>
      </c>
      <c r="E25" s="184"/>
      <c r="F25" s="184"/>
      <c r="G25" s="191">
        <f t="shared" si="4"/>
        <v>289</v>
      </c>
      <c r="H25" s="197">
        <f t="shared" si="1"/>
        <v>2.3349761654682073</v>
      </c>
      <c r="I25" s="191">
        <f t="shared" si="5"/>
        <v>298</v>
      </c>
      <c r="J25" s="184"/>
      <c r="K25" s="197">
        <f t="shared" si="6"/>
        <v>0</v>
      </c>
      <c r="L25" s="184"/>
      <c r="M25" s="194">
        <f t="shared" si="7"/>
        <v>0</v>
      </c>
      <c r="N25">
        <v>2640</v>
      </c>
      <c r="O25" s="190">
        <f t="shared" si="8"/>
        <v>175</v>
      </c>
      <c r="P25" s="198">
        <f t="shared" si="2"/>
        <v>-100</v>
      </c>
      <c r="Q25" s="184"/>
    </row>
    <row r="26" spans="1:17" hidden="1" x14ac:dyDescent="0.2">
      <c r="A26">
        <v>24</v>
      </c>
      <c r="B26" s="191">
        <f t="shared" si="3"/>
        <v>12079</v>
      </c>
      <c r="C26" s="184"/>
      <c r="D26" s="197">
        <f t="shared" si="0"/>
        <v>0</v>
      </c>
      <c r="E26" s="184"/>
      <c r="F26" s="184"/>
      <c r="G26" s="191">
        <f t="shared" si="4"/>
        <v>289</v>
      </c>
      <c r="H26" s="197">
        <f t="shared" si="1"/>
        <v>2.3349761654682073</v>
      </c>
      <c r="I26" s="191">
        <f t="shared" si="5"/>
        <v>298</v>
      </c>
      <c r="J26" s="184"/>
      <c r="K26" s="197">
        <f t="shared" si="6"/>
        <v>0</v>
      </c>
      <c r="L26" s="184"/>
      <c r="M26" s="194">
        <f t="shared" si="7"/>
        <v>0</v>
      </c>
      <c r="N26">
        <v>2800</v>
      </c>
      <c r="O26" s="190">
        <f t="shared" si="8"/>
        <v>160</v>
      </c>
      <c r="P26" s="198">
        <f t="shared" si="2"/>
        <v>-100</v>
      </c>
      <c r="Q26" s="184"/>
    </row>
    <row r="27" spans="1:17" hidden="1" x14ac:dyDescent="0.2"/>
  </sheetData>
  <mergeCells count="1">
    <mergeCell ref="A1:B1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topLeftCell="X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5703125" customWidth="1"/>
    <col min="11" max="11" width="13.140625" customWidth="1"/>
    <col min="12" max="12" width="7.5703125" customWidth="1"/>
    <col min="13" max="13" width="10.42578125" customWidth="1"/>
    <col min="14" max="14" width="7.5703125" customWidth="1"/>
    <col min="15" max="15" width="11" customWidth="1"/>
    <col min="16" max="16" width="12" customWidth="1"/>
    <col min="17" max="17" width="13.7109375" customWidth="1"/>
    <col min="18" max="37" width="11.42578125" customWidth="1"/>
  </cols>
  <sheetData>
    <row r="1" spans="1:18" x14ac:dyDescent="0.2">
      <c r="A1" s="875" t="s">
        <v>43</v>
      </c>
      <c r="B1" s="875"/>
      <c r="C1">
        <v>3292</v>
      </c>
    </row>
    <row r="2" spans="1:18" ht="22.5" x14ac:dyDescent="0.2">
      <c r="A2" s="204" t="s">
        <v>30</v>
      </c>
      <c r="B2" s="205" t="s">
        <v>31</v>
      </c>
      <c r="C2" s="205" t="s">
        <v>36</v>
      </c>
      <c r="D2" s="205" t="s">
        <v>38</v>
      </c>
      <c r="E2" s="205" t="s">
        <v>42</v>
      </c>
      <c r="F2" s="205" t="s">
        <v>41</v>
      </c>
      <c r="G2" s="205" t="s">
        <v>37</v>
      </c>
      <c r="H2" s="205" t="s">
        <v>39</v>
      </c>
      <c r="I2" s="205" t="s">
        <v>44</v>
      </c>
      <c r="J2" s="204" t="s">
        <v>13</v>
      </c>
      <c r="K2" s="205" t="s">
        <v>33</v>
      </c>
      <c r="L2" s="204" t="s">
        <v>32</v>
      </c>
      <c r="M2" s="205" t="s">
        <v>45</v>
      </c>
      <c r="N2" s="205" t="s">
        <v>40</v>
      </c>
      <c r="O2" s="205" t="s">
        <v>46</v>
      </c>
      <c r="P2" s="205" t="s">
        <v>34</v>
      </c>
      <c r="Q2" s="204" t="s">
        <v>35</v>
      </c>
    </row>
    <row r="3" spans="1:18" x14ac:dyDescent="0.2">
      <c r="A3">
        <v>1</v>
      </c>
      <c r="B3" s="191">
        <f>C1-(C3+E3+F3)</f>
        <v>3254</v>
      </c>
      <c r="C3" s="184">
        <v>38</v>
      </c>
      <c r="D3" s="197">
        <f>(C3/B3)*100</f>
        <v>1.1677934849416103</v>
      </c>
      <c r="E3" s="200"/>
      <c r="F3" s="200"/>
      <c r="G3" s="191">
        <f>C3</f>
        <v>38</v>
      </c>
      <c r="H3" s="197">
        <f>(G3/$C$1)*100</f>
        <v>1.1543134872417984</v>
      </c>
      <c r="I3" s="191">
        <f>C3+E3+F3</f>
        <v>38</v>
      </c>
      <c r="J3" s="193">
        <v>30.156291158135044</v>
      </c>
      <c r="L3" s="184">
        <v>165.74</v>
      </c>
      <c r="M3" s="194"/>
      <c r="N3">
        <v>140</v>
      </c>
      <c r="P3" s="198">
        <f>((L3/N3)*100)-100</f>
        <v>18.3857142857143</v>
      </c>
      <c r="Q3" s="184">
        <v>74.77</v>
      </c>
    </row>
    <row r="4" spans="1:18" x14ac:dyDescent="0.2">
      <c r="A4">
        <v>2</v>
      </c>
      <c r="B4" s="191">
        <f>B3-(C4+E4+F4)</f>
        <v>3237</v>
      </c>
      <c r="C4" s="184">
        <v>17</v>
      </c>
      <c r="D4" s="197">
        <f t="shared" ref="D4:D26" si="0">(C4/B4)*100</f>
        <v>0.52517763361136849</v>
      </c>
      <c r="E4" s="200"/>
      <c r="F4" s="200"/>
      <c r="G4" s="191">
        <f t="shared" ref="G4:G26" si="1">G3+C4</f>
        <v>55</v>
      </c>
      <c r="H4" s="197">
        <f t="shared" ref="H4:H26" si="2">(G4/$C$1)*100</f>
        <v>1.6707168894289186</v>
      </c>
      <c r="I4" s="191">
        <f t="shared" ref="I4:I26" si="3">I3+C4+E4+F4</f>
        <v>55</v>
      </c>
      <c r="J4" s="193">
        <v>60.051193786133545</v>
      </c>
      <c r="K4" s="197">
        <f>J4-J3</f>
        <v>29.894902627998501</v>
      </c>
      <c r="L4" s="184">
        <v>377.61</v>
      </c>
      <c r="M4" s="194">
        <f>L4-L3</f>
        <v>211.87</v>
      </c>
      <c r="N4">
        <v>300</v>
      </c>
      <c r="O4" s="190">
        <f>N4-N3</f>
        <v>160</v>
      </c>
      <c r="P4" s="198">
        <f t="shared" ref="P4:P26" si="4">((L4/N4)*100)-100</f>
        <v>25.870000000000019</v>
      </c>
      <c r="Q4" s="184">
        <v>65.38</v>
      </c>
    </row>
    <row r="5" spans="1:18" x14ac:dyDescent="0.2">
      <c r="A5">
        <v>3</v>
      </c>
      <c r="B5" s="191">
        <f t="shared" ref="B5:B26" si="5">B4-(C5+E5+F5)</f>
        <v>3226</v>
      </c>
      <c r="C5" s="184">
        <v>11</v>
      </c>
      <c r="D5" s="197">
        <f t="shared" si="0"/>
        <v>0.34097954122752638</v>
      </c>
      <c r="E5" s="200"/>
      <c r="F5" s="200"/>
      <c r="G5" s="191">
        <f t="shared" si="1"/>
        <v>66</v>
      </c>
      <c r="H5" s="197">
        <f t="shared" si="2"/>
        <v>2.0048602673147022</v>
      </c>
      <c r="I5" s="191">
        <f t="shared" si="3"/>
        <v>66</v>
      </c>
      <c r="J5" s="193">
        <v>85.209458861039764</v>
      </c>
      <c r="K5" s="197">
        <f t="shared" ref="K5:K26" si="6">J5-J4</f>
        <v>25.158265074906218</v>
      </c>
      <c r="L5" s="184">
        <v>660.85</v>
      </c>
      <c r="M5" s="194">
        <f t="shared" ref="M5:M26" si="7">L5-L4</f>
        <v>283.24</v>
      </c>
      <c r="N5">
        <v>490</v>
      </c>
      <c r="O5" s="190">
        <f t="shared" ref="O5:O26" si="8">N5-N4</f>
        <v>190</v>
      </c>
      <c r="P5" s="198">
        <f t="shared" si="4"/>
        <v>34.867346938775512</v>
      </c>
      <c r="Q5" s="193">
        <v>71.209999999999994</v>
      </c>
    </row>
    <row r="6" spans="1:18" x14ac:dyDescent="0.2">
      <c r="A6">
        <v>4</v>
      </c>
      <c r="B6" s="191">
        <f t="shared" si="5"/>
        <v>3216</v>
      </c>
      <c r="C6" s="184">
        <v>10</v>
      </c>
      <c r="D6" s="197">
        <f t="shared" si="0"/>
        <v>0.31094527363184082</v>
      </c>
      <c r="E6" s="200"/>
      <c r="F6" s="200"/>
      <c r="G6" s="191">
        <f t="shared" si="1"/>
        <v>76</v>
      </c>
      <c r="H6" s="197">
        <f t="shared" si="2"/>
        <v>2.3086269744835968</v>
      </c>
      <c r="I6" s="191">
        <f t="shared" si="3"/>
        <v>76</v>
      </c>
      <c r="J6" s="193">
        <v>90.165245202558637</v>
      </c>
      <c r="K6" s="197">
        <f t="shared" si="6"/>
        <v>4.9557863415188734</v>
      </c>
      <c r="L6" s="184">
        <v>923.99</v>
      </c>
      <c r="M6" s="194">
        <f t="shared" si="7"/>
        <v>263.14</v>
      </c>
      <c r="N6">
        <v>690</v>
      </c>
      <c r="O6" s="190">
        <f t="shared" si="8"/>
        <v>200</v>
      </c>
      <c r="P6" s="198">
        <f t="shared" si="4"/>
        <v>33.911594202898556</v>
      </c>
      <c r="Q6" s="193">
        <v>74.39</v>
      </c>
    </row>
    <row r="7" spans="1:18" x14ac:dyDescent="0.2">
      <c r="A7">
        <v>5</v>
      </c>
      <c r="B7" s="191">
        <f t="shared" si="5"/>
        <v>1820</v>
      </c>
      <c r="C7" s="184">
        <v>0</v>
      </c>
      <c r="D7" s="197">
        <f t="shared" si="0"/>
        <v>0</v>
      </c>
      <c r="E7" s="200"/>
      <c r="F7" s="200">
        <v>1396</v>
      </c>
      <c r="G7" s="191">
        <f t="shared" si="1"/>
        <v>76</v>
      </c>
      <c r="H7" s="197">
        <f t="shared" si="2"/>
        <v>2.3086269744835968</v>
      </c>
      <c r="I7" s="191">
        <f t="shared" si="3"/>
        <v>1472</v>
      </c>
      <c r="J7" s="193">
        <v>66.444270015698592</v>
      </c>
      <c r="K7" s="197">
        <f t="shared" si="6"/>
        <v>-23.720975186860045</v>
      </c>
      <c r="L7" s="184">
        <v>1117.43</v>
      </c>
      <c r="M7" s="194">
        <f t="shared" si="7"/>
        <v>193.44000000000005</v>
      </c>
      <c r="N7">
        <v>890</v>
      </c>
      <c r="O7" s="190">
        <f t="shared" si="8"/>
        <v>200</v>
      </c>
      <c r="P7" s="198">
        <f t="shared" si="4"/>
        <v>25.553932584269674</v>
      </c>
      <c r="Q7" s="184">
        <v>96.34</v>
      </c>
    </row>
    <row r="8" spans="1:18" x14ac:dyDescent="0.2">
      <c r="A8">
        <v>6</v>
      </c>
      <c r="B8" s="191">
        <f t="shared" si="5"/>
        <v>1820</v>
      </c>
      <c r="C8" s="184">
        <v>0</v>
      </c>
      <c r="D8" s="197">
        <f t="shared" si="0"/>
        <v>0</v>
      </c>
      <c r="E8" s="200"/>
      <c r="F8" s="200"/>
      <c r="G8" s="191">
        <f t="shared" si="1"/>
        <v>76</v>
      </c>
      <c r="H8" s="197">
        <f t="shared" si="2"/>
        <v>2.3086269744835968</v>
      </c>
      <c r="I8" s="191">
        <f t="shared" si="3"/>
        <v>1472</v>
      </c>
      <c r="J8" s="193">
        <v>61.036106750392463</v>
      </c>
      <c r="K8" s="197">
        <f t="shared" si="6"/>
        <v>-5.4081632653061291</v>
      </c>
      <c r="L8" s="184">
        <v>1235.3699999999999</v>
      </c>
      <c r="M8" s="194">
        <f t="shared" si="7"/>
        <v>117.93999999999983</v>
      </c>
      <c r="N8">
        <v>1080</v>
      </c>
      <c r="O8" s="190">
        <f t="shared" si="8"/>
        <v>190</v>
      </c>
      <c r="P8" s="198">
        <f t="shared" si="4"/>
        <v>14.386111111111106</v>
      </c>
      <c r="Q8" s="184">
        <v>90.31</v>
      </c>
    </row>
    <row r="9" spans="1:18" x14ac:dyDescent="0.2">
      <c r="A9">
        <v>7</v>
      </c>
      <c r="B9" s="191">
        <f t="shared" si="5"/>
        <v>1820</v>
      </c>
      <c r="C9" s="184">
        <v>0</v>
      </c>
      <c r="D9" s="197">
        <f t="shared" si="0"/>
        <v>0</v>
      </c>
      <c r="E9" s="200"/>
      <c r="F9" s="200"/>
      <c r="G9" s="191">
        <f t="shared" si="1"/>
        <v>76</v>
      </c>
      <c r="H9" s="197">
        <f t="shared" si="2"/>
        <v>2.3086269744835968</v>
      </c>
      <c r="I9" s="191">
        <f t="shared" si="3"/>
        <v>1472</v>
      </c>
      <c r="J9" s="193">
        <v>62.990580847723706</v>
      </c>
      <c r="K9" s="197">
        <f t="shared" si="6"/>
        <v>1.9544740973312429</v>
      </c>
      <c r="L9" s="184">
        <v>1351.4</v>
      </c>
      <c r="M9" s="194">
        <f t="shared" si="7"/>
        <v>116.0300000000002</v>
      </c>
      <c r="N9">
        <v>1250</v>
      </c>
      <c r="O9" s="190">
        <f t="shared" si="8"/>
        <v>170</v>
      </c>
      <c r="P9" s="198">
        <f t="shared" si="4"/>
        <v>8.112000000000009</v>
      </c>
      <c r="Q9" s="184">
        <v>88.6</v>
      </c>
    </row>
    <row r="10" spans="1:18" x14ac:dyDescent="0.2">
      <c r="A10">
        <v>8</v>
      </c>
      <c r="B10" s="191">
        <f t="shared" si="5"/>
        <v>1819</v>
      </c>
      <c r="C10" s="184">
        <v>1</v>
      </c>
      <c r="D10" s="197">
        <f t="shared" si="0"/>
        <v>5.4975261132490384E-2</v>
      </c>
      <c r="E10" s="200"/>
      <c r="F10" s="200"/>
      <c r="G10" s="191">
        <f t="shared" si="1"/>
        <v>77</v>
      </c>
      <c r="H10" s="197">
        <f t="shared" si="2"/>
        <v>2.3390036452004859</v>
      </c>
      <c r="I10" s="191">
        <f t="shared" si="3"/>
        <v>1473</v>
      </c>
      <c r="J10" s="193">
        <v>65.051441137202545</v>
      </c>
      <c r="K10" s="197">
        <f t="shared" si="6"/>
        <v>2.060860289478839</v>
      </c>
      <c r="L10" s="184">
        <v>1456.73</v>
      </c>
      <c r="M10" s="194">
        <f t="shared" si="7"/>
        <v>105.32999999999993</v>
      </c>
      <c r="N10">
        <v>1400</v>
      </c>
      <c r="O10" s="190">
        <f t="shared" si="8"/>
        <v>150</v>
      </c>
      <c r="P10" s="198">
        <f t="shared" si="4"/>
        <v>4.0521428571428544</v>
      </c>
      <c r="Q10" s="184">
        <v>82.44</v>
      </c>
    </row>
    <row r="11" spans="1:18" x14ac:dyDescent="0.2">
      <c r="A11">
        <v>9</v>
      </c>
      <c r="B11" s="191">
        <f t="shared" si="5"/>
        <v>1818</v>
      </c>
      <c r="C11" s="184">
        <v>1</v>
      </c>
      <c r="D11" s="197">
        <f t="shared" si="0"/>
        <v>5.5005500550055E-2</v>
      </c>
      <c r="E11" s="200"/>
      <c r="F11" s="200"/>
      <c r="G11" s="191">
        <f t="shared" si="1"/>
        <v>78</v>
      </c>
      <c r="H11" s="197">
        <f t="shared" si="2"/>
        <v>2.3693803159173754</v>
      </c>
      <c r="I11" s="191">
        <f t="shared" si="3"/>
        <v>1474</v>
      </c>
      <c r="J11" s="193">
        <v>67.012415527267009</v>
      </c>
      <c r="K11" s="197">
        <f t="shared" si="6"/>
        <v>1.9609743900644645</v>
      </c>
      <c r="L11" s="184">
        <v>1576.08</v>
      </c>
      <c r="M11" s="194">
        <f t="shared" si="7"/>
        <v>119.34999999999991</v>
      </c>
      <c r="N11">
        <v>1540</v>
      </c>
      <c r="O11" s="190">
        <f t="shared" si="8"/>
        <v>140</v>
      </c>
      <c r="P11" s="198">
        <f t="shared" si="4"/>
        <v>2.3428571428571416</v>
      </c>
      <c r="Q11" s="184">
        <v>83.07</v>
      </c>
    </row>
    <row r="12" spans="1:18" x14ac:dyDescent="0.2">
      <c r="A12">
        <v>10</v>
      </c>
      <c r="B12" s="191">
        <f t="shared" si="5"/>
        <v>1818</v>
      </c>
      <c r="C12" s="184">
        <v>0</v>
      </c>
      <c r="D12" s="197">
        <f t="shared" si="0"/>
        <v>0</v>
      </c>
      <c r="E12" s="200"/>
      <c r="F12" s="200"/>
      <c r="G12" s="191">
        <f t="shared" si="1"/>
        <v>78</v>
      </c>
      <c r="H12" s="197">
        <f t="shared" si="2"/>
        <v>2.3693803159173754</v>
      </c>
      <c r="I12" s="191">
        <f t="shared" si="3"/>
        <v>1474</v>
      </c>
      <c r="J12" s="193">
        <v>68.9061763319189</v>
      </c>
      <c r="K12" s="197">
        <f t="shared" si="6"/>
        <v>1.8937608046518903</v>
      </c>
      <c r="L12" s="193">
        <v>1750.24</v>
      </c>
      <c r="M12" s="194">
        <f t="shared" si="7"/>
        <v>174.16000000000008</v>
      </c>
      <c r="N12" s="191">
        <v>1670</v>
      </c>
      <c r="O12" s="190">
        <f t="shared" si="8"/>
        <v>130</v>
      </c>
      <c r="P12" s="198">
        <f t="shared" si="4"/>
        <v>4.8047904191616908</v>
      </c>
      <c r="Q12" s="184">
        <v>87.65</v>
      </c>
    </row>
    <row r="13" spans="1:18" x14ac:dyDescent="0.2">
      <c r="A13">
        <v>11</v>
      </c>
      <c r="B13" s="191">
        <f t="shared" si="5"/>
        <v>1630</v>
      </c>
      <c r="C13" s="184">
        <v>0</v>
      </c>
      <c r="D13" s="197">
        <f t="shared" si="0"/>
        <v>0</v>
      </c>
      <c r="E13" s="200"/>
      <c r="F13" s="200">
        <v>188</v>
      </c>
      <c r="G13" s="191">
        <f t="shared" si="1"/>
        <v>78</v>
      </c>
      <c r="H13" s="197">
        <f t="shared" si="2"/>
        <v>2.3693803159173754</v>
      </c>
      <c r="I13" s="191">
        <f t="shared" si="3"/>
        <v>1662</v>
      </c>
      <c r="J13" s="193">
        <v>71</v>
      </c>
      <c r="K13" s="197">
        <f t="shared" si="6"/>
        <v>2.0938236680811002</v>
      </c>
      <c r="L13" s="193">
        <v>1851.27</v>
      </c>
      <c r="M13" s="194">
        <f t="shared" si="7"/>
        <v>101.02999999999997</v>
      </c>
      <c r="N13" s="191">
        <v>1790</v>
      </c>
      <c r="O13" s="190">
        <f t="shared" si="8"/>
        <v>120</v>
      </c>
      <c r="P13" s="198">
        <f t="shared" si="4"/>
        <v>3.4229050279329698</v>
      </c>
      <c r="Q13" s="184">
        <v>90.61</v>
      </c>
      <c r="R13" s="199"/>
    </row>
    <row r="14" spans="1:18" hidden="1" x14ac:dyDescent="0.2">
      <c r="A14">
        <v>12</v>
      </c>
      <c r="B14" s="191">
        <f t="shared" si="5"/>
        <v>1630</v>
      </c>
      <c r="C14" s="184"/>
      <c r="D14" s="197">
        <f t="shared" si="0"/>
        <v>0</v>
      </c>
      <c r="E14" s="184"/>
      <c r="F14" s="184"/>
      <c r="G14" s="191">
        <f t="shared" si="1"/>
        <v>78</v>
      </c>
      <c r="H14" s="197">
        <f t="shared" si="2"/>
        <v>2.3693803159173754</v>
      </c>
      <c r="I14" s="191">
        <f t="shared" si="3"/>
        <v>1662</v>
      </c>
      <c r="J14" s="184"/>
      <c r="K14" s="197">
        <f t="shared" si="6"/>
        <v>-71</v>
      </c>
      <c r="L14" s="184"/>
      <c r="M14" s="194">
        <f t="shared" si="7"/>
        <v>-1851.27</v>
      </c>
      <c r="N14">
        <v>1900</v>
      </c>
      <c r="O14" s="190">
        <f t="shared" si="8"/>
        <v>110</v>
      </c>
      <c r="P14" s="198">
        <f t="shared" si="4"/>
        <v>-100</v>
      </c>
      <c r="Q14" s="184"/>
    </row>
    <row r="15" spans="1:18" hidden="1" x14ac:dyDescent="0.2">
      <c r="A15">
        <v>13</v>
      </c>
      <c r="B15" s="191">
        <f t="shared" si="5"/>
        <v>1630</v>
      </c>
      <c r="C15" s="184"/>
      <c r="D15" s="197">
        <f t="shared" si="0"/>
        <v>0</v>
      </c>
      <c r="E15" s="184"/>
      <c r="F15" s="184"/>
      <c r="G15" s="191">
        <f t="shared" si="1"/>
        <v>78</v>
      </c>
      <c r="H15" s="197">
        <f t="shared" si="2"/>
        <v>2.3693803159173754</v>
      </c>
      <c r="I15" s="191">
        <f t="shared" si="3"/>
        <v>1662</v>
      </c>
      <c r="J15" s="184"/>
      <c r="K15" s="197">
        <f t="shared" si="6"/>
        <v>0</v>
      </c>
      <c r="L15" s="184"/>
      <c r="M15" s="194">
        <f t="shared" si="7"/>
        <v>0</v>
      </c>
      <c r="N15">
        <v>2010</v>
      </c>
      <c r="O15" s="190">
        <f t="shared" si="8"/>
        <v>110</v>
      </c>
      <c r="P15" s="198">
        <f t="shared" si="4"/>
        <v>-100</v>
      </c>
      <c r="Q15" s="184"/>
    </row>
    <row r="16" spans="1:18" hidden="1" x14ac:dyDescent="0.2">
      <c r="A16">
        <v>14</v>
      </c>
      <c r="B16" s="191">
        <f t="shared" si="5"/>
        <v>1630</v>
      </c>
      <c r="C16" s="184"/>
      <c r="D16" s="197">
        <f t="shared" si="0"/>
        <v>0</v>
      </c>
      <c r="E16" s="184"/>
      <c r="F16" s="184"/>
      <c r="G16" s="191">
        <f t="shared" si="1"/>
        <v>78</v>
      </c>
      <c r="H16" s="197">
        <f t="shared" si="2"/>
        <v>2.3693803159173754</v>
      </c>
      <c r="I16" s="191">
        <f t="shared" si="3"/>
        <v>1662</v>
      </c>
      <c r="J16" s="184"/>
      <c r="K16" s="197">
        <f t="shared" si="6"/>
        <v>0</v>
      </c>
      <c r="L16" s="184"/>
      <c r="M16" s="194">
        <f t="shared" si="7"/>
        <v>0</v>
      </c>
      <c r="N16">
        <v>2120</v>
      </c>
      <c r="O16" s="190">
        <f t="shared" si="8"/>
        <v>110</v>
      </c>
      <c r="P16" s="198">
        <f t="shared" si="4"/>
        <v>-100</v>
      </c>
      <c r="Q16" s="184"/>
    </row>
    <row r="17" spans="1:17" hidden="1" x14ac:dyDescent="0.2">
      <c r="A17">
        <v>15</v>
      </c>
      <c r="B17" s="191">
        <f t="shared" si="5"/>
        <v>1630</v>
      </c>
      <c r="C17" s="184"/>
      <c r="D17" s="197">
        <f t="shared" si="0"/>
        <v>0</v>
      </c>
      <c r="E17" s="184"/>
      <c r="F17" s="184"/>
      <c r="G17" s="191">
        <f t="shared" si="1"/>
        <v>78</v>
      </c>
      <c r="H17" s="197">
        <f t="shared" si="2"/>
        <v>2.3693803159173754</v>
      </c>
      <c r="I17" s="191">
        <f t="shared" si="3"/>
        <v>1662</v>
      </c>
      <c r="J17" s="184"/>
      <c r="K17" s="197">
        <f t="shared" si="6"/>
        <v>0</v>
      </c>
      <c r="L17" s="184"/>
      <c r="M17" s="194">
        <f t="shared" si="7"/>
        <v>0</v>
      </c>
      <c r="N17">
        <v>2240</v>
      </c>
      <c r="O17" s="190">
        <f t="shared" si="8"/>
        <v>120</v>
      </c>
      <c r="P17" s="198">
        <f t="shared" si="4"/>
        <v>-100</v>
      </c>
      <c r="Q17" s="184"/>
    </row>
    <row r="18" spans="1:17" hidden="1" x14ac:dyDescent="0.2">
      <c r="A18">
        <v>16</v>
      </c>
      <c r="B18" s="191">
        <f t="shared" si="5"/>
        <v>1630</v>
      </c>
      <c r="C18" s="184"/>
      <c r="D18" s="197">
        <f t="shared" si="0"/>
        <v>0</v>
      </c>
      <c r="E18" s="184"/>
      <c r="F18" s="184"/>
      <c r="G18" s="191">
        <f t="shared" si="1"/>
        <v>78</v>
      </c>
      <c r="H18" s="197">
        <f t="shared" si="2"/>
        <v>2.3693803159173754</v>
      </c>
      <c r="I18" s="191">
        <f t="shared" si="3"/>
        <v>1662</v>
      </c>
      <c r="J18" s="184"/>
      <c r="K18" s="197">
        <f t="shared" si="6"/>
        <v>0</v>
      </c>
      <c r="L18" s="184"/>
      <c r="M18" s="194">
        <f t="shared" si="7"/>
        <v>0</v>
      </c>
      <c r="N18">
        <v>2370</v>
      </c>
      <c r="O18" s="190">
        <f t="shared" si="8"/>
        <v>130</v>
      </c>
      <c r="P18" s="198">
        <f t="shared" si="4"/>
        <v>-100</v>
      </c>
      <c r="Q18" s="184"/>
    </row>
    <row r="19" spans="1:17" hidden="1" x14ac:dyDescent="0.2">
      <c r="A19">
        <v>17</v>
      </c>
      <c r="B19" s="191">
        <f t="shared" si="5"/>
        <v>1630</v>
      </c>
      <c r="C19" s="184"/>
      <c r="D19" s="197">
        <f t="shared" si="0"/>
        <v>0</v>
      </c>
      <c r="E19" s="184"/>
      <c r="F19" s="184"/>
      <c r="G19" s="191">
        <f t="shared" si="1"/>
        <v>78</v>
      </c>
      <c r="H19" s="197">
        <f t="shared" si="2"/>
        <v>2.3693803159173754</v>
      </c>
      <c r="I19" s="191">
        <f t="shared" si="3"/>
        <v>1662</v>
      </c>
      <c r="J19" s="184"/>
      <c r="K19" s="197">
        <f t="shared" si="6"/>
        <v>0</v>
      </c>
      <c r="L19" s="184"/>
      <c r="M19" s="194">
        <f t="shared" si="7"/>
        <v>0</v>
      </c>
      <c r="N19">
        <v>2510</v>
      </c>
      <c r="O19" s="190">
        <f t="shared" si="8"/>
        <v>140</v>
      </c>
      <c r="P19" s="198">
        <f t="shared" si="4"/>
        <v>-100</v>
      </c>
      <c r="Q19" s="184"/>
    </row>
    <row r="20" spans="1:17" hidden="1" x14ac:dyDescent="0.2">
      <c r="A20">
        <v>18</v>
      </c>
      <c r="B20" s="191">
        <f t="shared" si="5"/>
        <v>1630</v>
      </c>
      <c r="C20" s="184"/>
      <c r="D20" s="197">
        <f t="shared" si="0"/>
        <v>0</v>
      </c>
      <c r="E20" s="184"/>
      <c r="F20" s="184"/>
      <c r="G20" s="191">
        <f t="shared" si="1"/>
        <v>78</v>
      </c>
      <c r="H20" s="197">
        <f t="shared" si="2"/>
        <v>2.3693803159173754</v>
      </c>
      <c r="I20" s="191">
        <f t="shared" si="3"/>
        <v>1662</v>
      </c>
      <c r="J20" s="184"/>
      <c r="K20" s="197">
        <f t="shared" si="6"/>
        <v>0</v>
      </c>
      <c r="L20" s="184"/>
      <c r="M20" s="194">
        <f t="shared" si="7"/>
        <v>0</v>
      </c>
      <c r="N20">
        <v>2650</v>
      </c>
      <c r="O20" s="190">
        <f t="shared" si="8"/>
        <v>140</v>
      </c>
      <c r="P20" s="198">
        <f t="shared" si="4"/>
        <v>-100</v>
      </c>
      <c r="Q20" s="184"/>
    </row>
    <row r="21" spans="1:17" hidden="1" x14ac:dyDescent="0.2">
      <c r="A21">
        <v>19</v>
      </c>
      <c r="B21" s="191">
        <f t="shared" si="5"/>
        <v>1630</v>
      </c>
      <c r="C21" s="184"/>
      <c r="D21" s="197">
        <f t="shared" si="0"/>
        <v>0</v>
      </c>
      <c r="E21" s="184"/>
      <c r="F21" s="184"/>
      <c r="G21" s="191">
        <f t="shared" si="1"/>
        <v>78</v>
      </c>
      <c r="H21" s="197">
        <f t="shared" si="2"/>
        <v>2.3693803159173754</v>
      </c>
      <c r="I21" s="191">
        <f t="shared" si="3"/>
        <v>1662</v>
      </c>
      <c r="J21" s="184"/>
      <c r="K21" s="197">
        <f t="shared" si="6"/>
        <v>0</v>
      </c>
      <c r="L21" s="184"/>
      <c r="M21" s="194">
        <f t="shared" si="7"/>
        <v>0</v>
      </c>
      <c r="N21">
        <v>2800</v>
      </c>
      <c r="O21" s="190">
        <f t="shared" si="8"/>
        <v>150</v>
      </c>
      <c r="P21" s="198">
        <f t="shared" si="4"/>
        <v>-100</v>
      </c>
      <c r="Q21" s="184"/>
    </row>
    <row r="22" spans="1:17" hidden="1" x14ac:dyDescent="0.2">
      <c r="A22">
        <v>20</v>
      </c>
      <c r="B22" s="191">
        <f t="shared" si="5"/>
        <v>1630</v>
      </c>
      <c r="C22" s="184"/>
      <c r="D22" s="197">
        <f t="shared" si="0"/>
        <v>0</v>
      </c>
      <c r="E22" s="184"/>
      <c r="F22" s="184"/>
      <c r="G22" s="191">
        <f t="shared" si="1"/>
        <v>78</v>
      </c>
      <c r="H22" s="197">
        <f t="shared" si="2"/>
        <v>2.3693803159173754</v>
      </c>
      <c r="I22" s="191">
        <f t="shared" si="3"/>
        <v>1662</v>
      </c>
      <c r="J22" s="184"/>
      <c r="K22" s="197">
        <f t="shared" si="6"/>
        <v>0</v>
      </c>
      <c r="L22" s="184"/>
      <c r="M22" s="194">
        <f t="shared" si="7"/>
        <v>0</v>
      </c>
      <c r="N22">
        <v>2960</v>
      </c>
      <c r="O22" s="190">
        <f t="shared" si="8"/>
        <v>160</v>
      </c>
      <c r="P22" s="198">
        <f t="shared" si="4"/>
        <v>-100</v>
      </c>
      <c r="Q22" s="184"/>
    </row>
    <row r="23" spans="1:17" hidden="1" x14ac:dyDescent="0.2">
      <c r="A23">
        <v>21</v>
      </c>
      <c r="B23" s="191">
        <f t="shared" si="5"/>
        <v>1630</v>
      </c>
      <c r="C23" s="184"/>
      <c r="D23" s="197">
        <f t="shared" si="0"/>
        <v>0</v>
      </c>
      <c r="E23" s="184"/>
      <c r="F23" s="184"/>
      <c r="G23" s="191">
        <f t="shared" si="1"/>
        <v>78</v>
      </c>
      <c r="H23" s="197">
        <f t="shared" si="2"/>
        <v>2.3693803159173754</v>
      </c>
      <c r="I23" s="191">
        <f t="shared" si="3"/>
        <v>1662</v>
      </c>
      <c r="J23" s="184"/>
      <c r="K23" s="197">
        <f t="shared" si="6"/>
        <v>0</v>
      </c>
      <c r="L23" s="184"/>
      <c r="M23" s="194">
        <f t="shared" si="7"/>
        <v>0</v>
      </c>
      <c r="N23">
        <v>3150</v>
      </c>
      <c r="O23" s="190">
        <f t="shared" si="8"/>
        <v>190</v>
      </c>
      <c r="P23" s="198">
        <f t="shared" si="4"/>
        <v>-100</v>
      </c>
      <c r="Q23" s="184"/>
    </row>
    <row r="24" spans="1:17" hidden="1" x14ac:dyDescent="0.2">
      <c r="A24">
        <v>22</v>
      </c>
      <c r="B24" s="191">
        <f t="shared" si="5"/>
        <v>1630</v>
      </c>
      <c r="C24" s="184"/>
      <c r="D24" s="197">
        <f t="shared" si="0"/>
        <v>0</v>
      </c>
      <c r="E24" s="184"/>
      <c r="F24" s="184"/>
      <c r="G24" s="191">
        <f t="shared" si="1"/>
        <v>78</v>
      </c>
      <c r="H24" s="197">
        <f t="shared" si="2"/>
        <v>2.3693803159173754</v>
      </c>
      <c r="I24" s="191">
        <f t="shared" si="3"/>
        <v>1662</v>
      </c>
      <c r="J24" s="184"/>
      <c r="K24" s="197">
        <f t="shared" si="6"/>
        <v>0</v>
      </c>
      <c r="L24" s="184"/>
      <c r="M24" s="194">
        <f t="shared" si="7"/>
        <v>0</v>
      </c>
      <c r="N24">
        <v>3370</v>
      </c>
      <c r="O24" s="190">
        <f t="shared" si="8"/>
        <v>220</v>
      </c>
      <c r="P24" s="198">
        <f t="shared" si="4"/>
        <v>-100</v>
      </c>
      <c r="Q24" s="184"/>
    </row>
    <row r="25" spans="1:17" hidden="1" x14ac:dyDescent="0.2">
      <c r="A25">
        <v>23</v>
      </c>
      <c r="B25" s="191">
        <f t="shared" si="5"/>
        <v>1630</v>
      </c>
      <c r="C25" s="184"/>
      <c r="D25" s="197">
        <f t="shared" si="0"/>
        <v>0</v>
      </c>
      <c r="E25" s="184"/>
      <c r="F25" s="184"/>
      <c r="G25" s="191">
        <f t="shared" si="1"/>
        <v>78</v>
      </c>
      <c r="H25" s="197">
        <f t="shared" si="2"/>
        <v>2.3693803159173754</v>
      </c>
      <c r="I25" s="191">
        <f t="shared" si="3"/>
        <v>1662</v>
      </c>
      <c r="J25" s="184"/>
      <c r="K25" s="197">
        <f t="shared" si="6"/>
        <v>0</v>
      </c>
      <c r="L25" s="184"/>
      <c r="M25" s="194">
        <f t="shared" si="7"/>
        <v>0</v>
      </c>
      <c r="N25">
        <v>3560</v>
      </c>
      <c r="O25" s="190">
        <f t="shared" si="8"/>
        <v>190</v>
      </c>
      <c r="P25" s="198">
        <f t="shared" si="4"/>
        <v>-100</v>
      </c>
      <c r="Q25" s="184"/>
    </row>
    <row r="26" spans="1:17" hidden="1" x14ac:dyDescent="0.2">
      <c r="A26">
        <v>24</v>
      </c>
      <c r="B26" s="191">
        <f t="shared" si="5"/>
        <v>1630</v>
      </c>
      <c r="C26" s="184"/>
      <c r="D26" s="197">
        <f t="shared" si="0"/>
        <v>0</v>
      </c>
      <c r="E26" s="184"/>
      <c r="F26" s="184"/>
      <c r="G26" s="191">
        <f t="shared" si="1"/>
        <v>78</v>
      </c>
      <c r="H26" s="197">
        <f t="shared" si="2"/>
        <v>2.3693803159173754</v>
      </c>
      <c r="I26" s="191">
        <f t="shared" si="3"/>
        <v>1662</v>
      </c>
      <c r="J26" s="184"/>
      <c r="K26" s="197">
        <f t="shared" si="6"/>
        <v>0</v>
      </c>
      <c r="L26" s="184"/>
      <c r="M26" s="194">
        <f t="shared" si="7"/>
        <v>0</v>
      </c>
      <c r="N26">
        <v>3720</v>
      </c>
      <c r="O26" s="190">
        <f t="shared" si="8"/>
        <v>160</v>
      </c>
      <c r="P26" s="198">
        <f t="shared" si="4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6"/>
  <sheetViews>
    <sheetView workbookViewId="0">
      <selection activeCell="A2" sqref="A2:Q2"/>
    </sheetView>
  </sheetViews>
  <sheetFormatPr baseColWidth="10" defaultRowHeight="12.75" x14ac:dyDescent="0.2"/>
  <cols>
    <col min="1" max="1" width="9" style="195" bestFit="1" customWidth="1"/>
    <col min="2" max="2" width="10.7109375" style="195" customWidth="1"/>
    <col min="3" max="4" width="13" style="195" customWidth="1"/>
    <col min="5" max="5" width="10.7109375" style="195" customWidth="1"/>
    <col min="6" max="6" width="12.28515625" style="195" customWidth="1"/>
    <col min="7" max="9" width="13.140625" style="195" customWidth="1"/>
    <col min="10" max="10" width="10.5703125" style="195" bestFit="1" customWidth="1"/>
    <col min="11" max="11" width="13.140625" style="195" bestFit="1" customWidth="1"/>
    <col min="12" max="12" width="7.5703125" style="195" bestFit="1" customWidth="1"/>
    <col min="13" max="13" width="10.42578125" style="195" customWidth="1"/>
    <col min="14" max="14" width="7.5703125" style="195" customWidth="1"/>
    <col min="15" max="15" width="11" style="195" bestFit="1" customWidth="1"/>
    <col min="16" max="16" width="12" style="195" customWidth="1"/>
    <col min="17" max="17" width="13.7109375" style="195" bestFit="1" customWidth="1"/>
    <col min="18" max="22" width="11.42578125" style="195"/>
  </cols>
  <sheetData>
    <row r="1" spans="1:18" x14ac:dyDescent="0.2">
      <c r="A1" s="876" t="s">
        <v>43</v>
      </c>
      <c r="B1" s="876"/>
      <c r="C1" s="195">
        <v>3720</v>
      </c>
      <c r="D1" s="196" t="s">
        <v>47</v>
      </c>
      <c r="E1" s="214" t="s">
        <v>48</v>
      </c>
    </row>
    <row r="2" spans="1:18" ht="22.5" x14ac:dyDescent="0.2">
      <c r="A2" s="215" t="s">
        <v>30</v>
      </c>
      <c r="B2" s="216" t="s">
        <v>31</v>
      </c>
      <c r="C2" s="216" t="s">
        <v>36</v>
      </c>
      <c r="D2" s="216" t="s">
        <v>38</v>
      </c>
      <c r="E2" s="216" t="s">
        <v>42</v>
      </c>
      <c r="F2" s="216" t="s">
        <v>41</v>
      </c>
      <c r="G2" s="216" t="s">
        <v>37</v>
      </c>
      <c r="H2" s="216" t="s">
        <v>39</v>
      </c>
      <c r="I2" s="216" t="s">
        <v>44</v>
      </c>
      <c r="J2" s="215" t="s">
        <v>13</v>
      </c>
      <c r="K2" s="216" t="s">
        <v>33</v>
      </c>
      <c r="L2" s="215" t="s">
        <v>32</v>
      </c>
      <c r="M2" s="216" t="s">
        <v>45</v>
      </c>
      <c r="N2" s="216" t="s">
        <v>40</v>
      </c>
      <c r="O2" s="216" t="s">
        <v>46</v>
      </c>
      <c r="P2" s="216" t="s">
        <v>34</v>
      </c>
      <c r="Q2" s="215" t="s">
        <v>35</v>
      </c>
    </row>
    <row r="3" spans="1:18" x14ac:dyDescent="0.2">
      <c r="A3" s="217">
        <v>1</v>
      </c>
      <c r="B3" s="218">
        <f>C1-(C3+E3+F3)</f>
        <v>3707</v>
      </c>
      <c r="C3" s="219">
        <v>13</v>
      </c>
      <c r="D3" s="220">
        <f>(C3/B3)*100</f>
        <v>0.35068788777987592</v>
      </c>
      <c r="E3" s="221"/>
      <c r="F3" s="221"/>
      <c r="G3" s="218">
        <f>C3</f>
        <v>13</v>
      </c>
      <c r="H3" s="220">
        <f>(G3/$C$1)*100</f>
        <v>0.34946236559139787</v>
      </c>
      <c r="I3" s="218">
        <f>C3+E3+F3</f>
        <v>13</v>
      </c>
      <c r="J3" s="222">
        <v>21.750356468457358</v>
      </c>
      <c r="K3" s="217"/>
      <c r="L3" s="219">
        <v>148.06</v>
      </c>
      <c r="M3" s="223"/>
      <c r="N3" s="217">
        <v>110</v>
      </c>
      <c r="O3" s="217"/>
      <c r="P3" s="224">
        <f>((L3/N3)*100)-100</f>
        <v>34.600000000000023</v>
      </c>
      <c r="Q3" s="219">
        <v>69.8</v>
      </c>
    </row>
    <row r="4" spans="1:18" x14ac:dyDescent="0.2">
      <c r="A4" s="217">
        <v>2</v>
      </c>
      <c r="B4" s="218">
        <f>B3-(C4+E4+F4)</f>
        <v>3699</v>
      </c>
      <c r="C4" s="219">
        <v>8</v>
      </c>
      <c r="D4" s="220">
        <f t="shared" ref="D4:D26" si="0">(C4/B4)*100</f>
        <v>0.21627466882941337</v>
      </c>
      <c r="E4" s="221"/>
      <c r="F4" s="221"/>
      <c r="G4" s="218">
        <f>G3+C4</f>
        <v>21</v>
      </c>
      <c r="H4" s="220">
        <f t="shared" ref="H4:H26" si="1">(G4/$C$1)*100</f>
        <v>0.56451612903225801</v>
      </c>
      <c r="I4" s="218">
        <f t="shared" ref="I4:I26" si="2">I3+C4+E4+F4</f>
        <v>21</v>
      </c>
      <c r="J4" s="222">
        <v>29.0150842945874</v>
      </c>
      <c r="K4" s="220">
        <f>J4-J3</f>
        <v>7.2647278261300414</v>
      </c>
      <c r="L4" s="219">
        <v>248.96</v>
      </c>
      <c r="M4" s="223">
        <f>L4-L3</f>
        <v>100.9</v>
      </c>
      <c r="N4" s="217">
        <v>230</v>
      </c>
      <c r="O4" s="225">
        <f>N4-N3</f>
        <v>120</v>
      </c>
      <c r="P4" s="224">
        <f t="shared" ref="P4:P26" si="3">((L4/N4)*100)-100</f>
        <v>8.2434782608695798</v>
      </c>
      <c r="Q4" s="219">
        <v>65.5</v>
      </c>
    </row>
    <row r="5" spans="1:18" x14ac:dyDescent="0.2">
      <c r="A5" s="217">
        <v>3</v>
      </c>
      <c r="B5" s="218">
        <f t="shared" ref="B5:B26" si="4">B4-(C5+E5+F5)</f>
        <v>3695</v>
      </c>
      <c r="C5" s="219">
        <v>4</v>
      </c>
      <c r="D5" s="220">
        <f t="shared" si="0"/>
        <v>0.10825439783491206</v>
      </c>
      <c r="E5" s="221"/>
      <c r="F5" s="221"/>
      <c r="G5" s="218">
        <f t="shared" ref="G5:G26" si="5">G4+C5</f>
        <v>25</v>
      </c>
      <c r="H5" s="220">
        <f t="shared" si="1"/>
        <v>0.67204301075268813</v>
      </c>
      <c r="I5" s="218">
        <f t="shared" si="2"/>
        <v>25</v>
      </c>
      <c r="J5" s="222">
        <v>33.738848337388482</v>
      </c>
      <c r="K5" s="220">
        <f t="shared" ref="K5:K26" si="6">J5-J4</f>
        <v>4.7237640428010828</v>
      </c>
      <c r="L5" s="219">
        <v>377.26</v>
      </c>
      <c r="M5" s="223">
        <f t="shared" ref="M5:M26" si="7">L5-L4</f>
        <v>128.29999999999998</v>
      </c>
      <c r="N5" s="217">
        <v>360</v>
      </c>
      <c r="O5" s="225">
        <f t="shared" ref="O5:O26" si="8">N5-N4</f>
        <v>130</v>
      </c>
      <c r="P5" s="224">
        <f t="shared" si="3"/>
        <v>4.7944444444444372</v>
      </c>
      <c r="Q5" s="222">
        <v>71.989999999999995</v>
      </c>
    </row>
    <row r="6" spans="1:18" x14ac:dyDescent="0.2">
      <c r="A6" s="217">
        <v>4</v>
      </c>
      <c r="B6" s="218">
        <f t="shared" si="4"/>
        <v>3689</v>
      </c>
      <c r="C6" s="219">
        <v>6</v>
      </c>
      <c r="D6" s="220">
        <f t="shared" si="0"/>
        <v>0.16264570344266741</v>
      </c>
      <c r="E6" s="221"/>
      <c r="F6" s="221"/>
      <c r="G6" s="218">
        <f t="shared" si="5"/>
        <v>31</v>
      </c>
      <c r="H6" s="220">
        <f t="shared" si="1"/>
        <v>0.83333333333333337</v>
      </c>
      <c r="I6" s="218">
        <f t="shared" si="2"/>
        <v>31</v>
      </c>
      <c r="J6" s="222">
        <v>39.186104986267459</v>
      </c>
      <c r="K6" s="220">
        <f t="shared" si="6"/>
        <v>5.4472566488789766</v>
      </c>
      <c r="L6" s="219">
        <v>539.17999999999995</v>
      </c>
      <c r="M6" s="223">
        <f t="shared" si="7"/>
        <v>161.91999999999996</v>
      </c>
      <c r="N6" s="217">
        <v>500</v>
      </c>
      <c r="O6" s="225">
        <f t="shared" si="8"/>
        <v>140</v>
      </c>
      <c r="P6" s="224">
        <f t="shared" si="3"/>
        <v>7.8359999999999985</v>
      </c>
      <c r="Q6" s="222">
        <v>70.819999999999993</v>
      </c>
    </row>
    <row r="7" spans="1:18" x14ac:dyDescent="0.2">
      <c r="A7" s="217">
        <v>5</v>
      </c>
      <c r="B7" s="218">
        <f t="shared" si="4"/>
        <v>3679</v>
      </c>
      <c r="C7" s="219">
        <v>10</v>
      </c>
      <c r="D7" s="220">
        <f t="shared" si="0"/>
        <v>0.27181299266104919</v>
      </c>
      <c r="E7" s="221"/>
      <c r="F7" s="221"/>
      <c r="G7" s="218">
        <f t="shared" si="5"/>
        <v>41</v>
      </c>
      <c r="H7" s="220">
        <f t="shared" si="1"/>
        <v>1.1021505376344085</v>
      </c>
      <c r="I7" s="218">
        <f t="shared" si="2"/>
        <v>41</v>
      </c>
      <c r="J7" s="222">
        <v>43.865637484969554</v>
      </c>
      <c r="K7" s="220">
        <f t="shared" si="6"/>
        <v>4.6795324987020948</v>
      </c>
      <c r="L7" s="219">
        <v>669.97</v>
      </c>
      <c r="M7" s="223">
        <f t="shared" si="7"/>
        <v>130.79000000000008</v>
      </c>
      <c r="N7" s="217">
        <v>630</v>
      </c>
      <c r="O7" s="225">
        <f t="shared" si="8"/>
        <v>130</v>
      </c>
      <c r="P7" s="224">
        <f t="shared" si="3"/>
        <v>6.3444444444444343</v>
      </c>
      <c r="Q7" s="219">
        <v>69.790000000000006</v>
      </c>
    </row>
    <row r="8" spans="1:18" x14ac:dyDescent="0.2">
      <c r="A8" s="217">
        <v>6</v>
      </c>
      <c r="B8" s="218">
        <f t="shared" si="4"/>
        <v>3676</v>
      </c>
      <c r="C8" s="219">
        <v>3</v>
      </c>
      <c r="D8" s="220">
        <f t="shared" si="0"/>
        <v>8.1610446137105552E-2</v>
      </c>
      <c r="E8" s="221"/>
      <c r="F8" s="221"/>
      <c r="G8" s="218">
        <f t="shared" si="5"/>
        <v>44</v>
      </c>
      <c r="H8" s="220">
        <f t="shared" si="1"/>
        <v>1.1827956989247312</v>
      </c>
      <c r="I8" s="218">
        <f t="shared" si="2"/>
        <v>44</v>
      </c>
      <c r="J8" s="222">
        <v>46.843944099378881</v>
      </c>
      <c r="K8" s="220">
        <f t="shared" si="6"/>
        <v>2.9783066144093269</v>
      </c>
      <c r="L8" s="219">
        <v>777.21</v>
      </c>
      <c r="M8" s="223">
        <f t="shared" si="7"/>
        <v>107.24000000000001</v>
      </c>
      <c r="N8" s="217">
        <v>750</v>
      </c>
      <c r="O8" s="225">
        <f t="shared" si="8"/>
        <v>120</v>
      </c>
      <c r="P8" s="224">
        <f t="shared" si="3"/>
        <v>3.6280000000000143</v>
      </c>
      <c r="Q8" s="219">
        <v>78.69</v>
      </c>
    </row>
    <row r="9" spans="1:18" x14ac:dyDescent="0.2">
      <c r="A9" s="217">
        <v>7</v>
      </c>
      <c r="B9" s="218">
        <f t="shared" si="4"/>
        <v>3674</v>
      </c>
      <c r="C9" s="219">
        <v>2</v>
      </c>
      <c r="D9" s="220">
        <f t="shared" si="0"/>
        <v>5.443658138268917E-2</v>
      </c>
      <c r="E9" s="221"/>
      <c r="F9" s="221"/>
      <c r="G9" s="218">
        <f t="shared" si="5"/>
        <v>46</v>
      </c>
      <c r="H9" s="220">
        <f t="shared" si="1"/>
        <v>1.2365591397849462</v>
      </c>
      <c r="I9" s="218">
        <f t="shared" si="2"/>
        <v>46</v>
      </c>
      <c r="J9" s="222">
        <v>49.813563271964576</v>
      </c>
      <c r="K9" s="220">
        <f t="shared" si="6"/>
        <v>2.9696191725856949</v>
      </c>
      <c r="L9" s="219">
        <v>876.68</v>
      </c>
      <c r="M9" s="223">
        <f t="shared" si="7"/>
        <v>99.469999999999914</v>
      </c>
      <c r="N9" s="217">
        <v>870</v>
      </c>
      <c r="O9" s="225">
        <f t="shared" si="8"/>
        <v>120</v>
      </c>
      <c r="P9" s="224">
        <f t="shared" si="3"/>
        <v>0.76781609195401757</v>
      </c>
      <c r="Q9" s="219">
        <v>74.09</v>
      </c>
    </row>
    <row r="10" spans="1:18" x14ac:dyDescent="0.2">
      <c r="A10" s="217">
        <v>8</v>
      </c>
      <c r="B10" s="218">
        <f t="shared" si="4"/>
        <v>3671</v>
      </c>
      <c r="C10" s="219">
        <v>3</v>
      </c>
      <c r="D10" s="220">
        <f t="shared" si="0"/>
        <v>8.172160174339417E-2</v>
      </c>
      <c r="E10" s="221"/>
      <c r="F10" s="221"/>
      <c r="G10" s="218">
        <f t="shared" si="5"/>
        <v>49</v>
      </c>
      <c r="H10" s="220">
        <f t="shared" si="1"/>
        <v>1.3172043010752688</v>
      </c>
      <c r="I10" s="218">
        <f t="shared" si="2"/>
        <v>49</v>
      </c>
      <c r="J10" s="222">
        <v>51.891156462585037</v>
      </c>
      <c r="K10" s="220">
        <f t="shared" si="6"/>
        <v>2.0775931906204619</v>
      </c>
      <c r="L10" s="219">
        <v>976.12</v>
      </c>
      <c r="M10" s="223">
        <f t="shared" si="7"/>
        <v>99.440000000000055</v>
      </c>
      <c r="N10" s="217">
        <v>970</v>
      </c>
      <c r="O10" s="225">
        <f t="shared" si="8"/>
        <v>100</v>
      </c>
      <c r="P10" s="224">
        <f t="shared" si="3"/>
        <v>0.63092783505153704</v>
      </c>
      <c r="Q10" s="219">
        <v>72.37</v>
      </c>
    </row>
    <row r="11" spans="1:18" x14ac:dyDescent="0.2">
      <c r="A11" s="217">
        <v>9</v>
      </c>
      <c r="B11" s="218">
        <f t="shared" si="4"/>
        <v>3669</v>
      </c>
      <c r="C11" s="219">
        <v>2</v>
      </c>
      <c r="D11" s="220">
        <f t="shared" si="0"/>
        <v>5.4510765876260567E-2</v>
      </c>
      <c r="E11" s="221"/>
      <c r="F11" s="221"/>
      <c r="G11" s="218">
        <f t="shared" si="5"/>
        <v>51</v>
      </c>
      <c r="H11" s="220">
        <f t="shared" si="1"/>
        <v>1.370967741935484</v>
      </c>
      <c r="I11" s="218">
        <f t="shared" si="2"/>
        <v>51</v>
      </c>
      <c r="J11" s="222">
        <v>56.096612344910739</v>
      </c>
      <c r="K11" s="220">
        <f t="shared" si="6"/>
        <v>4.2054558823257011</v>
      </c>
      <c r="L11" s="219">
        <v>1073.72</v>
      </c>
      <c r="M11" s="223">
        <f t="shared" si="7"/>
        <v>97.600000000000023</v>
      </c>
      <c r="N11" s="217">
        <v>1065</v>
      </c>
      <c r="O11" s="225">
        <f t="shared" si="8"/>
        <v>95</v>
      </c>
      <c r="P11" s="224">
        <f t="shared" si="3"/>
        <v>0.81877934272300479</v>
      </c>
      <c r="Q11" s="219">
        <v>74.739999999999995</v>
      </c>
    </row>
    <row r="12" spans="1:18" x14ac:dyDescent="0.2">
      <c r="A12" s="217">
        <v>10</v>
      </c>
      <c r="B12" s="218">
        <f t="shared" si="4"/>
        <v>3669</v>
      </c>
      <c r="C12" s="219">
        <v>0</v>
      </c>
      <c r="D12" s="220">
        <f t="shared" si="0"/>
        <v>0</v>
      </c>
      <c r="E12" s="221"/>
      <c r="F12" s="221"/>
      <c r="G12" s="218">
        <f t="shared" si="5"/>
        <v>51</v>
      </c>
      <c r="H12" s="220">
        <f t="shared" si="1"/>
        <v>1.370967741935484</v>
      </c>
      <c r="I12" s="218">
        <f t="shared" si="2"/>
        <v>51</v>
      </c>
      <c r="J12" s="222">
        <v>55.878806736416323</v>
      </c>
      <c r="K12" s="220">
        <f t="shared" si="6"/>
        <v>-0.21780560849441599</v>
      </c>
      <c r="L12" s="222">
        <v>1183.6300000000001</v>
      </c>
      <c r="M12" s="223">
        <f t="shared" si="7"/>
        <v>109.91000000000008</v>
      </c>
      <c r="N12" s="218">
        <v>1155</v>
      </c>
      <c r="O12" s="225">
        <f t="shared" si="8"/>
        <v>90</v>
      </c>
      <c r="P12" s="224">
        <f t="shared" si="3"/>
        <v>2.4787878787878839</v>
      </c>
      <c r="Q12" s="219">
        <v>77.400000000000006</v>
      </c>
    </row>
    <row r="13" spans="1:18" x14ac:dyDescent="0.2">
      <c r="A13" s="217">
        <v>11</v>
      </c>
      <c r="B13" s="218">
        <f t="shared" si="4"/>
        <v>3669</v>
      </c>
      <c r="C13" s="219">
        <v>0</v>
      </c>
      <c r="D13" s="220">
        <f t="shared" si="0"/>
        <v>0</v>
      </c>
      <c r="E13" s="221"/>
      <c r="F13" s="221"/>
      <c r="G13" s="218">
        <f t="shared" si="5"/>
        <v>51</v>
      </c>
      <c r="H13" s="220">
        <f t="shared" si="1"/>
        <v>1.370967741935484</v>
      </c>
      <c r="I13" s="218">
        <f t="shared" si="2"/>
        <v>51</v>
      </c>
      <c r="J13" s="222">
        <v>57.5</v>
      </c>
      <c r="K13" s="220">
        <f t="shared" si="6"/>
        <v>1.6211932635836774</v>
      </c>
      <c r="L13" s="222">
        <v>1265.2</v>
      </c>
      <c r="M13" s="223">
        <f t="shared" si="7"/>
        <v>81.569999999999936</v>
      </c>
      <c r="N13" s="218">
        <v>1245</v>
      </c>
      <c r="O13" s="225">
        <f t="shared" si="8"/>
        <v>90</v>
      </c>
      <c r="P13" s="224">
        <f t="shared" si="3"/>
        <v>1.6224899598393563</v>
      </c>
      <c r="Q13" s="219">
        <v>75.81</v>
      </c>
      <c r="R13" s="226"/>
    </row>
    <row r="14" spans="1:18" x14ac:dyDescent="0.2">
      <c r="A14" s="195">
        <v>12</v>
      </c>
      <c r="B14" s="227">
        <f t="shared" si="4"/>
        <v>3669</v>
      </c>
      <c r="C14" s="228"/>
      <c r="D14" s="229">
        <f t="shared" si="0"/>
        <v>0</v>
      </c>
      <c r="E14" s="228"/>
      <c r="F14" s="228"/>
      <c r="G14" s="227">
        <f t="shared" si="5"/>
        <v>51</v>
      </c>
      <c r="H14" s="229">
        <f t="shared" si="1"/>
        <v>1.370967741935484</v>
      </c>
      <c r="I14" s="227">
        <f t="shared" si="2"/>
        <v>51</v>
      </c>
      <c r="J14" s="228"/>
      <c r="K14" s="229">
        <f t="shared" si="6"/>
        <v>-57.5</v>
      </c>
      <c r="L14" s="228"/>
      <c r="M14" s="230">
        <f t="shared" si="7"/>
        <v>-1265.2</v>
      </c>
      <c r="N14" s="195">
        <v>1335</v>
      </c>
      <c r="O14" s="196">
        <f t="shared" si="8"/>
        <v>90</v>
      </c>
      <c r="P14" s="231">
        <f t="shared" si="3"/>
        <v>-100</v>
      </c>
      <c r="Q14" s="228"/>
    </row>
    <row r="15" spans="1:18" x14ac:dyDescent="0.2">
      <c r="A15" s="195">
        <v>13</v>
      </c>
      <c r="B15" s="227">
        <f t="shared" si="4"/>
        <v>3669</v>
      </c>
      <c r="C15" s="228"/>
      <c r="D15" s="229">
        <f t="shared" si="0"/>
        <v>0</v>
      </c>
      <c r="E15" s="228"/>
      <c r="F15" s="228"/>
      <c r="G15" s="227">
        <f t="shared" si="5"/>
        <v>51</v>
      </c>
      <c r="H15" s="229">
        <f t="shared" si="1"/>
        <v>1.370967741935484</v>
      </c>
      <c r="I15" s="227">
        <f t="shared" si="2"/>
        <v>51</v>
      </c>
      <c r="J15" s="228"/>
      <c r="K15" s="229">
        <f t="shared" si="6"/>
        <v>0</v>
      </c>
      <c r="L15" s="228"/>
      <c r="M15" s="230">
        <f t="shared" si="7"/>
        <v>0</v>
      </c>
      <c r="N15" s="195">
        <v>1430</v>
      </c>
      <c r="O15" s="196">
        <f t="shared" si="8"/>
        <v>95</v>
      </c>
      <c r="P15" s="231">
        <f t="shared" si="3"/>
        <v>-100</v>
      </c>
      <c r="Q15" s="228"/>
    </row>
    <row r="16" spans="1:18" x14ac:dyDescent="0.2">
      <c r="A16" s="195">
        <v>14</v>
      </c>
      <c r="B16" s="227">
        <f t="shared" si="4"/>
        <v>3669</v>
      </c>
      <c r="C16" s="228"/>
      <c r="D16" s="229">
        <f t="shared" si="0"/>
        <v>0</v>
      </c>
      <c r="E16" s="228"/>
      <c r="F16" s="228"/>
      <c r="G16" s="227">
        <f t="shared" si="5"/>
        <v>51</v>
      </c>
      <c r="H16" s="229">
        <f t="shared" si="1"/>
        <v>1.370967741935484</v>
      </c>
      <c r="I16" s="227">
        <f t="shared" si="2"/>
        <v>51</v>
      </c>
      <c r="J16" s="228"/>
      <c r="K16" s="229">
        <f t="shared" si="6"/>
        <v>0</v>
      </c>
      <c r="L16" s="228"/>
      <c r="M16" s="230">
        <f t="shared" si="7"/>
        <v>0</v>
      </c>
      <c r="N16" s="195">
        <v>1530</v>
      </c>
      <c r="O16" s="196">
        <f t="shared" si="8"/>
        <v>100</v>
      </c>
      <c r="P16" s="231">
        <f t="shared" si="3"/>
        <v>-100</v>
      </c>
      <c r="Q16" s="228"/>
    </row>
    <row r="17" spans="1:17" x14ac:dyDescent="0.2">
      <c r="A17" s="195">
        <v>15</v>
      </c>
      <c r="B17" s="227">
        <f t="shared" si="4"/>
        <v>3669</v>
      </c>
      <c r="C17" s="228"/>
      <c r="D17" s="229">
        <f t="shared" si="0"/>
        <v>0</v>
      </c>
      <c r="E17" s="228"/>
      <c r="F17" s="228"/>
      <c r="G17" s="227">
        <f t="shared" si="5"/>
        <v>51</v>
      </c>
      <c r="H17" s="229">
        <f t="shared" si="1"/>
        <v>1.370967741935484</v>
      </c>
      <c r="I17" s="227">
        <f t="shared" si="2"/>
        <v>51</v>
      </c>
      <c r="J17" s="228"/>
      <c r="K17" s="229">
        <f t="shared" si="6"/>
        <v>0</v>
      </c>
      <c r="L17" s="228"/>
      <c r="M17" s="230">
        <f t="shared" si="7"/>
        <v>0</v>
      </c>
      <c r="N17" s="195">
        <v>1650</v>
      </c>
      <c r="O17" s="196">
        <f t="shared" si="8"/>
        <v>120</v>
      </c>
      <c r="P17" s="231">
        <f t="shared" si="3"/>
        <v>-100</v>
      </c>
      <c r="Q17" s="228"/>
    </row>
    <row r="18" spans="1:17" x14ac:dyDescent="0.2">
      <c r="A18" s="195">
        <v>16</v>
      </c>
      <c r="B18" s="227">
        <f t="shared" si="4"/>
        <v>3669</v>
      </c>
      <c r="C18" s="228"/>
      <c r="D18" s="229">
        <f t="shared" si="0"/>
        <v>0</v>
      </c>
      <c r="E18" s="228"/>
      <c r="F18" s="228"/>
      <c r="G18" s="227">
        <f t="shared" si="5"/>
        <v>51</v>
      </c>
      <c r="H18" s="229">
        <f t="shared" si="1"/>
        <v>1.370967741935484</v>
      </c>
      <c r="I18" s="227">
        <f t="shared" si="2"/>
        <v>51</v>
      </c>
      <c r="J18" s="228"/>
      <c r="K18" s="229">
        <f t="shared" si="6"/>
        <v>0</v>
      </c>
      <c r="L18" s="228"/>
      <c r="M18" s="230">
        <f t="shared" si="7"/>
        <v>0</v>
      </c>
      <c r="N18" s="195">
        <v>1780</v>
      </c>
      <c r="O18" s="196">
        <f t="shared" si="8"/>
        <v>130</v>
      </c>
      <c r="P18" s="231">
        <f t="shared" si="3"/>
        <v>-100</v>
      </c>
      <c r="Q18" s="228"/>
    </row>
    <row r="19" spans="1:17" x14ac:dyDescent="0.2">
      <c r="A19" s="195">
        <v>17</v>
      </c>
      <c r="B19" s="227">
        <f t="shared" si="4"/>
        <v>3669</v>
      </c>
      <c r="C19" s="228"/>
      <c r="D19" s="229">
        <f t="shared" si="0"/>
        <v>0</v>
      </c>
      <c r="E19" s="228"/>
      <c r="F19" s="228"/>
      <c r="G19" s="227">
        <f t="shared" si="5"/>
        <v>51</v>
      </c>
      <c r="H19" s="229">
        <f t="shared" si="1"/>
        <v>1.370967741935484</v>
      </c>
      <c r="I19" s="227">
        <f t="shared" si="2"/>
        <v>51</v>
      </c>
      <c r="J19" s="228"/>
      <c r="K19" s="229">
        <f t="shared" si="6"/>
        <v>0</v>
      </c>
      <c r="L19" s="228"/>
      <c r="M19" s="230">
        <f t="shared" si="7"/>
        <v>0</v>
      </c>
      <c r="N19" s="195">
        <v>1910</v>
      </c>
      <c r="O19" s="196">
        <f t="shared" si="8"/>
        <v>130</v>
      </c>
      <c r="P19" s="231">
        <f t="shared" si="3"/>
        <v>-100</v>
      </c>
      <c r="Q19" s="228"/>
    </row>
    <row r="20" spans="1:17" x14ac:dyDescent="0.2">
      <c r="A20" s="195">
        <v>18</v>
      </c>
      <c r="B20" s="227">
        <f t="shared" si="4"/>
        <v>3669</v>
      </c>
      <c r="C20" s="228"/>
      <c r="D20" s="229">
        <f t="shared" si="0"/>
        <v>0</v>
      </c>
      <c r="E20" s="228"/>
      <c r="F20" s="228"/>
      <c r="G20" s="227">
        <f t="shared" si="5"/>
        <v>51</v>
      </c>
      <c r="H20" s="229">
        <f t="shared" si="1"/>
        <v>1.370967741935484</v>
      </c>
      <c r="I20" s="227">
        <f t="shared" si="2"/>
        <v>51</v>
      </c>
      <c r="J20" s="228"/>
      <c r="K20" s="229">
        <f t="shared" si="6"/>
        <v>0</v>
      </c>
      <c r="L20" s="228"/>
      <c r="M20" s="230">
        <f t="shared" si="7"/>
        <v>0</v>
      </c>
      <c r="N20" s="195">
        <v>2045</v>
      </c>
      <c r="O20" s="196">
        <f t="shared" si="8"/>
        <v>135</v>
      </c>
      <c r="P20" s="231">
        <f t="shared" si="3"/>
        <v>-100</v>
      </c>
      <c r="Q20" s="228"/>
    </row>
    <row r="21" spans="1:17" x14ac:dyDescent="0.2">
      <c r="A21" s="195">
        <v>19</v>
      </c>
      <c r="B21" s="227">
        <f t="shared" si="4"/>
        <v>3669</v>
      </c>
      <c r="C21" s="228"/>
      <c r="D21" s="229">
        <f t="shared" si="0"/>
        <v>0</v>
      </c>
      <c r="E21" s="228"/>
      <c r="F21" s="228"/>
      <c r="G21" s="227">
        <f t="shared" si="5"/>
        <v>51</v>
      </c>
      <c r="H21" s="229">
        <f t="shared" si="1"/>
        <v>1.370967741935484</v>
      </c>
      <c r="I21" s="227">
        <f t="shared" si="2"/>
        <v>51</v>
      </c>
      <c r="J21" s="228"/>
      <c r="K21" s="229">
        <f t="shared" si="6"/>
        <v>0</v>
      </c>
      <c r="L21" s="228"/>
      <c r="M21" s="230">
        <f t="shared" si="7"/>
        <v>0</v>
      </c>
      <c r="N21" s="195">
        <v>2190</v>
      </c>
      <c r="O21" s="196">
        <f t="shared" si="8"/>
        <v>145</v>
      </c>
      <c r="P21" s="231">
        <f t="shared" si="3"/>
        <v>-100</v>
      </c>
      <c r="Q21" s="228"/>
    </row>
    <row r="22" spans="1:17" x14ac:dyDescent="0.2">
      <c r="A22" s="195">
        <v>20</v>
      </c>
      <c r="B22" s="227">
        <f t="shared" si="4"/>
        <v>3669</v>
      </c>
      <c r="C22" s="228"/>
      <c r="D22" s="229">
        <f t="shared" si="0"/>
        <v>0</v>
      </c>
      <c r="E22" s="228"/>
      <c r="F22" s="228"/>
      <c r="G22" s="227">
        <f t="shared" si="5"/>
        <v>51</v>
      </c>
      <c r="H22" s="229">
        <f t="shared" si="1"/>
        <v>1.370967741935484</v>
      </c>
      <c r="I22" s="227">
        <f t="shared" si="2"/>
        <v>51</v>
      </c>
      <c r="J22" s="228"/>
      <c r="K22" s="229">
        <f t="shared" si="6"/>
        <v>0</v>
      </c>
      <c r="L22" s="228"/>
      <c r="M22" s="230">
        <f t="shared" si="7"/>
        <v>0</v>
      </c>
      <c r="N22" s="195">
        <v>2340</v>
      </c>
      <c r="O22" s="196">
        <f t="shared" si="8"/>
        <v>150</v>
      </c>
      <c r="P22" s="231">
        <f t="shared" si="3"/>
        <v>-100</v>
      </c>
      <c r="Q22" s="228"/>
    </row>
    <row r="23" spans="1:17" x14ac:dyDescent="0.2">
      <c r="A23" s="195">
        <v>21</v>
      </c>
      <c r="B23" s="227">
        <f t="shared" si="4"/>
        <v>3669</v>
      </c>
      <c r="C23" s="228"/>
      <c r="D23" s="229">
        <f t="shared" si="0"/>
        <v>0</v>
      </c>
      <c r="E23" s="228"/>
      <c r="F23" s="228"/>
      <c r="G23" s="227">
        <f t="shared" si="5"/>
        <v>51</v>
      </c>
      <c r="H23" s="229">
        <f t="shared" si="1"/>
        <v>1.370967741935484</v>
      </c>
      <c r="I23" s="227">
        <f t="shared" si="2"/>
        <v>51</v>
      </c>
      <c r="J23" s="228"/>
      <c r="K23" s="229">
        <f t="shared" si="6"/>
        <v>0</v>
      </c>
      <c r="L23" s="228"/>
      <c r="M23" s="230">
        <f t="shared" si="7"/>
        <v>0</v>
      </c>
      <c r="N23" s="195">
        <v>2500</v>
      </c>
      <c r="O23" s="196">
        <f t="shared" si="8"/>
        <v>160</v>
      </c>
      <c r="P23" s="231">
        <f t="shared" si="3"/>
        <v>-100</v>
      </c>
      <c r="Q23" s="228"/>
    </row>
    <row r="24" spans="1:17" x14ac:dyDescent="0.2">
      <c r="A24" s="195">
        <v>22</v>
      </c>
      <c r="B24" s="227">
        <f t="shared" si="4"/>
        <v>3669</v>
      </c>
      <c r="C24" s="228"/>
      <c r="D24" s="229">
        <f t="shared" si="0"/>
        <v>0</v>
      </c>
      <c r="E24" s="228"/>
      <c r="F24" s="228"/>
      <c r="G24" s="227">
        <f t="shared" si="5"/>
        <v>51</v>
      </c>
      <c r="H24" s="229">
        <f t="shared" si="1"/>
        <v>1.370967741935484</v>
      </c>
      <c r="I24" s="227">
        <f t="shared" si="2"/>
        <v>51</v>
      </c>
      <c r="J24" s="228"/>
      <c r="K24" s="229">
        <f t="shared" si="6"/>
        <v>0</v>
      </c>
      <c r="L24" s="228"/>
      <c r="M24" s="230">
        <f t="shared" si="7"/>
        <v>0</v>
      </c>
      <c r="N24" s="195">
        <v>2680</v>
      </c>
      <c r="O24" s="196">
        <f t="shared" si="8"/>
        <v>180</v>
      </c>
      <c r="P24" s="231">
        <f t="shared" si="3"/>
        <v>-100</v>
      </c>
      <c r="Q24" s="228"/>
    </row>
    <row r="25" spans="1:17" x14ac:dyDescent="0.2">
      <c r="A25" s="195">
        <v>23</v>
      </c>
      <c r="B25" s="227">
        <f t="shared" si="4"/>
        <v>3669</v>
      </c>
      <c r="C25" s="228"/>
      <c r="D25" s="229">
        <f t="shared" si="0"/>
        <v>0</v>
      </c>
      <c r="E25" s="228"/>
      <c r="F25" s="228"/>
      <c r="G25" s="227">
        <f t="shared" si="5"/>
        <v>51</v>
      </c>
      <c r="H25" s="229">
        <f t="shared" si="1"/>
        <v>1.370967741935484</v>
      </c>
      <c r="I25" s="227">
        <f t="shared" si="2"/>
        <v>51</v>
      </c>
      <c r="J25" s="228"/>
      <c r="K25" s="229">
        <f t="shared" si="6"/>
        <v>0</v>
      </c>
      <c r="L25" s="228"/>
      <c r="M25" s="230">
        <f t="shared" si="7"/>
        <v>0</v>
      </c>
      <c r="N25" s="195">
        <v>2860</v>
      </c>
      <c r="O25" s="196">
        <f t="shared" si="8"/>
        <v>180</v>
      </c>
      <c r="P25" s="231">
        <f t="shared" si="3"/>
        <v>-100</v>
      </c>
      <c r="Q25" s="228"/>
    </row>
    <row r="26" spans="1:17" x14ac:dyDescent="0.2">
      <c r="A26" s="195">
        <v>24</v>
      </c>
      <c r="B26" s="227">
        <f t="shared" si="4"/>
        <v>3669</v>
      </c>
      <c r="C26" s="228"/>
      <c r="D26" s="229">
        <f t="shared" si="0"/>
        <v>0</v>
      </c>
      <c r="E26" s="228"/>
      <c r="F26" s="228"/>
      <c r="G26" s="227">
        <f t="shared" si="5"/>
        <v>51</v>
      </c>
      <c r="H26" s="229">
        <f t="shared" si="1"/>
        <v>1.370967741935484</v>
      </c>
      <c r="I26" s="227">
        <f t="shared" si="2"/>
        <v>51</v>
      </c>
      <c r="J26" s="228"/>
      <c r="K26" s="229">
        <f t="shared" si="6"/>
        <v>0</v>
      </c>
      <c r="L26" s="228"/>
      <c r="M26" s="230">
        <f t="shared" si="7"/>
        <v>0</v>
      </c>
      <c r="N26" s="195">
        <v>3035</v>
      </c>
      <c r="O26" s="196">
        <f t="shared" si="8"/>
        <v>175</v>
      </c>
      <c r="P26" s="231">
        <f t="shared" si="3"/>
        <v>-100</v>
      </c>
      <c r="Q26" s="228"/>
    </row>
  </sheetData>
  <mergeCells count="1">
    <mergeCell ref="A1:B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Semana 1</vt:lpstr>
      <vt:lpstr>Semana 2</vt:lpstr>
      <vt:lpstr>Semana 3</vt:lpstr>
      <vt:lpstr>Semana 4</vt:lpstr>
      <vt:lpstr>Hembras</vt:lpstr>
      <vt:lpstr>Machos</vt:lpstr>
      <vt:lpstr>Resumen 8</vt:lpstr>
      <vt:lpstr>Resumen 7</vt:lpstr>
      <vt:lpstr>Resumen 4</vt:lpstr>
      <vt:lpstr>Resumen 1</vt:lpstr>
      <vt:lpstr>Machos 2</vt:lpstr>
      <vt:lpstr>Hoja1</vt:lpstr>
    </vt:vector>
  </TitlesOfParts>
  <Company>Me&amp;Ta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avicol</cp:lastModifiedBy>
  <cp:lastPrinted>2013-02-02T13:18:35Z</cp:lastPrinted>
  <dcterms:created xsi:type="dcterms:W3CDTF">1996-11-27T10:00:04Z</dcterms:created>
  <dcterms:modified xsi:type="dcterms:W3CDTF">2017-10-12T11:43:54Z</dcterms:modified>
</cp:coreProperties>
</file>