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garcia\Documents\AVIAGEN\ALABAMA\MODULO 1\"/>
    </mc:Choice>
  </mc:AlternateContent>
  <bookViews>
    <workbookView xWindow="0" yWindow="0" windowWidth="20490" windowHeight="7550" tabRatio="808" firstSheet="11" activeTab="23"/>
  </bookViews>
  <sheets>
    <sheet name="SEM 1" sheetId="1" r:id="rId1"/>
    <sheet name="SEM 2" sheetId="3" r:id="rId2"/>
    <sheet name="SEM 3" sheetId="4" r:id="rId3"/>
    <sheet name="SEM 4" sheetId="5" r:id="rId4"/>
    <sheet name="SEM 5" sheetId="6" r:id="rId5"/>
    <sheet name="SEM 6" sheetId="7" r:id="rId6"/>
    <sheet name="SEM 7" sheetId="8" r:id="rId7"/>
    <sheet name="SEM 8" sheetId="9" r:id="rId8"/>
    <sheet name="SEM 9" sheetId="10" r:id="rId9"/>
    <sheet name="SEM 10" sheetId="12" r:id="rId10"/>
    <sheet name="SEM 11" sheetId="13" r:id="rId11"/>
    <sheet name="SEM 12" sheetId="14" r:id="rId12"/>
    <sheet name="SEM 13" sheetId="15" r:id="rId13"/>
    <sheet name="SEM 14" sheetId="16" r:id="rId14"/>
    <sheet name="SEM 15" sheetId="17" r:id="rId15"/>
    <sheet name="SEM 16" sheetId="18" r:id="rId16"/>
    <sheet name="SEM 17" sheetId="20" r:id="rId17"/>
    <sheet name="SEM 18" sheetId="22" r:id="rId18"/>
    <sheet name="SEM 19" sheetId="23" r:id="rId19"/>
    <sheet name="SEM 20" sheetId="24" r:id="rId20"/>
    <sheet name="SEM 21" sheetId="26" r:id="rId21"/>
    <sheet name="SEM 22" sheetId="27" r:id="rId22"/>
    <sheet name="SEM 23" sheetId="28" r:id="rId23"/>
    <sheet name="IMPRIMIR" sheetId="2" r:id="rId24"/>
  </sheets>
  <definedNames>
    <definedName name="_xlnm.Print_Area" localSheetId="23">IMPRIMIR!$A$1:$R$49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28" l="1"/>
  <c r="F69" i="28"/>
  <c r="E69" i="28"/>
  <c r="D69" i="28"/>
  <c r="C69" i="28"/>
  <c r="B69" i="28"/>
  <c r="G68" i="28"/>
  <c r="F68" i="28"/>
  <c r="E68" i="28"/>
  <c r="D68" i="28"/>
  <c r="C68" i="28"/>
  <c r="B68" i="28"/>
  <c r="H67" i="28"/>
  <c r="G65" i="28"/>
  <c r="G70" i="28" s="1"/>
  <c r="F65" i="28"/>
  <c r="F70" i="28" s="1"/>
  <c r="E65" i="28"/>
  <c r="E70" i="28" s="1"/>
  <c r="D65" i="28"/>
  <c r="D70" i="28" s="1"/>
  <c r="C65" i="28"/>
  <c r="C70" i="28" s="1"/>
  <c r="B65" i="28"/>
  <c r="B70" i="28" s="1"/>
  <c r="H64" i="28"/>
  <c r="H63" i="28"/>
  <c r="H62" i="28"/>
  <c r="H61" i="28"/>
  <c r="H60" i="28"/>
  <c r="H59" i="28"/>
  <c r="H58" i="28"/>
  <c r="P51" i="28"/>
  <c r="P50" i="28"/>
  <c r="O50" i="28"/>
  <c r="N50" i="28"/>
  <c r="M50" i="28"/>
  <c r="L50" i="28"/>
  <c r="H50" i="28"/>
  <c r="G50" i="28"/>
  <c r="F50" i="28"/>
  <c r="E50" i="28"/>
  <c r="D50" i="28"/>
  <c r="C50" i="28"/>
  <c r="B50" i="28"/>
  <c r="P49" i="28"/>
  <c r="O49" i="28"/>
  <c r="N49" i="28"/>
  <c r="M49" i="28"/>
  <c r="L49" i="28"/>
  <c r="H49" i="28"/>
  <c r="G49" i="28"/>
  <c r="F49" i="28"/>
  <c r="E49" i="28"/>
  <c r="D49" i="28"/>
  <c r="C49" i="28"/>
  <c r="B49" i="28"/>
  <c r="Q48" i="28"/>
  <c r="I48" i="28"/>
  <c r="P46" i="28"/>
  <c r="O46" i="28"/>
  <c r="O51" i="28" s="1"/>
  <c r="N46" i="28"/>
  <c r="N51" i="28" s="1"/>
  <c r="M46" i="28"/>
  <c r="L46" i="28"/>
  <c r="L51" i="28" s="1"/>
  <c r="H46" i="28"/>
  <c r="H51" i="28" s="1"/>
  <c r="G46" i="28"/>
  <c r="G51" i="28" s="1"/>
  <c r="F46" i="28"/>
  <c r="F51" i="28" s="1"/>
  <c r="E46" i="28"/>
  <c r="D46" i="28"/>
  <c r="D51" i="28" s="1"/>
  <c r="C46" i="28"/>
  <c r="C51" i="28" s="1"/>
  <c r="B46" i="28"/>
  <c r="B51" i="28" s="1"/>
  <c r="Q45" i="28"/>
  <c r="I45" i="28"/>
  <c r="Q44" i="28"/>
  <c r="I44" i="28"/>
  <c r="Q43" i="28"/>
  <c r="I43" i="28"/>
  <c r="Q42" i="28"/>
  <c r="I42" i="28"/>
  <c r="Q41" i="28"/>
  <c r="I41" i="28"/>
  <c r="Q40" i="28"/>
  <c r="I40" i="28"/>
  <c r="Q39" i="28"/>
  <c r="I39" i="28"/>
  <c r="V29" i="28"/>
  <c r="U29" i="28"/>
  <c r="T29" i="28"/>
  <c r="S29" i="28"/>
  <c r="R29" i="28"/>
  <c r="Q29" i="28"/>
  <c r="P29" i="28"/>
  <c r="O29" i="28"/>
  <c r="N29" i="28"/>
  <c r="M29" i="28"/>
  <c r="L29" i="28"/>
  <c r="K29" i="28"/>
  <c r="J29" i="28"/>
  <c r="I29" i="28"/>
  <c r="H29" i="28"/>
  <c r="G29" i="28"/>
  <c r="F29" i="28"/>
  <c r="E29" i="28"/>
  <c r="D29" i="28"/>
  <c r="C29" i="28"/>
  <c r="B29" i="28"/>
  <c r="V28" i="28"/>
  <c r="U28" i="28"/>
  <c r="T28" i="28"/>
  <c r="S28" i="28"/>
  <c r="R28" i="28"/>
  <c r="Q28" i="28"/>
  <c r="P28" i="28"/>
  <c r="O28" i="28"/>
  <c r="N28" i="28"/>
  <c r="M28" i="28"/>
  <c r="L28" i="28"/>
  <c r="K28" i="28"/>
  <c r="J28" i="28"/>
  <c r="I28" i="28"/>
  <c r="H28" i="28"/>
  <c r="G28" i="28"/>
  <c r="F28" i="28"/>
  <c r="E28" i="28"/>
  <c r="D28" i="28"/>
  <c r="C28" i="28"/>
  <c r="B28" i="28"/>
  <c r="W27" i="28"/>
  <c r="V25" i="28"/>
  <c r="V30" i="28" s="1"/>
  <c r="U25" i="28"/>
  <c r="U30" i="28" s="1"/>
  <c r="T25" i="28"/>
  <c r="T30" i="28" s="1"/>
  <c r="S25" i="28"/>
  <c r="S30" i="28" s="1"/>
  <c r="R25" i="28"/>
  <c r="R30" i="28" s="1"/>
  <c r="Q25" i="28"/>
  <c r="Q30" i="28" s="1"/>
  <c r="P25" i="28"/>
  <c r="P30" i="28" s="1"/>
  <c r="O25" i="28"/>
  <c r="O30" i="28" s="1"/>
  <c r="N25" i="28"/>
  <c r="N30" i="28" s="1"/>
  <c r="M25" i="28"/>
  <c r="M30" i="28" s="1"/>
  <c r="L25" i="28"/>
  <c r="L30" i="28" s="1"/>
  <c r="K25" i="28"/>
  <c r="K30" i="28" s="1"/>
  <c r="J25" i="28"/>
  <c r="J30" i="28" s="1"/>
  <c r="I25" i="28"/>
  <c r="I30" i="28" s="1"/>
  <c r="H25" i="28"/>
  <c r="H30" i="28" s="1"/>
  <c r="G25" i="28"/>
  <c r="G30" i="28" s="1"/>
  <c r="F25" i="28"/>
  <c r="F30" i="28" s="1"/>
  <c r="E25" i="28"/>
  <c r="E30" i="28" s="1"/>
  <c r="D25" i="28"/>
  <c r="D30" i="28" s="1"/>
  <c r="C25" i="28"/>
  <c r="C30" i="28" s="1"/>
  <c r="B25" i="28"/>
  <c r="B30" i="28" s="1"/>
  <c r="W24" i="28"/>
  <c r="W23" i="28"/>
  <c r="W22" i="28"/>
  <c r="W21" i="28"/>
  <c r="W20" i="28"/>
  <c r="W19" i="28"/>
  <c r="W18" i="28"/>
  <c r="I46" i="28" l="1"/>
  <c r="Q46" i="28"/>
  <c r="Q47" i="28" s="1"/>
  <c r="I47" i="28"/>
  <c r="I49" i="28"/>
  <c r="M51" i="28"/>
  <c r="W25" i="28"/>
  <c r="E51" i="28"/>
  <c r="H65" i="28"/>
  <c r="G69" i="27"/>
  <c r="F69" i="27"/>
  <c r="E69" i="27"/>
  <c r="D69" i="27"/>
  <c r="C69" i="27"/>
  <c r="B69" i="27"/>
  <c r="G68" i="27"/>
  <c r="F68" i="27"/>
  <c r="E68" i="27"/>
  <c r="D68" i="27"/>
  <c r="C68" i="27"/>
  <c r="B68" i="27"/>
  <c r="H67" i="27"/>
  <c r="G65" i="27"/>
  <c r="G70" i="27" s="1"/>
  <c r="F65" i="27"/>
  <c r="F70" i="27" s="1"/>
  <c r="E65" i="27"/>
  <c r="E70" i="27" s="1"/>
  <c r="D65" i="27"/>
  <c r="D70" i="27" s="1"/>
  <c r="C65" i="27"/>
  <c r="C70" i="27" s="1"/>
  <c r="B65" i="27"/>
  <c r="B70" i="27" s="1"/>
  <c r="H64" i="27"/>
  <c r="H63" i="27"/>
  <c r="H62" i="27"/>
  <c r="H61" i="27"/>
  <c r="H60" i="27"/>
  <c r="H59" i="27"/>
  <c r="H58" i="27"/>
  <c r="P51" i="27"/>
  <c r="P50" i="27"/>
  <c r="O50" i="27"/>
  <c r="N50" i="27"/>
  <c r="M50" i="27"/>
  <c r="L50" i="27"/>
  <c r="H50" i="27"/>
  <c r="G50" i="27"/>
  <c r="F50" i="27"/>
  <c r="E50" i="27"/>
  <c r="D50" i="27"/>
  <c r="C50" i="27"/>
  <c r="B50" i="27"/>
  <c r="P49" i="27"/>
  <c r="O49" i="27"/>
  <c r="N49" i="27"/>
  <c r="M49" i="27"/>
  <c r="L49" i="27"/>
  <c r="H49" i="27"/>
  <c r="G49" i="27"/>
  <c r="F49" i="27"/>
  <c r="E49" i="27"/>
  <c r="D49" i="27"/>
  <c r="C49" i="27"/>
  <c r="B49" i="27"/>
  <c r="Q48" i="27"/>
  <c r="I48" i="27"/>
  <c r="P46" i="27"/>
  <c r="O46" i="27"/>
  <c r="O51" i="27" s="1"/>
  <c r="N46" i="27"/>
  <c r="N51" i="27" s="1"/>
  <c r="M46" i="27"/>
  <c r="M51" i="27" s="1"/>
  <c r="L46" i="27"/>
  <c r="H46" i="27"/>
  <c r="H51" i="27" s="1"/>
  <c r="G46" i="27"/>
  <c r="G51" i="27" s="1"/>
  <c r="F46" i="27"/>
  <c r="F51" i="27" s="1"/>
  <c r="E46" i="27"/>
  <c r="E51" i="27" s="1"/>
  <c r="D46" i="27"/>
  <c r="D51" i="27" s="1"/>
  <c r="C46" i="27"/>
  <c r="C51" i="27" s="1"/>
  <c r="B46" i="27"/>
  <c r="B51" i="27" s="1"/>
  <c r="Q45" i="27"/>
  <c r="I45" i="27"/>
  <c r="Q44" i="27"/>
  <c r="I44" i="27"/>
  <c r="Q43" i="27"/>
  <c r="I43" i="27"/>
  <c r="Q42" i="27"/>
  <c r="I42" i="27"/>
  <c r="Q41" i="27"/>
  <c r="I41" i="27"/>
  <c r="Q40" i="27"/>
  <c r="I40" i="27"/>
  <c r="Q39" i="27"/>
  <c r="I39" i="27"/>
  <c r="V29" i="27"/>
  <c r="U29" i="27"/>
  <c r="T29" i="27"/>
  <c r="S29" i="27"/>
  <c r="R29" i="27"/>
  <c r="Q29" i="27"/>
  <c r="P29" i="27"/>
  <c r="O29" i="27"/>
  <c r="N29" i="27"/>
  <c r="M29" i="27"/>
  <c r="L29" i="27"/>
  <c r="K29" i="27"/>
  <c r="J29" i="27"/>
  <c r="I29" i="27"/>
  <c r="H29" i="27"/>
  <c r="G29" i="27"/>
  <c r="F29" i="27"/>
  <c r="E29" i="27"/>
  <c r="D29" i="27"/>
  <c r="C29" i="27"/>
  <c r="B29" i="27"/>
  <c r="V28" i="27"/>
  <c r="U28" i="27"/>
  <c r="T28" i="27"/>
  <c r="S28" i="27"/>
  <c r="R28" i="27"/>
  <c r="Q28" i="27"/>
  <c r="P28" i="27"/>
  <c r="O28" i="27"/>
  <c r="N28" i="27"/>
  <c r="M28" i="27"/>
  <c r="L28" i="27"/>
  <c r="K28" i="27"/>
  <c r="J28" i="27"/>
  <c r="I28" i="27"/>
  <c r="H28" i="27"/>
  <c r="G28" i="27"/>
  <c r="F28" i="27"/>
  <c r="E28" i="27"/>
  <c r="D28" i="27"/>
  <c r="C28" i="27"/>
  <c r="B28" i="27"/>
  <c r="W27" i="27"/>
  <c r="V25" i="27"/>
  <c r="V30" i="27" s="1"/>
  <c r="U25" i="27"/>
  <c r="U30" i="27" s="1"/>
  <c r="T25" i="27"/>
  <c r="T30" i="27" s="1"/>
  <c r="S25" i="27"/>
  <c r="S30" i="27" s="1"/>
  <c r="R25" i="27"/>
  <c r="R30" i="27" s="1"/>
  <c r="Q25" i="27"/>
  <c r="Q30" i="27" s="1"/>
  <c r="P25" i="27"/>
  <c r="P30" i="27" s="1"/>
  <c r="O25" i="27"/>
  <c r="O30" i="27" s="1"/>
  <c r="N25" i="27"/>
  <c r="N30" i="27" s="1"/>
  <c r="M25" i="27"/>
  <c r="M30" i="27" s="1"/>
  <c r="L25" i="27"/>
  <c r="L30" i="27" s="1"/>
  <c r="K25" i="27"/>
  <c r="K30" i="27" s="1"/>
  <c r="J25" i="27"/>
  <c r="J30" i="27" s="1"/>
  <c r="I25" i="27"/>
  <c r="I30" i="27" s="1"/>
  <c r="H25" i="27"/>
  <c r="H30" i="27" s="1"/>
  <c r="G25" i="27"/>
  <c r="G30" i="27" s="1"/>
  <c r="F25" i="27"/>
  <c r="F30" i="27" s="1"/>
  <c r="E25" i="27"/>
  <c r="E30" i="27" s="1"/>
  <c r="D25" i="27"/>
  <c r="D30" i="27" s="1"/>
  <c r="C25" i="27"/>
  <c r="C30" i="27" s="1"/>
  <c r="B25" i="27"/>
  <c r="B30" i="27" s="1"/>
  <c r="W24" i="27"/>
  <c r="W23" i="27"/>
  <c r="W22" i="27"/>
  <c r="W21" i="27"/>
  <c r="W20" i="27"/>
  <c r="W19" i="27"/>
  <c r="W18" i="27"/>
  <c r="Q49" i="28" l="1"/>
  <c r="X27" i="28"/>
  <c r="W26" i="28"/>
  <c r="H68" i="28"/>
  <c r="H66" i="28"/>
  <c r="Q46" i="27"/>
  <c r="L51" i="27"/>
  <c r="Q47" i="27"/>
  <c r="Q49" i="27"/>
  <c r="I46" i="27"/>
  <c r="W25" i="27"/>
  <c r="H65" i="27"/>
  <c r="G69" i="26"/>
  <c r="F69" i="26"/>
  <c r="E69" i="26"/>
  <c r="D69" i="26"/>
  <c r="C69" i="26"/>
  <c r="B69" i="26"/>
  <c r="G68" i="26"/>
  <c r="F68" i="26"/>
  <c r="E68" i="26"/>
  <c r="D68" i="26"/>
  <c r="C68" i="26"/>
  <c r="B68" i="26"/>
  <c r="H67" i="26"/>
  <c r="G65" i="26"/>
  <c r="G70" i="26" s="1"/>
  <c r="F65" i="26"/>
  <c r="F70" i="26" s="1"/>
  <c r="E65" i="26"/>
  <c r="E70" i="26" s="1"/>
  <c r="D65" i="26"/>
  <c r="D70" i="26" s="1"/>
  <c r="C65" i="26"/>
  <c r="C70" i="26" s="1"/>
  <c r="B65" i="26"/>
  <c r="B70" i="26" s="1"/>
  <c r="H64" i="26"/>
  <c r="H63" i="26"/>
  <c r="H62" i="26"/>
  <c r="H61" i="26"/>
  <c r="H60" i="26"/>
  <c r="H59" i="26"/>
  <c r="H58" i="26"/>
  <c r="P51" i="26"/>
  <c r="P50" i="26"/>
  <c r="O50" i="26"/>
  <c r="N50" i="26"/>
  <c r="M50" i="26"/>
  <c r="L50" i="26"/>
  <c r="H50" i="26"/>
  <c r="G50" i="26"/>
  <c r="F50" i="26"/>
  <c r="E50" i="26"/>
  <c r="D50" i="26"/>
  <c r="C50" i="26"/>
  <c r="B50" i="26"/>
  <c r="P49" i="26"/>
  <c r="O49" i="26"/>
  <c r="N49" i="26"/>
  <c r="M49" i="26"/>
  <c r="L49" i="26"/>
  <c r="H49" i="26"/>
  <c r="G49" i="26"/>
  <c r="F49" i="26"/>
  <c r="E49" i="26"/>
  <c r="D49" i="26"/>
  <c r="C49" i="26"/>
  <c r="B49" i="26"/>
  <c r="Q48" i="26"/>
  <c r="I48" i="26"/>
  <c r="P46" i="26"/>
  <c r="O46" i="26"/>
  <c r="O51" i="26" s="1"/>
  <c r="N46" i="26"/>
  <c r="N51" i="26" s="1"/>
  <c r="M46" i="26"/>
  <c r="L46" i="26"/>
  <c r="L51" i="26" s="1"/>
  <c r="H46" i="26"/>
  <c r="H51" i="26" s="1"/>
  <c r="G46" i="26"/>
  <c r="G51" i="26" s="1"/>
  <c r="F46" i="26"/>
  <c r="F51" i="26" s="1"/>
  <c r="E46" i="26"/>
  <c r="E51" i="26" s="1"/>
  <c r="D46" i="26"/>
  <c r="D51" i="26" s="1"/>
  <c r="C46" i="26"/>
  <c r="C51" i="26" s="1"/>
  <c r="B46" i="26"/>
  <c r="B51" i="26" s="1"/>
  <c r="Q45" i="26"/>
  <c r="I45" i="26"/>
  <c r="Q44" i="26"/>
  <c r="I44" i="26"/>
  <c r="Q43" i="26"/>
  <c r="I43" i="26"/>
  <c r="Q42" i="26"/>
  <c r="I42" i="26"/>
  <c r="Q41" i="26"/>
  <c r="I41" i="26"/>
  <c r="Q40" i="26"/>
  <c r="I40" i="26"/>
  <c r="Q39" i="26"/>
  <c r="I39" i="26"/>
  <c r="V29" i="26"/>
  <c r="U29" i="26"/>
  <c r="T29" i="26"/>
  <c r="S29" i="26"/>
  <c r="R29" i="26"/>
  <c r="Q29" i="26"/>
  <c r="P29" i="26"/>
  <c r="O29" i="26"/>
  <c r="N29" i="26"/>
  <c r="M29" i="26"/>
  <c r="L29" i="26"/>
  <c r="K29" i="26"/>
  <c r="J29" i="26"/>
  <c r="I29" i="26"/>
  <c r="H29" i="26"/>
  <c r="G29" i="26"/>
  <c r="F29" i="26"/>
  <c r="E29" i="26"/>
  <c r="D29" i="26"/>
  <c r="C29" i="26"/>
  <c r="B29" i="26"/>
  <c r="V28" i="26"/>
  <c r="U28" i="26"/>
  <c r="T28" i="26"/>
  <c r="S28" i="26"/>
  <c r="R28" i="26"/>
  <c r="Q28" i="26"/>
  <c r="P28" i="26"/>
  <c r="O28" i="26"/>
  <c r="N28" i="26"/>
  <c r="M28" i="26"/>
  <c r="L28" i="26"/>
  <c r="K28" i="26"/>
  <c r="J28" i="26"/>
  <c r="I28" i="26"/>
  <c r="H28" i="26"/>
  <c r="G28" i="26"/>
  <c r="F28" i="26"/>
  <c r="E28" i="26"/>
  <c r="D28" i="26"/>
  <c r="C28" i="26"/>
  <c r="B28" i="26"/>
  <c r="W27" i="26"/>
  <c r="V25" i="26"/>
  <c r="V30" i="26" s="1"/>
  <c r="U25" i="26"/>
  <c r="U30" i="26" s="1"/>
  <c r="T25" i="26"/>
  <c r="T30" i="26" s="1"/>
  <c r="S25" i="26"/>
  <c r="S30" i="26" s="1"/>
  <c r="R25" i="26"/>
  <c r="R30" i="26" s="1"/>
  <c r="Q25" i="26"/>
  <c r="Q30" i="26" s="1"/>
  <c r="P25" i="26"/>
  <c r="P30" i="26" s="1"/>
  <c r="O25" i="26"/>
  <c r="O30" i="26" s="1"/>
  <c r="N25" i="26"/>
  <c r="N30" i="26" s="1"/>
  <c r="M25" i="26"/>
  <c r="M30" i="26" s="1"/>
  <c r="L25" i="26"/>
  <c r="L30" i="26" s="1"/>
  <c r="K25" i="26"/>
  <c r="K30" i="26" s="1"/>
  <c r="J25" i="26"/>
  <c r="J30" i="26" s="1"/>
  <c r="I25" i="26"/>
  <c r="I30" i="26" s="1"/>
  <c r="H25" i="26"/>
  <c r="H30" i="26" s="1"/>
  <c r="G25" i="26"/>
  <c r="G30" i="26" s="1"/>
  <c r="F25" i="26"/>
  <c r="F30" i="26" s="1"/>
  <c r="E25" i="26"/>
  <c r="E30" i="26" s="1"/>
  <c r="D25" i="26"/>
  <c r="D30" i="26" s="1"/>
  <c r="C25" i="26"/>
  <c r="C30" i="26" s="1"/>
  <c r="B25" i="26"/>
  <c r="B30" i="26" s="1"/>
  <c r="W24" i="26"/>
  <c r="W23" i="26"/>
  <c r="W22" i="26"/>
  <c r="W21" i="26"/>
  <c r="W20" i="26"/>
  <c r="W19" i="26"/>
  <c r="W18" i="26"/>
  <c r="X27" i="27" l="1"/>
  <c r="W26" i="27"/>
  <c r="I47" i="27"/>
  <c r="I49" i="27"/>
  <c r="H68" i="27"/>
  <c r="H66" i="27"/>
  <c r="Q46" i="26"/>
  <c r="Q49" i="26" s="1"/>
  <c r="M51" i="26"/>
  <c r="W25" i="26"/>
  <c r="H65" i="26"/>
  <c r="I46" i="26"/>
  <c r="G69" i="24"/>
  <c r="F69" i="24"/>
  <c r="E69" i="24"/>
  <c r="D69" i="24"/>
  <c r="C69" i="24"/>
  <c r="B69" i="24"/>
  <c r="G68" i="24"/>
  <c r="F68" i="24"/>
  <c r="E68" i="24"/>
  <c r="D68" i="24"/>
  <c r="C68" i="24"/>
  <c r="B68" i="24"/>
  <c r="H67" i="24"/>
  <c r="G65" i="24"/>
  <c r="G70" i="24" s="1"/>
  <c r="F65" i="24"/>
  <c r="F70" i="24" s="1"/>
  <c r="E65" i="24"/>
  <c r="E70" i="24" s="1"/>
  <c r="D65" i="24"/>
  <c r="D70" i="24" s="1"/>
  <c r="C65" i="24"/>
  <c r="C70" i="24" s="1"/>
  <c r="B65" i="24"/>
  <c r="B70" i="24" s="1"/>
  <c r="H64" i="24"/>
  <c r="H63" i="24"/>
  <c r="H62" i="24"/>
  <c r="H61" i="24"/>
  <c r="H60" i="24"/>
  <c r="H59" i="24"/>
  <c r="H58" i="24"/>
  <c r="P51" i="24"/>
  <c r="P50" i="24"/>
  <c r="O50" i="24"/>
  <c r="N50" i="24"/>
  <c r="M50" i="24"/>
  <c r="L50" i="24"/>
  <c r="H50" i="24"/>
  <c r="G50" i="24"/>
  <c r="F50" i="24"/>
  <c r="E50" i="24"/>
  <c r="D50" i="24"/>
  <c r="C50" i="24"/>
  <c r="B50" i="24"/>
  <c r="P49" i="24"/>
  <c r="O49" i="24"/>
  <c r="N49" i="24"/>
  <c r="M49" i="24"/>
  <c r="L49" i="24"/>
  <c r="H49" i="24"/>
  <c r="G49" i="24"/>
  <c r="F49" i="24"/>
  <c r="E49" i="24"/>
  <c r="D49" i="24"/>
  <c r="C49" i="24"/>
  <c r="B49" i="24"/>
  <c r="Q48" i="24"/>
  <c r="I48" i="24"/>
  <c r="P46" i="24"/>
  <c r="O46" i="24"/>
  <c r="O51" i="24" s="1"/>
  <c r="N46" i="24"/>
  <c r="N51" i="24" s="1"/>
  <c r="M46" i="24"/>
  <c r="M51" i="24" s="1"/>
  <c r="L46" i="24"/>
  <c r="H46" i="24"/>
  <c r="H51" i="24" s="1"/>
  <c r="G46" i="24"/>
  <c r="G51" i="24" s="1"/>
  <c r="F46" i="24"/>
  <c r="F51" i="24" s="1"/>
  <c r="E46" i="24"/>
  <c r="E51" i="24" s="1"/>
  <c r="D46" i="24"/>
  <c r="D51" i="24" s="1"/>
  <c r="C46" i="24"/>
  <c r="C51" i="24" s="1"/>
  <c r="B46" i="24"/>
  <c r="B51" i="24" s="1"/>
  <c r="Q45" i="24"/>
  <c r="I45" i="24"/>
  <c r="Q44" i="24"/>
  <c r="I44" i="24"/>
  <c r="Q43" i="24"/>
  <c r="I43" i="24"/>
  <c r="Q42" i="24"/>
  <c r="I42" i="24"/>
  <c r="Q41" i="24"/>
  <c r="I41" i="24"/>
  <c r="Q40" i="24"/>
  <c r="I40" i="24"/>
  <c r="Q39" i="24"/>
  <c r="I39" i="24"/>
  <c r="U30" i="24"/>
  <c r="V29" i="24"/>
  <c r="U29" i="24"/>
  <c r="T29" i="24"/>
  <c r="S29" i="24"/>
  <c r="R29" i="24"/>
  <c r="Q29" i="24"/>
  <c r="P29" i="24"/>
  <c r="O29" i="24"/>
  <c r="N29" i="24"/>
  <c r="M29" i="24"/>
  <c r="L29" i="24"/>
  <c r="K29" i="24"/>
  <c r="J29" i="24"/>
  <c r="I29" i="24"/>
  <c r="H29" i="24"/>
  <c r="G29" i="24"/>
  <c r="F29" i="24"/>
  <c r="E29" i="24"/>
  <c r="D29" i="24"/>
  <c r="C29" i="24"/>
  <c r="B29" i="24"/>
  <c r="V28" i="24"/>
  <c r="U28" i="24"/>
  <c r="T28" i="24"/>
  <c r="S28" i="24"/>
  <c r="R28" i="24"/>
  <c r="Q28" i="24"/>
  <c r="P28" i="24"/>
  <c r="O28" i="24"/>
  <c r="N28" i="24"/>
  <c r="M28" i="24"/>
  <c r="L28" i="24"/>
  <c r="K28" i="24"/>
  <c r="J28" i="24"/>
  <c r="I28" i="24"/>
  <c r="H28" i="24"/>
  <c r="G28" i="24"/>
  <c r="F28" i="24"/>
  <c r="E28" i="24"/>
  <c r="D28" i="24"/>
  <c r="C28" i="24"/>
  <c r="B28" i="24"/>
  <c r="W27" i="24"/>
  <c r="V25" i="24"/>
  <c r="V30" i="24" s="1"/>
  <c r="U25" i="24"/>
  <c r="T25" i="24"/>
  <c r="T30" i="24" s="1"/>
  <c r="S25" i="24"/>
  <c r="S30" i="24" s="1"/>
  <c r="R25" i="24"/>
  <c r="R30" i="24" s="1"/>
  <c r="Q25" i="24"/>
  <c r="Q30" i="24" s="1"/>
  <c r="P25" i="24"/>
  <c r="P30" i="24" s="1"/>
  <c r="O25" i="24"/>
  <c r="O30" i="24" s="1"/>
  <c r="N25" i="24"/>
  <c r="N30" i="24" s="1"/>
  <c r="M25" i="24"/>
  <c r="M30" i="24" s="1"/>
  <c r="L25" i="24"/>
  <c r="L30" i="24" s="1"/>
  <c r="K25" i="24"/>
  <c r="K30" i="24" s="1"/>
  <c r="J25" i="24"/>
  <c r="J30" i="24" s="1"/>
  <c r="I25" i="24"/>
  <c r="I30" i="24" s="1"/>
  <c r="H25" i="24"/>
  <c r="H30" i="24" s="1"/>
  <c r="G25" i="24"/>
  <c r="G30" i="24" s="1"/>
  <c r="F25" i="24"/>
  <c r="F30" i="24" s="1"/>
  <c r="E25" i="24"/>
  <c r="E30" i="24" s="1"/>
  <c r="D25" i="24"/>
  <c r="D30" i="24" s="1"/>
  <c r="C25" i="24"/>
  <c r="C30" i="24" s="1"/>
  <c r="B25" i="24"/>
  <c r="B30" i="24" s="1"/>
  <c r="W24" i="24"/>
  <c r="W23" i="24"/>
  <c r="W22" i="24"/>
  <c r="W21" i="24"/>
  <c r="W20" i="24"/>
  <c r="W19" i="24"/>
  <c r="W18" i="24"/>
  <c r="Q47" i="26" l="1"/>
  <c r="X27" i="26"/>
  <c r="W26" i="26"/>
  <c r="I47" i="26"/>
  <c r="I49" i="26"/>
  <c r="H68" i="26"/>
  <c r="H66" i="26"/>
  <c r="Q46" i="24"/>
  <c r="Q49" i="24" s="1"/>
  <c r="L51" i="24"/>
  <c r="H65" i="24"/>
  <c r="W25" i="24"/>
  <c r="I46" i="24"/>
  <c r="V28" i="23"/>
  <c r="U28" i="23"/>
  <c r="T28" i="23"/>
  <c r="S28" i="23"/>
  <c r="R28" i="23"/>
  <c r="Q28" i="23"/>
  <c r="P28" i="23"/>
  <c r="O28" i="23"/>
  <c r="N28" i="23"/>
  <c r="M28" i="23"/>
  <c r="L28" i="23"/>
  <c r="K28" i="23"/>
  <c r="J28" i="23"/>
  <c r="I28" i="23"/>
  <c r="H28" i="23"/>
  <c r="G28" i="23"/>
  <c r="F28" i="23"/>
  <c r="E28" i="23"/>
  <c r="D28" i="23"/>
  <c r="C28" i="23"/>
  <c r="Q47" i="24" l="1"/>
  <c r="X27" i="24"/>
  <c r="W26" i="24"/>
  <c r="H68" i="24"/>
  <c r="H66" i="24"/>
  <c r="I47" i="24"/>
  <c r="I49" i="24"/>
  <c r="G70" i="22"/>
  <c r="F70" i="22"/>
  <c r="C70" i="22"/>
  <c r="B70" i="22"/>
  <c r="G69" i="22"/>
  <c r="F69" i="22"/>
  <c r="E69" i="22"/>
  <c r="D69" i="22"/>
  <c r="C69" i="22"/>
  <c r="B69" i="22"/>
  <c r="G68" i="22"/>
  <c r="F68" i="22"/>
  <c r="E68" i="22"/>
  <c r="D68" i="22"/>
  <c r="C68" i="22"/>
  <c r="B68" i="22"/>
  <c r="H67" i="22"/>
  <c r="G65" i="22"/>
  <c r="F65" i="22"/>
  <c r="E65" i="22"/>
  <c r="E70" i="22" s="1"/>
  <c r="D65" i="22"/>
  <c r="D70" i="22" s="1"/>
  <c r="C65" i="22"/>
  <c r="B65" i="22"/>
  <c r="H64" i="22"/>
  <c r="H63" i="22"/>
  <c r="H62" i="22"/>
  <c r="H61" i="22"/>
  <c r="H60" i="22"/>
  <c r="H59" i="22"/>
  <c r="H58" i="22"/>
  <c r="L51" i="22"/>
  <c r="H51" i="22"/>
  <c r="G51" i="22"/>
  <c r="P50" i="22"/>
  <c r="O50" i="22"/>
  <c r="N50" i="22"/>
  <c r="M50" i="22"/>
  <c r="L50" i="22"/>
  <c r="H50" i="22"/>
  <c r="G50" i="22"/>
  <c r="F50" i="22"/>
  <c r="E50" i="22"/>
  <c r="D50" i="22"/>
  <c r="C50" i="22"/>
  <c r="B50" i="22"/>
  <c r="P49" i="22"/>
  <c r="O49" i="22"/>
  <c r="N49" i="22"/>
  <c r="M49" i="22"/>
  <c r="L49" i="22"/>
  <c r="H49" i="22"/>
  <c r="G49" i="22"/>
  <c r="F49" i="22"/>
  <c r="E49" i="22"/>
  <c r="D49" i="22"/>
  <c r="C49" i="22"/>
  <c r="B49" i="22"/>
  <c r="Q48" i="22"/>
  <c r="I48" i="22"/>
  <c r="P46" i="22"/>
  <c r="P51" i="22" s="1"/>
  <c r="O46" i="22"/>
  <c r="O51" i="22" s="1"/>
  <c r="N46" i="22"/>
  <c r="N51" i="22" s="1"/>
  <c r="M46" i="22"/>
  <c r="Q46" i="22" s="1"/>
  <c r="L46" i="22"/>
  <c r="H46" i="22"/>
  <c r="G46" i="22"/>
  <c r="F46" i="22"/>
  <c r="F51" i="22" s="1"/>
  <c r="E46" i="22"/>
  <c r="E51" i="22" s="1"/>
  <c r="D46" i="22"/>
  <c r="D51" i="22" s="1"/>
  <c r="C46" i="22"/>
  <c r="C51" i="22" s="1"/>
  <c r="B46" i="22"/>
  <c r="I46" i="22" s="1"/>
  <c r="Q45" i="22"/>
  <c r="I45" i="22"/>
  <c r="Q44" i="22"/>
  <c r="I44" i="22"/>
  <c r="Q43" i="22"/>
  <c r="I43" i="22"/>
  <c r="Q42" i="22"/>
  <c r="I42" i="22"/>
  <c r="Q41" i="22"/>
  <c r="I41" i="22"/>
  <c r="Q40" i="22"/>
  <c r="I40" i="22"/>
  <c r="Q39" i="22"/>
  <c r="I39" i="22"/>
  <c r="X30" i="22"/>
  <c r="T30" i="22"/>
  <c r="P30" i="22"/>
  <c r="L30" i="22"/>
  <c r="H30" i="22"/>
  <c r="D30" i="22"/>
  <c r="X29" i="22"/>
  <c r="W29" i="22"/>
  <c r="V29" i="22"/>
  <c r="U29" i="22"/>
  <c r="T29" i="22"/>
  <c r="S29" i="22"/>
  <c r="R29" i="22"/>
  <c r="Q29" i="22"/>
  <c r="P29" i="22"/>
  <c r="O29" i="22"/>
  <c r="N29" i="22"/>
  <c r="M29" i="22"/>
  <c r="L29" i="22"/>
  <c r="K29" i="22"/>
  <c r="J29" i="22"/>
  <c r="I29" i="22"/>
  <c r="H29" i="22"/>
  <c r="G29" i="22"/>
  <c r="F29" i="22"/>
  <c r="E29" i="22"/>
  <c r="D29" i="22"/>
  <c r="C29" i="22"/>
  <c r="B29" i="22"/>
  <c r="X28" i="22"/>
  <c r="W28" i="22"/>
  <c r="V28" i="22"/>
  <c r="U28" i="22"/>
  <c r="T28" i="22"/>
  <c r="S28" i="22"/>
  <c r="R28" i="22"/>
  <c r="Q28" i="22"/>
  <c r="P28" i="22"/>
  <c r="O28" i="22"/>
  <c r="N28" i="22"/>
  <c r="M28" i="22"/>
  <c r="L28" i="22"/>
  <c r="K28" i="22"/>
  <c r="J28" i="22"/>
  <c r="I28" i="22"/>
  <c r="H28" i="22"/>
  <c r="G28" i="22"/>
  <c r="F28" i="22"/>
  <c r="E28" i="22"/>
  <c r="D28" i="22"/>
  <c r="C28" i="22"/>
  <c r="B28" i="22"/>
  <c r="Y27" i="22"/>
  <c r="X25" i="22"/>
  <c r="W25" i="22"/>
  <c r="W30" i="22" s="1"/>
  <c r="V25" i="22"/>
  <c r="V30" i="22" s="1"/>
  <c r="U25" i="22"/>
  <c r="U30" i="22" s="1"/>
  <c r="T25" i="22"/>
  <c r="S25" i="22"/>
  <c r="S30" i="22" s="1"/>
  <c r="R25" i="22"/>
  <c r="R30" i="22" s="1"/>
  <c r="Q25" i="22"/>
  <c r="Q30" i="22" s="1"/>
  <c r="P25" i="22"/>
  <c r="O25" i="22"/>
  <c r="O30" i="22" s="1"/>
  <c r="N25" i="22"/>
  <c r="N30" i="22" s="1"/>
  <c r="M25" i="22"/>
  <c r="M30" i="22" s="1"/>
  <c r="L25" i="22"/>
  <c r="K25" i="22"/>
  <c r="K30" i="22" s="1"/>
  <c r="J25" i="22"/>
  <c r="J30" i="22" s="1"/>
  <c r="I25" i="22"/>
  <c r="H25" i="22"/>
  <c r="G25" i="22"/>
  <c r="G30" i="22" s="1"/>
  <c r="F25" i="22"/>
  <c r="F30" i="22" s="1"/>
  <c r="E25" i="22"/>
  <c r="E30" i="22" s="1"/>
  <c r="D25" i="22"/>
  <c r="C25" i="22"/>
  <c r="C30" i="22" s="1"/>
  <c r="B25" i="22"/>
  <c r="B30" i="22" s="1"/>
  <c r="Y24" i="22"/>
  <c r="Y23" i="22"/>
  <c r="Y22" i="22"/>
  <c r="Y21" i="22"/>
  <c r="Y20" i="22"/>
  <c r="Y19" i="22"/>
  <c r="Y18" i="22"/>
  <c r="Y25" i="22" l="1"/>
  <c r="Y26" i="22" s="1"/>
  <c r="I49" i="22"/>
  <c r="I47" i="22"/>
  <c r="Q49" i="22"/>
  <c r="Q47" i="22"/>
  <c r="B51" i="22"/>
  <c r="M51" i="22"/>
  <c r="I30" i="22"/>
  <c r="H65" i="22"/>
  <c r="G68" i="23"/>
  <c r="F68" i="23"/>
  <c r="E68" i="23"/>
  <c r="D68" i="23"/>
  <c r="C68" i="23"/>
  <c r="B68" i="23"/>
  <c r="P49" i="23"/>
  <c r="O49" i="23"/>
  <c r="N49" i="23"/>
  <c r="M49" i="23"/>
  <c r="L49" i="23"/>
  <c r="Z27" i="22" l="1"/>
  <c r="H68" i="22"/>
  <c r="H66" i="22"/>
  <c r="G69" i="23"/>
  <c r="F69" i="23"/>
  <c r="E69" i="23"/>
  <c r="D69" i="23"/>
  <c r="C69" i="23"/>
  <c r="B69" i="23"/>
  <c r="H67" i="23"/>
  <c r="G65" i="23"/>
  <c r="G70" i="23" s="1"/>
  <c r="F65" i="23"/>
  <c r="F70" i="23" s="1"/>
  <c r="E65" i="23"/>
  <c r="E70" i="23" s="1"/>
  <c r="D65" i="23"/>
  <c r="D70" i="23" s="1"/>
  <c r="C65" i="23"/>
  <c r="C70" i="23" s="1"/>
  <c r="B65" i="23"/>
  <c r="B70" i="23" s="1"/>
  <c r="H64" i="23"/>
  <c r="H63" i="23"/>
  <c r="H62" i="23"/>
  <c r="H61" i="23"/>
  <c r="H60" i="23"/>
  <c r="H59" i="23"/>
  <c r="H58" i="23"/>
  <c r="P50" i="23"/>
  <c r="O50" i="23"/>
  <c r="N50" i="23"/>
  <c r="M50" i="23"/>
  <c r="L50" i="23"/>
  <c r="H50" i="23"/>
  <c r="G50" i="23"/>
  <c r="F50" i="23"/>
  <c r="E50" i="23"/>
  <c r="D50" i="23"/>
  <c r="C50" i="23"/>
  <c r="B50" i="23"/>
  <c r="H49" i="23"/>
  <c r="G49" i="23"/>
  <c r="F49" i="23"/>
  <c r="E49" i="23"/>
  <c r="D49" i="23"/>
  <c r="C49" i="23"/>
  <c r="B49" i="23"/>
  <c r="Q48" i="23"/>
  <c r="I48" i="23"/>
  <c r="P46" i="23"/>
  <c r="P51" i="23" s="1"/>
  <c r="O46" i="23"/>
  <c r="O51" i="23" s="1"/>
  <c r="N46" i="23"/>
  <c r="N51" i="23" s="1"/>
  <c r="M46" i="23"/>
  <c r="M51" i="23" s="1"/>
  <c r="L46" i="23"/>
  <c r="H46" i="23"/>
  <c r="H51" i="23" s="1"/>
  <c r="G46" i="23"/>
  <c r="G51" i="23" s="1"/>
  <c r="F46" i="23"/>
  <c r="F51" i="23" s="1"/>
  <c r="E46" i="23"/>
  <c r="E51" i="23" s="1"/>
  <c r="D46" i="23"/>
  <c r="D51" i="23" s="1"/>
  <c r="C46" i="23"/>
  <c r="C51" i="23" s="1"/>
  <c r="B46" i="23"/>
  <c r="Q45" i="23"/>
  <c r="I45" i="23"/>
  <c r="Q44" i="23"/>
  <c r="I44" i="23"/>
  <c r="Q43" i="23"/>
  <c r="I43" i="23"/>
  <c r="Q42" i="23"/>
  <c r="I42" i="23"/>
  <c r="Q41" i="23"/>
  <c r="I41" i="23"/>
  <c r="Q40" i="23"/>
  <c r="I40" i="23"/>
  <c r="Q39" i="23"/>
  <c r="I39" i="23"/>
  <c r="V2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29" i="23"/>
  <c r="B28" i="23"/>
  <c r="W27" i="23"/>
  <c r="V25" i="23"/>
  <c r="V30" i="23" s="1"/>
  <c r="U25" i="23"/>
  <c r="U30" i="23" s="1"/>
  <c r="T25" i="23"/>
  <c r="T30" i="23" s="1"/>
  <c r="S25" i="23"/>
  <c r="S30" i="23" s="1"/>
  <c r="R25" i="23"/>
  <c r="R30" i="23" s="1"/>
  <c r="Q25" i="23"/>
  <c r="Q30" i="23" s="1"/>
  <c r="P25" i="23"/>
  <c r="P30" i="23" s="1"/>
  <c r="O25" i="23"/>
  <c r="O30" i="23" s="1"/>
  <c r="N25" i="23"/>
  <c r="N30" i="23" s="1"/>
  <c r="M25" i="23"/>
  <c r="M30" i="23" s="1"/>
  <c r="L25" i="23"/>
  <c r="L30" i="23" s="1"/>
  <c r="K25" i="23"/>
  <c r="K30" i="23" s="1"/>
  <c r="J25" i="23"/>
  <c r="J30" i="23" s="1"/>
  <c r="I25" i="23"/>
  <c r="I30" i="23" s="1"/>
  <c r="H25" i="23"/>
  <c r="H30" i="23" s="1"/>
  <c r="G25" i="23"/>
  <c r="G30" i="23" s="1"/>
  <c r="F25" i="23"/>
  <c r="F30" i="23" s="1"/>
  <c r="E25" i="23"/>
  <c r="E30" i="23" s="1"/>
  <c r="D25" i="23"/>
  <c r="D30" i="23" s="1"/>
  <c r="C25" i="23"/>
  <c r="C30" i="23" s="1"/>
  <c r="B25" i="23"/>
  <c r="B30" i="23" s="1"/>
  <c r="W24" i="23"/>
  <c r="W23" i="23"/>
  <c r="W22" i="23"/>
  <c r="W21" i="23"/>
  <c r="W20" i="23"/>
  <c r="W19" i="23"/>
  <c r="W18" i="23"/>
  <c r="Q46" i="23" l="1"/>
  <c r="Q47" i="23" s="1"/>
  <c r="I46" i="23"/>
  <c r="I49" i="23" s="1"/>
  <c r="W25" i="23"/>
  <c r="L51" i="23"/>
  <c r="B51" i="23"/>
  <c r="H65" i="23"/>
  <c r="Q49" i="23" l="1"/>
  <c r="I47" i="23"/>
  <c r="W26" i="23"/>
  <c r="X27" i="23"/>
  <c r="H68" i="23"/>
  <c r="H66" i="23"/>
  <c r="G68" i="20" l="1"/>
  <c r="F68" i="20"/>
  <c r="E68" i="20"/>
  <c r="D68" i="20"/>
  <c r="C68" i="20"/>
  <c r="B68" i="20"/>
  <c r="X28" i="20"/>
  <c r="W28" i="20"/>
  <c r="V28" i="20"/>
  <c r="U28" i="20"/>
  <c r="T28" i="20"/>
  <c r="S28" i="20"/>
  <c r="R28" i="20"/>
  <c r="Q28" i="20"/>
  <c r="P28" i="20"/>
  <c r="O28" i="20"/>
  <c r="N28" i="20"/>
  <c r="M28" i="20"/>
  <c r="L28" i="20"/>
  <c r="K28" i="20"/>
  <c r="J28" i="20"/>
  <c r="I28" i="20"/>
  <c r="H28" i="20"/>
  <c r="G28" i="20"/>
  <c r="F28" i="20"/>
  <c r="E28" i="20"/>
  <c r="D28" i="20"/>
  <c r="C28" i="20"/>
  <c r="B28" i="20"/>
  <c r="P49" i="20" l="1"/>
  <c r="O49" i="20"/>
  <c r="N49" i="20"/>
  <c r="M49" i="20"/>
  <c r="L49" i="20"/>
  <c r="H49" i="20"/>
  <c r="G49" i="20"/>
  <c r="F49" i="20"/>
  <c r="E49" i="20"/>
  <c r="D49" i="20"/>
  <c r="C49" i="20"/>
  <c r="B49" i="20"/>
  <c r="G69" i="20"/>
  <c r="F69" i="20"/>
  <c r="E69" i="20"/>
  <c r="D69" i="20"/>
  <c r="C69" i="20"/>
  <c r="B69" i="20"/>
  <c r="H67" i="20"/>
  <c r="G65" i="20"/>
  <c r="G70" i="20" s="1"/>
  <c r="F65" i="20"/>
  <c r="F70" i="20" s="1"/>
  <c r="E65" i="20"/>
  <c r="E70" i="20" s="1"/>
  <c r="D65" i="20"/>
  <c r="D70" i="20" s="1"/>
  <c r="C65" i="20"/>
  <c r="C70" i="20" s="1"/>
  <c r="B65" i="20"/>
  <c r="B70" i="20" s="1"/>
  <c r="H64" i="20"/>
  <c r="H63" i="20"/>
  <c r="H62" i="20"/>
  <c r="H61" i="20"/>
  <c r="H60" i="20"/>
  <c r="H59" i="20"/>
  <c r="H58" i="20"/>
  <c r="H51" i="20"/>
  <c r="P50" i="20"/>
  <c r="O50" i="20"/>
  <c r="N50" i="20"/>
  <c r="M50" i="20"/>
  <c r="L50" i="20"/>
  <c r="H50" i="20"/>
  <c r="G50" i="20"/>
  <c r="F50" i="20"/>
  <c r="E50" i="20"/>
  <c r="D50" i="20"/>
  <c r="C50" i="20"/>
  <c r="B50" i="20"/>
  <c r="Q48" i="20"/>
  <c r="I48" i="20"/>
  <c r="P46" i="20"/>
  <c r="P51" i="20" s="1"/>
  <c r="O46" i="20"/>
  <c r="O51" i="20" s="1"/>
  <c r="N46" i="20"/>
  <c r="N51" i="20" s="1"/>
  <c r="M46" i="20"/>
  <c r="M51" i="20" s="1"/>
  <c r="L46" i="20"/>
  <c r="H46" i="20"/>
  <c r="G46" i="20"/>
  <c r="G51" i="20" s="1"/>
  <c r="F46" i="20"/>
  <c r="F51" i="20" s="1"/>
  <c r="E46" i="20"/>
  <c r="E51" i="20" s="1"/>
  <c r="D46" i="20"/>
  <c r="D51" i="20" s="1"/>
  <c r="C46" i="20"/>
  <c r="C51" i="20" s="1"/>
  <c r="B46" i="20"/>
  <c r="Q45" i="20"/>
  <c r="I45" i="20"/>
  <c r="Q44" i="20"/>
  <c r="I44" i="20"/>
  <c r="Q43" i="20"/>
  <c r="I43" i="20"/>
  <c r="Q42" i="20"/>
  <c r="I42" i="20"/>
  <c r="Q41" i="20"/>
  <c r="I41" i="20"/>
  <c r="Q40" i="20"/>
  <c r="I40" i="20"/>
  <c r="Q39" i="20"/>
  <c r="I39" i="20"/>
  <c r="W30" i="20"/>
  <c r="X29" i="20"/>
  <c r="W29" i="20"/>
  <c r="V29" i="20"/>
  <c r="U29" i="20"/>
  <c r="T29" i="20"/>
  <c r="S29" i="20"/>
  <c r="R29" i="20"/>
  <c r="Q29" i="20"/>
  <c r="P29" i="20"/>
  <c r="O29" i="20"/>
  <c r="N29" i="20"/>
  <c r="M29" i="20"/>
  <c r="L29" i="20"/>
  <c r="K29" i="20"/>
  <c r="J29" i="20"/>
  <c r="I29" i="20"/>
  <c r="H29" i="20"/>
  <c r="G29" i="20"/>
  <c r="F29" i="20"/>
  <c r="E29" i="20"/>
  <c r="D29" i="20"/>
  <c r="C29" i="20"/>
  <c r="B29" i="20"/>
  <c r="Y27" i="20"/>
  <c r="X25" i="20"/>
  <c r="X30" i="20" s="1"/>
  <c r="W25" i="20"/>
  <c r="V25" i="20"/>
  <c r="V30" i="20" s="1"/>
  <c r="U25" i="20"/>
  <c r="U30" i="20" s="1"/>
  <c r="T25" i="20"/>
  <c r="T30" i="20" s="1"/>
  <c r="S25" i="20"/>
  <c r="S30" i="20" s="1"/>
  <c r="R25" i="20"/>
  <c r="R30" i="20" s="1"/>
  <c r="Q25" i="20"/>
  <c r="Q30" i="20" s="1"/>
  <c r="P25" i="20"/>
  <c r="P30" i="20" s="1"/>
  <c r="O25" i="20"/>
  <c r="O30" i="20" s="1"/>
  <c r="N25" i="20"/>
  <c r="N30" i="20" s="1"/>
  <c r="M25" i="20"/>
  <c r="M30" i="20" s="1"/>
  <c r="L25" i="20"/>
  <c r="L30" i="20" s="1"/>
  <c r="K25" i="20"/>
  <c r="K30" i="20" s="1"/>
  <c r="J25" i="20"/>
  <c r="J30" i="20" s="1"/>
  <c r="I25" i="20"/>
  <c r="I30" i="20" s="1"/>
  <c r="H25" i="20"/>
  <c r="H30" i="20" s="1"/>
  <c r="G25" i="20"/>
  <c r="G30" i="20" s="1"/>
  <c r="F25" i="20"/>
  <c r="F30" i="20" s="1"/>
  <c r="E25" i="20"/>
  <c r="E30" i="20" s="1"/>
  <c r="D25" i="20"/>
  <c r="D30" i="20" s="1"/>
  <c r="C25" i="20"/>
  <c r="C30" i="20" s="1"/>
  <c r="B25" i="20"/>
  <c r="Y24" i="20"/>
  <c r="Y23" i="20"/>
  <c r="Y22" i="20"/>
  <c r="Y21" i="20"/>
  <c r="Y20" i="20"/>
  <c r="Y19" i="20"/>
  <c r="Y18" i="20"/>
  <c r="Q46" i="20" l="1"/>
  <c r="Q49" i="20" s="1"/>
  <c r="L51" i="20"/>
  <c r="I46" i="20"/>
  <c r="I47" i="20" s="1"/>
  <c r="Y25" i="20"/>
  <c r="Z27" i="20" s="1"/>
  <c r="B51" i="20"/>
  <c r="H65" i="20"/>
  <c r="B30" i="20"/>
  <c r="G69" i="18"/>
  <c r="F69" i="18"/>
  <c r="E69" i="18"/>
  <c r="D69" i="18"/>
  <c r="C69" i="18"/>
  <c r="B69" i="18"/>
  <c r="G68" i="18"/>
  <c r="F68" i="18"/>
  <c r="E68" i="18"/>
  <c r="D68" i="18"/>
  <c r="C68" i="18"/>
  <c r="B68" i="18"/>
  <c r="H67" i="18"/>
  <c r="G65" i="18"/>
  <c r="G70" i="18" s="1"/>
  <c r="F65" i="18"/>
  <c r="F70" i="18" s="1"/>
  <c r="E65" i="18"/>
  <c r="E70" i="18" s="1"/>
  <c r="D65" i="18"/>
  <c r="D70" i="18" s="1"/>
  <c r="C65" i="18"/>
  <c r="C70" i="18" s="1"/>
  <c r="B65" i="18"/>
  <c r="B70" i="18" s="1"/>
  <c r="H64" i="18"/>
  <c r="H63" i="18"/>
  <c r="H62" i="18"/>
  <c r="H61" i="18"/>
  <c r="H60" i="18"/>
  <c r="H59" i="18"/>
  <c r="H58" i="18"/>
  <c r="P50" i="18"/>
  <c r="O50" i="18"/>
  <c r="N50" i="18"/>
  <c r="M50" i="18"/>
  <c r="L50" i="18"/>
  <c r="H50" i="18"/>
  <c r="G50" i="18"/>
  <c r="F50" i="18"/>
  <c r="E50" i="18"/>
  <c r="D50" i="18"/>
  <c r="C50" i="18"/>
  <c r="B50" i="18"/>
  <c r="P49" i="18"/>
  <c r="O49" i="18"/>
  <c r="N49" i="18"/>
  <c r="M49" i="18"/>
  <c r="L49" i="18"/>
  <c r="H49" i="18"/>
  <c r="G49" i="18"/>
  <c r="F49" i="18"/>
  <c r="E49" i="18"/>
  <c r="D49" i="18"/>
  <c r="C49" i="18"/>
  <c r="B49" i="18"/>
  <c r="Q48" i="18"/>
  <c r="I48" i="18"/>
  <c r="P46" i="18"/>
  <c r="P51" i="18" s="1"/>
  <c r="O46" i="18"/>
  <c r="O51" i="18" s="1"/>
  <c r="N46" i="18"/>
  <c r="N51" i="18" s="1"/>
  <c r="M46" i="18"/>
  <c r="M51" i="18" s="1"/>
  <c r="L46" i="18"/>
  <c r="L51" i="18" s="1"/>
  <c r="H46" i="18"/>
  <c r="H51" i="18" s="1"/>
  <c r="G46" i="18"/>
  <c r="G51" i="18" s="1"/>
  <c r="F46" i="18"/>
  <c r="F51" i="18" s="1"/>
  <c r="E46" i="18"/>
  <c r="E51" i="18" s="1"/>
  <c r="D46" i="18"/>
  <c r="D51" i="18" s="1"/>
  <c r="C46" i="18"/>
  <c r="C51" i="18" s="1"/>
  <c r="B46" i="18"/>
  <c r="B51" i="18" s="1"/>
  <c r="Q45" i="18"/>
  <c r="I45" i="18"/>
  <c r="Q44" i="18"/>
  <c r="I44" i="18"/>
  <c r="Q43" i="18"/>
  <c r="I43" i="18"/>
  <c r="Q42" i="18"/>
  <c r="I42" i="18"/>
  <c r="Q41" i="18"/>
  <c r="I41" i="18"/>
  <c r="Q40" i="18"/>
  <c r="I40" i="18"/>
  <c r="Q39" i="18"/>
  <c r="I3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B29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B28" i="18"/>
  <c r="Y27" i="18"/>
  <c r="X25" i="18"/>
  <c r="X30" i="18" s="1"/>
  <c r="W25" i="18"/>
  <c r="W30" i="18" s="1"/>
  <c r="V25" i="18"/>
  <c r="V30" i="18" s="1"/>
  <c r="U25" i="18"/>
  <c r="U30" i="18" s="1"/>
  <c r="T25" i="18"/>
  <c r="T30" i="18" s="1"/>
  <c r="S25" i="18"/>
  <c r="S30" i="18" s="1"/>
  <c r="R25" i="18"/>
  <c r="R30" i="18" s="1"/>
  <c r="Q25" i="18"/>
  <c r="Q30" i="18" s="1"/>
  <c r="P25" i="18"/>
  <c r="P30" i="18" s="1"/>
  <c r="O25" i="18"/>
  <c r="O30" i="18" s="1"/>
  <c r="N25" i="18"/>
  <c r="N30" i="18" s="1"/>
  <c r="M25" i="18"/>
  <c r="M30" i="18" s="1"/>
  <c r="L25" i="18"/>
  <c r="L30" i="18" s="1"/>
  <c r="K25" i="18"/>
  <c r="K30" i="18" s="1"/>
  <c r="J25" i="18"/>
  <c r="J30" i="18" s="1"/>
  <c r="I25" i="18"/>
  <c r="I30" i="18" s="1"/>
  <c r="H25" i="18"/>
  <c r="H30" i="18" s="1"/>
  <c r="G25" i="18"/>
  <c r="G30" i="18" s="1"/>
  <c r="F25" i="18"/>
  <c r="F30" i="18" s="1"/>
  <c r="E25" i="18"/>
  <c r="E30" i="18" s="1"/>
  <c r="D25" i="18"/>
  <c r="D30" i="18" s="1"/>
  <c r="C25" i="18"/>
  <c r="C30" i="18" s="1"/>
  <c r="B25" i="18"/>
  <c r="B30" i="18" s="1"/>
  <c r="Y24" i="18"/>
  <c r="Y23" i="18"/>
  <c r="Y22" i="18"/>
  <c r="Y21" i="18"/>
  <c r="Y20" i="18"/>
  <c r="Y19" i="18"/>
  <c r="Y18" i="18"/>
  <c r="Q47" i="20" l="1"/>
  <c r="I49" i="20"/>
  <c r="Y26" i="20"/>
  <c r="H68" i="20"/>
  <c r="H66" i="20"/>
  <c r="I46" i="18"/>
  <c r="I49" i="18" s="1"/>
  <c r="Y25" i="18"/>
  <c r="Y26" i="18" s="1"/>
  <c r="Q46" i="18"/>
  <c r="H65" i="18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I47" i="18" l="1"/>
  <c r="Z27" i="18"/>
  <c r="H68" i="18"/>
  <c r="H66" i="18"/>
  <c r="Q49" i="18"/>
  <c r="Q47" i="18"/>
  <c r="G69" i="17"/>
  <c r="F69" i="17"/>
  <c r="E69" i="17"/>
  <c r="D69" i="17"/>
  <c r="C69" i="17"/>
  <c r="B69" i="17"/>
  <c r="G68" i="17"/>
  <c r="F68" i="17"/>
  <c r="E68" i="17"/>
  <c r="D68" i="17"/>
  <c r="C68" i="17"/>
  <c r="B68" i="17"/>
  <c r="H67" i="17"/>
  <c r="G65" i="17"/>
  <c r="G70" i="17" s="1"/>
  <c r="F65" i="17"/>
  <c r="F70" i="17" s="1"/>
  <c r="E65" i="17"/>
  <c r="E70" i="17" s="1"/>
  <c r="D65" i="17"/>
  <c r="D70" i="17" s="1"/>
  <c r="C65" i="17"/>
  <c r="C70" i="17" s="1"/>
  <c r="B65" i="17"/>
  <c r="B70" i="17" s="1"/>
  <c r="H64" i="17"/>
  <c r="H63" i="17"/>
  <c r="H62" i="17"/>
  <c r="H61" i="17"/>
  <c r="H60" i="17"/>
  <c r="H59" i="17"/>
  <c r="H58" i="17"/>
  <c r="H51" i="17"/>
  <c r="P50" i="17"/>
  <c r="O50" i="17"/>
  <c r="N50" i="17"/>
  <c r="M50" i="17"/>
  <c r="L50" i="17"/>
  <c r="H50" i="17"/>
  <c r="G50" i="17"/>
  <c r="F50" i="17"/>
  <c r="E50" i="17"/>
  <c r="D50" i="17"/>
  <c r="C50" i="17"/>
  <c r="B50" i="17"/>
  <c r="P49" i="17"/>
  <c r="O49" i="17"/>
  <c r="N49" i="17"/>
  <c r="M49" i="17"/>
  <c r="L49" i="17"/>
  <c r="H49" i="17"/>
  <c r="G49" i="17"/>
  <c r="F49" i="17"/>
  <c r="E49" i="17"/>
  <c r="D49" i="17"/>
  <c r="C49" i="17"/>
  <c r="B49" i="17"/>
  <c r="Q48" i="17"/>
  <c r="I48" i="17"/>
  <c r="P46" i="17"/>
  <c r="P51" i="17" s="1"/>
  <c r="O46" i="17"/>
  <c r="O51" i="17" s="1"/>
  <c r="N46" i="17"/>
  <c r="N51" i="17" s="1"/>
  <c r="M46" i="17"/>
  <c r="M51" i="17" s="1"/>
  <c r="L46" i="17"/>
  <c r="L51" i="17" s="1"/>
  <c r="H46" i="17"/>
  <c r="G46" i="17"/>
  <c r="G51" i="17" s="1"/>
  <c r="F46" i="17"/>
  <c r="F51" i="17" s="1"/>
  <c r="E46" i="17"/>
  <c r="E51" i="17" s="1"/>
  <c r="D46" i="17"/>
  <c r="D51" i="17" s="1"/>
  <c r="C46" i="17"/>
  <c r="C51" i="17" s="1"/>
  <c r="B46" i="17"/>
  <c r="B51" i="17" s="1"/>
  <c r="Q45" i="17"/>
  <c r="I45" i="17"/>
  <c r="Q44" i="17"/>
  <c r="I44" i="17"/>
  <c r="Q43" i="17"/>
  <c r="I43" i="17"/>
  <c r="Q42" i="17"/>
  <c r="I42" i="17"/>
  <c r="Q41" i="17"/>
  <c r="I41" i="17"/>
  <c r="Q40" i="17"/>
  <c r="I40" i="17"/>
  <c r="Q39" i="17"/>
  <c r="I3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B29" i="17"/>
  <c r="B28" i="17"/>
  <c r="Y27" i="17"/>
  <c r="X25" i="17"/>
  <c r="X30" i="17" s="1"/>
  <c r="W25" i="17"/>
  <c r="W30" i="17" s="1"/>
  <c r="V25" i="17"/>
  <c r="V30" i="17" s="1"/>
  <c r="U25" i="17"/>
  <c r="U30" i="17" s="1"/>
  <c r="T25" i="17"/>
  <c r="T30" i="17" s="1"/>
  <c r="S25" i="17"/>
  <c r="S30" i="17" s="1"/>
  <c r="R25" i="17"/>
  <c r="R30" i="17" s="1"/>
  <c r="Q25" i="17"/>
  <c r="Q30" i="17" s="1"/>
  <c r="P25" i="17"/>
  <c r="P30" i="17" s="1"/>
  <c r="O25" i="17"/>
  <c r="O30" i="17" s="1"/>
  <c r="N25" i="17"/>
  <c r="N30" i="17" s="1"/>
  <c r="M25" i="17"/>
  <c r="M30" i="17" s="1"/>
  <c r="L25" i="17"/>
  <c r="L30" i="17" s="1"/>
  <c r="K25" i="17"/>
  <c r="K30" i="17" s="1"/>
  <c r="J25" i="17"/>
  <c r="J30" i="17" s="1"/>
  <c r="I25" i="17"/>
  <c r="H25" i="17"/>
  <c r="H30" i="17" s="1"/>
  <c r="G25" i="17"/>
  <c r="G30" i="17" s="1"/>
  <c r="F25" i="17"/>
  <c r="F30" i="17" s="1"/>
  <c r="E25" i="17"/>
  <c r="E30" i="17" s="1"/>
  <c r="D25" i="17"/>
  <c r="D30" i="17" s="1"/>
  <c r="C25" i="17"/>
  <c r="C30" i="17" s="1"/>
  <c r="B25" i="17"/>
  <c r="B30" i="17" s="1"/>
  <c r="Y24" i="17"/>
  <c r="Y23" i="17"/>
  <c r="Y22" i="17"/>
  <c r="Y21" i="17"/>
  <c r="Y20" i="17"/>
  <c r="Y19" i="17"/>
  <c r="Y18" i="17"/>
  <c r="I46" i="17" l="1"/>
  <c r="I47" i="17" s="1"/>
  <c r="Y25" i="17"/>
  <c r="Z27" i="17" s="1"/>
  <c r="I30" i="17"/>
  <c r="Q46" i="17"/>
  <c r="H65" i="17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I49" i="17" l="1"/>
  <c r="Y26" i="17"/>
  <c r="Q49" i="17"/>
  <c r="Q47" i="17"/>
  <c r="H68" i="17"/>
  <c r="H66" i="17"/>
  <c r="G69" i="16"/>
  <c r="F69" i="16"/>
  <c r="E69" i="16"/>
  <c r="D69" i="16"/>
  <c r="C69" i="16"/>
  <c r="B69" i="16"/>
  <c r="G68" i="16"/>
  <c r="F68" i="16"/>
  <c r="E68" i="16"/>
  <c r="D68" i="16"/>
  <c r="C68" i="16"/>
  <c r="B68" i="16"/>
  <c r="H67" i="16"/>
  <c r="G65" i="16"/>
  <c r="G70" i="16" s="1"/>
  <c r="F65" i="16"/>
  <c r="F70" i="16" s="1"/>
  <c r="E65" i="16"/>
  <c r="E70" i="16" s="1"/>
  <c r="D65" i="16"/>
  <c r="D70" i="16" s="1"/>
  <c r="C65" i="16"/>
  <c r="C70" i="16" s="1"/>
  <c r="B65" i="16"/>
  <c r="B70" i="16" s="1"/>
  <c r="H64" i="16"/>
  <c r="H63" i="16"/>
  <c r="H62" i="16"/>
  <c r="H61" i="16"/>
  <c r="H60" i="16"/>
  <c r="H59" i="16"/>
  <c r="H58" i="16"/>
  <c r="P50" i="16"/>
  <c r="O50" i="16"/>
  <c r="N50" i="16"/>
  <c r="M50" i="16"/>
  <c r="L50" i="16"/>
  <c r="H50" i="16"/>
  <c r="G50" i="16"/>
  <c r="F50" i="16"/>
  <c r="E50" i="16"/>
  <c r="D50" i="16"/>
  <c r="C50" i="16"/>
  <c r="B50" i="16"/>
  <c r="P49" i="16"/>
  <c r="O49" i="16"/>
  <c r="N49" i="16"/>
  <c r="M49" i="16"/>
  <c r="L49" i="16"/>
  <c r="H49" i="16"/>
  <c r="G49" i="16"/>
  <c r="F49" i="16"/>
  <c r="E49" i="16"/>
  <c r="D49" i="16"/>
  <c r="C49" i="16"/>
  <c r="B49" i="16"/>
  <c r="Q48" i="16"/>
  <c r="I48" i="16"/>
  <c r="P46" i="16"/>
  <c r="P51" i="16" s="1"/>
  <c r="O46" i="16"/>
  <c r="O51" i="16" s="1"/>
  <c r="N46" i="16"/>
  <c r="N51" i="16" s="1"/>
  <c r="M46" i="16"/>
  <c r="L46" i="16"/>
  <c r="L51" i="16" s="1"/>
  <c r="H46" i="16"/>
  <c r="H51" i="16" s="1"/>
  <c r="G46" i="16"/>
  <c r="G51" i="16" s="1"/>
  <c r="F46" i="16"/>
  <c r="F51" i="16" s="1"/>
  <c r="E46" i="16"/>
  <c r="E51" i="16" s="1"/>
  <c r="D46" i="16"/>
  <c r="D51" i="16" s="1"/>
  <c r="C46" i="16"/>
  <c r="B46" i="16"/>
  <c r="B51" i="16" s="1"/>
  <c r="Q45" i="16"/>
  <c r="I45" i="16"/>
  <c r="Q44" i="16"/>
  <c r="I44" i="16"/>
  <c r="Q43" i="16"/>
  <c r="I43" i="16"/>
  <c r="Q42" i="16"/>
  <c r="I42" i="16"/>
  <c r="Q41" i="16"/>
  <c r="I41" i="16"/>
  <c r="Q40" i="16"/>
  <c r="I40" i="16"/>
  <c r="Q39" i="16"/>
  <c r="I3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B29" i="16"/>
  <c r="B28" i="16"/>
  <c r="Y27" i="16"/>
  <c r="X25" i="16"/>
  <c r="X30" i="16" s="1"/>
  <c r="W25" i="16"/>
  <c r="W30" i="16" s="1"/>
  <c r="V25" i="16"/>
  <c r="V30" i="16" s="1"/>
  <c r="U25" i="16"/>
  <c r="U30" i="16" s="1"/>
  <c r="T25" i="16"/>
  <c r="T30" i="16" s="1"/>
  <c r="S25" i="16"/>
  <c r="S30" i="16" s="1"/>
  <c r="R25" i="16"/>
  <c r="R30" i="16" s="1"/>
  <c r="Q25" i="16"/>
  <c r="Q30" i="16" s="1"/>
  <c r="P25" i="16"/>
  <c r="P30" i="16" s="1"/>
  <c r="O25" i="16"/>
  <c r="O30" i="16" s="1"/>
  <c r="N25" i="16"/>
  <c r="N30" i="16" s="1"/>
  <c r="M25" i="16"/>
  <c r="M30" i="16" s="1"/>
  <c r="L25" i="16"/>
  <c r="L30" i="16" s="1"/>
  <c r="K25" i="16"/>
  <c r="K30" i="16" s="1"/>
  <c r="J25" i="16"/>
  <c r="J30" i="16" s="1"/>
  <c r="I25" i="16"/>
  <c r="H25" i="16"/>
  <c r="H30" i="16" s="1"/>
  <c r="G25" i="16"/>
  <c r="G30" i="16" s="1"/>
  <c r="F25" i="16"/>
  <c r="F30" i="16" s="1"/>
  <c r="E25" i="16"/>
  <c r="E30" i="16" s="1"/>
  <c r="D25" i="16"/>
  <c r="D30" i="16" s="1"/>
  <c r="C25" i="16"/>
  <c r="C30" i="16" s="1"/>
  <c r="B25" i="16"/>
  <c r="B30" i="16" s="1"/>
  <c r="Y24" i="16"/>
  <c r="Y23" i="16"/>
  <c r="Y22" i="16"/>
  <c r="Y21" i="16"/>
  <c r="Y20" i="16"/>
  <c r="Y19" i="16"/>
  <c r="Y18" i="16"/>
  <c r="Q46" i="16" l="1"/>
  <c r="Q49" i="16" s="1"/>
  <c r="I46" i="16"/>
  <c r="I47" i="16" s="1"/>
  <c r="Y25" i="16"/>
  <c r="Z27" i="16" s="1"/>
  <c r="I30" i="16"/>
  <c r="M51" i="16"/>
  <c r="C51" i="16"/>
  <c r="H65" i="16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G69" i="15"/>
  <c r="F69" i="15"/>
  <c r="E69" i="15"/>
  <c r="D69" i="15"/>
  <c r="C69" i="15"/>
  <c r="B69" i="15"/>
  <c r="G68" i="15"/>
  <c r="F68" i="15"/>
  <c r="E68" i="15"/>
  <c r="D68" i="15"/>
  <c r="C68" i="15"/>
  <c r="B68" i="15"/>
  <c r="H67" i="15"/>
  <c r="G65" i="15"/>
  <c r="G70" i="15" s="1"/>
  <c r="F65" i="15"/>
  <c r="F70" i="15" s="1"/>
  <c r="E65" i="15"/>
  <c r="E70" i="15" s="1"/>
  <c r="D65" i="15"/>
  <c r="D70" i="15" s="1"/>
  <c r="C65" i="15"/>
  <c r="C70" i="15" s="1"/>
  <c r="B65" i="15"/>
  <c r="B70" i="15" s="1"/>
  <c r="H64" i="15"/>
  <c r="H63" i="15"/>
  <c r="H62" i="15"/>
  <c r="H61" i="15"/>
  <c r="H60" i="15"/>
  <c r="H59" i="15"/>
  <c r="H58" i="15"/>
  <c r="P50" i="15"/>
  <c r="O50" i="15"/>
  <c r="N50" i="15"/>
  <c r="M50" i="15"/>
  <c r="L50" i="15"/>
  <c r="H50" i="15"/>
  <c r="G50" i="15"/>
  <c r="F50" i="15"/>
  <c r="E50" i="15"/>
  <c r="D50" i="15"/>
  <c r="C50" i="15"/>
  <c r="B50" i="15"/>
  <c r="P49" i="15"/>
  <c r="O49" i="15"/>
  <c r="N49" i="15"/>
  <c r="M49" i="15"/>
  <c r="L49" i="15"/>
  <c r="H49" i="15"/>
  <c r="G49" i="15"/>
  <c r="F49" i="15"/>
  <c r="E49" i="15"/>
  <c r="D49" i="15"/>
  <c r="C49" i="15"/>
  <c r="B49" i="15"/>
  <c r="Q48" i="15"/>
  <c r="I48" i="15"/>
  <c r="P46" i="15"/>
  <c r="P51" i="15" s="1"/>
  <c r="O46" i="15"/>
  <c r="O51" i="15" s="1"/>
  <c r="N46" i="15"/>
  <c r="N51" i="15" s="1"/>
  <c r="M46" i="15"/>
  <c r="M51" i="15" s="1"/>
  <c r="L46" i="15"/>
  <c r="H46" i="15"/>
  <c r="H51" i="15" s="1"/>
  <c r="G46" i="15"/>
  <c r="G51" i="15" s="1"/>
  <c r="F46" i="15"/>
  <c r="F51" i="15" s="1"/>
  <c r="E46" i="15"/>
  <c r="E51" i="15" s="1"/>
  <c r="D46" i="15"/>
  <c r="D51" i="15" s="1"/>
  <c r="C46" i="15"/>
  <c r="C51" i="15" s="1"/>
  <c r="B46" i="15"/>
  <c r="B51" i="15" s="1"/>
  <c r="Q45" i="15"/>
  <c r="I45" i="15"/>
  <c r="Q44" i="15"/>
  <c r="I44" i="15"/>
  <c r="Q43" i="15"/>
  <c r="I43" i="15"/>
  <c r="Q42" i="15"/>
  <c r="I42" i="15"/>
  <c r="Q41" i="15"/>
  <c r="I41" i="15"/>
  <c r="Q40" i="15"/>
  <c r="I40" i="15"/>
  <c r="Q39" i="15"/>
  <c r="I3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B28" i="15"/>
  <c r="Y27" i="15"/>
  <c r="X25" i="15"/>
  <c r="X30" i="15" s="1"/>
  <c r="W25" i="15"/>
  <c r="W30" i="15" s="1"/>
  <c r="V25" i="15"/>
  <c r="V30" i="15" s="1"/>
  <c r="U25" i="15"/>
  <c r="U30" i="15" s="1"/>
  <c r="T25" i="15"/>
  <c r="T30" i="15" s="1"/>
  <c r="S25" i="15"/>
  <c r="S30" i="15" s="1"/>
  <c r="R25" i="15"/>
  <c r="R30" i="15" s="1"/>
  <c r="Q25" i="15"/>
  <c r="Q30" i="15" s="1"/>
  <c r="P25" i="15"/>
  <c r="P30" i="15" s="1"/>
  <c r="O25" i="15"/>
  <c r="O30" i="15" s="1"/>
  <c r="N25" i="15"/>
  <c r="N30" i="15" s="1"/>
  <c r="M25" i="15"/>
  <c r="M30" i="15" s="1"/>
  <c r="L25" i="15"/>
  <c r="L30" i="15" s="1"/>
  <c r="K25" i="15"/>
  <c r="K30" i="15" s="1"/>
  <c r="J25" i="15"/>
  <c r="J30" i="15" s="1"/>
  <c r="I25" i="15"/>
  <c r="I30" i="15" s="1"/>
  <c r="H25" i="15"/>
  <c r="H30" i="15" s="1"/>
  <c r="G25" i="15"/>
  <c r="G30" i="15" s="1"/>
  <c r="F25" i="15"/>
  <c r="F30" i="15" s="1"/>
  <c r="E25" i="15"/>
  <c r="E30" i="15" s="1"/>
  <c r="D25" i="15"/>
  <c r="D30" i="15" s="1"/>
  <c r="C25" i="15"/>
  <c r="C30" i="15" s="1"/>
  <c r="B25" i="15"/>
  <c r="B30" i="15" s="1"/>
  <c r="Y24" i="15"/>
  <c r="Y23" i="15"/>
  <c r="Y22" i="15"/>
  <c r="Y21" i="15"/>
  <c r="Y20" i="15"/>
  <c r="Y19" i="15"/>
  <c r="Y18" i="15"/>
  <c r="Q47" i="16" l="1"/>
  <c r="I49" i="16"/>
  <c r="Y26" i="16"/>
  <c r="H68" i="16"/>
  <c r="H66" i="16"/>
  <c r="Q46" i="15"/>
  <c r="Q47" i="15" s="1"/>
  <c r="L51" i="15"/>
  <c r="Y25" i="15"/>
  <c r="Y26" i="15" s="1"/>
  <c r="H65" i="15"/>
  <c r="I46" i="15"/>
  <c r="P49" i="14"/>
  <c r="O49" i="14"/>
  <c r="N49" i="14"/>
  <c r="M49" i="14"/>
  <c r="L49" i="14"/>
  <c r="G68" i="14"/>
  <c r="F68" i="14"/>
  <c r="E68" i="14"/>
  <c r="D68" i="14"/>
  <c r="C68" i="14"/>
  <c r="B68" i="14"/>
  <c r="H49" i="14"/>
  <c r="G49" i="14"/>
  <c r="F49" i="14"/>
  <c r="E49" i="14"/>
  <c r="D49" i="14"/>
  <c r="C49" i="14"/>
  <c r="B49" i="14"/>
  <c r="G70" i="14"/>
  <c r="G69" i="14"/>
  <c r="F69" i="14"/>
  <c r="E69" i="14"/>
  <c r="D69" i="14"/>
  <c r="C69" i="14"/>
  <c r="B69" i="14"/>
  <c r="H67" i="14"/>
  <c r="G65" i="14"/>
  <c r="F65" i="14"/>
  <c r="F70" i="14" s="1"/>
  <c r="E65" i="14"/>
  <c r="E70" i="14" s="1"/>
  <c r="D65" i="14"/>
  <c r="D70" i="14" s="1"/>
  <c r="C65" i="14"/>
  <c r="C70" i="14" s="1"/>
  <c r="B65" i="14"/>
  <c r="B70" i="14" s="1"/>
  <c r="H64" i="14"/>
  <c r="H63" i="14"/>
  <c r="H62" i="14"/>
  <c r="H61" i="14"/>
  <c r="H60" i="14"/>
  <c r="H59" i="14"/>
  <c r="H58" i="14"/>
  <c r="P51" i="14"/>
  <c r="H51" i="14"/>
  <c r="P50" i="14"/>
  <c r="O50" i="14"/>
  <c r="N50" i="14"/>
  <c r="M50" i="14"/>
  <c r="L50" i="14"/>
  <c r="H50" i="14"/>
  <c r="G50" i="14"/>
  <c r="F50" i="14"/>
  <c r="E50" i="14"/>
  <c r="D50" i="14"/>
  <c r="C50" i="14"/>
  <c r="B50" i="14"/>
  <c r="Q48" i="14"/>
  <c r="I48" i="14"/>
  <c r="P46" i="14"/>
  <c r="O46" i="14"/>
  <c r="O51" i="14" s="1"/>
  <c r="N46" i="14"/>
  <c r="N51" i="14" s="1"/>
  <c r="M46" i="14"/>
  <c r="M51" i="14" s="1"/>
  <c r="L46" i="14"/>
  <c r="Q46" i="14" s="1"/>
  <c r="H46" i="14"/>
  <c r="G46" i="14"/>
  <c r="G51" i="14" s="1"/>
  <c r="F46" i="14"/>
  <c r="F51" i="14" s="1"/>
  <c r="E46" i="14"/>
  <c r="E51" i="14" s="1"/>
  <c r="D46" i="14"/>
  <c r="D51" i="14" s="1"/>
  <c r="C46" i="14"/>
  <c r="C51" i="14" s="1"/>
  <c r="B46" i="14"/>
  <c r="B51" i="14" s="1"/>
  <c r="Q45" i="14"/>
  <c r="I45" i="14"/>
  <c r="Q44" i="14"/>
  <c r="I44" i="14"/>
  <c r="Q43" i="14"/>
  <c r="I43" i="14"/>
  <c r="Q42" i="14"/>
  <c r="I42" i="14"/>
  <c r="Q41" i="14"/>
  <c r="I41" i="14"/>
  <c r="Q40" i="14"/>
  <c r="I40" i="14"/>
  <c r="Q39" i="14"/>
  <c r="I3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B29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B28" i="14"/>
  <c r="Y27" i="14"/>
  <c r="X25" i="14"/>
  <c r="X30" i="14" s="1"/>
  <c r="W25" i="14"/>
  <c r="W30" i="14" s="1"/>
  <c r="V25" i="14"/>
  <c r="V30" i="14" s="1"/>
  <c r="U25" i="14"/>
  <c r="U30" i="14" s="1"/>
  <c r="T25" i="14"/>
  <c r="T30" i="14" s="1"/>
  <c r="S25" i="14"/>
  <c r="S30" i="14" s="1"/>
  <c r="R25" i="14"/>
  <c r="R30" i="14" s="1"/>
  <c r="Q25" i="14"/>
  <c r="Q30" i="14" s="1"/>
  <c r="P25" i="14"/>
  <c r="P30" i="14" s="1"/>
  <c r="O25" i="14"/>
  <c r="O30" i="14" s="1"/>
  <c r="N25" i="14"/>
  <c r="N30" i="14" s="1"/>
  <c r="M25" i="14"/>
  <c r="M30" i="14" s="1"/>
  <c r="L25" i="14"/>
  <c r="L30" i="14" s="1"/>
  <c r="K25" i="14"/>
  <c r="K30" i="14" s="1"/>
  <c r="J25" i="14"/>
  <c r="J30" i="14" s="1"/>
  <c r="I25" i="14"/>
  <c r="I30" i="14" s="1"/>
  <c r="H25" i="14"/>
  <c r="H30" i="14" s="1"/>
  <c r="G25" i="14"/>
  <c r="G30" i="14" s="1"/>
  <c r="F25" i="14"/>
  <c r="F30" i="14" s="1"/>
  <c r="E25" i="14"/>
  <c r="E30" i="14" s="1"/>
  <c r="D25" i="14"/>
  <c r="D30" i="14" s="1"/>
  <c r="C25" i="14"/>
  <c r="C30" i="14" s="1"/>
  <c r="B25" i="14"/>
  <c r="Y24" i="14"/>
  <c r="Y23" i="14"/>
  <c r="Y22" i="14"/>
  <c r="Y21" i="14"/>
  <c r="Y20" i="14"/>
  <c r="Y19" i="14"/>
  <c r="Y18" i="14"/>
  <c r="Q49" i="15" l="1"/>
  <c r="Z27" i="15"/>
  <c r="I49" i="15"/>
  <c r="I47" i="15"/>
  <c r="H68" i="15"/>
  <c r="H66" i="15"/>
  <c r="I46" i="14"/>
  <c r="I49" i="14" s="1"/>
  <c r="Y25" i="14"/>
  <c r="Y26" i="14" s="1"/>
  <c r="Q47" i="14"/>
  <c r="Q49" i="14"/>
  <c r="B30" i="14"/>
  <c r="L51" i="14"/>
  <c r="H65" i="14"/>
  <c r="I47" i="14" l="1"/>
  <c r="Z27" i="14"/>
  <c r="H68" i="14"/>
  <c r="H66" i="14"/>
  <c r="X28" i="13" l="1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G68" i="13" l="1"/>
  <c r="F68" i="13"/>
  <c r="E68" i="13"/>
  <c r="D68" i="13"/>
  <c r="C68" i="13"/>
  <c r="B68" i="13"/>
  <c r="P49" i="13"/>
  <c r="O49" i="13"/>
  <c r="N49" i="13"/>
  <c r="M49" i="13"/>
  <c r="L49" i="13"/>
  <c r="H49" i="13"/>
  <c r="G49" i="13"/>
  <c r="F49" i="13"/>
  <c r="E49" i="13"/>
  <c r="D49" i="13"/>
  <c r="C49" i="13"/>
  <c r="B49" i="13"/>
  <c r="G69" i="13" l="1"/>
  <c r="F69" i="13"/>
  <c r="E69" i="13"/>
  <c r="D69" i="13"/>
  <c r="C69" i="13"/>
  <c r="B69" i="13"/>
  <c r="H67" i="13"/>
  <c r="G65" i="13"/>
  <c r="G70" i="13" s="1"/>
  <c r="F65" i="13"/>
  <c r="F70" i="13" s="1"/>
  <c r="E65" i="13"/>
  <c r="E70" i="13" s="1"/>
  <c r="D65" i="13"/>
  <c r="D70" i="13" s="1"/>
  <c r="C65" i="13"/>
  <c r="C70" i="13" s="1"/>
  <c r="B65" i="13"/>
  <c r="B70" i="13" s="1"/>
  <c r="H64" i="13"/>
  <c r="H63" i="13"/>
  <c r="H62" i="13"/>
  <c r="H61" i="13"/>
  <c r="H60" i="13"/>
  <c r="H59" i="13"/>
  <c r="H58" i="13"/>
  <c r="O51" i="13"/>
  <c r="P50" i="13"/>
  <c r="O50" i="13"/>
  <c r="N50" i="13"/>
  <c r="M50" i="13"/>
  <c r="L50" i="13"/>
  <c r="H50" i="13"/>
  <c r="G50" i="13"/>
  <c r="F50" i="13"/>
  <c r="E50" i="13"/>
  <c r="D50" i="13"/>
  <c r="C50" i="13"/>
  <c r="B50" i="13"/>
  <c r="Q48" i="13"/>
  <c r="I48" i="13"/>
  <c r="P46" i="13"/>
  <c r="P51" i="13" s="1"/>
  <c r="O46" i="13"/>
  <c r="N46" i="13"/>
  <c r="N51" i="13" s="1"/>
  <c r="M46" i="13"/>
  <c r="M51" i="13" s="1"/>
  <c r="L46" i="13"/>
  <c r="H46" i="13"/>
  <c r="H51" i="13" s="1"/>
  <c r="G46" i="13"/>
  <c r="G51" i="13" s="1"/>
  <c r="F46" i="13"/>
  <c r="F51" i="13" s="1"/>
  <c r="E46" i="13"/>
  <c r="E51" i="13" s="1"/>
  <c r="D46" i="13"/>
  <c r="D51" i="13" s="1"/>
  <c r="C46" i="13"/>
  <c r="C51" i="13" s="1"/>
  <c r="B46" i="13"/>
  <c r="B51" i="13" s="1"/>
  <c r="Q45" i="13"/>
  <c r="I45" i="13"/>
  <c r="Q44" i="13"/>
  <c r="I44" i="13"/>
  <c r="Q43" i="13"/>
  <c r="I43" i="13"/>
  <c r="Q42" i="13"/>
  <c r="I42" i="13"/>
  <c r="Q41" i="13"/>
  <c r="I41" i="13"/>
  <c r="Q40" i="13"/>
  <c r="I40" i="13"/>
  <c r="Q39" i="13"/>
  <c r="I3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Y27" i="13"/>
  <c r="X25" i="13"/>
  <c r="X30" i="13" s="1"/>
  <c r="W25" i="13"/>
  <c r="W30" i="13" s="1"/>
  <c r="V25" i="13"/>
  <c r="V30" i="13" s="1"/>
  <c r="U25" i="13"/>
  <c r="U30" i="13" s="1"/>
  <c r="T25" i="13"/>
  <c r="T30" i="13" s="1"/>
  <c r="S25" i="13"/>
  <c r="S30" i="13" s="1"/>
  <c r="R25" i="13"/>
  <c r="R30" i="13" s="1"/>
  <c r="Q25" i="13"/>
  <c r="Q30" i="13" s="1"/>
  <c r="P25" i="13"/>
  <c r="P30" i="13" s="1"/>
  <c r="O25" i="13"/>
  <c r="O30" i="13" s="1"/>
  <c r="N25" i="13"/>
  <c r="N30" i="13" s="1"/>
  <c r="M25" i="13"/>
  <c r="M30" i="13" s="1"/>
  <c r="L25" i="13"/>
  <c r="L30" i="13" s="1"/>
  <c r="K25" i="13"/>
  <c r="K30" i="13" s="1"/>
  <c r="J25" i="13"/>
  <c r="J30" i="13" s="1"/>
  <c r="I25" i="13"/>
  <c r="I30" i="13" s="1"/>
  <c r="H25" i="13"/>
  <c r="H30" i="13" s="1"/>
  <c r="G25" i="13"/>
  <c r="G30" i="13" s="1"/>
  <c r="F25" i="13"/>
  <c r="F30" i="13" s="1"/>
  <c r="E25" i="13"/>
  <c r="E30" i="13" s="1"/>
  <c r="D25" i="13"/>
  <c r="C25" i="13"/>
  <c r="C30" i="13" s="1"/>
  <c r="B25" i="13"/>
  <c r="B30" i="13" s="1"/>
  <c r="Y24" i="13"/>
  <c r="Y23" i="13"/>
  <c r="Y22" i="13"/>
  <c r="Y21" i="13"/>
  <c r="Y20" i="13"/>
  <c r="Y19" i="13"/>
  <c r="Y18" i="13"/>
  <c r="Q46" i="13" l="1"/>
  <c r="Q47" i="13" s="1"/>
  <c r="I46" i="13"/>
  <c r="I49" i="13" s="1"/>
  <c r="Y25" i="13"/>
  <c r="Z27" i="13" s="1"/>
  <c r="L51" i="13"/>
  <c r="D30" i="13"/>
  <c r="H65" i="13"/>
  <c r="P49" i="12"/>
  <c r="O49" i="12"/>
  <c r="N49" i="12"/>
  <c r="M49" i="12"/>
  <c r="L49" i="12"/>
  <c r="H49" i="12"/>
  <c r="G49" i="12"/>
  <c r="F49" i="12"/>
  <c r="E49" i="12"/>
  <c r="D49" i="12"/>
  <c r="C49" i="12"/>
  <c r="B49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Q49" i="13" l="1"/>
  <c r="I47" i="13"/>
  <c r="Y26" i="13"/>
  <c r="H68" i="13"/>
  <c r="H66" i="13"/>
  <c r="G69" i="12"/>
  <c r="F69" i="12"/>
  <c r="E69" i="12"/>
  <c r="D69" i="12"/>
  <c r="C69" i="12"/>
  <c r="B69" i="12"/>
  <c r="G68" i="12"/>
  <c r="F68" i="12"/>
  <c r="E68" i="12"/>
  <c r="D68" i="12"/>
  <c r="C68" i="12"/>
  <c r="B68" i="12"/>
  <c r="H67" i="12"/>
  <c r="G65" i="12"/>
  <c r="G70" i="12" s="1"/>
  <c r="F65" i="12"/>
  <c r="F70" i="12" s="1"/>
  <c r="E65" i="12"/>
  <c r="E70" i="12" s="1"/>
  <c r="D65" i="12"/>
  <c r="D70" i="12" s="1"/>
  <c r="C65" i="12"/>
  <c r="C70" i="12" s="1"/>
  <c r="B65" i="12"/>
  <c r="B70" i="12" s="1"/>
  <c r="H64" i="12"/>
  <c r="H63" i="12"/>
  <c r="H62" i="12"/>
  <c r="H61" i="12"/>
  <c r="H60" i="12"/>
  <c r="H59" i="12"/>
  <c r="H58" i="12"/>
  <c r="P50" i="12"/>
  <c r="O50" i="12"/>
  <c r="N50" i="12"/>
  <c r="M50" i="12"/>
  <c r="L50" i="12"/>
  <c r="H50" i="12"/>
  <c r="G50" i="12"/>
  <c r="F50" i="12"/>
  <c r="E50" i="12"/>
  <c r="D50" i="12"/>
  <c r="C50" i="12"/>
  <c r="B50" i="12"/>
  <c r="Q48" i="12"/>
  <c r="I48" i="12"/>
  <c r="P46" i="12"/>
  <c r="P51" i="12" s="1"/>
  <c r="O46" i="12"/>
  <c r="O51" i="12" s="1"/>
  <c r="N46" i="12"/>
  <c r="N51" i="12" s="1"/>
  <c r="M46" i="12"/>
  <c r="M51" i="12" s="1"/>
  <c r="L46" i="12"/>
  <c r="L51" i="12" s="1"/>
  <c r="H46" i="12"/>
  <c r="H51" i="12" s="1"/>
  <c r="G46" i="12"/>
  <c r="G51" i="12" s="1"/>
  <c r="F46" i="12"/>
  <c r="F51" i="12" s="1"/>
  <c r="E46" i="12"/>
  <c r="D46" i="12"/>
  <c r="D51" i="12" s="1"/>
  <c r="C46" i="12"/>
  <c r="C51" i="12" s="1"/>
  <c r="B46" i="12"/>
  <c r="B51" i="12" s="1"/>
  <c r="Q45" i="12"/>
  <c r="I45" i="12"/>
  <c r="Q44" i="12"/>
  <c r="I44" i="12"/>
  <c r="Q43" i="12"/>
  <c r="I43" i="12"/>
  <c r="Q42" i="12"/>
  <c r="I42" i="12"/>
  <c r="Q41" i="12"/>
  <c r="I41" i="12"/>
  <c r="Q40" i="12"/>
  <c r="I40" i="12"/>
  <c r="Q39" i="12"/>
  <c r="I3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Y27" i="12"/>
  <c r="X25" i="12"/>
  <c r="X30" i="12" s="1"/>
  <c r="W25" i="12"/>
  <c r="W30" i="12" s="1"/>
  <c r="V25" i="12"/>
  <c r="V30" i="12" s="1"/>
  <c r="U25" i="12"/>
  <c r="U30" i="12" s="1"/>
  <c r="T25" i="12"/>
  <c r="T30" i="12" s="1"/>
  <c r="S25" i="12"/>
  <c r="S30" i="12" s="1"/>
  <c r="R25" i="12"/>
  <c r="R30" i="12" s="1"/>
  <c r="Q25" i="12"/>
  <c r="Q30" i="12" s="1"/>
  <c r="P25" i="12"/>
  <c r="P30" i="12" s="1"/>
  <c r="O25" i="12"/>
  <c r="O30" i="12" s="1"/>
  <c r="N25" i="12"/>
  <c r="N30" i="12" s="1"/>
  <c r="M25" i="12"/>
  <c r="M30" i="12" s="1"/>
  <c r="L25" i="12"/>
  <c r="L30" i="12" s="1"/>
  <c r="K25" i="12"/>
  <c r="K30" i="12" s="1"/>
  <c r="J25" i="12"/>
  <c r="J30" i="12" s="1"/>
  <c r="I25" i="12"/>
  <c r="I30" i="12" s="1"/>
  <c r="H25" i="12"/>
  <c r="H30" i="12" s="1"/>
  <c r="G25" i="12"/>
  <c r="G30" i="12" s="1"/>
  <c r="F25" i="12"/>
  <c r="F30" i="12" s="1"/>
  <c r="E25" i="12"/>
  <c r="E30" i="12" s="1"/>
  <c r="D25" i="12"/>
  <c r="D30" i="12" s="1"/>
  <c r="C25" i="12"/>
  <c r="C30" i="12" s="1"/>
  <c r="B25" i="12"/>
  <c r="B30" i="12" s="1"/>
  <c r="Y24" i="12"/>
  <c r="Y23" i="12"/>
  <c r="Y22" i="12"/>
  <c r="Y21" i="12"/>
  <c r="Y20" i="12"/>
  <c r="Y19" i="12"/>
  <c r="Y18" i="12"/>
  <c r="F65" i="10"/>
  <c r="F70" i="10" s="1"/>
  <c r="D25" i="10"/>
  <c r="D30" i="10" s="1"/>
  <c r="D28" i="10"/>
  <c r="D29" i="10"/>
  <c r="D19" i="2"/>
  <c r="O47" i="2"/>
  <c r="F68" i="10"/>
  <c r="F69" i="10"/>
  <c r="I46" i="12" l="1"/>
  <c r="I49" i="12" s="1"/>
  <c r="Q46" i="12"/>
  <c r="H65" i="12"/>
  <c r="E51" i="12"/>
  <c r="Y25" i="12"/>
  <c r="T28" i="10"/>
  <c r="S28" i="10"/>
  <c r="R28" i="10"/>
  <c r="Q28" i="10"/>
  <c r="P28" i="10"/>
  <c r="O28" i="10"/>
  <c r="I47" i="12" l="1"/>
  <c r="Y26" i="12"/>
  <c r="Z27" i="12"/>
  <c r="H68" i="12"/>
  <c r="H66" i="12"/>
  <c r="Q49" i="12"/>
  <c r="Q47" i="12"/>
  <c r="Z28" i="10"/>
  <c r="Y28" i="10"/>
  <c r="X28" i="10"/>
  <c r="W28" i="10"/>
  <c r="V28" i="10"/>
  <c r="U28" i="10"/>
  <c r="N28" i="10"/>
  <c r="M28" i="10"/>
  <c r="L28" i="10"/>
  <c r="K28" i="10"/>
  <c r="J28" i="10"/>
  <c r="I28" i="10"/>
  <c r="H28" i="10"/>
  <c r="G28" i="10"/>
  <c r="F28" i="10"/>
  <c r="E28" i="10"/>
  <c r="C28" i="10"/>
  <c r="B28" i="10"/>
  <c r="G69" i="10" l="1"/>
  <c r="E69" i="10"/>
  <c r="D69" i="10"/>
  <c r="C69" i="10"/>
  <c r="B69" i="10"/>
  <c r="G68" i="10"/>
  <c r="E68" i="10"/>
  <c r="D68" i="10"/>
  <c r="C68" i="10"/>
  <c r="B68" i="10"/>
  <c r="H67" i="10"/>
  <c r="G65" i="10"/>
  <c r="G70" i="10" s="1"/>
  <c r="E65" i="10"/>
  <c r="E70" i="10" s="1"/>
  <c r="D65" i="10"/>
  <c r="D70" i="10" s="1"/>
  <c r="C65" i="10"/>
  <c r="C70" i="10" s="1"/>
  <c r="B65" i="10"/>
  <c r="H64" i="10"/>
  <c r="H63" i="10"/>
  <c r="H62" i="10"/>
  <c r="H61" i="10"/>
  <c r="H60" i="10"/>
  <c r="H59" i="10"/>
  <c r="H58" i="10"/>
  <c r="P51" i="10"/>
  <c r="P50" i="10"/>
  <c r="O50" i="10"/>
  <c r="N50" i="10"/>
  <c r="M50" i="10"/>
  <c r="L50" i="10"/>
  <c r="H50" i="10"/>
  <c r="G50" i="10"/>
  <c r="F50" i="10"/>
  <c r="E50" i="10"/>
  <c r="D50" i="10"/>
  <c r="C50" i="10"/>
  <c r="B50" i="10"/>
  <c r="P49" i="10"/>
  <c r="O49" i="10"/>
  <c r="N49" i="10"/>
  <c r="M49" i="10"/>
  <c r="L49" i="10"/>
  <c r="H49" i="10"/>
  <c r="G49" i="10"/>
  <c r="F49" i="10"/>
  <c r="E49" i="10"/>
  <c r="D49" i="10"/>
  <c r="C49" i="10"/>
  <c r="B49" i="10"/>
  <c r="Q48" i="10"/>
  <c r="I48" i="10"/>
  <c r="P46" i="10"/>
  <c r="O46" i="10"/>
  <c r="O51" i="10" s="1"/>
  <c r="N46" i="10"/>
  <c r="N51" i="10" s="1"/>
  <c r="M46" i="10"/>
  <c r="M51" i="10" s="1"/>
  <c r="L46" i="10"/>
  <c r="L51" i="10" s="1"/>
  <c r="H46" i="10"/>
  <c r="H51" i="10" s="1"/>
  <c r="G46" i="10"/>
  <c r="G51" i="10" s="1"/>
  <c r="F46" i="10"/>
  <c r="F51" i="10" s="1"/>
  <c r="E46" i="10"/>
  <c r="E51" i="10" s="1"/>
  <c r="D46" i="10"/>
  <c r="D51" i="10" s="1"/>
  <c r="C46" i="10"/>
  <c r="C51" i="10" s="1"/>
  <c r="B46" i="10"/>
  <c r="B51" i="10" s="1"/>
  <c r="Q45" i="10"/>
  <c r="I45" i="10"/>
  <c r="Q44" i="10"/>
  <c r="I44" i="10"/>
  <c r="Q43" i="10"/>
  <c r="I43" i="10"/>
  <c r="Q42" i="10"/>
  <c r="I42" i="10"/>
  <c r="Q41" i="10"/>
  <c r="I41" i="10"/>
  <c r="Q40" i="10"/>
  <c r="I40" i="10"/>
  <c r="Q39" i="10"/>
  <c r="I3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C29" i="10"/>
  <c r="B29" i="10"/>
  <c r="AA27" i="10"/>
  <c r="Z25" i="10"/>
  <c r="Z30" i="10" s="1"/>
  <c r="Y25" i="10"/>
  <c r="Y30" i="10" s="1"/>
  <c r="X25" i="10"/>
  <c r="X30" i="10" s="1"/>
  <c r="W25" i="10"/>
  <c r="W30" i="10" s="1"/>
  <c r="V25" i="10"/>
  <c r="V30" i="10" s="1"/>
  <c r="U25" i="10"/>
  <c r="U30" i="10" s="1"/>
  <c r="T25" i="10"/>
  <c r="T30" i="10" s="1"/>
  <c r="S25" i="10"/>
  <c r="S30" i="10" s="1"/>
  <c r="R25" i="10"/>
  <c r="R30" i="10" s="1"/>
  <c r="Q25" i="10"/>
  <c r="Q30" i="10" s="1"/>
  <c r="P25" i="10"/>
  <c r="P30" i="10" s="1"/>
  <c r="O25" i="10"/>
  <c r="O30" i="10" s="1"/>
  <c r="N25" i="10"/>
  <c r="N30" i="10" s="1"/>
  <c r="M25" i="10"/>
  <c r="M30" i="10" s="1"/>
  <c r="L25" i="10"/>
  <c r="L30" i="10" s="1"/>
  <c r="K25" i="10"/>
  <c r="K30" i="10" s="1"/>
  <c r="J25" i="10"/>
  <c r="J30" i="10" s="1"/>
  <c r="I25" i="10"/>
  <c r="I30" i="10" s="1"/>
  <c r="H25" i="10"/>
  <c r="H30" i="10" s="1"/>
  <c r="G25" i="10"/>
  <c r="G30" i="10" s="1"/>
  <c r="F25" i="10"/>
  <c r="F30" i="10" s="1"/>
  <c r="E25" i="10"/>
  <c r="E30" i="10" s="1"/>
  <c r="C25" i="10"/>
  <c r="C30" i="10" s="1"/>
  <c r="B25" i="10"/>
  <c r="AA24" i="10"/>
  <c r="AA23" i="10"/>
  <c r="AA22" i="10"/>
  <c r="AA21" i="10"/>
  <c r="AA20" i="10"/>
  <c r="AA19" i="10"/>
  <c r="AA18" i="10"/>
  <c r="Q46" i="10" l="1"/>
  <c r="Q47" i="10" s="1"/>
  <c r="H65" i="10"/>
  <c r="H66" i="10" s="1"/>
  <c r="I46" i="10"/>
  <c r="I47" i="10" s="1"/>
  <c r="AA25" i="10"/>
  <c r="AA26" i="10" s="1"/>
  <c r="B30" i="10"/>
  <c r="B70" i="10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K28" i="9"/>
  <c r="J28" i="9"/>
  <c r="I28" i="9"/>
  <c r="H28" i="9"/>
  <c r="G28" i="9"/>
  <c r="F28" i="9"/>
  <c r="E28" i="9"/>
  <c r="D28" i="9"/>
  <c r="C28" i="9"/>
  <c r="B28" i="9"/>
  <c r="L28" i="9"/>
  <c r="H68" i="10" l="1"/>
  <c r="Q49" i="10"/>
  <c r="I49" i="10"/>
  <c r="AB27" i="10"/>
  <c r="P49" i="9"/>
  <c r="O49" i="9"/>
  <c r="N49" i="9"/>
  <c r="M49" i="9"/>
  <c r="L49" i="9"/>
  <c r="F69" i="9" l="1"/>
  <c r="E69" i="9"/>
  <c r="D69" i="9"/>
  <c r="C69" i="9"/>
  <c r="B69" i="9"/>
  <c r="F68" i="9"/>
  <c r="E68" i="9"/>
  <c r="D68" i="9"/>
  <c r="C68" i="9"/>
  <c r="B68" i="9"/>
  <c r="G67" i="9"/>
  <c r="F65" i="9"/>
  <c r="F70" i="9" s="1"/>
  <c r="E65" i="9"/>
  <c r="E70" i="9" s="1"/>
  <c r="D65" i="9"/>
  <c r="D70" i="9" s="1"/>
  <c r="C65" i="9"/>
  <c r="C70" i="9" s="1"/>
  <c r="B65" i="9"/>
  <c r="G64" i="9"/>
  <c r="G63" i="9"/>
  <c r="G62" i="9"/>
  <c r="G61" i="9"/>
  <c r="G60" i="9"/>
  <c r="G59" i="9"/>
  <c r="G58" i="9"/>
  <c r="P51" i="9"/>
  <c r="P50" i="9"/>
  <c r="O50" i="9"/>
  <c r="N50" i="9"/>
  <c r="M50" i="9"/>
  <c r="L50" i="9"/>
  <c r="H50" i="9"/>
  <c r="G50" i="9"/>
  <c r="F50" i="9"/>
  <c r="E50" i="9"/>
  <c r="D50" i="9"/>
  <c r="C50" i="9"/>
  <c r="B50" i="9"/>
  <c r="H49" i="9"/>
  <c r="G49" i="9"/>
  <c r="F49" i="9"/>
  <c r="E49" i="9"/>
  <c r="D49" i="9"/>
  <c r="C49" i="9"/>
  <c r="B49" i="9"/>
  <c r="Q48" i="9"/>
  <c r="I48" i="9"/>
  <c r="P46" i="9"/>
  <c r="O46" i="9"/>
  <c r="O51" i="9" s="1"/>
  <c r="N46" i="9"/>
  <c r="N51" i="9" s="1"/>
  <c r="M46" i="9"/>
  <c r="M51" i="9" s="1"/>
  <c r="L46" i="9"/>
  <c r="L51" i="9" s="1"/>
  <c r="H46" i="9"/>
  <c r="H51" i="9" s="1"/>
  <c r="G46" i="9"/>
  <c r="G51" i="9" s="1"/>
  <c r="F46" i="9"/>
  <c r="F51" i="9" s="1"/>
  <c r="E46" i="9"/>
  <c r="E51" i="9" s="1"/>
  <c r="D46" i="9"/>
  <c r="D51" i="9" s="1"/>
  <c r="C46" i="9"/>
  <c r="C51" i="9" s="1"/>
  <c r="B46" i="9"/>
  <c r="B51" i="9" s="1"/>
  <c r="Q45" i="9"/>
  <c r="I45" i="9"/>
  <c r="Q44" i="9"/>
  <c r="I44" i="9"/>
  <c r="Q43" i="9"/>
  <c r="I43" i="9"/>
  <c r="Q42" i="9"/>
  <c r="I42" i="9"/>
  <c r="Q41" i="9"/>
  <c r="I41" i="9"/>
  <c r="Q40" i="9"/>
  <c r="I40" i="9"/>
  <c r="Q39" i="9"/>
  <c r="I39" i="9"/>
  <c r="G30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Z27" i="9"/>
  <c r="Y25" i="9"/>
  <c r="Y30" i="9" s="1"/>
  <c r="X25" i="9"/>
  <c r="X30" i="9" s="1"/>
  <c r="W25" i="9"/>
  <c r="W30" i="9" s="1"/>
  <c r="V25" i="9"/>
  <c r="V30" i="9" s="1"/>
  <c r="U25" i="9"/>
  <c r="U30" i="9" s="1"/>
  <c r="T25" i="9"/>
  <c r="T30" i="9" s="1"/>
  <c r="S25" i="9"/>
  <c r="S30" i="9" s="1"/>
  <c r="R25" i="9"/>
  <c r="R30" i="9" s="1"/>
  <c r="Q25" i="9"/>
  <c r="Q30" i="9" s="1"/>
  <c r="P25" i="9"/>
  <c r="P30" i="9" s="1"/>
  <c r="O25" i="9"/>
  <c r="O30" i="9" s="1"/>
  <c r="N25" i="9"/>
  <c r="N30" i="9" s="1"/>
  <c r="M25" i="9"/>
  <c r="M30" i="9" s="1"/>
  <c r="L25" i="9"/>
  <c r="L30" i="9" s="1"/>
  <c r="K25" i="9"/>
  <c r="K30" i="9" s="1"/>
  <c r="J25" i="9"/>
  <c r="J30" i="9" s="1"/>
  <c r="I25" i="9"/>
  <c r="I30" i="9" s="1"/>
  <c r="H25" i="9"/>
  <c r="H30" i="9" s="1"/>
  <c r="G25" i="9"/>
  <c r="F25" i="9"/>
  <c r="F30" i="9" s="1"/>
  <c r="E25" i="9"/>
  <c r="E30" i="9" s="1"/>
  <c r="D25" i="9"/>
  <c r="D30" i="9" s="1"/>
  <c r="C25" i="9"/>
  <c r="C30" i="9" s="1"/>
  <c r="B25" i="9"/>
  <c r="Z24" i="9"/>
  <c r="Z23" i="9"/>
  <c r="Z22" i="9"/>
  <c r="Z21" i="9"/>
  <c r="Z20" i="9"/>
  <c r="Z19" i="9"/>
  <c r="Z18" i="9"/>
  <c r="G65" i="9" l="1"/>
  <c r="G66" i="9" s="1"/>
  <c r="I46" i="9"/>
  <c r="I47" i="9" s="1"/>
  <c r="Z25" i="9"/>
  <c r="AA27" i="9" s="1"/>
  <c r="B30" i="9"/>
  <c r="B70" i="9"/>
  <c r="Q46" i="9"/>
  <c r="P49" i="8"/>
  <c r="O49" i="8"/>
  <c r="N49" i="8"/>
  <c r="M49" i="8"/>
  <c r="L49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H28" i="8"/>
  <c r="G28" i="8"/>
  <c r="F28" i="8"/>
  <c r="E28" i="8"/>
  <c r="D28" i="8"/>
  <c r="C28" i="8"/>
  <c r="B28" i="8"/>
  <c r="I28" i="8"/>
  <c r="G68" i="9" l="1"/>
  <c r="I49" i="9"/>
  <c r="Z26" i="9"/>
  <c r="Q49" i="9"/>
  <c r="Q47" i="9"/>
  <c r="F68" i="8"/>
  <c r="E68" i="8"/>
  <c r="D68" i="8"/>
  <c r="C68" i="8"/>
  <c r="B68" i="8"/>
  <c r="H46" i="8"/>
  <c r="G46" i="8"/>
  <c r="F46" i="8"/>
  <c r="E46" i="8"/>
  <c r="D46" i="8"/>
  <c r="D51" i="8" s="1"/>
  <c r="C46" i="8"/>
  <c r="C51" i="8" s="1"/>
  <c r="B46" i="8"/>
  <c r="B51" i="8" s="1"/>
  <c r="H49" i="8"/>
  <c r="G49" i="8"/>
  <c r="F49" i="8"/>
  <c r="E49" i="8"/>
  <c r="D49" i="8"/>
  <c r="C49" i="8"/>
  <c r="B49" i="8"/>
  <c r="F69" i="8"/>
  <c r="E69" i="8"/>
  <c r="D69" i="8"/>
  <c r="C69" i="8"/>
  <c r="B69" i="8"/>
  <c r="G67" i="8"/>
  <c r="F65" i="8"/>
  <c r="F70" i="8" s="1"/>
  <c r="E65" i="8"/>
  <c r="E70" i="8" s="1"/>
  <c r="D65" i="8"/>
  <c r="D70" i="8" s="1"/>
  <c r="C65" i="8"/>
  <c r="C70" i="8" s="1"/>
  <c r="B65" i="8"/>
  <c r="B70" i="8" s="1"/>
  <c r="G64" i="8"/>
  <c r="G63" i="8"/>
  <c r="G62" i="8"/>
  <c r="G61" i="8"/>
  <c r="G60" i="8"/>
  <c r="G59" i="8"/>
  <c r="G58" i="8"/>
  <c r="H51" i="8"/>
  <c r="P50" i="8"/>
  <c r="O50" i="8"/>
  <c r="N50" i="8"/>
  <c r="M50" i="8"/>
  <c r="L50" i="8"/>
  <c r="H50" i="8"/>
  <c r="G50" i="8"/>
  <c r="F50" i="8"/>
  <c r="E50" i="8"/>
  <c r="D50" i="8"/>
  <c r="C50" i="8"/>
  <c r="B50" i="8"/>
  <c r="Q48" i="8"/>
  <c r="I48" i="8"/>
  <c r="P46" i="8"/>
  <c r="P51" i="8" s="1"/>
  <c r="O46" i="8"/>
  <c r="O51" i="8" s="1"/>
  <c r="N46" i="8"/>
  <c r="N51" i="8" s="1"/>
  <c r="M46" i="8"/>
  <c r="M51" i="8" s="1"/>
  <c r="L46" i="8"/>
  <c r="G51" i="8"/>
  <c r="F51" i="8"/>
  <c r="E51" i="8"/>
  <c r="Q45" i="8"/>
  <c r="I45" i="8"/>
  <c r="Q44" i="8"/>
  <c r="I44" i="8"/>
  <c r="Q43" i="8"/>
  <c r="I43" i="8"/>
  <c r="Q42" i="8"/>
  <c r="I42" i="8"/>
  <c r="Q41" i="8"/>
  <c r="I41" i="8"/>
  <c r="Q40" i="8"/>
  <c r="I40" i="8"/>
  <c r="Q39" i="8"/>
  <c r="I3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Z27" i="8"/>
  <c r="Y25" i="8"/>
  <c r="Y30" i="8" s="1"/>
  <c r="X25" i="8"/>
  <c r="X30" i="8" s="1"/>
  <c r="W25" i="8"/>
  <c r="W30" i="8" s="1"/>
  <c r="V25" i="8"/>
  <c r="V30" i="8" s="1"/>
  <c r="U25" i="8"/>
  <c r="U30" i="8" s="1"/>
  <c r="T25" i="8"/>
  <c r="T30" i="8" s="1"/>
  <c r="S25" i="8"/>
  <c r="S30" i="8" s="1"/>
  <c r="R25" i="8"/>
  <c r="R30" i="8" s="1"/>
  <c r="Q25" i="8"/>
  <c r="Q30" i="8" s="1"/>
  <c r="P25" i="8"/>
  <c r="P30" i="8" s="1"/>
  <c r="O25" i="8"/>
  <c r="O30" i="8" s="1"/>
  <c r="N25" i="8"/>
  <c r="N30" i="8" s="1"/>
  <c r="M25" i="8"/>
  <c r="M30" i="8" s="1"/>
  <c r="L25" i="8"/>
  <c r="L30" i="8" s="1"/>
  <c r="K25" i="8"/>
  <c r="K30" i="8" s="1"/>
  <c r="J25" i="8"/>
  <c r="J30" i="8" s="1"/>
  <c r="I25" i="8"/>
  <c r="I30" i="8" s="1"/>
  <c r="H25" i="8"/>
  <c r="H30" i="8" s="1"/>
  <c r="G25" i="8"/>
  <c r="G30" i="8" s="1"/>
  <c r="F25" i="8"/>
  <c r="F30" i="8" s="1"/>
  <c r="E25" i="8"/>
  <c r="E30" i="8" s="1"/>
  <c r="D25" i="8"/>
  <c r="D30" i="8" s="1"/>
  <c r="C25" i="8"/>
  <c r="C30" i="8" s="1"/>
  <c r="B25" i="8"/>
  <c r="B30" i="8" s="1"/>
  <c r="Z24" i="8"/>
  <c r="Z23" i="8"/>
  <c r="Z22" i="8"/>
  <c r="Z21" i="8"/>
  <c r="Z20" i="8"/>
  <c r="Z19" i="8"/>
  <c r="Z18" i="8"/>
  <c r="Q46" i="8" l="1"/>
  <c r="Q49" i="8" s="1"/>
  <c r="Z25" i="8"/>
  <c r="Z26" i="8" s="1"/>
  <c r="I46" i="8"/>
  <c r="L51" i="8"/>
  <c r="G65" i="8"/>
  <c r="P49" i="7"/>
  <c r="O49" i="7"/>
  <c r="N49" i="7"/>
  <c r="M49" i="7"/>
  <c r="L49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47" i="8" l="1"/>
  <c r="AA27" i="8"/>
  <c r="G66" i="8"/>
  <c r="G68" i="8"/>
  <c r="I47" i="8"/>
  <c r="I49" i="8"/>
  <c r="H49" i="7"/>
  <c r="G49" i="7"/>
  <c r="F49" i="7"/>
  <c r="E49" i="7"/>
  <c r="D49" i="7"/>
  <c r="C49" i="7"/>
  <c r="B49" i="7"/>
  <c r="F68" i="7"/>
  <c r="E68" i="7"/>
  <c r="D68" i="7"/>
  <c r="C68" i="7"/>
  <c r="B68" i="7"/>
  <c r="F69" i="7" l="1"/>
  <c r="E69" i="7"/>
  <c r="D69" i="7"/>
  <c r="C69" i="7"/>
  <c r="B69" i="7"/>
  <c r="G67" i="7"/>
  <c r="F65" i="7"/>
  <c r="F70" i="7" s="1"/>
  <c r="E65" i="7"/>
  <c r="E70" i="7" s="1"/>
  <c r="D65" i="7"/>
  <c r="D70" i="7" s="1"/>
  <c r="C65" i="7"/>
  <c r="C70" i="7" s="1"/>
  <c r="B65" i="7"/>
  <c r="G64" i="7"/>
  <c r="G63" i="7"/>
  <c r="G62" i="7"/>
  <c r="G61" i="7"/>
  <c r="G60" i="7"/>
  <c r="G59" i="7"/>
  <c r="G58" i="7"/>
  <c r="P51" i="7"/>
  <c r="P50" i="7"/>
  <c r="O50" i="7"/>
  <c r="N50" i="7"/>
  <c r="M50" i="7"/>
  <c r="L50" i="7"/>
  <c r="H50" i="7"/>
  <c r="G50" i="7"/>
  <c r="F50" i="7"/>
  <c r="E50" i="7"/>
  <c r="D50" i="7"/>
  <c r="C50" i="7"/>
  <c r="B50" i="7"/>
  <c r="Q48" i="7"/>
  <c r="I48" i="7"/>
  <c r="P46" i="7"/>
  <c r="O46" i="7"/>
  <c r="O51" i="7" s="1"/>
  <c r="N46" i="7"/>
  <c r="N51" i="7" s="1"/>
  <c r="M46" i="7"/>
  <c r="M51" i="7" s="1"/>
  <c r="L46" i="7"/>
  <c r="L51" i="7" s="1"/>
  <c r="H46" i="7"/>
  <c r="H51" i="7" s="1"/>
  <c r="G46" i="7"/>
  <c r="G51" i="7" s="1"/>
  <c r="F46" i="7"/>
  <c r="F51" i="7" s="1"/>
  <c r="E46" i="7"/>
  <c r="E51" i="7" s="1"/>
  <c r="D46" i="7"/>
  <c r="D51" i="7" s="1"/>
  <c r="C46" i="7"/>
  <c r="C51" i="7" s="1"/>
  <c r="B46" i="7"/>
  <c r="B51" i="7" s="1"/>
  <c r="Q45" i="7"/>
  <c r="I45" i="7"/>
  <c r="Q44" i="7"/>
  <c r="I44" i="7"/>
  <c r="Q43" i="7"/>
  <c r="I43" i="7"/>
  <c r="Q42" i="7"/>
  <c r="I42" i="7"/>
  <c r="Q41" i="7"/>
  <c r="I41" i="7"/>
  <c r="Q40" i="7"/>
  <c r="I40" i="7"/>
  <c r="Q39" i="7"/>
  <c r="I3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Z27" i="7"/>
  <c r="Y25" i="7"/>
  <c r="Y30" i="7" s="1"/>
  <c r="X25" i="7"/>
  <c r="X30" i="7" s="1"/>
  <c r="W25" i="7"/>
  <c r="W30" i="7" s="1"/>
  <c r="V25" i="7"/>
  <c r="V30" i="7" s="1"/>
  <c r="U25" i="7"/>
  <c r="U30" i="7" s="1"/>
  <c r="T25" i="7"/>
  <c r="T30" i="7" s="1"/>
  <c r="S25" i="7"/>
  <c r="S30" i="7" s="1"/>
  <c r="R25" i="7"/>
  <c r="R30" i="7" s="1"/>
  <c r="Q25" i="7"/>
  <c r="Q30" i="7" s="1"/>
  <c r="P25" i="7"/>
  <c r="P30" i="7" s="1"/>
  <c r="O25" i="7"/>
  <c r="O30" i="7" s="1"/>
  <c r="N25" i="7"/>
  <c r="N30" i="7" s="1"/>
  <c r="M25" i="7"/>
  <c r="M30" i="7" s="1"/>
  <c r="L25" i="7"/>
  <c r="L30" i="7" s="1"/>
  <c r="K25" i="7"/>
  <c r="K30" i="7" s="1"/>
  <c r="J25" i="7"/>
  <c r="J30" i="7" s="1"/>
  <c r="I25" i="7"/>
  <c r="I30" i="7" s="1"/>
  <c r="H25" i="7"/>
  <c r="H30" i="7" s="1"/>
  <c r="G25" i="7"/>
  <c r="G30" i="7" s="1"/>
  <c r="F25" i="7"/>
  <c r="F30" i="7" s="1"/>
  <c r="E25" i="7"/>
  <c r="E30" i="7" s="1"/>
  <c r="D25" i="7"/>
  <c r="D30" i="7" s="1"/>
  <c r="C25" i="7"/>
  <c r="C30" i="7" s="1"/>
  <c r="B25" i="7"/>
  <c r="Z24" i="7"/>
  <c r="Z23" i="7"/>
  <c r="Z22" i="7"/>
  <c r="Z21" i="7"/>
  <c r="Z20" i="7"/>
  <c r="Z19" i="7"/>
  <c r="Z18" i="7"/>
  <c r="Q46" i="7" l="1"/>
  <c r="Q47" i="7" s="1"/>
  <c r="G65" i="7"/>
  <c r="G68" i="7" s="1"/>
  <c r="I46" i="7"/>
  <c r="I47" i="7" s="1"/>
  <c r="Z25" i="7"/>
  <c r="Z26" i="7" s="1"/>
  <c r="B30" i="7"/>
  <c r="B70" i="7"/>
  <c r="M25" i="6"/>
  <c r="M30" i="6" s="1"/>
  <c r="L25" i="6"/>
  <c r="L30" i="6" s="1"/>
  <c r="K25" i="6"/>
  <c r="K28" i="6"/>
  <c r="L28" i="6"/>
  <c r="M28" i="6"/>
  <c r="K29" i="6"/>
  <c r="L29" i="6"/>
  <c r="M29" i="6"/>
  <c r="K30" i="6"/>
  <c r="J29" i="6"/>
  <c r="I29" i="6"/>
  <c r="H29" i="6"/>
  <c r="J28" i="6"/>
  <c r="I28" i="6"/>
  <c r="H28" i="6"/>
  <c r="J25" i="6"/>
  <c r="J30" i="6" s="1"/>
  <c r="I25" i="6"/>
  <c r="I30" i="6" s="1"/>
  <c r="H25" i="6"/>
  <c r="H30" i="6" s="1"/>
  <c r="G26" i="2"/>
  <c r="G27" i="2"/>
  <c r="G28" i="2"/>
  <c r="G29" i="2"/>
  <c r="G30" i="2"/>
  <c r="G31" i="2"/>
  <c r="G32" i="2"/>
  <c r="F33" i="2"/>
  <c r="E33" i="2"/>
  <c r="D33" i="2"/>
  <c r="C33" i="2"/>
  <c r="B33" i="2"/>
  <c r="P33" i="2"/>
  <c r="O33" i="2"/>
  <c r="N33" i="2"/>
  <c r="M33" i="2"/>
  <c r="L33" i="2"/>
  <c r="K33" i="2"/>
  <c r="Q32" i="2"/>
  <c r="Q31" i="2"/>
  <c r="Q30" i="2"/>
  <c r="Q29" i="2"/>
  <c r="Q28" i="2"/>
  <c r="Q27" i="2"/>
  <c r="Q26" i="2"/>
  <c r="K19" i="2"/>
  <c r="J19" i="2"/>
  <c r="I19" i="2"/>
  <c r="Q49" i="7" l="1"/>
  <c r="G66" i="7"/>
  <c r="I49" i="7"/>
  <c r="AA27" i="7"/>
  <c r="G33" i="2"/>
  <c r="Q33" i="2"/>
  <c r="Q19" i="2"/>
  <c r="M19" i="2"/>
  <c r="N19" i="2"/>
  <c r="O19" i="2"/>
  <c r="P19" i="2"/>
  <c r="Q25" i="6"/>
  <c r="Q30" i="6" s="1"/>
  <c r="W29" i="6"/>
  <c r="V29" i="6"/>
  <c r="W28" i="6"/>
  <c r="V28" i="6"/>
  <c r="W25" i="6"/>
  <c r="W30" i="6" s="1"/>
  <c r="V25" i="6"/>
  <c r="V30" i="6" s="1"/>
  <c r="S28" i="6"/>
  <c r="S29" i="6"/>
  <c r="R29" i="6"/>
  <c r="Q29" i="6"/>
  <c r="R28" i="6"/>
  <c r="Q28" i="6"/>
  <c r="B49" i="6" l="1"/>
  <c r="E49" i="6"/>
  <c r="F49" i="6"/>
  <c r="G49" i="6"/>
  <c r="H49" i="6"/>
  <c r="D49" i="6"/>
  <c r="C49" i="6"/>
  <c r="Y28" i="6" l="1"/>
  <c r="X28" i="6"/>
  <c r="U28" i="6"/>
  <c r="T28" i="6"/>
  <c r="P28" i="6"/>
  <c r="O28" i="6"/>
  <c r="N28" i="6"/>
  <c r="G28" i="6"/>
  <c r="F28" i="6"/>
  <c r="E28" i="6"/>
  <c r="D28" i="6"/>
  <c r="C28" i="6"/>
  <c r="B28" i="6"/>
  <c r="G46" i="6" l="1"/>
  <c r="G51" i="6" s="1"/>
  <c r="G50" i="6"/>
  <c r="F69" i="6" l="1"/>
  <c r="E69" i="6"/>
  <c r="D69" i="6"/>
  <c r="C69" i="6"/>
  <c r="B69" i="6"/>
  <c r="F68" i="6"/>
  <c r="E68" i="6"/>
  <c r="D68" i="6"/>
  <c r="C68" i="6"/>
  <c r="B68" i="6"/>
  <c r="G67" i="6"/>
  <c r="G64" i="6"/>
  <c r="B65" i="6"/>
  <c r="G58" i="6"/>
  <c r="P50" i="6"/>
  <c r="O50" i="6"/>
  <c r="N50" i="6"/>
  <c r="M50" i="6"/>
  <c r="L50" i="6"/>
  <c r="H50" i="6"/>
  <c r="F50" i="6"/>
  <c r="E50" i="6"/>
  <c r="D50" i="6"/>
  <c r="C50" i="6"/>
  <c r="B50" i="6"/>
  <c r="P49" i="6"/>
  <c r="O49" i="6"/>
  <c r="N49" i="6"/>
  <c r="M49" i="6"/>
  <c r="L49" i="6"/>
  <c r="Q48" i="6"/>
  <c r="I48" i="6"/>
  <c r="H46" i="6"/>
  <c r="H51" i="6" s="1"/>
  <c r="F46" i="6"/>
  <c r="F51" i="6" s="1"/>
  <c r="E46" i="6"/>
  <c r="E51" i="6" s="1"/>
  <c r="D46" i="6"/>
  <c r="D51" i="6" s="1"/>
  <c r="C46" i="6"/>
  <c r="C51" i="6" s="1"/>
  <c r="B46" i="6"/>
  <c r="I45" i="6"/>
  <c r="I44" i="6"/>
  <c r="I43" i="6"/>
  <c r="I42" i="6"/>
  <c r="I41" i="6"/>
  <c r="I40" i="6"/>
  <c r="Q39" i="6"/>
  <c r="I39" i="6"/>
  <c r="Y29" i="6"/>
  <c r="X29" i="6"/>
  <c r="U29" i="6"/>
  <c r="T29" i="6"/>
  <c r="P29" i="6"/>
  <c r="O29" i="6"/>
  <c r="N29" i="6"/>
  <c r="G29" i="6"/>
  <c r="F29" i="6"/>
  <c r="E29" i="6"/>
  <c r="D29" i="6"/>
  <c r="C29" i="6"/>
  <c r="B29" i="6"/>
  <c r="Z27" i="6"/>
  <c r="Y25" i="6"/>
  <c r="Y30" i="6" s="1"/>
  <c r="X25" i="6"/>
  <c r="X30" i="6" s="1"/>
  <c r="U25" i="6"/>
  <c r="U30" i="6" s="1"/>
  <c r="T25" i="6"/>
  <c r="T30" i="6" s="1"/>
  <c r="S25" i="6"/>
  <c r="S30" i="6" s="1"/>
  <c r="R25" i="6"/>
  <c r="R30" i="6" s="1"/>
  <c r="P25" i="6"/>
  <c r="P30" i="6" s="1"/>
  <c r="O25" i="6"/>
  <c r="O30" i="6" s="1"/>
  <c r="N25" i="6"/>
  <c r="N30" i="6" s="1"/>
  <c r="G25" i="6"/>
  <c r="G30" i="6" s="1"/>
  <c r="F25" i="6"/>
  <c r="F30" i="6" s="1"/>
  <c r="E25" i="6"/>
  <c r="E30" i="6" s="1"/>
  <c r="D25" i="6"/>
  <c r="D30" i="6" s="1"/>
  <c r="C25" i="6"/>
  <c r="C30" i="6" s="1"/>
  <c r="B25" i="6"/>
  <c r="B30" i="6" s="1"/>
  <c r="Z24" i="6"/>
  <c r="Z23" i="6"/>
  <c r="Z22" i="6"/>
  <c r="Z21" i="6"/>
  <c r="Z20" i="6"/>
  <c r="Z19" i="6"/>
  <c r="Z18" i="6"/>
  <c r="G60" i="6" l="1"/>
  <c r="G62" i="6"/>
  <c r="Q43" i="6"/>
  <c r="G63" i="6"/>
  <c r="E65" i="6"/>
  <c r="E70" i="6" s="1"/>
  <c r="C65" i="6"/>
  <c r="C70" i="6" s="1"/>
  <c r="G59" i="6"/>
  <c r="D65" i="6"/>
  <c r="D70" i="6" s="1"/>
  <c r="P46" i="6"/>
  <c r="P51" i="6" s="1"/>
  <c r="Q45" i="6"/>
  <c r="O46" i="6"/>
  <c r="O51" i="6" s="1"/>
  <c r="Q44" i="6"/>
  <c r="M46" i="6"/>
  <c r="M51" i="6" s="1"/>
  <c r="N46" i="6"/>
  <c r="N51" i="6" s="1"/>
  <c r="L46" i="6"/>
  <c r="Q42" i="6"/>
  <c r="Q41" i="6"/>
  <c r="I46" i="6"/>
  <c r="I47" i="6" s="1"/>
  <c r="B51" i="6"/>
  <c r="B70" i="6"/>
  <c r="Q40" i="6"/>
  <c r="F65" i="6"/>
  <c r="F70" i="6" s="1"/>
  <c r="G61" i="6"/>
  <c r="Z25" i="6"/>
  <c r="G49" i="5"/>
  <c r="F49" i="5"/>
  <c r="E49" i="5"/>
  <c r="D49" i="5"/>
  <c r="C49" i="5"/>
  <c r="B49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Q46" i="6" l="1"/>
  <c r="Q47" i="6" s="1"/>
  <c r="L51" i="6"/>
  <c r="I49" i="6"/>
  <c r="Z26" i="6"/>
  <c r="AA27" i="6"/>
  <c r="G65" i="6"/>
  <c r="F69" i="5"/>
  <c r="E69" i="5"/>
  <c r="D69" i="5"/>
  <c r="C69" i="5"/>
  <c r="B69" i="5"/>
  <c r="F68" i="5"/>
  <c r="E68" i="5"/>
  <c r="D68" i="5"/>
  <c r="C68" i="5"/>
  <c r="B68" i="5"/>
  <c r="G67" i="5"/>
  <c r="F64" i="5"/>
  <c r="E64" i="5"/>
  <c r="D64" i="5"/>
  <c r="C64" i="5"/>
  <c r="B64" i="5"/>
  <c r="F63" i="5"/>
  <c r="E63" i="5"/>
  <c r="D63" i="5"/>
  <c r="C63" i="5"/>
  <c r="B63" i="5"/>
  <c r="F62" i="5"/>
  <c r="E62" i="5"/>
  <c r="D62" i="5"/>
  <c r="C62" i="5"/>
  <c r="B62" i="5"/>
  <c r="F61" i="5"/>
  <c r="E61" i="5"/>
  <c r="D61" i="5"/>
  <c r="C61" i="5"/>
  <c r="B61" i="5"/>
  <c r="F60" i="5"/>
  <c r="E60" i="5"/>
  <c r="D60" i="5"/>
  <c r="C60" i="5"/>
  <c r="B60" i="5"/>
  <c r="F59" i="5"/>
  <c r="E59" i="5"/>
  <c r="D59" i="5"/>
  <c r="C59" i="5"/>
  <c r="B59" i="5"/>
  <c r="G58" i="5"/>
  <c r="O50" i="5"/>
  <c r="N50" i="5"/>
  <c r="M50" i="5"/>
  <c r="L50" i="5"/>
  <c r="K50" i="5"/>
  <c r="G50" i="5"/>
  <c r="F50" i="5"/>
  <c r="E50" i="5"/>
  <c r="D50" i="5"/>
  <c r="C50" i="5"/>
  <c r="B50" i="5"/>
  <c r="O49" i="5"/>
  <c r="N49" i="5"/>
  <c r="M49" i="5"/>
  <c r="L49" i="5"/>
  <c r="K49" i="5"/>
  <c r="P48" i="5"/>
  <c r="H48" i="5"/>
  <c r="G46" i="5"/>
  <c r="G51" i="5" s="1"/>
  <c r="F46" i="5"/>
  <c r="F51" i="5" s="1"/>
  <c r="E46" i="5"/>
  <c r="E51" i="5" s="1"/>
  <c r="D46" i="5"/>
  <c r="D51" i="5" s="1"/>
  <c r="C46" i="5"/>
  <c r="B46" i="5"/>
  <c r="B51" i="5" s="1"/>
  <c r="O45" i="5"/>
  <c r="N45" i="5"/>
  <c r="M45" i="5"/>
  <c r="L45" i="5"/>
  <c r="K45" i="5"/>
  <c r="H45" i="5"/>
  <c r="O44" i="5"/>
  <c r="N44" i="5"/>
  <c r="M44" i="5"/>
  <c r="L44" i="5"/>
  <c r="K44" i="5"/>
  <c r="H44" i="5"/>
  <c r="O43" i="5"/>
  <c r="N43" i="5"/>
  <c r="M43" i="5"/>
  <c r="L43" i="5"/>
  <c r="K43" i="5"/>
  <c r="H43" i="5"/>
  <c r="O42" i="5"/>
  <c r="N42" i="5"/>
  <c r="M42" i="5"/>
  <c r="L42" i="5"/>
  <c r="K42" i="5"/>
  <c r="H42" i="5"/>
  <c r="O41" i="5"/>
  <c r="N41" i="5"/>
  <c r="M41" i="5"/>
  <c r="L41" i="5"/>
  <c r="K41" i="5"/>
  <c r="H41" i="5"/>
  <c r="O40" i="5"/>
  <c r="N40" i="5"/>
  <c r="M40" i="5"/>
  <c r="L40" i="5"/>
  <c r="K40" i="5"/>
  <c r="H40" i="5"/>
  <c r="P39" i="5"/>
  <c r="H3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T27" i="5"/>
  <c r="S25" i="5"/>
  <c r="S30" i="5" s="1"/>
  <c r="R25" i="5"/>
  <c r="R30" i="5" s="1"/>
  <c r="Q25" i="5"/>
  <c r="Q30" i="5" s="1"/>
  <c r="P25" i="5"/>
  <c r="P30" i="5" s="1"/>
  <c r="O25" i="5"/>
  <c r="O30" i="5" s="1"/>
  <c r="N25" i="5"/>
  <c r="N30" i="5" s="1"/>
  <c r="M25" i="5"/>
  <c r="M30" i="5" s="1"/>
  <c r="L25" i="5"/>
  <c r="L30" i="5" s="1"/>
  <c r="K25" i="5"/>
  <c r="K30" i="5" s="1"/>
  <c r="J25" i="5"/>
  <c r="J30" i="5" s="1"/>
  <c r="I25" i="5"/>
  <c r="I30" i="5" s="1"/>
  <c r="H25" i="5"/>
  <c r="H30" i="5" s="1"/>
  <c r="G25" i="5"/>
  <c r="G30" i="5" s="1"/>
  <c r="F25" i="5"/>
  <c r="F30" i="5" s="1"/>
  <c r="E25" i="5"/>
  <c r="E30" i="5" s="1"/>
  <c r="D25" i="5"/>
  <c r="D30" i="5" s="1"/>
  <c r="C25" i="5"/>
  <c r="B25" i="5"/>
  <c r="B30" i="5" s="1"/>
  <c r="T24" i="5"/>
  <c r="T23" i="5"/>
  <c r="T22" i="5"/>
  <c r="T21" i="5"/>
  <c r="T20" i="5"/>
  <c r="T19" i="5"/>
  <c r="T18" i="5"/>
  <c r="Q49" i="6" l="1"/>
  <c r="G66" i="6"/>
  <c r="G68" i="6"/>
  <c r="D65" i="5"/>
  <c r="D70" i="5" s="1"/>
  <c r="G64" i="5"/>
  <c r="G61" i="5"/>
  <c r="P43" i="5"/>
  <c r="M46" i="5"/>
  <c r="M51" i="5" s="1"/>
  <c r="E65" i="5"/>
  <c r="E70" i="5" s="1"/>
  <c r="C65" i="5"/>
  <c r="C70" i="5" s="1"/>
  <c r="G62" i="5"/>
  <c r="F65" i="5"/>
  <c r="F70" i="5" s="1"/>
  <c r="B65" i="5"/>
  <c r="G60" i="5"/>
  <c r="G63" i="5"/>
  <c r="N46" i="5"/>
  <c r="N51" i="5" s="1"/>
  <c r="O46" i="5"/>
  <c r="O51" i="5" s="1"/>
  <c r="K46" i="5"/>
  <c r="K51" i="5" s="1"/>
  <c r="P42" i="5"/>
  <c r="P41" i="5"/>
  <c r="P45" i="5"/>
  <c r="L46" i="5"/>
  <c r="L51" i="5" s="1"/>
  <c r="P44" i="5"/>
  <c r="H46" i="5"/>
  <c r="H47" i="5" s="1"/>
  <c r="T25" i="5"/>
  <c r="U27" i="5" s="1"/>
  <c r="G59" i="5"/>
  <c r="C30" i="5"/>
  <c r="C51" i="5"/>
  <c r="P40" i="5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G65" i="5" l="1"/>
  <c r="G66" i="5" s="1"/>
  <c r="B70" i="5"/>
  <c r="P46" i="5"/>
  <c r="P49" i="5" s="1"/>
  <c r="H49" i="5"/>
  <c r="T26" i="5"/>
  <c r="G49" i="4"/>
  <c r="F49" i="4"/>
  <c r="E49" i="4"/>
  <c r="D49" i="4"/>
  <c r="C49" i="4"/>
  <c r="B49" i="4"/>
  <c r="G68" i="5" l="1"/>
  <c r="P47" i="5"/>
  <c r="F69" i="4"/>
  <c r="E69" i="4"/>
  <c r="D69" i="4"/>
  <c r="C69" i="4"/>
  <c r="B69" i="4"/>
  <c r="F68" i="4"/>
  <c r="E68" i="4"/>
  <c r="D68" i="4"/>
  <c r="C68" i="4"/>
  <c r="B68" i="4"/>
  <c r="G67" i="4"/>
  <c r="F64" i="4"/>
  <c r="E64" i="4"/>
  <c r="D64" i="4"/>
  <c r="C64" i="4"/>
  <c r="B64" i="4"/>
  <c r="F63" i="4"/>
  <c r="E63" i="4"/>
  <c r="D63" i="4"/>
  <c r="C63" i="4"/>
  <c r="B63" i="4"/>
  <c r="F62" i="4"/>
  <c r="E62" i="4"/>
  <c r="D62" i="4"/>
  <c r="C62" i="4"/>
  <c r="B62" i="4"/>
  <c r="F61" i="4"/>
  <c r="E61" i="4"/>
  <c r="D61" i="4"/>
  <c r="C61" i="4"/>
  <c r="B61" i="4"/>
  <c r="F60" i="4"/>
  <c r="E60" i="4"/>
  <c r="D60" i="4"/>
  <c r="C60" i="4"/>
  <c r="B60" i="4"/>
  <c r="F59" i="4"/>
  <c r="E59" i="4"/>
  <c r="D59" i="4"/>
  <c r="C59" i="4"/>
  <c r="B59" i="4"/>
  <c r="G58" i="4"/>
  <c r="O50" i="4"/>
  <c r="N50" i="4"/>
  <c r="M50" i="4"/>
  <c r="L50" i="4"/>
  <c r="K50" i="4"/>
  <c r="G50" i="4"/>
  <c r="F50" i="4"/>
  <c r="E50" i="4"/>
  <c r="D50" i="4"/>
  <c r="C50" i="4"/>
  <c r="B50" i="4"/>
  <c r="O49" i="4"/>
  <c r="N49" i="4"/>
  <c r="M49" i="4"/>
  <c r="L49" i="4"/>
  <c r="K49" i="4"/>
  <c r="P48" i="4"/>
  <c r="H48" i="4"/>
  <c r="G46" i="4"/>
  <c r="G51" i="4" s="1"/>
  <c r="F46" i="4"/>
  <c r="F51" i="4" s="1"/>
  <c r="E46" i="4"/>
  <c r="E51" i="4" s="1"/>
  <c r="D46" i="4"/>
  <c r="D51" i="4" s="1"/>
  <c r="C46" i="4"/>
  <c r="C51" i="4" s="1"/>
  <c r="B46" i="4"/>
  <c r="O45" i="4"/>
  <c r="N45" i="4"/>
  <c r="M45" i="4"/>
  <c r="L45" i="4"/>
  <c r="K45" i="4"/>
  <c r="H45" i="4"/>
  <c r="O44" i="4"/>
  <c r="N44" i="4"/>
  <c r="M44" i="4"/>
  <c r="L44" i="4"/>
  <c r="K44" i="4"/>
  <c r="H44" i="4"/>
  <c r="O43" i="4"/>
  <c r="N43" i="4"/>
  <c r="M43" i="4"/>
  <c r="L43" i="4"/>
  <c r="K43" i="4"/>
  <c r="H43" i="4"/>
  <c r="O42" i="4"/>
  <c r="N42" i="4"/>
  <c r="M42" i="4"/>
  <c r="L42" i="4"/>
  <c r="K42" i="4"/>
  <c r="H42" i="4"/>
  <c r="O41" i="4"/>
  <c r="N41" i="4"/>
  <c r="M41" i="4"/>
  <c r="L41" i="4"/>
  <c r="K41" i="4"/>
  <c r="H41" i="4"/>
  <c r="O40" i="4"/>
  <c r="N40" i="4"/>
  <c r="M40" i="4"/>
  <c r="L40" i="4"/>
  <c r="K40" i="4"/>
  <c r="H40" i="4"/>
  <c r="P39" i="4"/>
  <c r="H3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T27" i="4"/>
  <c r="S25" i="4"/>
  <c r="S30" i="4" s="1"/>
  <c r="R25" i="4"/>
  <c r="R30" i="4" s="1"/>
  <c r="Q25" i="4"/>
  <c r="Q30" i="4" s="1"/>
  <c r="P25" i="4"/>
  <c r="P30" i="4" s="1"/>
  <c r="O25" i="4"/>
  <c r="O30" i="4" s="1"/>
  <c r="N25" i="4"/>
  <c r="N30" i="4" s="1"/>
  <c r="M25" i="4"/>
  <c r="M30" i="4" s="1"/>
  <c r="L25" i="4"/>
  <c r="L30" i="4" s="1"/>
  <c r="K25" i="4"/>
  <c r="K30" i="4" s="1"/>
  <c r="J25" i="4"/>
  <c r="J30" i="4" s="1"/>
  <c r="I25" i="4"/>
  <c r="I30" i="4" s="1"/>
  <c r="H25" i="4"/>
  <c r="H30" i="4" s="1"/>
  <c r="G25" i="4"/>
  <c r="G30" i="4" s="1"/>
  <c r="F25" i="4"/>
  <c r="F30" i="4" s="1"/>
  <c r="E25" i="4"/>
  <c r="E30" i="4" s="1"/>
  <c r="D25" i="4"/>
  <c r="D30" i="4" s="1"/>
  <c r="C25" i="4"/>
  <c r="C30" i="4" s="1"/>
  <c r="B25" i="4"/>
  <c r="T24" i="4"/>
  <c r="T23" i="4"/>
  <c r="T22" i="4"/>
  <c r="T21" i="4"/>
  <c r="T20" i="4"/>
  <c r="T19" i="4"/>
  <c r="T18" i="4"/>
  <c r="C65" i="4" l="1"/>
  <c r="C70" i="4" s="1"/>
  <c r="B65" i="4"/>
  <c r="B70" i="4" s="1"/>
  <c r="P42" i="4"/>
  <c r="P45" i="4"/>
  <c r="G63" i="4"/>
  <c r="P43" i="4"/>
  <c r="N46" i="4"/>
  <c r="N51" i="4" s="1"/>
  <c r="F65" i="4"/>
  <c r="F70" i="4" s="1"/>
  <c r="G61" i="4"/>
  <c r="D65" i="4"/>
  <c r="D70" i="4" s="1"/>
  <c r="G60" i="4"/>
  <c r="G59" i="4"/>
  <c r="G62" i="4"/>
  <c r="E65" i="4"/>
  <c r="E70" i="4" s="1"/>
  <c r="G64" i="4"/>
  <c r="K46" i="4"/>
  <c r="K51" i="4" s="1"/>
  <c r="L46" i="4"/>
  <c r="L51" i="4" s="1"/>
  <c r="P44" i="4"/>
  <c r="M46" i="4"/>
  <c r="M51" i="4" s="1"/>
  <c r="P41" i="4"/>
  <c r="O46" i="4"/>
  <c r="O51" i="4" s="1"/>
  <c r="H46" i="4"/>
  <c r="H49" i="4" s="1"/>
  <c r="T25" i="4"/>
  <c r="T26" i="4" s="1"/>
  <c r="B30" i="4"/>
  <c r="B51" i="4"/>
  <c r="P40" i="4"/>
  <c r="G49" i="3"/>
  <c r="F49" i="3"/>
  <c r="E49" i="3"/>
  <c r="D49" i="3"/>
  <c r="C49" i="3"/>
  <c r="B49" i="3"/>
  <c r="S28" i="3"/>
  <c r="R28" i="3"/>
  <c r="Q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P28" i="3"/>
  <c r="G65" i="4" l="1"/>
  <c r="G66" i="4" s="1"/>
  <c r="P46" i="4"/>
  <c r="P47" i="4" s="1"/>
  <c r="H47" i="4"/>
  <c r="U27" i="4"/>
  <c r="G68" i="4" l="1"/>
  <c r="P49" i="4"/>
  <c r="M25" i="3"/>
  <c r="M30" i="3" s="1"/>
  <c r="M29" i="3"/>
  <c r="T25" i="1" l="1"/>
  <c r="T27" i="3" l="1"/>
  <c r="T19" i="3"/>
  <c r="T20" i="3"/>
  <c r="T21" i="3"/>
  <c r="T22" i="3"/>
  <c r="T23" i="3"/>
  <c r="T24" i="3"/>
  <c r="T18" i="3"/>
  <c r="T18" i="1"/>
  <c r="T19" i="1"/>
  <c r="T20" i="1"/>
  <c r="T21" i="1"/>
  <c r="T22" i="1"/>
  <c r="T23" i="1"/>
  <c r="T24" i="1"/>
  <c r="F69" i="3" l="1"/>
  <c r="E69" i="3"/>
  <c r="D69" i="3"/>
  <c r="C69" i="3"/>
  <c r="B69" i="3"/>
  <c r="F68" i="3"/>
  <c r="E68" i="3"/>
  <c r="D68" i="3"/>
  <c r="C68" i="3"/>
  <c r="B68" i="3"/>
  <c r="G67" i="3"/>
  <c r="F64" i="3"/>
  <c r="E64" i="3"/>
  <c r="D64" i="3"/>
  <c r="C64" i="3"/>
  <c r="B64" i="3"/>
  <c r="F63" i="3"/>
  <c r="E63" i="3"/>
  <c r="D63" i="3"/>
  <c r="C63" i="3"/>
  <c r="B63" i="3"/>
  <c r="F62" i="3"/>
  <c r="E62" i="3"/>
  <c r="D62" i="3"/>
  <c r="C62" i="3"/>
  <c r="B62" i="3"/>
  <c r="F61" i="3"/>
  <c r="E61" i="3"/>
  <c r="D61" i="3"/>
  <c r="C61" i="3"/>
  <c r="B61" i="3"/>
  <c r="F60" i="3"/>
  <c r="E60" i="3"/>
  <c r="D60" i="3"/>
  <c r="C60" i="3"/>
  <c r="B60" i="3"/>
  <c r="F59" i="3"/>
  <c r="E59" i="3"/>
  <c r="D59" i="3"/>
  <c r="C59" i="3"/>
  <c r="B59" i="3"/>
  <c r="G58" i="3"/>
  <c r="O50" i="3"/>
  <c r="N50" i="3"/>
  <c r="M50" i="3"/>
  <c r="L50" i="3"/>
  <c r="K50" i="3"/>
  <c r="G50" i="3"/>
  <c r="F50" i="3"/>
  <c r="E50" i="3"/>
  <c r="D50" i="3"/>
  <c r="C50" i="3"/>
  <c r="B50" i="3"/>
  <c r="O49" i="3"/>
  <c r="N49" i="3"/>
  <c r="M49" i="3"/>
  <c r="L49" i="3"/>
  <c r="K49" i="3"/>
  <c r="P48" i="3"/>
  <c r="H48" i="3"/>
  <c r="O45" i="3"/>
  <c r="N45" i="3"/>
  <c r="M45" i="3"/>
  <c r="L45" i="3"/>
  <c r="K45" i="3"/>
  <c r="H45" i="3"/>
  <c r="O44" i="3"/>
  <c r="N44" i="3"/>
  <c r="M44" i="3"/>
  <c r="L44" i="3"/>
  <c r="K44" i="3"/>
  <c r="E46" i="3"/>
  <c r="E51" i="3" s="1"/>
  <c r="H44" i="3"/>
  <c r="O43" i="3"/>
  <c r="N43" i="3"/>
  <c r="M43" i="3"/>
  <c r="L43" i="3"/>
  <c r="K43" i="3"/>
  <c r="H43" i="3"/>
  <c r="O42" i="3"/>
  <c r="N42" i="3"/>
  <c r="M42" i="3"/>
  <c r="L42" i="3"/>
  <c r="K42" i="3"/>
  <c r="H42" i="3"/>
  <c r="O41" i="3"/>
  <c r="N41" i="3"/>
  <c r="M41" i="3"/>
  <c r="L41" i="3"/>
  <c r="K41" i="3"/>
  <c r="H41" i="3"/>
  <c r="O40" i="3"/>
  <c r="N40" i="3"/>
  <c r="M40" i="3"/>
  <c r="L40" i="3"/>
  <c r="K40" i="3"/>
  <c r="H40" i="3"/>
  <c r="P39" i="3"/>
  <c r="G46" i="3"/>
  <c r="G51" i="3" s="1"/>
  <c r="F46" i="3"/>
  <c r="F51" i="3" s="1"/>
  <c r="D46" i="3"/>
  <c r="D51" i="3" s="1"/>
  <c r="H39" i="3"/>
  <c r="B46" i="3"/>
  <c r="S29" i="3"/>
  <c r="R29" i="3"/>
  <c r="Q29" i="3"/>
  <c r="P29" i="3"/>
  <c r="O29" i="3"/>
  <c r="N29" i="3"/>
  <c r="L29" i="3"/>
  <c r="K29" i="3"/>
  <c r="J29" i="3"/>
  <c r="I29" i="3"/>
  <c r="H29" i="3"/>
  <c r="G29" i="3"/>
  <c r="F29" i="3"/>
  <c r="E29" i="3"/>
  <c r="D29" i="3"/>
  <c r="C29" i="3"/>
  <c r="B29" i="3"/>
  <c r="R25" i="3"/>
  <c r="R30" i="3" s="1"/>
  <c r="J25" i="3"/>
  <c r="J30" i="3" s="1"/>
  <c r="B25" i="3"/>
  <c r="S25" i="3"/>
  <c r="S30" i="3" s="1"/>
  <c r="Q25" i="3"/>
  <c r="Q30" i="3" s="1"/>
  <c r="P25" i="3"/>
  <c r="P30" i="3" s="1"/>
  <c r="O25" i="3"/>
  <c r="O30" i="3" s="1"/>
  <c r="N25" i="3"/>
  <c r="N30" i="3" s="1"/>
  <c r="L25" i="3"/>
  <c r="L30" i="3" s="1"/>
  <c r="K25" i="3"/>
  <c r="I25" i="3"/>
  <c r="I30" i="3" s="1"/>
  <c r="H25" i="3"/>
  <c r="H30" i="3" s="1"/>
  <c r="G25" i="3"/>
  <c r="G30" i="3" s="1"/>
  <c r="F25" i="3"/>
  <c r="F30" i="3" s="1"/>
  <c r="E25" i="3"/>
  <c r="E30" i="3" s="1"/>
  <c r="D25" i="3"/>
  <c r="D30" i="3" s="1"/>
  <c r="C25" i="3"/>
  <c r="C30" i="3" s="1"/>
  <c r="B30" i="3" l="1"/>
  <c r="T25" i="3"/>
  <c r="G59" i="3"/>
  <c r="D65" i="3"/>
  <c r="D70" i="3" s="1"/>
  <c r="M46" i="3"/>
  <c r="M51" i="3" s="1"/>
  <c r="F65" i="3"/>
  <c r="F70" i="3" s="1"/>
  <c r="P42" i="3"/>
  <c r="N46" i="3"/>
  <c r="N51" i="3" s="1"/>
  <c r="G62" i="3"/>
  <c r="L46" i="3"/>
  <c r="L51" i="3" s="1"/>
  <c r="G64" i="3"/>
  <c r="G61" i="3"/>
  <c r="P45" i="3"/>
  <c r="C65" i="3"/>
  <c r="C70" i="3" s="1"/>
  <c r="G60" i="3"/>
  <c r="G63" i="3"/>
  <c r="E65" i="3"/>
  <c r="E70" i="3" s="1"/>
  <c r="O46" i="3"/>
  <c r="O51" i="3" s="1"/>
  <c r="P41" i="3"/>
  <c r="P40" i="3"/>
  <c r="P43" i="3"/>
  <c r="P44" i="3"/>
  <c r="K46" i="3"/>
  <c r="K51" i="3" s="1"/>
  <c r="B51" i="3"/>
  <c r="K30" i="3"/>
  <c r="B65" i="3"/>
  <c r="C46" i="3"/>
  <c r="C51" i="3" s="1"/>
  <c r="N47" i="2"/>
  <c r="D47" i="2"/>
  <c r="E47" i="2"/>
  <c r="F19" i="2"/>
  <c r="G19" i="2"/>
  <c r="H19" i="2"/>
  <c r="L19" i="2"/>
  <c r="E69" i="1"/>
  <c r="E68" i="1"/>
  <c r="E64" i="1"/>
  <c r="E63" i="1"/>
  <c r="E62" i="1"/>
  <c r="E61" i="1"/>
  <c r="E60" i="1"/>
  <c r="E59" i="1"/>
  <c r="E58" i="1"/>
  <c r="C58" i="1"/>
  <c r="D58" i="1"/>
  <c r="F58" i="1"/>
  <c r="C59" i="1"/>
  <c r="D59" i="1"/>
  <c r="F59" i="1"/>
  <c r="C60" i="1"/>
  <c r="D60" i="1"/>
  <c r="F60" i="1"/>
  <c r="C61" i="1"/>
  <c r="D61" i="1"/>
  <c r="F61" i="1"/>
  <c r="C62" i="1"/>
  <c r="D62" i="1"/>
  <c r="F62" i="1"/>
  <c r="C63" i="1"/>
  <c r="D63" i="1"/>
  <c r="F63" i="1"/>
  <c r="C64" i="1"/>
  <c r="D64" i="1"/>
  <c r="F64" i="1"/>
  <c r="B64" i="1"/>
  <c r="B63" i="1"/>
  <c r="B62" i="1"/>
  <c r="B61" i="1"/>
  <c r="B60" i="1"/>
  <c r="B59" i="1"/>
  <c r="B5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N50" i="1"/>
  <c r="N49" i="1"/>
  <c r="K45" i="1"/>
  <c r="K44" i="1"/>
  <c r="K43" i="1"/>
  <c r="K42" i="1"/>
  <c r="K41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B41" i="1"/>
  <c r="B42" i="1"/>
  <c r="K40" i="1"/>
  <c r="K39" i="1"/>
  <c r="P46" i="3" l="1"/>
  <c r="P49" i="3"/>
  <c r="P47" i="3"/>
  <c r="G65" i="3"/>
  <c r="B70" i="3"/>
  <c r="T26" i="3"/>
  <c r="U27" i="3"/>
  <c r="H46" i="3"/>
  <c r="E65" i="1"/>
  <c r="E70" i="1" s="1"/>
  <c r="N46" i="1"/>
  <c r="N51" i="1" s="1"/>
  <c r="B45" i="1"/>
  <c r="B44" i="1"/>
  <c r="B43" i="1"/>
  <c r="B40" i="1"/>
  <c r="B39" i="1"/>
  <c r="H47" i="3" l="1"/>
  <c r="H49" i="3"/>
  <c r="G68" i="3"/>
  <c r="G66" i="3"/>
  <c r="K18" i="1"/>
  <c r="K19" i="1"/>
  <c r="K20" i="1"/>
  <c r="K21" i="1"/>
  <c r="K22" i="1"/>
  <c r="K23" i="1"/>
  <c r="K24" i="1"/>
  <c r="J24" i="1"/>
  <c r="I24" i="1"/>
  <c r="J23" i="1"/>
  <c r="I23" i="1"/>
  <c r="J22" i="1"/>
  <c r="I22" i="1"/>
  <c r="J21" i="1"/>
  <c r="I21" i="1"/>
  <c r="J20" i="1"/>
  <c r="I20" i="1"/>
  <c r="J19" i="1"/>
  <c r="I19" i="1"/>
  <c r="J18" i="1"/>
  <c r="I18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B24" i="1"/>
  <c r="B23" i="1"/>
  <c r="B22" i="1"/>
  <c r="B21" i="1"/>
  <c r="B20" i="1"/>
  <c r="B19" i="1"/>
  <c r="B18" i="1"/>
  <c r="C29" i="1"/>
  <c r="B29" i="1"/>
  <c r="C28" i="1"/>
  <c r="B28" i="1"/>
  <c r="G29" i="1"/>
  <c r="F29" i="1"/>
  <c r="E29" i="1"/>
  <c r="D29" i="1"/>
  <c r="G28" i="1"/>
  <c r="F28" i="1"/>
  <c r="E28" i="1"/>
  <c r="D28" i="1"/>
  <c r="K29" i="1"/>
  <c r="J29" i="1"/>
  <c r="I29" i="1"/>
  <c r="H29" i="1"/>
  <c r="K28" i="1"/>
  <c r="J28" i="1"/>
  <c r="I28" i="1"/>
  <c r="H28" i="1"/>
  <c r="B25" i="1" l="1"/>
  <c r="B30" i="1" s="1"/>
  <c r="S24" i="1"/>
  <c r="R24" i="1"/>
  <c r="Q24" i="1"/>
  <c r="P24" i="1"/>
  <c r="O24" i="1"/>
  <c r="N24" i="1"/>
  <c r="M24" i="1"/>
  <c r="S23" i="1"/>
  <c r="R23" i="1"/>
  <c r="Q23" i="1"/>
  <c r="P23" i="1"/>
  <c r="O23" i="1"/>
  <c r="N23" i="1"/>
  <c r="M23" i="1"/>
  <c r="S22" i="1"/>
  <c r="R22" i="1"/>
  <c r="Q22" i="1"/>
  <c r="P22" i="1"/>
  <c r="O22" i="1"/>
  <c r="N22" i="1"/>
  <c r="M22" i="1"/>
  <c r="S21" i="1"/>
  <c r="R21" i="1"/>
  <c r="Q21" i="1"/>
  <c r="P21" i="1"/>
  <c r="O21" i="1"/>
  <c r="N21" i="1"/>
  <c r="M21" i="1"/>
  <c r="S20" i="1"/>
  <c r="R20" i="1"/>
  <c r="Q20" i="1"/>
  <c r="P20" i="1"/>
  <c r="O20" i="1"/>
  <c r="N20" i="1"/>
  <c r="M20" i="1"/>
  <c r="S19" i="1"/>
  <c r="R19" i="1"/>
  <c r="Q19" i="1"/>
  <c r="P19" i="1"/>
  <c r="O19" i="1"/>
  <c r="N19" i="1"/>
  <c r="M19" i="1"/>
  <c r="S18" i="1"/>
  <c r="R18" i="1"/>
  <c r="Q18" i="1"/>
  <c r="P18" i="1"/>
  <c r="O18" i="1"/>
  <c r="N18" i="1"/>
  <c r="M18" i="1"/>
  <c r="L24" i="1"/>
  <c r="L23" i="1"/>
  <c r="L22" i="1"/>
  <c r="L21" i="1"/>
  <c r="L20" i="1"/>
  <c r="L19" i="1"/>
  <c r="P47" i="2" l="1"/>
  <c r="M47" i="2"/>
  <c r="L47" i="2"/>
  <c r="K47" i="2"/>
  <c r="F47" i="2"/>
  <c r="C47" i="2"/>
  <c r="B47" i="2"/>
  <c r="Q46" i="2"/>
  <c r="G46" i="2"/>
  <c r="Q45" i="2"/>
  <c r="G45" i="2"/>
  <c r="Q44" i="2"/>
  <c r="G44" i="2"/>
  <c r="Q43" i="2"/>
  <c r="G43" i="2"/>
  <c r="Q42" i="2"/>
  <c r="G42" i="2"/>
  <c r="Q41" i="2"/>
  <c r="G41" i="2"/>
  <c r="Q40" i="2"/>
  <c r="G40" i="2"/>
  <c r="E19" i="2"/>
  <c r="C19" i="2"/>
  <c r="B19" i="2"/>
  <c r="G47" i="2" l="1"/>
  <c r="Q47" i="2"/>
  <c r="L18" i="1" l="1"/>
  <c r="F69" i="1" l="1"/>
  <c r="D69" i="1"/>
  <c r="C69" i="1"/>
  <c r="B69" i="1"/>
  <c r="F68" i="1"/>
  <c r="D68" i="1"/>
  <c r="C68" i="1"/>
  <c r="B68" i="1"/>
  <c r="G67" i="1"/>
  <c r="G63" i="1"/>
  <c r="G62" i="1"/>
  <c r="G60" i="1"/>
  <c r="G58" i="1"/>
  <c r="O50" i="1"/>
  <c r="M50" i="1"/>
  <c r="L50" i="1"/>
  <c r="K50" i="1"/>
  <c r="G50" i="1"/>
  <c r="F50" i="1"/>
  <c r="E50" i="1"/>
  <c r="D50" i="1"/>
  <c r="C50" i="1"/>
  <c r="B50" i="1"/>
  <c r="O49" i="1"/>
  <c r="M49" i="1"/>
  <c r="L49" i="1"/>
  <c r="K49" i="1"/>
  <c r="G49" i="1"/>
  <c r="F49" i="1"/>
  <c r="E49" i="1"/>
  <c r="D49" i="1"/>
  <c r="C49" i="1"/>
  <c r="B49" i="1"/>
  <c r="P48" i="1"/>
  <c r="H48" i="1"/>
  <c r="G46" i="1"/>
  <c r="G51" i="1" s="1"/>
  <c r="F46" i="1"/>
  <c r="F51" i="1" s="1"/>
  <c r="P45" i="1"/>
  <c r="E46" i="1"/>
  <c r="E51" i="1" s="1"/>
  <c r="C46" i="1"/>
  <c r="C51" i="1" s="1"/>
  <c r="H43" i="1"/>
  <c r="H42" i="1"/>
  <c r="H41" i="1"/>
  <c r="H40" i="1"/>
  <c r="H39" i="1"/>
  <c r="S29" i="1"/>
  <c r="R29" i="1"/>
  <c r="Q29" i="1"/>
  <c r="P29" i="1"/>
  <c r="O29" i="1"/>
  <c r="N29" i="1"/>
  <c r="M29" i="1"/>
  <c r="L29" i="1"/>
  <c r="S28" i="1"/>
  <c r="R28" i="1"/>
  <c r="Q28" i="1"/>
  <c r="P28" i="1"/>
  <c r="O28" i="1"/>
  <c r="N28" i="1"/>
  <c r="M28" i="1"/>
  <c r="L28" i="1"/>
  <c r="T27" i="1"/>
  <c r="M46" i="1" l="1"/>
  <c r="M51" i="1" s="1"/>
  <c r="G64" i="1"/>
  <c r="D46" i="1"/>
  <c r="D51" i="1" s="1"/>
  <c r="G59" i="1"/>
  <c r="O46" i="1"/>
  <c r="O51" i="1" s="1"/>
  <c r="P40" i="1"/>
  <c r="H44" i="1"/>
  <c r="C65" i="1"/>
  <c r="C70" i="1" s="1"/>
  <c r="P42" i="1"/>
  <c r="P43" i="1"/>
  <c r="D65" i="1"/>
  <c r="D70" i="1" s="1"/>
  <c r="P44" i="1"/>
  <c r="F65" i="1"/>
  <c r="F70" i="1" s="1"/>
  <c r="K46" i="1"/>
  <c r="K51" i="1" s="1"/>
  <c r="P39" i="1"/>
  <c r="H45" i="1"/>
  <c r="B46" i="1"/>
  <c r="L46" i="1"/>
  <c r="L51" i="1" s="1"/>
  <c r="P41" i="1"/>
  <c r="P46" i="1" l="1"/>
  <c r="B51" i="1"/>
  <c r="H46" i="1"/>
  <c r="H49" i="1" l="1"/>
  <c r="H47" i="1"/>
  <c r="P47" i="1"/>
  <c r="P49" i="1"/>
  <c r="P25" i="1" l="1"/>
  <c r="P30" i="1" s="1"/>
  <c r="Q25" i="1"/>
  <c r="Q30" i="1" s="1"/>
  <c r="N25" i="1"/>
  <c r="N30" i="1" s="1"/>
  <c r="S25" i="1"/>
  <c r="S30" i="1" s="1"/>
  <c r="O25" i="1"/>
  <c r="O30" i="1" s="1"/>
  <c r="R25" i="1"/>
  <c r="R30" i="1" s="1"/>
  <c r="L25" i="1"/>
  <c r="L30" i="1" l="1"/>
  <c r="M25" i="1"/>
  <c r="M30" i="1" s="1"/>
  <c r="T26" i="1" l="1"/>
  <c r="U27" i="1" l="1"/>
  <c r="I25" i="1"/>
  <c r="I30" i="1" s="1"/>
  <c r="F25" i="1"/>
  <c r="F30" i="1" s="1"/>
  <c r="H25" i="1"/>
  <c r="H30" i="1" s="1"/>
  <c r="E25" i="1"/>
  <c r="E30" i="1" s="1"/>
  <c r="C25" i="1"/>
  <c r="C30" i="1"/>
  <c r="K25" i="1"/>
  <c r="K30" i="1" s="1"/>
  <c r="D25" i="1"/>
  <c r="D30" i="1" s="1"/>
  <c r="G25" i="1"/>
  <c r="G30" i="1" s="1"/>
  <c r="J25" i="1"/>
  <c r="J30" i="1" s="1"/>
  <c r="G61" i="1"/>
  <c r="B65" i="1"/>
  <c r="B70" i="1" s="1"/>
  <c r="G65" i="1" l="1"/>
  <c r="G66" i="1" s="1"/>
  <c r="G68" i="1" l="1"/>
</calcChain>
</file>

<file path=xl/sharedStrings.xml><?xml version="1.0" encoding="utf-8"?>
<sst xmlns="http://schemas.openxmlformats.org/spreadsheetml/2006/main" count="1952" uniqueCount="77">
  <si>
    <t xml:space="preserve">PROGRAMACION SEMANAL DE ALIMENTO </t>
  </si>
  <si>
    <t>UNIDAD DE PRODUCCIÓN</t>
  </si>
  <si>
    <t>ALABAMA</t>
  </si>
  <si>
    <t xml:space="preserve">LOTES </t>
  </si>
  <si>
    <t xml:space="preserve">MODULO </t>
  </si>
  <si>
    <t>SEMANA 1</t>
  </si>
  <si>
    <t>FECHA</t>
  </si>
  <si>
    <t xml:space="preserve">LINEA   9 </t>
  </si>
  <si>
    <t>CASETA B</t>
  </si>
  <si>
    <t>CASETA D</t>
  </si>
  <si>
    <t xml:space="preserve">Rango </t>
  </si>
  <si>
    <t>TOTAL</t>
  </si>
  <si>
    <t>CORRALES</t>
  </si>
  <si>
    <t>Viernes</t>
  </si>
  <si>
    <t>Sabado</t>
  </si>
  <si>
    <t>Domingo</t>
  </si>
  <si>
    <t>Lunes</t>
  </si>
  <si>
    <t>Martes</t>
  </si>
  <si>
    <t>Miercoles</t>
  </si>
  <si>
    <t>Jueves</t>
  </si>
  <si>
    <t>PROGRAMADO</t>
  </si>
  <si>
    <t>N AVES</t>
  </si>
  <si>
    <t>Diario</t>
  </si>
  <si>
    <t>Semanal</t>
  </si>
  <si>
    <t>Prueba</t>
  </si>
  <si>
    <t>LINEA   4</t>
  </si>
  <si>
    <t>CASETA A</t>
  </si>
  <si>
    <t xml:space="preserve">LINEA   1 </t>
  </si>
  <si>
    <t>Rango</t>
  </si>
  <si>
    <t>LINEA   7</t>
  </si>
  <si>
    <t>CASETA E</t>
  </si>
  <si>
    <t>FORMATO</t>
  </si>
  <si>
    <t>Código: FO-CL-003</t>
  </si>
  <si>
    <t>PROGRAMACIÓN SEMANAL DE ALIMENTO</t>
  </si>
  <si>
    <t>Versión: 003</t>
  </si>
  <si>
    <t>Aprobación: 11-12-2008</t>
  </si>
  <si>
    <t>MODULO:</t>
  </si>
  <si>
    <t>LOTES:</t>
  </si>
  <si>
    <t>EDAD:</t>
  </si>
  <si>
    <t>UNIDAD DE PRODUCCIÓN:</t>
  </si>
  <si>
    <t>FECHA:</t>
  </si>
  <si>
    <t>TIPO DE ALIMENTO:</t>
  </si>
  <si>
    <t>LINEA 9</t>
  </si>
  <si>
    <t>CORRAL</t>
  </si>
  <si>
    <t>RANGO</t>
  </si>
  <si>
    <t>VIERNES</t>
  </si>
  <si>
    <t>SABADO</t>
  </si>
  <si>
    <t>DOMINGO</t>
  </si>
  <si>
    <t>LUNES</t>
  </si>
  <si>
    <t>MARTES</t>
  </si>
  <si>
    <t>MIERCOLES</t>
  </si>
  <si>
    <t>JUEVES</t>
  </si>
  <si>
    <t>LINEA 4</t>
  </si>
  <si>
    <t>LINEA 1</t>
  </si>
  <si>
    <t>LINEA 7</t>
  </si>
  <si>
    <t>CASETA C</t>
  </si>
  <si>
    <t>F539 - M540</t>
  </si>
  <si>
    <t>SEMANA 2</t>
  </si>
  <si>
    <t>SEMANA 3</t>
  </si>
  <si>
    <t>SEMANA 5</t>
  </si>
  <si>
    <t>SEMANA 7</t>
  </si>
  <si>
    <t>SEMANA 8</t>
  </si>
  <si>
    <t>SEMANA 9</t>
  </si>
  <si>
    <t>DESC</t>
  </si>
  <si>
    <t>SEMANA 10</t>
  </si>
  <si>
    <t>SEMANA 12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</si>
  <si>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</si>
  <si>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</si>
  <si>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</si>
  <si>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</si>
  <si>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</si>
  <si>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</si>
  <si>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</si>
  <si>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</si>
  <si>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Prepostura</t>
  </si>
  <si>
    <t>06 AL 12 DE AGOSTO</t>
  </si>
  <si>
    <t>SEMANA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</si>
</sst>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"/>
  </numFmts>
  <fonts count="30" x14ac:knownFonts="1">
    <font>
      <sz val="11"/>
      <color theme="1"/>
      <name val="Calibri"/>
      <family val="2"/>
      <scheme val="minor"/>
    </font>
    <font>
      <sz val="20"/>
      <name val="Arial"/>
      <family val="2"/>
    </font>
    <font>
      <sz val="24"/>
      <name val="Arial"/>
      <family val="2"/>
    </font>
    <font>
      <b/>
      <sz val="20"/>
      <name val="Arial"/>
      <family val="2"/>
    </font>
    <font>
      <u/>
      <sz val="20"/>
      <name val="Arial"/>
      <family val="2"/>
    </font>
    <font>
      <b/>
      <sz val="28"/>
      <color rgb="FFFF0000"/>
      <name val="Arial"/>
      <family val="2"/>
    </font>
    <font>
      <b/>
      <sz val="26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28"/>
      <name val="Arial"/>
      <family val="2"/>
    </font>
    <font>
      <b/>
      <sz val="16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24"/>
      <color indexed="10"/>
      <name val="Arial"/>
      <family val="2"/>
    </font>
    <font>
      <sz val="24"/>
      <color theme="3"/>
      <name val="Arial"/>
      <family val="2"/>
    </font>
    <font>
      <b/>
      <sz val="24"/>
      <color rgb="FFFF0000"/>
      <name val="Arial"/>
      <family val="2"/>
    </font>
    <font>
      <sz val="22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6"/>
      <color rgb="FFFF0000"/>
      <name val="Arial"/>
      <family val="2"/>
    </font>
    <font>
      <b/>
      <sz val="20"/>
      <color rgb="FFFF0000"/>
      <name val="Arial"/>
      <family val="2"/>
    </font>
    <font>
      <b/>
      <sz val="26"/>
      <color rgb="FFFF0000"/>
      <name val="Arial"/>
      <family val="2"/>
    </font>
    <font>
      <sz val="18"/>
      <name val="Arial"/>
      <family val="2"/>
    </font>
    <font>
      <sz val="16"/>
      <color theme="1"/>
      <name val="Calibri"/>
      <family val="2"/>
      <scheme val="minor"/>
    </font>
    <font>
      <b/>
      <u/>
      <sz val="16"/>
      <name val="Arial"/>
      <family val="2"/>
    </font>
    <font>
      <sz val="16"/>
      <color rgb="FF003366"/>
      <name val="Arial"/>
      <family val="2"/>
    </font>
    <font>
      <b/>
      <sz val="16"/>
      <color theme="1"/>
      <name val="Calibri"/>
      <family val="2"/>
      <scheme val="minor"/>
    </font>
    <font>
      <sz val="16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6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10" fontId="3" fillId="2" borderId="0" xfId="0" applyNumberFormat="1" applyFont="1" applyFill="1" applyAlignment="1">
      <alignment horizontal="center" vertical="center"/>
    </xf>
    <xf numFmtId="10" fontId="3" fillId="2" borderId="0" xfId="0" applyNumberFormat="1" applyFont="1" applyFill="1" applyBorder="1" applyAlignment="1">
      <alignment horizontal="center" vertical="center"/>
    </xf>
    <xf numFmtId="10" fontId="1" fillId="2" borderId="0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1" fillId="2" borderId="7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2" fillId="0" borderId="10" xfId="0" applyNumberFormat="1" applyFont="1" applyFill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9" xfId="0" applyNumberFormat="1" applyFont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" fontId="11" fillId="6" borderId="6" xfId="0" applyNumberFormat="1" applyFont="1" applyFill="1" applyBorder="1" applyAlignment="1">
      <alignment horizontal="center" vertical="center"/>
    </xf>
    <xf numFmtId="1" fontId="11" fillId="6" borderId="7" xfId="0" applyNumberFormat="1" applyFont="1" applyFill="1" applyBorder="1" applyAlignment="1">
      <alignment horizontal="center" vertical="center"/>
    </xf>
    <xf numFmtId="1" fontId="11" fillId="6" borderId="9" xfId="0" applyNumberFormat="1" applyFont="1" applyFill="1" applyBorder="1" applyAlignment="1">
      <alignment horizontal="center" vertical="center"/>
    </xf>
    <xf numFmtId="1" fontId="14" fillId="7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center" vertical="center"/>
    </xf>
    <xf numFmtId="2" fontId="11" fillId="0" borderId="9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64" fontId="11" fillId="0" borderId="12" xfId="0" applyNumberFormat="1" applyFont="1" applyBorder="1" applyAlignment="1">
      <alignment horizontal="center" vertical="center"/>
    </xf>
    <xf numFmtId="164" fontId="11" fillId="0" borderId="13" xfId="0" applyNumberFormat="1" applyFont="1" applyBorder="1" applyAlignment="1">
      <alignment horizontal="center" vertical="center"/>
    </xf>
    <xf numFmtId="164" fontId="11" fillId="0" borderId="14" xfId="0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" fillId="6" borderId="7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1" fillId="0" borderId="0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164" fontId="11" fillId="2" borderId="5" xfId="0" applyNumberFormat="1" applyFont="1" applyFill="1" applyBorder="1" applyAlignment="1">
      <alignment horizontal="center" vertical="center"/>
    </xf>
    <xf numFmtId="0" fontId="18" fillId="0" borderId="50" xfId="0" applyFont="1" applyFill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164" fontId="11" fillId="2" borderId="16" xfId="0" applyNumberFormat="1" applyFont="1" applyFill="1" applyBorder="1" applyAlignment="1">
      <alignment horizontal="center" vertical="center"/>
    </xf>
    <xf numFmtId="164" fontId="11" fillId="2" borderId="56" xfId="0" applyNumberFormat="1" applyFont="1" applyFill="1" applyBorder="1" applyAlignment="1">
      <alignment horizontal="center" vertical="center"/>
    </xf>
    <xf numFmtId="165" fontId="12" fillId="0" borderId="16" xfId="0" applyNumberFormat="1" applyFont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1" fontId="11" fillId="6" borderId="16" xfId="0" applyNumberFormat="1" applyFont="1" applyFill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164" fontId="11" fillId="0" borderId="57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5" fillId="2" borderId="49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0" fontId="2" fillId="6" borderId="50" xfId="0" applyFont="1" applyFill="1" applyBorder="1" applyAlignment="1">
      <alignment horizontal="center" vertical="center"/>
    </xf>
    <xf numFmtId="0" fontId="2" fillId="7" borderId="50" xfId="0" applyFont="1" applyFill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164" fontId="12" fillId="0" borderId="9" xfId="0" applyNumberFormat="1" applyFont="1" applyFill="1" applyBorder="1" applyAlignment="1">
      <alignment horizontal="center" vertical="center"/>
    </xf>
    <xf numFmtId="2" fontId="13" fillId="5" borderId="9" xfId="0" applyNumberFormat="1" applyFont="1" applyFill="1" applyBorder="1" applyAlignment="1">
      <alignment horizontal="center" vertical="center"/>
    </xf>
    <xf numFmtId="1" fontId="14" fillId="6" borderId="9" xfId="0" applyNumberFormat="1" applyFont="1" applyFill="1" applyBorder="1" applyAlignment="1">
      <alignment horizontal="center" vertical="center"/>
    </xf>
    <xf numFmtId="2" fontId="14" fillId="7" borderId="9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2" fillId="6" borderId="16" xfId="0" applyNumberFormat="1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17" fillId="0" borderId="50" xfId="0" applyFont="1" applyBorder="1" applyAlignment="1">
      <alignment horizontal="center" vertical="center"/>
    </xf>
    <xf numFmtId="0" fontId="19" fillId="5" borderId="50" xfId="0" applyFont="1" applyFill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2" fontId="14" fillId="0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6" fillId="2" borderId="41" xfId="0" applyFont="1" applyFill="1" applyBorder="1" applyAlignment="1">
      <alignment horizontal="center" vertical="center"/>
    </xf>
    <xf numFmtId="0" fontId="14" fillId="7" borderId="9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17" borderId="2" xfId="0" applyFont="1" applyFill="1" applyBorder="1" applyAlignment="1">
      <alignment horizontal="center" vertical="center"/>
    </xf>
    <xf numFmtId="0" fontId="6" fillId="17" borderId="3" xfId="0" applyFont="1" applyFill="1" applyBorder="1" applyAlignment="1">
      <alignment horizontal="center" vertical="center"/>
    </xf>
    <xf numFmtId="0" fontId="6" fillId="17" borderId="4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6" fillId="4" borderId="32" xfId="0" applyFont="1" applyFill="1" applyBorder="1" applyAlignment="1">
      <alignment horizontal="center" vertical="center"/>
    </xf>
    <xf numFmtId="0" fontId="25" fillId="2" borderId="18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19" xfId="0" applyFont="1" applyFill="1" applyBorder="1" applyAlignment="1">
      <alignment horizontal="center" vertical="center"/>
    </xf>
    <xf numFmtId="0" fontId="20" fillId="2" borderId="20" xfId="0" applyFont="1" applyFill="1" applyBorder="1" applyAlignment="1">
      <alignment horizontal="center" vertical="center"/>
    </xf>
    <xf numFmtId="0" fontId="25" fillId="0" borderId="21" xfId="0" applyFont="1" applyBorder="1" applyAlignment="1">
      <alignment horizontal="center" vertical="center"/>
    </xf>
    <xf numFmtId="0" fontId="25" fillId="0" borderId="22" xfId="0" applyFont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25" fillId="0" borderId="27" xfId="0" applyFont="1" applyBorder="1" applyAlignment="1">
      <alignment horizontal="center" vertical="center"/>
    </xf>
    <xf numFmtId="0" fontId="25" fillId="2" borderId="28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25" fillId="2" borderId="24" xfId="0" applyFont="1" applyFill="1" applyBorder="1" applyAlignment="1">
      <alignment horizontal="center" vertical="center"/>
    </xf>
    <xf numFmtId="0" fontId="25" fillId="2" borderId="25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8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20" fillId="2" borderId="0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10" fillId="8" borderId="30" xfId="0" applyFont="1" applyFill="1" applyBorder="1" applyAlignment="1">
      <alignment horizontal="center" vertical="center"/>
    </xf>
    <xf numFmtId="0" fontId="10" fillId="8" borderId="31" xfId="0" applyFont="1" applyFill="1" applyBorder="1" applyAlignment="1">
      <alignment horizontal="center" vertical="center"/>
    </xf>
    <xf numFmtId="0" fontId="10" fillId="8" borderId="32" xfId="0" applyFont="1" applyFill="1" applyBorder="1" applyAlignment="1">
      <alignment horizontal="center" vertical="center"/>
    </xf>
    <xf numFmtId="0" fontId="10" fillId="8" borderId="27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3" borderId="33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20" xfId="0" quotePrefix="1" applyFont="1" applyFill="1" applyBorder="1" applyAlignment="1">
      <alignment horizontal="center" vertical="center"/>
    </xf>
    <xf numFmtId="0" fontId="10" fillId="3" borderId="41" xfId="0" quotePrefix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27" fillId="11" borderId="6" xfId="0" applyFont="1" applyFill="1" applyBorder="1" applyAlignment="1">
      <alignment horizontal="center" vertical="center"/>
    </xf>
    <xf numFmtId="0" fontId="27" fillId="12" borderId="7" xfId="0" applyFont="1" applyFill="1" applyBorder="1" applyAlignment="1">
      <alignment horizontal="center" vertical="center"/>
    </xf>
    <xf numFmtId="0" fontId="27" fillId="13" borderId="7" xfId="0" applyFont="1" applyFill="1" applyBorder="1" applyAlignment="1">
      <alignment horizontal="center" vertical="center"/>
    </xf>
    <xf numFmtId="0" fontId="27" fillId="14" borderId="9" xfId="0" applyFont="1" applyFill="1" applyBorder="1" applyAlignment="1">
      <alignment horizontal="center" vertical="center"/>
    </xf>
    <xf numFmtId="0" fontId="27" fillId="14" borderId="8" xfId="0" applyFont="1" applyFill="1" applyBorder="1" applyAlignment="1">
      <alignment horizontal="center" vertical="center"/>
    </xf>
    <xf numFmtId="0" fontId="27" fillId="17" borderId="8" xfId="0" applyFont="1" applyFill="1" applyBorder="1" applyAlignment="1">
      <alignment horizontal="center" vertical="center"/>
    </xf>
    <xf numFmtId="0" fontId="27" fillId="19" borderId="9" xfId="0" applyFont="1" applyFill="1" applyBorder="1" applyAlignment="1">
      <alignment horizontal="center" vertical="center"/>
    </xf>
    <xf numFmtId="0" fontId="27" fillId="15" borderId="9" xfId="0" applyFont="1" applyFill="1" applyBorder="1" applyAlignment="1">
      <alignment horizontal="center" vertical="center"/>
    </xf>
    <xf numFmtId="164" fontId="20" fillId="0" borderId="6" xfId="0" applyNumberFormat="1" applyFont="1" applyFill="1" applyBorder="1" applyAlignment="1">
      <alignment horizontal="center" vertical="center"/>
    </xf>
    <xf numFmtId="164" fontId="20" fillId="0" borderId="16" xfId="0" applyNumberFormat="1" applyFont="1" applyFill="1" applyBorder="1" applyAlignment="1">
      <alignment horizontal="center" vertical="center"/>
    </xf>
    <xf numFmtId="164" fontId="20" fillId="0" borderId="10" xfId="0" applyNumberFormat="1" applyFont="1" applyFill="1" applyBorder="1" applyAlignment="1">
      <alignment horizontal="center" vertical="center"/>
    </xf>
    <xf numFmtId="164" fontId="20" fillId="0" borderId="7" xfId="0" applyNumberFormat="1" applyFont="1" applyFill="1" applyBorder="1" applyAlignment="1">
      <alignment horizontal="center" vertical="center"/>
    </xf>
    <xf numFmtId="164" fontId="20" fillId="0" borderId="7" xfId="0" applyNumberFormat="1" applyFont="1" applyBorder="1" applyAlignment="1">
      <alignment horizontal="center" vertical="center"/>
    </xf>
    <xf numFmtId="164" fontId="20" fillId="0" borderId="9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164" fontId="20" fillId="0" borderId="12" xfId="0" applyNumberFormat="1" applyFont="1" applyFill="1" applyBorder="1" applyAlignment="1">
      <alignment horizontal="center" vertical="center"/>
    </xf>
    <xf numFmtId="164" fontId="20" fillId="0" borderId="57" xfId="0" applyNumberFormat="1" applyFont="1" applyFill="1" applyBorder="1" applyAlignment="1">
      <alignment horizontal="center" vertical="center"/>
    </xf>
    <xf numFmtId="164" fontId="20" fillId="0" borderId="15" xfId="0" applyNumberFormat="1" applyFont="1" applyFill="1" applyBorder="1" applyAlignment="1">
      <alignment horizontal="center" vertical="center"/>
    </xf>
    <xf numFmtId="164" fontId="20" fillId="0" borderId="26" xfId="0" applyNumberFormat="1" applyFont="1" applyFill="1" applyBorder="1" applyAlignment="1">
      <alignment horizontal="center" vertical="center"/>
    </xf>
    <xf numFmtId="164" fontId="20" fillId="0" borderId="37" xfId="0" applyNumberFormat="1" applyFont="1" applyFill="1" applyBorder="1" applyAlignment="1">
      <alignment horizontal="center" vertical="center"/>
    </xf>
    <xf numFmtId="164" fontId="20" fillId="0" borderId="36" xfId="0" applyNumberFormat="1" applyFont="1" applyFill="1" applyBorder="1" applyAlignment="1">
      <alignment horizontal="center" vertical="center"/>
    </xf>
    <xf numFmtId="164" fontId="20" fillId="0" borderId="37" xfId="0" applyNumberFormat="1" applyFont="1" applyBorder="1" applyAlignment="1">
      <alignment horizontal="center" vertical="center"/>
    </xf>
    <xf numFmtId="164" fontId="20" fillId="0" borderId="38" xfId="0" applyNumberFormat="1" applyFont="1" applyBorder="1" applyAlignment="1">
      <alignment horizontal="center" vertical="center"/>
    </xf>
    <xf numFmtId="0" fontId="10" fillId="10" borderId="30" xfId="0" applyFont="1" applyFill="1" applyBorder="1" applyAlignment="1">
      <alignment horizontal="center" vertical="center"/>
    </xf>
    <xf numFmtId="164" fontId="10" fillId="0" borderId="59" xfId="0" applyNumberFormat="1" applyFont="1" applyFill="1" applyBorder="1" applyAlignment="1">
      <alignment horizontal="center" vertical="center"/>
    </xf>
    <xf numFmtId="164" fontId="10" fillId="0" borderId="58" xfId="0" applyNumberFormat="1" applyFont="1" applyFill="1" applyBorder="1" applyAlignment="1">
      <alignment horizontal="center" vertical="center"/>
    </xf>
    <xf numFmtId="164" fontId="10" fillId="0" borderId="47" xfId="0" applyNumberFormat="1" applyFont="1" applyFill="1" applyBorder="1" applyAlignment="1">
      <alignment horizontal="center" vertical="center"/>
    </xf>
    <xf numFmtId="164" fontId="10" fillId="0" borderId="39" xfId="0" applyNumberFormat="1" applyFont="1" applyFill="1" applyBorder="1" applyAlignment="1">
      <alignment horizontal="center" vertical="center"/>
    </xf>
    <xf numFmtId="164" fontId="10" fillId="0" borderId="40" xfId="0" applyNumberFormat="1" applyFont="1" applyFill="1" applyBorder="1" applyAlignment="1">
      <alignment horizontal="center" vertical="center"/>
    </xf>
    <xf numFmtId="164" fontId="10" fillId="0" borderId="43" xfId="0" applyNumberFormat="1" applyFont="1" applyFill="1" applyBorder="1" applyAlignment="1">
      <alignment horizontal="center" vertical="center"/>
    </xf>
    <xf numFmtId="164" fontId="10" fillId="0" borderId="32" xfId="0" applyNumberFormat="1" applyFont="1" applyFill="1" applyBorder="1" applyAlignment="1">
      <alignment horizontal="center" vertical="center"/>
    </xf>
    <xf numFmtId="164" fontId="10" fillId="0" borderId="23" xfId="0" applyNumberFormat="1" applyFont="1" applyFill="1" applyBorder="1" applyAlignment="1">
      <alignment horizontal="center" vertical="center"/>
    </xf>
    <xf numFmtId="1" fontId="20" fillId="0" borderId="23" xfId="0" applyNumberFormat="1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20" fillId="0" borderId="27" xfId="0" applyNumberFormat="1" applyFont="1" applyFill="1" applyBorder="1" applyAlignment="1">
      <alignment horizontal="center" vertical="center"/>
    </xf>
    <xf numFmtId="1" fontId="10" fillId="0" borderId="23" xfId="0" applyNumberFormat="1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1" fontId="10" fillId="0" borderId="27" xfId="0" applyNumberFormat="1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8" borderId="22" xfId="0" applyFont="1" applyFill="1" applyBorder="1" applyAlignment="1">
      <alignment horizontal="center" vertical="center"/>
    </xf>
    <xf numFmtId="0" fontId="10" fillId="8" borderId="32" xfId="0" applyFont="1" applyFill="1" applyBorder="1" applyAlignment="1">
      <alignment vertical="center"/>
    </xf>
    <xf numFmtId="0" fontId="25" fillId="0" borderId="0" xfId="0" applyFont="1" applyFill="1" applyAlignment="1">
      <alignment horizontal="center" vertical="center"/>
    </xf>
    <xf numFmtId="0" fontId="10" fillId="3" borderId="33" xfId="0" quotePrefix="1" applyFont="1" applyFill="1" applyBorder="1" applyAlignment="1">
      <alignment horizontal="center" vertical="center"/>
    </xf>
    <xf numFmtId="0" fontId="10" fillId="10" borderId="4" xfId="0" applyFont="1" applyFill="1" applyBorder="1" applyAlignment="1">
      <alignment horizontal="center" vertical="center"/>
    </xf>
    <xf numFmtId="0" fontId="10" fillId="0" borderId="0" xfId="0" quotePrefix="1" applyFont="1" applyBorder="1" applyAlignment="1">
      <alignment horizontal="center" vertical="center"/>
    </xf>
    <xf numFmtId="0" fontId="10" fillId="3" borderId="34" xfId="0" applyFont="1" applyFill="1" applyBorder="1" applyAlignment="1">
      <alignment horizontal="center" vertical="center"/>
    </xf>
    <xf numFmtId="0" fontId="10" fillId="3" borderId="35" xfId="0" applyFont="1" applyFill="1" applyBorder="1" applyAlignment="1">
      <alignment horizontal="center" vertical="center"/>
    </xf>
    <xf numFmtId="0" fontId="10" fillId="3" borderId="60" xfId="0" applyFont="1" applyFill="1" applyBorder="1" applyAlignment="1">
      <alignment horizontal="center" vertical="center"/>
    </xf>
    <xf numFmtId="0" fontId="10" fillId="10" borderId="42" xfId="0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/>
    </xf>
    <xf numFmtId="0" fontId="27" fillId="18" borderId="7" xfId="0" applyFont="1" applyFill="1" applyBorder="1" applyAlignment="1">
      <alignment horizontal="center" vertical="center"/>
    </xf>
    <xf numFmtId="164" fontId="20" fillId="0" borderId="6" xfId="0" applyNumberFormat="1" applyFont="1" applyBorder="1" applyAlignment="1">
      <alignment horizontal="center" vertical="center"/>
    </xf>
    <xf numFmtId="164" fontId="20" fillId="2" borderId="10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9" xfId="0" applyNumberFormat="1" applyFont="1" applyFill="1" applyBorder="1" applyAlignment="1">
      <alignment horizontal="center" vertical="center"/>
    </xf>
    <xf numFmtId="164" fontId="20" fillId="0" borderId="12" xfId="0" applyNumberFormat="1" applyFont="1" applyBorder="1" applyAlignment="1">
      <alignment horizontal="center" vertical="center"/>
    </xf>
    <xf numFmtId="164" fontId="20" fillId="0" borderId="13" xfId="0" applyNumberFormat="1" applyFont="1" applyBorder="1" applyAlignment="1">
      <alignment horizontal="center" vertical="center"/>
    </xf>
    <xf numFmtId="164" fontId="20" fillId="0" borderId="14" xfId="0" applyNumberFormat="1" applyFont="1" applyBorder="1" applyAlignment="1">
      <alignment horizontal="center" vertical="center"/>
    </xf>
    <xf numFmtId="164" fontId="20" fillId="2" borderId="37" xfId="0" applyNumberFormat="1" applyFont="1" applyFill="1" applyBorder="1" applyAlignment="1">
      <alignment horizontal="center" vertical="center"/>
    </xf>
    <xf numFmtId="164" fontId="20" fillId="2" borderId="38" xfId="0" applyNumberFormat="1" applyFont="1" applyFill="1" applyBorder="1" applyAlignment="1">
      <alignment horizontal="center" vertical="center"/>
    </xf>
    <xf numFmtId="0" fontId="10" fillId="10" borderId="17" xfId="0" applyFont="1" applyFill="1" applyBorder="1" applyAlignment="1">
      <alignment horizontal="center" vertical="center"/>
    </xf>
    <xf numFmtId="164" fontId="10" fillId="2" borderId="39" xfId="0" applyNumberFormat="1" applyFont="1" applyFill="1" applyBorder="1" applyAlignment="1">
      <alignment horizontal="center" vertical="center"/>
    </xf>
    <xf numFmtId="164" fontId="10" fillId="2" borderId="43" xfId="0" applyNumberFormat="1" applyFont="1" applyFill="1" applyBorder="1" applyAlignment="1">
      <alignment horizontal="center" vertical="center"/>
    </xf>
    <xf numFmtId="164" fontId="10" fillId="2" borderId="44" xfId="0" applyNumberFormat="1" applyFont="1" applyFill="1" applyBorder="1" applyAlignment="1">
      <alignment horizontal="center" vertical="center"/>
    </xf>
    <xf numFmtId="164" fontId="10" fillId="2" borderId="32" xfId="0" applyNumberFormat="1" applyFont="1" applyFill="1" applyBorder="1" applyAlignment="1">
      <alignment horizontal="center" vertical="center"/>
    </xf>
    <xf numFmtId="164" fontId="20" fillId="2" borderId="23" xfId="0" applyNumberFormat="1" applyFont="1" applyFill="1" applyBorder="1" applyAlignment="1">
      <alignment horizontal="center" vertical="center"/>
    </xf>
    <xf numFmtId="1" fontId="20" fillId="2" borderId="0" xfId="0" applyNumberFormat="1" applyFont="1" applyFill="1" applyBorder="1" applyAlignment="1">
      <alignment horizontal="center" vertical="center"/>
    </xf>
    <xf numFmtId="164" fontId="10" fillId="2" borderId="23" xfId="0" applyNumberFormat="1" applyFont="1" applyFill="1" applyBorder="1" applyAlignment="1">
      <alignment horizontal="center" vertical="center"/>
    </xf>
    <xf numFmtId="0" fontId="10" fillId="8" borderId="23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/>
    </xf>
    <xf numFmtId="0" fontId="10" fillId="10" borderId="49" xfId="0" applyFont="1" applyFill="1" applyBorder="1" applyAlignment="1">
      <alignment horizontal="center" vertical="center"/>
    </xf>
    <xf numFmtId="0" fontId="10" fillId="3" borderId="29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25" fillId="0" borderId="51" xfId="0" applyFont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164" fontId="20" fillId="0" borderId="50" xfId="0" applyNumberFormat="1" applyFont="1" applyFill="1" applyBorder="1" applyAlignment="1">
      <alignment horizontal="center" vertical="center"/>
    </xf>
    <xf numFmtId="164" fontId="20" fillId="0" borderId="0" xfId="0" applyNumberFormat="1" applyFont="1" applyFill="1" applyBorder="1" applyAlignment="1">
      <alignment horizontal="center" vertical="center"/>
    </xf>
    <xf numFmtId="164" fontId="20" fillId="0" borderId="16" xfId="0" applyNumberFormat="1" applyFont="1" applyBorder="1" applyAlignment="1">
      <alignment horizontal="center" vertical="center"/>
    </xf>
    <xf numFmtId="164" fontId="20" fillId="0" borderId="52" xfId="0" applyNumberFormat="1" applyFont="1" applyFill="1" applyBorder="1" applyAlignment="1">
      <alignment horizontal="center" vertical="center"/>
    </xf>
    <xf numFmtId="0" fontId="10" fillId="0" borderId="53" xfId="0" applyFont="1" applyBorder="1" applyAlignment="1">
      <alignment horizontal="center" vertical="center"/>
    </xf>
    <xf numFmtId="164" fontId="20" fillId="0" borderId="26" xfId="0" applyNumberFormat="1" applyFont="1" applyBorder="1" applyAlignment="1">
      <alignment horizontal="center" vertical="center"/>
    </xf>
    <xf numFmtId="0" fontId="10" fillId="10" borderId="18" xfId="0" applyFont="1" applyFill="1" applyBorder="1" applyAlignment="1">
      <alignment horizontal="center" vertical="center"/>
    </xf>
    <xf numFmtId="164" fontId="10" fillId="0" borderId="54" xfId="0" applyNumberFormat="1" applyFont="1" applyFill="1" applyBorder="1" applyAlignment="1">
      <alignment horizontal="center" vertical="center"/>
    </xf>
    <xf numFmtId="164" fontId="10" fillId="0" borderId="55" xfId="0" applyNumberFormat="1" applyFont="1" applyFill="1" applyBorder="1" applyAlignment="1">
      <alignment horizontal="center" vertical="center"/>
    </xf>
    <xf numFmtId="164" fontId="10" fillId="0" borderId="17" xfId="0" applyNumberFormat="1" applyFont="1" applyFill="1" applyBorder="1" applyAlignment="1">
      <alignment horizontal="center" vertical="center"/>
    </xf>
    <xf numFmtId="164" fontId="10" fillId="0" borderId="0" xfId="0" applyNumberFormat="1" applyFont="1" applyFill="1" applyBorder="1" applyAlignment="1">
      <alignment horizontal="center" vertical="center"/>
    </xf>
    <xf numFmtId="0" fontId="10" fillId="16" borderId="17" xfId="0" applyFont="1" applyFill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0" fontId="25" fillId="0" borderId="45" xfId="0" applyFont="1" applyBorder="1" applyAlignment="1">
      <alignment horizontal="center" vertical="center"/>
    </xf>
    <xf numFmtId="0" fontId="25" fillId="0" borderId="46" xfId="0" applyFont="1" applyBorder="1" applyAlignment="1">
      <alignment horizontal="center" vertical="center"/>
    </xf>
    <xf numFmtId="1" fontId="10" fillId="0" borderId="46" xfId="0" applyNumberFormat="1" applyFont="1" applyFill="1" applyBorder="1" applyAlignment="1">
      <alignment horizontal="center" vertical="center"/>
    </xf>
    <xf numFmtId="0" fontId="29" fillId="0" borderId="46" xfId="0" applyFont="1" applyBorder="1" applyAlignment="1">
      <alignment horizontal="center" vertical="center"/>
    </xf>
    <xf numFmtId="0" fontId="25" fillId="0" borderId="4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158750</xdr:colOff>
      <xdr:row>0</xdr:row>
      <xdr:rowOff>79375</xdr:rowOff>
    </xdr:from>
    <xdr:to>
      <xdr:col>0</xdr:col>
      <xdr:colOff>2354792</xdr:colOff>
      <xdr:row>2</xdr:row>
      <xdr:rowOff>269875</xdr:rowOff>
    </xdr:to>
    <xdr:pic>
      <xdr:nvPicPr>
        <xdr:cNvPr id="4" name="Imagen 3" descr="Aviagen revoluciona las pruebas de Genómica - aviNews, la revista global de  avicultura">
          <a:extLst>
            <a:ext uri="{FF2B5EF4-FFF2-40B4-BE49-F238E27FC236}">
              <a16:creationId xmlns:a16="http://schemas.microsoft.com/office/drawing/2014/main" id="{DE222D03-C212-4AB9-ACC0-A1ED6C266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0" y="79375"/>
          <a:ext cx="2196042" cy="793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1" zoomScale="30" zoomScaleNormal="30" workbookViewId="0">
      <selection activeCell="L24" sqref="L24:O24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0" width="33.453125" style="19" bestFit="1" customWidth="1"/>
    <col min="11" max="12" width="21.2695312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197" t="s">
        <v>0</v>
      </c>
      <c r="B3" s="197"/>
      <c r="C3" s="197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2"/>
      <c r="Z3" s="2"/>
      <c r="AA3" s="2"/>
      <c r="AB3" s="2"/>
      <c r="AC3" s="2"/>
      <c r="AD3" s="4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4" t="s">
        <v>1</v>
      </c>
      <c r="B9" s="4"/>
      <c r="C9" s="4"/>
      <c r="D9" s="1"/>
      <c r="E9" s="198" t="s">
        <v>2</v>
      </c>
      <c r="F9" s="198"/>
      <c r="G9" s="19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198"/>
      <c r="S9" s="19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4"/>
      <c r="B10" s="4"/>
      <c r="C10" s="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4" t="s">
        <v>4</v>
      </c>
      <c r="B11" s="4"/>
      <c r="C11" s="4"/>
      <c r="D11" s="1"/>
      <c r="E11" s="6">
        <v>1</v>
      </c>
      <c r="F11" s="1"/>
      <c r="G11" s="1"/>
      <c r="H11" s="1"/>
      <c r="I11" s="1"/>
      <c r="J11" s="1"/>
      <c r="K11" s="199" t="s">
        <v>5</v>
      </c>
      <c r="L11" s="199"/>
      <c r="M11" s="7"/>
      <c r="N11" s="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4"/>
      <c r="B12" s="4"/>
      <c r="C12" s="4"/>
      <c r="D12" s="1"/>
      <c r="E12" s="5"/>
      <c r="F12" s="1"/>
      <c r="G12" s="1"/>
      <c r="H12" s="1"/>
      <c r="I12" s="1"/>
      <c r="J12" s="1"/>
      <c r="K12" s="7"/>
      <c r="L12" s="7"/>
      <c r="M12" s="7"/>
      <c r="N12" s="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1"/>
      <c r="X13" s="1"/>
      <c r="Y13" s="1"/>
    </row>
    <row r="14" spans="1:30" s="3" customFormat="1" ht="25.5" thickBot="1" x14ac:dyDescent="0.4">
      <c r="A14" s="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210" t="s">
        <v>55</v>
      </c>
      <c r="C15" s="211"/>
      <c r="D15" s="211"/>
      <c r="E15" s="211"/>
      <c r="F15" s="211"/>
      <c r="G15" s="211"/>
      <c r="H15" s="211"/>
      <c r="I15" s="211"/>
      <c r="J15" s="211"/>
      <c r="K15" s="212"/>
      <c r="L15" s="205" t="s">
        <v>9</v>
      </c>
      <c r="M15" s="205"/>
      <c r="N15" s="205"/>
      <c r="O15" s="206"/>
      <c r="P15" s="207" t="s">
        <v>30</v>
      </c>
      <c r="Q15" s="208"/>
      <c r="R15" s="208"/>
      <c r="S15" s="209"/>
      <c r="T15" s="12"/>
    </row>
    <row r="16" spans="1:30" ht="40" customHeight="1" x14ac:dyDescent="0.35">
      <c r="A16" s="92" t="s">
        <v>10</v>
      </c>
      <c r="B16" s="16"/>
      <c r="C16" s="15"/>
      <c r="D16" s="21"/>
      <c r="E16" s="15"/>
      <c r="F16" s="15"/>
      <c r="G16" s="15"/>
      <c r="H16" s="21"/>
      <c r="I16" s="15"/>
      <c r="J16" s="15"/>
      <c r="K16" s="17"/>
      <c r="L16" s="81"/>
      <c r="M16" s="15"/>
      <c r="N16" s="15"/>
      <c r="O16" s="15"/>
      <c r="P16" s="16"/>
      <c r="Q16" s="15"/>
      <c r="R16" s="78"/>
      <c r="S16" s="17"/>
      <c r="T16" s="18" t="s">
        <v>11</v>
      </c>
      <c r="V16" s="20"/>
      <c r="W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2">
        <v>10</v>
      </c>
      <c r="L17" s="81">
        <v>1</v>
      </c>
      <c r="M17" s="21">
        <v>2</v>
      </c>
      <c r="N17" s="21">
        <v>3</v>
      </c>
      <c r="O17" s="21">
        <v>4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40" customHeight="1" x14ac:dyDescent="0.35">
      <c r="A18" s="94" t="s">
        <v>13</v>
      </c>
      <c r="B18" s="23">
        <f t="shared" ref="B18:S18" si="0">B27*$V$18/1000</f>
        <v>9.6880000000000006</v>
      </c>
      <c r="C18" s="24">
        <f t="shared" si="0"/>
        <v>9.702</v>
      </c>
      <c r="D18" s="24">
        <f t="shared" si="0"/>
        <v>9.702</v>
      </c>
      <c r="E18" s="24">
        <f t="shared" si="0"/>
        <v>9.702</v>
      </c>
      <c r="F18" s="24">
        <f t="shared" si="0"/>
        <v>9.702</v>
      </c>
      <c r="G18" s="24">
        <f t="shared" si="0"/>
        <v>9.702</v>
      </c>
      <c r="H18" s="24">
        <f t="shared" si="0"/>
        <v>9.702</v>
      </c>
      <c r="I18" s="24">
        <f t="shared" si="0"/>
        <v>9.702</v>
      </c>
      <c r="J18" s="24">
        <f t="shared" si="0"/>
        <v>9.702</v>
      </c>
      <c r="K18" s="25">
        <f t="shared" si="0"/>
        <v>9.702</v>
      </c>
      <c r="L18" s="82">
        <f t="shared" si="0"/>
        <v>10.388</v>
      </c>
      <c r="M18" s="24">
        <f t="shared" si="0"/>
        <v>10.388</v>
      </c>
      <c r="N18" s="24">
        <f t="shared" si="0"/>
        <v>10.374000000000001</v>
      </c>
      <c r="O18" s="24">
        <f t="shared" si="0"/>
        <v>10.374000000000001</v>
      </c>
      <c r="P18" s="23">
        <f t="shared" si="0"/>
        <v>10.206</v>
      </c>
      <c r="Q18" s="24">
        <f t="shared" si="0"/>
        <v>10.206</v>
      </c>
      <c r="R18" s="24">
        <f t="shared" si="0"/>
        <v>10.206</v>
      </c>
      <c r="S18" s="25">
        <f t="shared" si="0"/>
        <v>10.192</v>
      </c>
      <c r="T18" s="26">
        <f t="shared" ref="T18:T23" si="1">SUM(B18:S18)</f>
        <v>179.33999999999997</v>
      </c>
      <c r="V18" s="2">
        <v>14</v>
      </c>
      <c r="W18" s="20"/>
    </row>
    <row r="19" spans="1:30" ht="40" customHeight="1" x14ac:dyDescent="0.35">
      <c r="A19" s="95" t="s">
        <v>14</v>
      </c>
      <c r="B19" s="23">
        <f t="shared" ref="B19:S19" si="2">B27*$V$19/1000</f>
        <v>11.417999999999999</v>
      </c>
      <c r="C19" s="24">
        <f t="shared" si="2"/>
        <v>11.4345</v>
      </c>
      <c r="D19" s="24">
        <f t="shared" si="2"/>
        <v>11.4345</v>
      </c>
      <c r="E19" s="24">
        <f t="shared" si="2"/>
        <v>11.4345</v>
      </c>
      <c r="F19" s="24">
        <f t="shared" si="2"/>
        <v>11.4345</v>
      </c>
      <c r="G19" s="24">
        <f t="shared" si="2"/>
        <v>11.4345</v>
      </c>
      <c r="H19" s="24">
        <f t="shared" si="2"/>
        <v>11.4345</v>
      </c>
      <c r="I19" s="24">
        <f t="shared" si="2"/>
        <v>11.4345</v>
      </c>
      <c r="J19" s="24">
        <f t="shared" si="2"/>
        <v>11.4345</v>
      </c>
      <c r="K19" s="25">
        <f t="shared" si="2"/>
        <v>11.4345</v>
      </c>
      <c r="L19" s="82">
        <f t="shared" si="2"/>
        <v>12.243</v>
      </c>
      <c r="M19" s="24">
        <f t="shared" si="2"/>
        <v>12.243</v>
      </c>
      <c r="N19" s="24">
        <f t="shared" si="2"/>
        <v>12.2265</v>
      </c>
      <c r="O19" s="24">
        <f t="shared" si="2"/>
        <v>12.2265</v>
      </c>
      <c r="P19" s="23">
        <f t="shared" si="2"/>
        <v>12.028499999999999</v>
      </c>
      <c r="Q19" s="24">
        <f t="shared" si="2"/>
        <v>12.028499999999999</v>
      </c>
      <c r="R19" s="24">
        <f t="shared" si="2"/>
        <v>12.028499999999999</v>
      </c>
      <c r="S19" s="25">
        <f t="shared" si="2"/>
        <v>12.012</v>
      </c>
      <c r="T19" s="26">
        <f t="shared" si="1"/>
        <v>211.36499999999998</v>
      </c>
      <c r="V19" s="2">
        <v>16.5</v>
      </c>
      <c r="W19" s="20"/>
    </row>
    <row r="20" spans="1:30" ht="39.75" customHeight="1" x14ac:dyDescent="0.35">
      <c r="A20" s="94" t="s">
        <v>15</v>
      </c>
      <c r="B20" s="79">
        <f t="shared" ref="B20:S20" si="3">B27*$V$20/1000</f>
        <v>14.186</v>
      </c>
      <c r="C20" s="24">
        <f t="shared" si="3"/>
        <v>14.2065</v>
      </c>
      <c r="D20" s="24">
        <f t="shared" si="3"/>
        <v>14.2065</v>
      </c>
      <c r="E20" s="24">
        <f t="shared" si="3"/>
        <v>14.2065</v>
      </c>
      <c r="F20" s="24">
        <f t="shared" si="3"/>
        <v>14.2065</v>
      </c>
      <c r="G20" s="24">
        <f t="shared" si="3"/>
        <v>14.2065</v>
      </c>
      <c r="H20" s="24">
        <f t="shared" si="3"/>
        <v>14.2065</v>
      </c>
      <c r="I20" s="24">
        <f t="shared" si="3"/>
        <v>14.2065</v>
      </c>
      <c r="J20" s="24">
        <f t="shared" si="3"/>
        <v>14.2065</v>
      </c>
      <c r="K20" s="25">
        <f t="shared" si="3"/>
        <v>14.2065</v>
      </c>
      <c r="L20" s="83">
        <f t="shared" si="3"/>
        <v>15.211</v>
      </c>
      <c r="M20" s="24">
        <f t="shared" si="3"/>
        <v>15.211</v>
      </c>
      <c r="N20" s="24">
        <f t="shared" si="3"/>
        <v>15.1905</v>
      </c>
      <c r="O20" s="24">
        <f t="shared" si="3"/>
        <v>15.1905</v>
      </c>
      <c r="P20" s="79">
        <f t="shared" si="3"/>
        <v>14.9445</v>
      </c>
      <c r="Q20" s="24">
        <f t="shared" si="3"/>
        <v>14.9445</v>
      </c>
      <c r="R20" s="24">
        <f t="shared" si="3"/>
        <v>14.9445</v>
      </c>
      <c r="S20" s="25">
        <f t="shared" si="3"/>
        <v>14.923999999999999</v>
      </c>
      <c r="T20" s="26">
        <f t="shared" si="1"/>
        <v>262.60500000000002</v>
      </c>
      <c r="V20" s="2">
        <v>20.5</v>
      </c>
      <c r="W20" s="20"/>
    </row>
    <row r="21" spans="1:30" ht="40" customHeight="1" x14ac:dyDescent="0.35">
      <c r="A21" s="95" t="s">
        <v>16</v>
      </c>
      <c r="B21" s="23">
        <f t="shared" ref="B21:S21" si="4">B27*$V$21/1000</f>
        <v>16.262</v>
      </c>
      <c r="C21" s="24">
        <f t="shared" si="4"/>
        <v>16.285499999999999</v>
      </c>
      <c r="D21" s="24">
        <f t="shared" si="4"/>
        <v>16.285499999999999</v>
      </c>
      <c r="E21" s="24">
        <f t="shared" si="4"/>
        <v>16.285499999999999</v>
      </c>
      <c r="F21" s="24">
        <f t="shared" si="4"/>
        <v>16.285499999999999</v>
      </c>
      <c r="G21" s="24">
        <f t="shared" si="4"/>
        <v>16.285499999999999</v>
      </c>
      <c r="H21" s="24">
        <f t="shared" si="4"/>
        <v>16.285499999999999</v>
      </c>
      <c r="I21" s="24">
        <f t="shared" si="4"/>
        <v>16.285499999999999</v>
      </c>
      <c r="J21" s="24">
        <f t="shared" si="4"/>
        <v>16.285499999999999</v>
      </c>
      <c r="K21" s="25">
        <f t="shared" si="4"/>
        <v>16.285499999999999</v>
      </c>
      <c r="L21" s="82">
        <f t="shared" si="4"/>
        <v>17.437000000000001</v>
      </c>
      <c r="M21" s="24">
        <f t="shared" si="4"/>
        <v>17.437000000000001</v>
      </c>
      <c r="N21" s="24">
        <f t="shared" si="4"/>
        <v>17.413499999999999</v>
      </c>
      <c r="O21" s="24">
        <f t="shared" si="4"/>
        <v>17.413499999999999</v>
      </c>
      <c r="P21" s="23">
        <f t="shared" si="4"/>
        <v>17.131499999999999</v>
      </c>
      <c r="Q21" s="24">
        <f t="shared" si="4"/>
        <v>17.131499999999999</v>
      </c>
      <c r="R21" s="24">
        <f t="shared" si="4"/>
        <v>17.131499999999999</v>
      </c>
      <c r="S21" s="25">
        <f t="shared" si="4"/>
        <v>17.108000000000001</v>
      </c>
      <c r="T21" s="26">
        <f t="shared" si="1"/>
        <v>301.03500000000003</v>
      </c>
      <c r="V21" s="2">
        <v>23.5</v>
      </c>
      <c r="W21" s="20"/>
    </row>
    <row r="22" spans="1:30" ht="40" customHeight="1" x14ac:dyDescent="0.35">
      <c r="A22" s="94" t="s">
        <v>17</v>
      </c>
      <c r="B22" s="23">
        <f t="shared" ref="B22:S22" si="5">B27*$V$22/1000</f>
        <v>18.684000000000001</v>
      </c>
      <c r="C22" s="24">
        <f t="shared" si="5"/>
        <v>18.710999999999999</v>
      </c>
      <c r="D22" s="24">
        <f t="shared" si="5"/>
        <v>18.710999999999999</v>
      </c>
      <c r="E22" s="24">
        <f t="shared" si="5"/>
        <v>18.710999999999999</v>
      </c>
      <c r="F22" s="24">
        <f t="shared" si="5"/>
        <v>18.710999999999999</v>
      </c>
      <c r="G22" s="24">
        <f t="shared" si="5"/>
        <v>18.710999999999999</v>
      </c>
      <c r="H22" s="24">
        <f t="shared" si="5"/>
        <v>18.710999999999999</v>
      </c>
      <c r="I22" s="24">
        <f t="shared" si="5"/>
        <v>18.710999999999999</v>
      </c>
      <c r="J22" s="24">
        <f t="shared" si="5"/>
        <v>18.710999999999999</v>
      </c>
      <c r="K22" s="25">
        <f t="shared" si="5"/>
        <v>18.710999999999999</v>
      </c>
      <c r="L22" s="82">
        <f t="shared" si="5"/>
        <v>20.033999999999999</v>
      </c>
      <c r="M22" s="24">
        <f t="shared" si="5"/>
        <v>20.033999999999999</v>
      </c>
      <c r="N22" s="24">
        <f t="shared" si="5"/>
        <v>20.007000000000001</v>
      </c>
      <c r="O22" s="24">
        <f t="shared" si="5"/>
        <v>20.007000000000001</v>
      </c>
      <c r="P22" s="23">
        <f t="shared" si="5"/>
        <v>19.683</v>
      </c>
      <c r="Q22" s="24">
        <f t="shared" si="5"/>
        <v>19.683</v>
      </c>
      <c r="R22" s="24">
        <f t="shared" si="5"/>
        <v>19.683</v>
      </c>
      <c r="S22" s="25">
        <f t="shared" si="5"/>
        <v>19.655999999999999</v>
      </c>
      <c r="T22" s="26">
        <f t="shared" si="1"/>
        <v>345.87</v>
      </c>
      <c r="V22" s="2">
        <v>27</v>
      </c>
      <c r="W22" s="20"/>
    </row>
    <row r="23" spans="1:30" ht="40" customHeight="1" x14ac:dyDescent="0.35">
      <c r="A23" s="95" t="s">
        <v>18</v>
      </c>
      <c r="B23" s="23">
        <f t="shared" ref="B23:S23" si="6">B27*$V$23/1000</f>
        <v>20.414000000000001</v>
      </c>
      <c r="C23" s="24">
        <f t="shared" si="6"/>
        <v>20.4435</v>
      </c>
      <c r="D23" s="24">
        <f t="shared" si="6"/>
        <v>20.4435</v>
      </c>
      <c r="E23" s="24">
        <f t="shared" si="6"/>
        <v>20.4435</v>
      </c>
      <c r="F23" s="24">
        <f t="shared" si="6"/>
        <v>20.4435</v>
      </c>
      <c r="G23" s="24">
        <f t="shared" si="6"/>
        <v>20.4435</v>
      </c>
      <c r="H23" s="24">
        <f t="shared" si="6"/>
        <v>20.4435</v>
      </c>
      <c r="I23" s="24">
        <f t="shared" si="6"/>
        <v>20.4435</v>
      </c>
      <c r="J23" s="24">
        <f t="shared" si="6"/>
        <v>20.4435</v>
      </c>
      <c r="K23" s="25">
        <f t="shared" si="6"/>
        <v>20.4435</v>
      </c>
      <c r="L23" s="82">
        <f t="shared" si="6"/>
        <v>21.888999999999999</v>
      </c>
      <c r="M23" s="24">
        <f t="shared" si="6"/>
        <v>21.888999999999999</v>
      </c>
      <c r="N23" s="24">
        <f t="shared" si="6"/>
        <v>21.859500000000001</v>
      </c>
      <c r="O23" s="24">
        <f t="shared" si="6"/>
        <v>21.859500000000001</v>
      </c>
      <c r="P23" s="23">
        <f t="shared" si="6"/>
        <v>21.505500000000001</v>
      </c>
      <c r="Q23" s="24">
        <f t="shared" si="6"/>
        <v>21.505500000000001</v>
      </c>
      <c r="R23" s="24">
        <f t="shared" si="6"/>
        <v>21.505500000000001</v>
      </c>
      <c r="S23" s="25">
        <f t="shared" si="6"/>
        <v>21.475999999999999</v>
      </c>
      <c r="T23" s="26">
        <f t="shared" si="1"/>
        <v>377.89499999999998</v>
      </c>
      <c r="V23" s="2">
        <v>29.5</v>
      </c>
      <c r="W23" s="20"/>
    </row>
    <row r="24" spans="1:30" ht="40" customHeight="1" x14ac:dyDescent="0.35">
      <c r="A24" s="94" t="s">
        <v>19</v>
      </c>
      <c r="B24" s="23">
        <f t="shared" ref="B24:S24" si="7">B27*$V$24/1000</f>
        <v>22.143999999999998</v>
      </c>
      <c r="C24" s="24">
        <f t="shared" si="7"/>
        <v>22.175999999999998</v>
      </c>
      <c r="D24" s="24">
        <f t="shared" si="7"/>
        <v>22.175999999999998</v>
      </c>
      <c r="E24" s="24">
        <f t="shared" si="7"/>
        <v>22.175999999999998</v>
      </c>
      <c r="F24" s="24">
        <f t="shared" si="7"/>
        <v>22.175999999999998</v>
      </c>
      <c r="G24" s="24">
        <f t="shared" si="7"/>
        <v>22.175999999999998</v>
      </c>
      <c r="H24" s="24">
        <f t="shared" si="7"/>
        <v>22.175999999999998</v>
      </c>
      <c r="I24" s="24">
        <f t="shared" si="7"/>
        <v>22.175999999999998</v>
      </c>
      <c r="J24" s="24">
        <f t="shared" si="7"/>
        <v>22.175999999999998</v>
      </c>
      <c r="K24" s="25">
        <f t="shared" si="7"/>
        <v>22.175999999999998</v>
      </c>
      <c r="L24" s="82">
        <f t="shared" si="7"/>
        <v>23.744</v>
      </c>
      <c r="M24" s="24">
        <f t="shared" si="7"/>
        <v>23.744</v>
      </c>
      <c r="N24" s="24">
        <f t="shared" si="7"/>
        <v>23.712</v>
      </c>
      <c r="O24" s="24">
        <f t="shared" si="7"/>
        <v>23.712</v>
      </c>
      <c r="P24" s="23">
        <f t="shared" si="7"/>
        <v>23.327999999999999</v>
      </c>
      <c r="Q24" s="24">
        <f t="shared" si="7"/>
        <v>23.327999999999999</v>
      </c>
      <c r="R24" s="24">
        <f t="shared" si="7"/>
        <v>23.327999999999999</v>
      </c>
      <c r="S24" s="25">
        <f t="shared" si="7"/>
        <v>23.295999999999999</v>
      </c>
      <c r="T24" s="26">
        <f>SUM(B24:S24)</f>
        <v>409.91999999999985</v>
      </c>
      <c r="V24" s="2">
        <v>32</v>
      </c>
    </row>
    <row r="25" spans="1:30" ht="41.5" customHeight="1" x14ac:dyDescent="0.35">
      <c r="A25" s="95" t="s">
        <v>11</v>
      </c>
      <c r="B25" s="27">
        <f t="shared" ref="B25:C25" si="8">SUM(B18:B24)</f>
        <v>112.79599999999999</v>
      </c>
      <c r="C25" s="28">
        <f t="shared" si="8"/>
        <v>112.95899999999999</v>
      </c>
      <c r="D25" s="28">
        <f>SUM(D18:D24)</f>
        <v>112.95899999999999</v>
      </c>
      <c r="E25" s="28">
        <f t="shared" ref="E25:G25" si="9">SUM(E18:E24)</f>
        <v>112.95899999999999</v>
      </c>
      <c r="F25" s="28">
        <f t="shared" si="9"/>
        <v>112.95899999999999</v>
      </c>
      <c r="G25" s="28">
        <f t="shared" si="9"/>
        <v>112.95899999999999</v>
      </c>
      <c r="H25" s="28">
        <f>SUM(H18:H24)</f>
        <v>112.95899999999999</v>
      </c>
      <c r="I25" s="28">
        <f t="shared" ref="I25:K25" si="10">SUM(I18:I24)</f>
        <v>112.95899999999999</v>
      </c>
      <c r="J25" s="28">
        <f t="shared" si="10"/>
        <v>112.95899999999999</v>
      </c>
      <c r="K25" s="29">
        <f t="shared" si="10"/>
        <v>112.95899999999999</v>
      </c>
      <c r="L25" s="84">
        <f>SUM(L18:L24)</f>
        <v>120.94599999999998</v>
      </c>
      <c r="M25" s="28">
        <f t="shared" ref="M25:O25" si="11">SUM(M18:M24)</f>
        <v>120.94599999999998</v>
      </c>
      <c r="N25" s="28">
        <f t="shared" si="11"/>
        <v>120.783</v>
      </c>
      <c r="O25" s="28">
        <f t="shared" si="11"/>
        <v>120.783</v>
      </c>
      <c r="P25" s="27">
        <f>SUM(P18:P24)</f>
        <v>118.82699999999998</v>
      </c>
      <c r="Q25" s="28">
        <f t="shared" ref="Q25:S25" si="12">SUM(Q18:Q24)</f>
        <v>118.82699999999998</v>
      </c>
      <c r="R25" s="28">
        <f t="shared" si="12"/>
        <v>118.82699999999998</v>
      </c>
      <c r="S25" s="29">
        <f t="shared" si="12"/>
        <v>118.66399999999999</v>
      </c>
      <c r="T25" s="26">
        <f>SUM(B25:S25)</f>
        <v>2088.0299999999993</v>
      </c>
    </row>
    <row r="26" spans="1:30" s="2" customFormat="1" ht="36.75" customHeight="1" x14ac:dyDescent="0.35">
      <c r="A26" s="96" t="s">
        <v>20</v>
      </c>
      <c r="B26" s="30">
        <v>23.5</v>
      </c>
      <c r="C26" s="31">
        <v>23.5</v>
      </c>
      <c r="D26" s="31">
        <v>23.5</v>
      </c>
      <c r="E26" s="31">
        <v>23.5</v>
      </c>
      <c r="F26" s="31">
        <v>23.5</v>
      </c>
      <c r="G26" s="31">
        <v>23.5</v>
      </c>
      <c r="H26" s="31">
        <v>23.5</v>
      </c>
      <c r="I26" s="31">
        <v>23.5</v>
      </c>
      <c r="J26" s="31">
        <v>23.5</v>
      </c>
      <c r="K26" s="32">
        <v>23.5</v>
      </c>
      <c r="L26" s="85">
        <v>23.5</v>
      </c>
      <c r="M26" s="31">
        <v>23.5</v>
      </c>
      <c r="N26" s="31">
        <v>23.5</v>
      </c>
      <c r="O26" s="31">
        <v>23.5</v>
      </c>
      <c r="P26" s="30">
        <v>23.5</v>
      </c>
      <c r="Q26" s="31">
        <v>23.5</v>
      </c>
      <c r="R26" s="31">
        <v>23.5</v>
      </c>
      <c r="S26" s="32">
        <v>23.5</v>
      </c>
      <c r="T26" s="33">
        <f>+((T25/T27)/7)*1000</f>
        <v>50.720965822139078</v>
      </c>
    </row>
    <row r="27" spans="1:30" s="2" customFormat="1" ht="33" customHeight="1" x14ac:dyDescent="0.35">
      <c r="A27" s="97" t="s">
        <v>21</v>
      </c>
      <c r="B27" s="34">
        <v>692</v>
      </c>
      <c r="C27" s="35">
        <v>693</v>
      </c>
      <c r="D27" s="35">
        <v>693</v>
      </c>
      <c r="E27" s="35">
        <v>693</v>
      </c>
      <c r="F27" s="35">
        <v>693</v>
      </c>
      <c r="G27" s="35">
        <v>693</v>
      </c>
      <c r="H27" s="35">
        <v>693</v>
      </c>
      <c r="I27" s="35">
        <v>693</v>
      </c>
      <c r="J27" s="35">
        <v>693</v>
      </c>
      <c r="K27" s="36">
        <v>693</v>
      </c>
      <c r="L27" s="86">
        <v>742</v>
      </c>
      <c r="M27" s="35">
        <v>742</v>
      </c>
      <c r="N27" s="35">
        <v>741</v>
      </c>
      <c r="O27" s="35">
        <v>741</v>
      </c>
      <c r="P27" s="34">
        <v>729</v>
      </c>
      <c r="Q27" s="35">
        <v>729</v>
      </c>
      <c r="R27" s="35">
        <v>729</v>
      </c>
      <c r="S27" s="36">
        <v>728</v>
      </c>
      <c r="T27" s="37">
        <f>SUM(L27:S27)</f>
        <v>5881</v>
      </c>
      <c r="U27" s="2">
        <f>((T25*1000)/T27)/7</f>
        <v>50.720965822139078</v>
      </c>
    </row>
    <row r="28" spans="1:30" s="2" customFormat="1" ht="33" customHeight="1" x14ac:dyDescent="0.35">
      <c r="A28" s="98" t="s">
        <v>22</v>
      </c>
      <c r="B28" s="38">
        <f t="shared" ref="B28:C28" si="13">(B27*B26)/1000</f>
        <v>16.262</v>
      </c>
      <c r="C28" s="39">
        <f t="shared" si="13"/>
        <v>16.285499999999999</v>
      </c>
      <c r="D28" s="39">
        <f>(D27*D26)/1000</f>
        <v>16.285499999999999</v>
      </c>
      <c r="E28" s="39">
        <f>(E27*E26)/1000</f>
        <v>16.285499999999999</v>
      </c>
      <c r="F28" s="39">
        <f t="shared" ref="F28:G28" si="14">(F27*F26)/1000</f>
        <v>16.285499999999999</v>
      </c>
      <c r="G28" s="39">
        <f t="shared" si="14"/>
        <v>16.285499999999999</v>
      </c>
      <c r="H28" s="39">
        <f>(H27*H26)/1000</f>
        <v>16.285499999999999</v>
      </c>
      <c r="I28" s="39">
        <f>(I27*I26)/1000</f>
        <v>16.285499999999999</v>
      </c>
      <c r="J28" s="39">
        <f t="shared" ref="J28:K28" si="15">(J27*J26)/1000</f>
        <v>16.285499999999999</v>
      </c>
      <c r="K28" s="40">
        <f t="shared" si="15"/>
        <v>16.285499999999999</v>
      </c>
      <c r="L28" s="87">
        <f>(L27*L26)/1000</f>
        <v>17.437000000000001</v>
      </c>
      <c r="M28" s="39">
        <f>(M27*M26)/1000</f>
        <v>17.437000000000001</v>
      </c>
      <c r="N28" s="39">
        <f t="shared" ref="N28:S28" si="16">(N27*N26)/1000</f>
        <v>17.413499999999999</v>
      </c>
      <c r="O28" s="39">
        <f t="shared" si="16"/>
        <v>17.413499999999999</v>
      </c>
      <c r="P28" s="38">
        <f t="shared" si="16"/>
        <v>17.131499999999999</v>
      </c>
      <c r="Q28" s="39">
        <f t="shared" si="16"/>
        <v>17.131499999999999</v>
      </c>
      <c r="R28" s="39">
        <f t="shared" si="16"/>
        <v>17.131499999999999</v>
      </c>
      <c r="S28" s="40">
        <f t="shared" si="16"/>
        <v>17.108000000000001</v>
      </c>
      <c r="T28" s="41"/>
    </row>
    <row r="29" spans="1:30" ht="33.75" customHeight="1" x14ac:dyDescent="0.35">
      <c r="A29" s="99" t="s">
        <v>23</v>
      </c>
      <c r="B29" s="42">
        <f t="shared" ref="B29:C29" si="17">((B27*B26)*7)/1000</f>
        <v>113.834</v>
      </c>
      <c r="C29" s="43">
        <f t="shared" si="17"/>
        <v>113.99850000000001</v>
      </c>
      <c r="D29" s="43">
        <f>((D27*D26)*7)/1000</f>
        <v>113.99850000000001</v>
      </c>
      <c r="E29" s="43">
        <f>((E27*E26)*7)/1000</f>
        <v>113.99850000000001</v>
      </c>
      <c r="F29" s="43">
        <f t="shared" ref="F29:G29" si="18">((F27*F26)*7)/1000</f>
        <v>113.99850000000001</v>
      </c>
      <c r="G29" s="43">
        <f t="shared" si="18"/>
        <v>113.99850000000001</v>
      </c>
      <c r="H29" s="43">
        <f>((H27*H26)*7)/1000</f>
        <v>113.99850000000001</v>
      </c>
      <c r="I29" s="43">
        <f>((I27*I26)*7)/1000</f>
        <v>113.99850000000001</v>
      </c>
      <c r="J29" s="43">
        <f t="shared" ref="J29:K29" si="19">((J27*J26)*7)/1000</f>
        <v>113.99850000000001</v>
      </c>
      <c r="K29" s="90">
        <f t="shared" si="19"/>
        <v>113.99850000000001</v>
      </c>
      <c r="L29" s="88">
        <f>((L27*L26)*7)/1000</f>
        <v>122.059</v>
      </c>
      <c r="M29" s="43">
        <f>((M27*M26)*7)/1000</f>
        <v>122.059</v>
      </c>
      <c r="N29" s="43">
        <f t="shared" ref="N29:S29" si="20">((N27*N26)*7)/1000</f>
        <v>121.89449999999999</v>
      </c>
      <c r="O29" s="43">
        <f t="shared" si="20"/>
        <v>121.89449999999999</v>
      </c>
      <c r="P29" s="44">
        <f t="shared" si="20"/>
        <v>119.9205</v>
      </c>
      <c r="Q29" s="45">
        <f t="shared" si="20"/>
        <v>119.9205</v>
      </c>
      <c r="R29" s="45">
        <f t="shared" si="20"/>
        <v>119.9205</v>
      </c>
      <c r="S29" s="46">
        <f t="shared" si="20"/>
        <v>119.756</v>
      </c>
      <c r="T29" s="47"/>
    </row>
    <row r="30" spans="1:30" ht="33.75" customHeight="1" thickBot="1" x14ac:dyDescent="0.4">
      <c r="A30" s="100" t="s">
        <v>24</v>
      </c>
      <c r="B30" s="48">
        <f t="shared" ref="B30:C30" si="21">+(B25/B27)/7*1000</f>
        <v>23.285714285714281</v>
      </c>
      <c r="C30" s="49">
        <f t="shared" si="21"/>
        <v>23.285714285714281</v>
      </c>
      <c r="D30" s="49">
        <f>+(D25/D27)/7*1000</f>
        <v>23.285714285714281</v>
      </c>
      <c r="E30" s="49">
        <f t="shared" ref="E30:G30" si="22">+(E25/E27)/7*1000</f>
        <v>23.285714285714281</v>
      </c>
      <c r="F30" s="49">
        <f t="shared" si="22"/>
        <v>23.285714285714281</v>
      </c>
      <c r="G30" s="49">
        <f t="shared" si="22"/>
        <v>23.285714285714281</v>
      </c>
      <c r="H30" s="49">
        <f>+(H25/H27)/7*1000</f>
        <v>23.285714285714281</v>
      </c>
      <c r="I30" s="49">
        <f t="shared" ref="I30:K30" si="23">+(I25/I27)/7*1000</f>
        <v>23.285714285714281</v>
      </c>
      <c r="J30" s="49">
        <f t="shared" si="23"/>
        <v>23.285714285714281</v>
      </c>
      <c r="K30" s="50">
        <f t="shared" si="23"/>
        <v>23.285714285714281</v>
      </c>
      <c r="L30" s="89">
        <f>+(L25/L27)/7*1000</f>
        <v>23.285714285714281</v>
      </c>
      <c r="M30" s="49">
        <f t="shared" ref="M30:S30" si="24">+(M25/M27)/7*1000</f>
        <v>23.285714285714281</v>
      </c>
      <c r="N30" s="49">
        <f t="shared" si="24"/>
        <v>23.285714285714288</v>
      </c>
      <c r="O30" s="49">
        <f t="shared" si="24"/>
        <v>23.285714285714288</v>
      </c>
      <c r="P30" s="48">
        <f t="shared" si="24"/>
        <v>23.285714285714281</v>
      </c>
      <c r="Q30" s="49">
        <f t="shared" si="24"/>
        <v>23.285714285714281</v>
      </c>
      <c r="R30" s="49">
        <f t="shared" si="24"/>
        <v>23.285714285714281</v>
      </c>
      <c r="S30" s="50">
        <f t="shared" si="24"/>
        <v>23.285714285714281</v>
      </c>
      <c r="T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200" t="s">
        <v>26</v>
      </c>
      <c r="C36" s="201"/>
      <c r="D36" s="201"/>
      <c r="E36" s="201"/>
      <c r="F36" s="201"/>
      <c r="G36" s="201"/>
      <c r="H36" s="102"/>
      <c r="I36" s="55" t="s">
        <v>27</v>
      </c>
      <c r="J36" s="110"/>
      <c r="K36" s="203" t="s">
        <v>26</v>
      </c>
      <c r="L36" s="203"/>
      <c r="M36" s="203"/>
      <c r="N36" s="203"/>
      <c r="O36" s="200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35">
      <c r="A39" s="94" t="s">
        <v>13</v>
      </c>
      <c r="B39" s="82">
        <f>B48*$I$39/1000</f>
        <v>8.9600000000000009</v>
      </c>
      <c r="C39" s="82">
        <f t="shared" ref="C39:G39" si="25">C48*$I$39/1000</f>
        <v>8.9600000000000009</v>
      </c>
      <c r="D39" s="82">
        <f t="shared" si="25"/>
        <v>8.9600000000000009</v>
      </c>
      <c r="E39" s="82">
        <f t="shared" si="25"/>
        <v>8.9740000000000002</v>
      </c>
      <c r="F39" s="82">
        <f t="shared" si="25"/>
        <v>8.9740000000000002</v>
      </c>
      <c r="G39" s="82">
        <f t="shared" si="25"/>
        <v>8.9740000000000002</v>
      </c>
      <c r="H39" s="104">
        <f t="shared" ref="H39:H46" si="26">SUM(B39:G39)</f>
        <v>53.802000000000007</v>
      </c>
      <c r="I39" s="2">
        <v>14</v>
      </c>
      <c r="J39" s="94" t="s">
        <v>13</v>
      </c>
      <c r="K39" s="82">
        <f>K48*$Q$39/1000</f>
        <v>10.455</v>
      </c>
      <c r="L39" s="82">
        <f t="shared" ref="L39:O39" si="27">L48*$Q$39/1000</f>
        <v>10.455</v>
      </c>
      <c r="M39" s="82">
        <f t="shared" si="27"/>
        <v>10.455</v>
      </c>
      <c r="N39" s="82">
        <f t="shared" si="27"/>
        <v>10.455</v>
      </c>
      <c r="O39" s="82">
        <f t="shared" si="27"/>
        <v>10.47</v>
      </c>
      <c r="P39" s="104">
        <f t="shared" ref="P39:P46" si="28">SUM(K39:O39)</f>
        <v>52.29</v>
      </c>
      <c r="Q39" s="2">
        <v>15</v>
      </c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35">
      <c r="A40" s="95" t="s">
        <v>14</v>
      </c>
      <c r="B40" s="82">
        <f>B48*$I$40/1000</f>
        <v>10.24</v>
      </c>
      <c r="C40" s="82">
        <f t="shared" ref="C40:G40" si="29">C48*$I$40/1000</f>
        <v>10.24</v>
      </c>
      <c r="D40" s="82">
        <f t="shared" si="29"/>
        <v>10.24</v>
      </c>
      <c r="E40" s="82">
        <f t="shared" si="29"/>
        <v>10.256</v>
      </c>
      <c r="F40" s="82">
        <f t="shared" si="29"/>
        <v>10.256</v>
      </c>
      <c r="G40" s="82">
        <f t="shared" si="29"/>
        <v>10.256</v>
      </c>
      <c r="H40" s="104">
        <f t="shared" si="26"/>
        <v>61.488</v>
      </c>
      <c r="I40" s="2">
        <v>16</v>
      </c>
      <c r="J40" s="95" t="s">
        <v>14</v>
      </c>
      <c r="K40" s="82">
        <f>K48*$Q$40/1000</f>
        <v>12.545999999999999</v>
      </c>
      <c r="L40" s="82">
        <f t="shared" ref="L40:O40" si="30">L48*$Q$40/1000</f>
        <v>12.545999999999999</v>
      </c>
      <c r="M40" s="82">
        <f t="shared" si="30"/>
        <v>12.545999999999999</v>
      </c>
      <c r="N40" s="82">
        <f t="shared" si="30"/>
        <v>12.545999999999999</v>
      </c>
      <c r="O40" s="82">
        <f t="shared" si="30"/>
        <v>12.564</v>
      </c>
      <c r="P40" s="104">
        <f t="shared" si="28"/>
        <v>62.747999999999998</v>
      </c>
      <c r="Q40" s="2">
        <v>18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35">
      <c r="A41" s="94" t="s">
        <v>15</v>
      </c>
      <c r="B41" s="83">
        <f>B48*$I$41/1000</f>
        <v>12.16</v>
      </c>
      <c r="C41" s="24">
        <f t="shared" ref="C41:G41" si="31">C48*$I$41/1000</f>
        <v>12.16</v>
      </c>
      <c r="D41" s="24">
        <f t="shared" si="31"/>
        <v>12.16</v>
      </c>
      <c r="E41" s="24">
        <f t="shared" si="31"/>
        <v>12.179</v>
      </c>
      <c r="F41" s="24">
        <f t="shared" si="31"/>
        <v>12.179</v>
      </c>
      <c r="G41" s="24">
        <f t="shared" si="31"/>
        <v>12.179</v>
      </c>
      <c r="H41" s="104">
        <f t="shared" si="26"/>
        <v>73.01700000000001</v>
      </c>
      <c r="I41" s="2">
        <v>19</v>
      </c>
      <c r="J41" s="94" t="s">
        <v>15</v>
      </c>
      <c r="K41" s="83">
        <f>K48*$Q$41/1000</f>
        <v>16.030999999999999</v>
      </c>
      <c r="L41" s="24">
        <f t="shared" ref="L41:O41" si="32">L48*$Q$41/1000</f>
        <v>16.030999999999999</v>
      </c>
      <c r="M41" s="24">
        <f t="shared" si="32"/>
        <v>16.030999999999999</v>
      </c>
      <c r="N41" s="24">
        <f t="shared" si="32"/>
        <v>16.030999999999999</v>
      </c>
      <c r="O41" s="24">
        <f t="shared" si="32"/>
        <v>16.053999999999998</v>
      </c>
      <c r="P41" s="104">
        <f t="shared" si="28"/>
        <v>80.177999999999997</v>
      </c>
      <c r="Q41" s="2">
        <v>23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35">
      <c r="A42" s="95" t="s">
        <v>16</v>
      </c>
      <c r="B42" s="82">
        <f>B48*$I$42/1000</f>
        <v>14.08</v>
      </c>
      <c r="C42" s="82">
        <f t="shared" ref="C42:G42" si="33">C48*$I$42/1000</f>
        <v>14.08</v>
      </c>
      <c r="D42" s="82">
        <f t="shared" si="33"/>
        <v>14.08</v>
      </c>
      <c r="E42" s="82">
        <f t="shared" si="33"/>
        <v>14.102</v>
      </c>
      <c r="F42" s="82">
        <f t="shared" si="33"/>
        <v>14.102</v>
      </c>
      <c r="G42" s="82">
        <f t="shared" si="33"/>
        <v>14.102</v>
      </c>
      <c r="H42" s="104">
        <f t="shared" si="26"/>
        <v>84.546000000000006</v>
      </c>
      <c r="I42" s="2">
        <v>22</v>
      </c>
      <c r="J42" s="95" t="s">
        <v>16</v>
      </c>
      <c r="K42" s="82">
        <f>K48*$Q$42/1000</f>
        <v>20.213000000000001</v>
      </c>
      <c r="L42" s="82">
        <f t="shared" ref="L42:O42" si="34">L48*$Q$42/1000</f>
        <v>20.213000000000001</v>
      </c>
      <c r="M42" s="82">
        <f t="shared" si="34"/>
        <v>20.213000000000001</v>
      </c>
      <c r="N42" s="82">
        <f t="shared" si="34"/>
        <v>20.213000000000001</v>
      </c>
      <c r="O42" s="82">
        <f t="shared" si="34"/>
        <v>20.242000000000001</v>
      </c>
      <c r="P42" s="104">
        <f t="shared" si="28"/>
        <v>101.09400000000001</v>
      </c>
      <c r="Q42" s="2">
        <v>29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35">
      <c r="A43" s="94" t="s">
        <v>17</v>
      </c>
      <c r="B43" s="82">
        <f>B48*$I$43/1000</f>
        <v>16</v>
      </c>
      <c r="C43" s="82">
        <f t="shared" ref="C43:G43" si="35">C48*$I$43/1000</f>
        <v>16</v>
      </c>
      <c r="D43" s="82">
        <f t="shared" si="35"/>
        <v>16</v>
      </c>
      <c r="E43" s="82">
        <f t="shared" si="35"/>
        <v>16.024999999999999</v>
      </c>
      <c r="F43" s="82">
        <f t="shared" si="35"/>
        <v>16.024999999999999</v>
      </c>
      <c r="G43" s="82">
        <f t="shared" si="35"/>
        <v>16.024999999999999</v>
      </c>
      <c r="H43" s="104">
        <f t="shared" si="26"/>
        <v>96.075000000000017</v>
      </c>
      <c r="I43" s="2">
        <v>25</v>
      </c>
      <c r="J43" s="94" t="s">
        <v>17</v>
      </c>
      <c r="K43" s="82">
        <f>K48*$Q$43/1000</f>
        <v>24.395</v>
      </c>
      <c r="L43" s="82">
        <f t="shared" ref="L43:O43" si="36">L48*$Q$43/1000</f>
        <v>24.395</v>
      </c>
      <c r="M43" s="82">
        <f t="shared" si="36"/>
        <v>24.395</v>
      </c>
      <c r="N43" s="82">
        <f t="shared" si="36"/>
        <v>24.395</v>
      </c>
      <c r="O43" s="82">
        <f t="shared" si="36"/>
        <v>24.43</v>
      </c>
      <c r="P43" s="104">
        <f t="shared" si="28"/>
        <v>122.00999999999999</v>
      </c>
      <c r="Q43" s="2">
        <v>35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35">
      <c r="A44" s="95" t="s">
        <v>18</v>
      </c>
      <c r="B44" s="82">
        <f>B48*$I$44/1000</f>
        <v>17.600000000000001</v>
      </c>
      <c r="C44" s="82">
        <f t="shared" ref="C44:G44" si="37">C48*$I$44/1000</f>
        <v>17.600000000000001</v>
      </c>
      <c r="D44" s="82">
        <f t="shared" si="37"/>
        <v>17.600000000000001</v>
      </c>
      <c r="E44" s="82">
        <f t="shared" si="37"/>
        <v>17.627500000000001</v>
      </c>
      <c r="F44" s="82">
        <f t="shared" si="37"/>
        <v>17.627500000000001</v>
      </c>
      <c r="G44" s="82">
        <f t="shared" si="37"/>
        <v>17.627500000000001</v>
      </c>
      <c r="H44" s="104">
        <f t="shared" si="26"/>
        <v>105.6825</v>
      </c>
      <c r="I44" s="2">
        <v>27.5</v>
      </c>
      <c r="J44" s="95" t="s">
        <v>18</v>
      </c>
      <c r="K44" s="82">
        <f>K48*$Q$44/1000</f>
        <v>28.577000000000002</v>
      </c>
      <c r="L44" s="82">
        <f t="shared" ref="L44:O44" si="38">L48*$Q$44/1000</f>
        <v>28.577000000000002</v>
      </c>
      <c r="M44" s="82">
        <f t="shared" si="38"/>
        <v>28.577000000000002</v>
      </c>
      <c r="N44" s="82">
        <f t="shared" si="38"/>
        <v>28.577000000000002</v>
      </c>
      <c r="O44" s="82">
        <f t="shared" si="38"/>
        <v>28.617999999999999</v>
      </c>
      <c r="P44" s="104">
        <f t="shared" si="28"/>
        <v>142.92600000000002</v>
      </c>
      <c r="Q44" s="2">
        <v>41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35">
      <c r="A45" s="94" t="s">
        <v>19</v>
      </c>
      <c r="B45" s="82">
        <f>B48*$I$45/1000</f>
        <v>18.239999999999998</v>
      </c>
      <c r="C45" s="82">
        <f t="shared" ref="C45:G45" si="39">C48*$I$45/1000</f>
        <v>18.239999999999998</v>
      </c>
      <c r="D45" s="82">
        <f t="shared" si="39"/>
        <v>18.239999999999998</v>
      </c>
      <c r="E45" s="82">
        <f t="shared" si="39"/>
        <v>18.2685</v>
      </c>
      <c r="F45" s="82">
        <f t="shared" si="39"/>
        <v>18.2685</v>
      </c>
      <c r="G45" s="82">
        <f t="shared" si="39"/>
        <v>18.2685</v>
      </c>
      <c r="H45" s="104">
        <f t="shared" si="26"/>
        <v>109.52550000000001</v>
      </c>
      <c r="I45" s="2">
        <v>28.5</v>
      </c>
      <c r="J45" s="94" t="s">
        <v>19</v>
      </c>
      <c r="K45" s="82">
        <f>K48*$Q$45/1000</f>
        <v>32.759</v>
      </c>
      <c r="L45" s="82">
        <f t="shared" ref="L45:O45" si="40">L48*$Q$45/1000</f>
        <v>32.759</v>
      </c>
      <c r="M45" s="82">
        <f t="shared" si="40"/>
        <v>32.759</v>
      </c>
      <c r="N45" s="82">
        <f t="shared" si="40"/>
        <v>32.759</v>
      </c>
      <c r="O45" s="82">
        <f t="shared" si="40"/>
        <v>32.805999999999997</v>
      </c>
      <c r="P45" s="104">
        <f t="shared" si="28"/>
        <v>163.84199999999998</v>
      </c>
      <c r="Q45" s="2">
        <v>47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35">
      <c r="A46" s="95" t="s">
        <v>11</v>
      </c>
      <c r="B46" s="84">
        <f t="shared" ref="B46:G46" si="41">SUM(B39:B45)</f>
        <v>97.28</v>
      </c>
      <c r="C46" s="28">
        <f t="shared" si="41"/>
        <v>97.28</v>
      </c>
      <c r="D46" s="28">
        <f t="shared" si="41"/>
        <v>97.28</v>
      </c>
      <c r="E46" s="28">
        <f t="shared" si="41"/>
        <v>97.432000000000002</v>
      </c>
      <c r="F46" s="28">
        <f t="shared" si="41"/>
        <v>97.432000000000002</v>
      </c>
      <c r="G46" s="28">
        <f t="shared" si="41"/>
        <v>97.432000000000002</v>
      </c>
      <c r="H46" s="104">
        <f t="shared" si="26"/>
        <v>584.13600000000008</v>
      </c>
      <c r="J46" s="80" t="s">
        <v>11</v>
      </c>
      <c r="K46" s="84">
        <f>SUM(K39:K45)</f>
        <v>144.976</v>
      </c>
      <c r="L46" s="28">
        <f>SUM(L39:L45)</f>
        <v>144.976</v>
      </c>
      <c r="M46" s="28">
        <f>SUM(M39:M45)</f>
        <v>144.976</v>
      </c>
      <c r="N46" s="28">
        <f>SUM(N39:N45)</f>
        <v>144.976</v>
      </c>
      <c r="O46" s="28">
        <f>SUM(O39:O45)</f>
        <v>145.18399999999997</v>
      </c>
      <c r="P46" s="104">
        <f t="shared" si="28"/>
        <v>725.08799999999997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35">
      <c r="A47" s="96" t="s">
        <v>20</v>
      </c>
      <c r="B47" s="85">
        <v>22</v>
      </c>
      <c r="C47" s="31">
        <v>22</v>
      </c>
      <c r="D47" s="31">
        <v>22</v>
      </c>
      <c r="E47" s="31">
        <v>22</v>
      </c>
      <c r="F47" s="31">
        <v>22</v>
      </c>
      <c r="G47" s="31">
        <v>22</v>
      </c>
      <c r="H47" s="105">
        <f>+((H46/H48)/7)*1000</f>
        <v>21.714285714285719</v>
      </c>
      <c r="J47" s="113" t="s">
        <v>20</v>
      </c>
      <c r="K47" s="85">
        <v>30</v>
      </c>
      <c r="L47" s="31">
        <v>30</v>
      </c>
      <c r="M47" s="31">
        <v>30</v>
      </c>
      <c r="N47" s="31">
        <v>30</v>
      </c>
      <c r="O47" s="31">
        <v>30</v>
      </c>
      <c r="P47" s="105">
        <f>+((P46/P48)/7)*1000</f>
        <v>29.714285714285715</v>
      </c>
      <c r="Q47" s="65"/>
      <c r="R47" s="65"/>
    </row>
    <row r="48" spans="1:30" ht="33.75" customHeight="1" x14ac:dyDescent="0.35">
      <c r="A48" s="97" t="s">
        <v>21</v>
      </c>
      <c r="B48" s="86">
        <v>640</v>
      </c>
      <c r="C48" s="35">
        <v>640</v>
      </c>
      <c r="D48" s="35">
        <v>640</v>
      </c>
      <c r="E48" s="35">
        <v>641</v>
      </c>
      <c r="F48" s="35">
        <v>641</v>
      </c>
      <c r="G48" s="35">
        <v>641</v>
      </c>
      <c r="H48" s="106">
        <f>SUM(B48:G48)</f>
        <v>3843</v>
      </c>
      <c r="I48" s="66"/>
      <c r="J48" s="97" t="s">
        <v>21</v>
      </c>
      <c r="K48" s="109">
        <v>697</v>
      </c>
      <c r="L48" s="67">
        <v>697</v>
      </c>
      <c r="M48" s="67">
        <v>697</v>
      </c>
      <c r="N48" s="67">
        <v>697</v>
      </c>
      <c r="O48" s="67">
        <v>698</v>
      </c>
      <c r="P48" s="115">
        <f>SUM(K48:O48)</f>
        <v>3486</v>
      </c>
      <c r="Q48" s="68"/>
      <c r="R48" s="68"/>
    </row>
    <row r="49" spans="1:30" ht="33.75" customHeight="1" x14ac:dyDescent="0.35">
      <c r="A49" s="98" t="s">
        <v>22</v>
      </c>
      <c r="B49" s="87">
        <f t="shared" ref="B49:G49" si="42">(B48*B47)/1000</f>
        <v>14.08</v>
      </c>
      <c r="C49" s="39">
        <f t="shared" si="42"/>
        <v>14.08</v>
      </c>
      <c r="D49" s="39">
        <f t="shared" si="42"/>
        <v>14.08</v>
      </c>
      <c r="E49" s="39">
        <f t="shared" si="42"/>
        <v>14.102</v>
      </c>
      <c r="F49" s="39">
        <f t="shared" si="42"/>
        <v>14.102</v>
      </c>
      <c r="G49" s="39">
        <f t="shared" si="42"/>
        <v>14.102</v>
      </c>
      <c r="H49" s="107">
        <f>((H46*1000)/H48)/7</f>
        <v>21.714285714285719</v>
      </c>
      <c r="J49" s="98" t="s">
        <v>22</v>
      </c>
      <c r="K49" s="87">
        <f>(K48*K47)/1000</f>
        <v>20.91</v>
      </c>
      <c r="L49" s="39">
        <f>(L48*L47)/1000</f>
        <v>20.91</v>
      </c>
      <c r="M49" s="39">
        <f>(M48*M47)/1000</f>
        <v>20.91</v>
      </c>
      <c r="N49" s="39">
        <f>(N48*N47)/1000</f>
        <v>20.91</v>
      </c>
      <c r="O49" s="39">
        <f>(O48*O47)/1000</f>
        <v>20.94</v>
      </c>
      <c r="P49" s="116">
        <f>((P46*1000)/P48)/7</f>
        <v>29.714285714285715</v>
      </c>
      <c r="Q49" s="68"/>
      <c r="R49" s="68"/>
    </row>
    <row r="50" spans="1:30" ht="33.75" customHeight="1" x14ac:dyDescent="0.35">
      <c r="A50" s="99" t="s">
        <v>23</v>
      </c>
      <c r="B50" s="88">
        <f t="shared" ref="B50:G50" si="43">((B48*B47)*7)/1000</f>
        <v>98.56</v>
      </c>
      <c r="C50" s="43">
        <f t="shared" si="43"/>
        <v>98.56</v>
      </c>
      <c r="D50" s="43">
        <f t="shared" si="43"/>
        <v>98.56</v>
      </c>
      <c r="E50" s="43">
        <f t="shared" si="43"/>
        <v>98.713999999999999</v>
      </c>
      <c r="F50" s="43">
        <f t="shared" si="43"/>
        <v>98.713999999999999</v>
      </c>
      <c r="G50" s="43">
        <f t="shared" si="43"/>
        <v>98.713999999999999</v>
      </c>
      <c r="H50" s="90"/>
      <c r="J50" s="99" t="s">
        <v>23</v>
      </c>
      <c r="K50" s="88">
        <f>((K48*K47)*7)/1000</f>
        <v>146.37</v>
      </c>
      <c r="L50" s="43">
        <f>((L48*L47)*7)/1000</f>
        <v>146.37</v>
      </c>
      <c r="M50" s="43">
        <f>((M48*M47)*7)/1000</f>
        <v>146.37</v>
      </c>
      <c r="N50" s="43">
        <f>((N48*N47)*7)/1000</f>
        <v>146.37</v>
      </c>
      <c r="O50" s="43">
        <f>((O48*O47)*7)/1000</f>
        <v>146.58000000000001</v>
      </c>
      <c r="P50" s="117"/>
    </row>
    <row r="51" spans="1:30" ht="33.75" customHeight="1" thickBot="1" x14ac:dyDescent="0.4">
      <c r="A51" s="100" t="s">
        <v>24</v>
      </c>
      <c r="B51" s="89">
        <f t="shared" ref="B51:G51" si="44">+(B46/B48)/7*1000</f>
        <v>21.714285714285715</v>
      </c>
      <c r="C51" s="49">
        <f t="shared" si="44"/>
        <v>21.714285714285715</v>
      </c>
      <c r="D51" s="49">
        <f t="shared" si="44"/>
        <v>21.714285714285715</v>
      </c>
      <c r="E51" s="49">
        <f t="shared" si="44"/>
        <v>21.714285714285715</v>
      </c>
      <c r="F51" s="49">
        <f t="shared" si="44"/>
        <v>21.714285714285715</v>
      </c>
      <c r="G51" s="49">
        <f t="shared" si="44"/>
        <v>21.714285714285715</v>
      </c>
      <c r="H51" s="108"/>
      <c r="I51" s="52"/>
      <c r="J51" s="100" t="s">
        <v>24</v>
      </c>
      <c r="K51" s="89">
        <f>+(K46/K48)/7*1000</f>
        <v>29.714285714285715</v>
      </c>
      <c r="L51" s="49">
        <f>+(L46/L48)/7*1000</f>
        <v>29.714285714285715</v>
      </c>
      <c r="M51" s="49">
        <f>+(M46/M48)/7*1000</f>
        <v>29.714285714285715</v>
      </c>
      <c r="N51" s="49">
        <f>+(N46/N48)/7*1000</f>
        <v>29.714285714285715</v>
      </c>
      <c r="O51" s="49">
        <f>+(O46/O48)/7*1000</f>
        <v>29.714285714285712</v>
      </c>
      <c r="P51" s="50"/>
      <c r="Q51" s="53"/>
      <c r="R51" s="53"/>
    </row>
    <row r="52" spans="1:30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204"/>
      <c r="K54" s="20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21" t="s">
        <v>29</v>
      </c>
      <c r="B55" s="202" t="s">
        <v>8</v>
      </c>
      <c r="C55" s="203"/>
      <c r="D55" s="203"/>
      <c r="E55" s="203"/>
      <c r="F55" s="200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4" t="s">
        <v>13</v>
      </c>
      <c r="B58" s="82">
        <f>B67*$I$58/1000</f>
        <v>10.275</v>
      </c>
      <c r="C58" s="82">
        <f>C67*$I$58/1000</f>
        <v>10.275</v>
      </c>
      <c r="D58" s="82">
        <f>D67*$I$58/1000</f>
        <v>10.275</v>
      </c>
      <c r="E58" s="82">
        <f>E67*$I$58/1000</f>
        <v>10.29</v>
      </c>
      <c r="F58" s="82">
        <f>F67*$I$58/1000</f>
        <v>10.29</v>
      </c>
      <c r="G58" s="104">
        <f t="shared" ref="G58:G65" si="45">SUM(B58:F58)</f>
        <v>51.405000000000001</v>
      </c>
      <c r="H58" s="76"/>
      <c r="I58" s="56">
        <v>15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5" t="s">
        <v>14</v>
      </c>
      <c r="B59" s="82">
        <f>B67*$I$59/1000</f>
        <v>12.33</v>
      </c>
      <c r="C59" s="82">
        <f>C67*$I$59/1000</f>
        <v>12.33</v>
      </c>
      <c r="D59" s="82">
        <f>D67*$I$59/1000</f>
        <v>12.33</v>
      </c>
      <c r="E59" s="82">
        <f>E67*$I$59/1000</f>
        <v>12.348000000000001</v>
      </c>
      <c r="F59" s="82">
        <f>F67*$I$59/1000</f>
        <v>12.348000000000001</v>
      </c>
      <c r="G59" s="104">
        <f t="shared" si="45"/>
        <v>61.686</v>
      </c>
      <c r="H59" s="76"/>
      <c r="I59" s="56">
        <v>18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4" t="s">
        <v>15</v>
      </c>
      <c r="B60" s="83">
        <f>B67*$I$60/1000</f>
        <v>15.755000000000001</v>
      </c>
      <c r="C60" s="24">
        <f>C67*$I$60/1000</f>
        <v>15.755000000000001</v>
      </c>
      <c r="D60" s="24">
        <f>D67*$I$60/1000</f>
        <v>15.755000000000001</v>
      </c>
      <c r="E60" s="24">
        <f>E67*$I$60/1000</f>
        <v>15.778</v>
      </c>
      <c r="F60" s="24">
        <f>F67*$I$60/1000</f>
        <v>15.778</v>
      </c>
      <c r="G60" s="104">
        <f t="shared" si="45"/>
        <v>78.820999999999998</v>
      </c>
      <c r="H60" s="76"/>
      <c r="I60" s="56">
        <v>23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5" t="s">
        <v>16</v>
      </c>
      <c r="B61" s="82">
        <f>B67*$I$61/1000</f>
        <v>19.864999999999998</v>
      </c>
      <c r="C61" s="82">
        <f>C67*$I$61/1000</f>
        <v>19.864999999999998</v>
      </c>
      <c r="D61" s="82">
        <f>D67*$I$61/1000</f>
        <v>19.864999999999998</v>
      </c>
      <c r="E61" s="82">
        <f>E67*$I$61/1000</f>
        <v>19.893999999999998</v>
      </c>
      <c r="F61" s="82">
        <f>F67*$I$61/1000</f>
        <v>19.893999999999998</v>
      </c>
      <c r="G61" s="104">
        <f t="shared" si="45"/>
        <v>99.38300000000001</v>
      </c>
      <c r="H61" s="76"/>
      <c r="I61" s="56">
        <v>29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4" t="s">
        <v>17</v>
      </c>
      <c r="B62" s="82">
        <f>B67*$I$62/1000</f>
        <v>23.975000000000001</v>
      </c>
      <c r="C62" s="82">
        <f>C67*$I$62/1000</f>
        <v>23.975000000000001</v>
      </c>
      <c r="D62" s="82">
        <f>D67*$I$62/1000</f>
        <v>23.975000000000001</v>
      </c>
      <c r="E62" s="82">
        <f>E67*$I$62/1000</f>
        <v>24.01</v>
      </c>
      <c r="F62" s="82">
        <f>F67*$I$62/1000</f>
        <v>24.01</v>
      </c>
      <c r="G62" s="104">
        <f t="shared" si="45"/>
        <v>119.94500000000002</v>
      </c>
      <c r="H62" s="76"/>
      <c r="I62" s="56">
        <v>35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5" t="s">
        <v>18</v>
      </c>
      <c r="B63" s="82">
        <f>B67*$I$63/1000</f>
        <v>28.085000000000001</v>
      </c>
      <c r="C63" s="82">
        <f>C67*$I$63/1000</f>
        <v>28.085000000000001</v>
      </c>
      <c r="D63" s="82">
        <f>D67*$I$63/1000</f>
        <v>28.085000000000001</v>
      </c>
      <c r="E63" s="82">
        <f>E67*$I$63/1000</f>
        <v>28.126000000000001</v>
      </c>
      <c r="F63" s="82">
        <f>F67*$I$63/1000</f>
        <v>28.126000000000001</v>
      </c>
      <c r="G63" s="104">
        <f t="shared" si="45"/>
        <v>140.50700000000001</v>
      </c>
      <c r="H63" s="76"/>
      <c r="I63" s="56">
        <v>41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35">
      <c r="A64" s="94" t="s">
        <v>19</v>
      </c>
      <c r="B64" s="82">
        <f>B67*$I$64/1000</f>
        <v>32.195</v>
      </c>
      <c r="C64" s="82">
        <f>C67*$I$64/1000</f>
        <v>32.195</v>
      </c>
      <c r="D64" s="82">
        <f>D67*$I$64/1000</f>
        <v>32.195</v>
      </c>
      <c r="E64" s="82">
        <f>E67*$I$64/1000</f>
        <v>32.241999999999997</v>
      </c>
      <c r="F64" s="82">
        <f>F67*$I$64/1000</f>
        <v>32.241999999999997</v>
      </c>
      <c r="G64" s="104">
        <f t="shared" si="45"/>
        <v>161.06899999999999</v>
      </c>
      <c r="H64" s="76"/>
      <c r="I64" s="56">
        <v>47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35">
      <c r="A65" s="122" t="s">
        <v>11</v>
      </c>
      <c r="B65" s="84">
        <f>SUM(B58:B64)</f>
        <v>142.47999999999999</v>
      </c>
      <c r="C65" s="28">
        <f>SUM(C58:C64)</f>
        <v>142.47999999999999</v>
      </c>
      <c r="D65" s="28">
        <f>SUM(D58:D64)</f>
        <v>142.47999999999999</v>
      </c>
      <c r="E65" s="28">
        <f>SUM(E58:E64)</f>
        <v>142.68799999999999</v>
      </c>
      <c r="F65" s="28">
        <f>SUM(F58:F64)</f>
        <v>142.68799999999999</v>
      </c>
      <c r="G65" s="104">
        <f t="shared" si="45"/>
        <v>712.81599999999992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6" t="s">
        <v>20</v>
      </c>
      <c r="B66" s="85">
        <v>30</v>
      </c>
      <c r="C66" s="31">
        <v>30</v>
      </c>
      <c r="D66" s="31">
        <v>30</v>
      </c>
      <c r="E66" s="31">
        <v>30</v>
      </c>
      <c r="F66" s="31">
        <v>30</v>
      </c>
      <c r="G66" s="105">
        <f>+((G65/G67)/7)*1000</f>
        <v>29.714285714285712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7" t="s">
        <v>21</v>
      </c>
      <c r="B67" s="109">
        <v>685</v>
      </c>
      <c r="C67" s="67">
        <v>685</v>
      </c>
      <c r="D67" s="67">
        <v>685</v>
      </c>
      <c r="E67" s="67">
        <v>686</v>
      </c>
      <c r="F67" s="67">
        <v>686</v>
      </c>
      <c r="G67" s="115">
        <f>SUM(B67:F67)</f>
        <v>3427</v>
      </c>
      <c r="I67" s="77"/>
      <c r="M67" s="3"/>
      <c r="N67" s="3"/>
      <c r="O67" s="3"/>
      <c r="P67" s="3"/>
      <c r="Q67" s="3"/>
    </row>
    <row r="68" spans="1:28" ht="33.75" customHeight="1" x14ac:dyDescent="0.35">
      <c r="A68" s="98" t="s">
        <v>22</v>
      </c>
      <c r="B68" s="87">
        <f>(B67*B66)/1000</f>
        <v>20.55</v>
      </c>
      <c r="C68" s="39">
        <f>(C67*C66)/1000</f>
        <v>20.55</v>
      </c>
      <c r="D68" s="39">
        <f>(D67*D66)/1000</f>
        <v>20.55</v>
      </c>
      <c r="E68" s="39">
        <f>(E67*E66)/1000</f>
        <v>20.58</v>
      </c>
      <c r="F68" s="39">
        <f>(F67*F66)/1000</f>
        <v>20.58</v>
      </c>
      <c r="G68" s="119">
        <f>((G65*1000)/G67)/7</f>
        <v>29.714285714285712</v>
      </c>
      <c r="M68" s="3"/>
      <c r="N68" s="3"/>
      <c r="O68" s="3"/>
      <c r="P68" s="3"/>
      <c r="Q68" s="3"/>
    </row>
    <row r="69" spans="1:28" ht="33.75" customHeight="1" x14ac:dyDescent="0.35">
      <c r="A69" s="99" t="s">
        <v>23</v>
      </c>
      <c r="B69" s="88">
        <f>((B67*B66)*7)/1000</f>
        <v>143.85</v>
      </c>
      <c r="C69" s="43">
        <f>((C67*C66)*7)/1000</f>
        <v>143.85</v>
      </c>
      <c r="D69" s="43">
        <f>((D67*D66)*7)/1000</f>
        <v>143.85</v>
      </c>
      <c r="E69" s="43">
        <f>((E67*E66)*7)/1000</f>
        <v>144.06</v>
      </c>
      <c r="F69" s="43">
        <f>((F67*F66)*7)/1000</f>
        <v>144.06</v>
      </c>
      <c r="G69" s="90"/>
      <c r="H69" s="52"/>
      <c r="Q69" s="3"/>
    </row>
    <row r="70" spans="1:28" ht="33.75" customHeight="1" thickBot="1" x14ac:dyDescent="0.4">
      <c r="A70" s="100" t="s">
        <v>24</v>
      </c>
      <c r="B70" s="89">
        <f>+(B65/B67)/7*1000</f>
        <v>29.714285714285715</v>
      </c>
      <c r="C70" s="49">
        <f>+(C65/C67)/7*1000</f>
        <v>29.714285714285715</v>
      </c>
      <c r="D70" s="49">
        <f>+(D65/D67)/7*1000</f>
        <v>29.714285714285715</v>
      </c>
      <c r="E70" s="49">
        <f>+(E65/E67)/7*1000</f>
        <v>29.714285714285715</v>
      </c>
      <c r="F70" s="49">
        <f>+(F65/F67)/7*1000</f>
        <v>29.714285714285715</v>
      </c>
      <c r="G70" s="120"/>
      <c r="Q70" s="3"/>
    </row>
    <row r="71" spans="1:28" ht="33.75" customHeight="1" x14ac:dyDescent="0.35"/>
    <row r="72" spans="1:28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35"/>
    <row r="74" spans="1:28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1">
    <mergeCell ref="B55:F55"/>
    <mergeCell ref="J54:K54"/>
    <mergeCell ref="L15:O15"/>
    <mergeCell ref="P15:S15"/>
    <mergeCell ref="K36:O36"/>
    <mergeCell ref="B15:K15"/>
    <mergeCell ref="A3:C3"/>
    <mergeCell ref="E9:G9"/>
    <mergeCell ref="R9:S9"/>
    <mergeCell ref="K11:L11"/>
    <mergeCell ref="B36:G3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zoomScale="30" zoomScaleNormal="30" workbookViewId="0">
      <selection activeCell="L39" sqref="L39:N45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197" t="s">
        <v>0</v>
      </c>
      <c r="B3" s="197"/>
      <c r="C3" s="197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  <c r="Q3" s="150"/>
      <c r="R3" s="150"/>
      <c r="S3" s="150"/>
      <c r="T3" s="150"/>
      <c r="U3" s="150"/>
      <c r="V3" s="150"/>
      <c r="W3" s="150"/>
      <c r="X3" s="150"/>
      <c r="Y3" s="2"/>
      <c r="Z3" s="2"/>
      <c r="AA3" s="2"/>
      <c r="AB3" s="2"/>
      <c r="AC3" s="2"/>
      <c r="AD3" s="150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50" t="s">
        <v>1</v>
      </c>
      <c r="B9" s="150"/>
      <c r="C9" s="150"/>
      <c r="D9" s="1"/>
      <c r="E9" s="198" t="s">
        <v>2</v>
      </c>
      <c r="F9" s="198"/>
      <c r="G9" s="19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198"/>
      <c r="S9" s="19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50"/>
      <c r="B10" s="150"/>
      <c r="C10" s="15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50" t="s">
        <v>4</v>
      </c>
      <c r="B11" s="150"/>
      <c r="C11" s="150"/>
      <c r="D11" s="1"/>
      <c r="E11" s="151">
        <v>1</v>
      </c>
      <c r="F11" s="1"/>
      <c r="G11" s="1"/>
      <c r="H11" s="1"/>
      <c r="I11" s="1"/>
      <c r="J11" s="1"/>
      <c r="K11" s="199" t="s">
        <v>64</v>
      </c>
      <c r="L11" s="199"/>
      <c r="M11" s="152"/>
      <c r="N11" s="15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50"/>
      <c r="B12" s="150"/>
      <c r="C12" s="150"/>
      <c r="D12" s="1"/>
      <c r="E12" s="5"/>
      <c r="F12" s="1"/>
      <c r="G12" s="1"/>
      <c r="H12" s="1"/>
      <c r="I12" s="1"/>
      <c r="J12" s="1"/>
      <c r="K12" s="152"/>
      <c r="L12" s="152"/>
      <c r="M12" s="152"/>
      <c r="N12" s="15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50"/>
      <c r="B13" s="150"/>
      <c r="C13" s="150"/>
      <c r="D13" s="150"/>
      <c r="E13" s="150"/>
      <c r="F13" s="150"/>
      <c r="G13" s="150"/>
      <c r="H13" s="150"/>
      <c r="I13" s="150"/>
      <c r="J13" s="150"/>
      <c r="K13" s="150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  <c r="W13" s="1"/>
      <c r="X13" s="1"/>
      <c r="Y13" s="1"/>
    </row>
    <row r="14" spans="1:30" s="3" customFormat="1" ht="25.5" thickBot="1" x14ac:dyDescent="0.4">
      <c r="A14" s="15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210" t="s">
        <v>8</v>
      </c>
      <c r="C15" s="211"/>
      <c r="D15" s="211"/>
      <c r="E15" s="212"/>
      <c r="F15" s="210" t="s">
        <v>55</v>
      </c>
      <c r="G15" s="211"/>
      <c r="H15" s="211"/>
      <c r="I15" s="211"/>
      <c r="J15" s="211"/>
      <c r="K15" s="211"/>
      <c r="L15" s="212"/>
      <c r="M15" s="205" t="s">
        <v>9</v>
      </c>
      <c r="N15" s="205"/>
      <c r="O15" s="205"/>
      <c r="P15" s="205"/>
      <c r="Q15" s="205"/>
      <c r="R15" s="206"/>
      <c r="S15" s="207" t="s">
        <v>30</v>
      </c>
      <c r="T15" s="208"/>
      <c r="U15" s="208"/>
      <c r="V15" s="208"/>
      <c r="W15" s="208"/>
      <c r="X15" s="209"/>
      <c r="Y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40" customHeight="1" x14ac:dyDescent="0.35">
      <c r="A18" s="94" t="s">
        <v>13</v>
      </c>
      <c r="B18" s="23">
        <v>20.6</v>
      </c>
      <c r="C18" s="24">
        <v>37.299999999999997</v>
      </c>
      <c r="D18" s="24">
        <v>46.5</v>
      </c>
      <c r="E18" s="25">
        <v>25.2</v>
      </c>
      <c r="F18" s="23">
        <v>20.3</v>
      </c>
      <c r="G18" s="24">
        <v>43.1</v>
      </c>
      <c r="H18" s="24">
        <v>54.1</v>
      </c>
      <c r="I18" s="24">
        <v>50.1</v>
      </c>
      <c r="J18" s="24">
        <v>48.9</v>
      </c>
      <c r="K18" s="24">
        <v>54.8</v>
      </c>
      <c r="L18" s="25">
        <v>50.7</v>
      </c>
      <c r="M18" s="82">
        <v>26.342399999999998</v>
      </c>
      <c r="N18" s="24">
        <v>38.499299999999998</v>
      </c>
      <c r="O18" s="24">
        <v>37.430399999999999</v>
      </c>
      <c r="P18" s="24">
        <v>38.969000000000001</v>
      </c>
      <c r="Q18" s="24">
        <v>27.701799999999999</v>
      </c>
      <c r="R18" s="24">
        <v>24.987200000000001</v>
      </c>
      <c r="S18" s="23">
        <v>26.936700000000002</v>
      </c>
      <c r="T18" s="24">
        <v>48.648600000000002</v>
      </c>
      <c r="U18" s="24">
        <v>49.567</v>
      </c>
      <c r="V18" s="24">
        <v>33.715499999999999</v>
      </c>
      <c r="W18" s="24">
        <v>21.319200000000002</v>
      </c>
      <c r="X18" s="25">
        <v>12.9549</v>
      </c>
      <c r="Y18" s="26">
        <f t="shared" ref="Y18:Y25" si="0">SUM(B18:X18)</f>
        <v>838.67200000000003</v>
      </c>
      <c r="AA18" s="2"/>
      <c r="AB18" s="20"/>
    </row>
    <row r="19" spans="1:30" ht="40" customHeight="1" x14ac:dyDescent="0.35">
      <c r="A19" s="95" t="s">
        <v>14</v>
      </c>
      <c r="B19" s="23">
        <v>22.822000000000003</v>
      </c>
      <c r="C19" s="24">
        <v>40.296250000000001</v>
      </c>
      <c r="D19" s="24">
        <v>48.398249999999997</v>
      </c>
      <c r="E19" s="25">
        <v>25.287499999999998</v>
      </c>
      <c r="F19" s="23">
        <v>22.579375000000002</v>
      </c>
      <c r="G19" s="24">
        <v>47.355625000000003</v>
      </c>
      <c r="H19" s="24">
        <v>58.147124999999996</v>
      </c>
      <c r="I19" s="24">
        <v>53.187500000000007</v>
      </c>
      <c r="J19" s="24">
        <v>51.271124999999998</v>
      </c>
      <c r="K19" s="24">
        <v>56.700749999999999</v>
      </c>
      <c r="L19" s="25">
        <v>51.83</v>
      </c>
      <c r="M19" s="82">
        <v>28.022399999999998</v>
      </c>
      <c r="N19" s="24">
        <v>39.987674999999996</v>
      </c>
      <c r="O19" s="24">
        <v>38.892524999999999</v>
      </c>
      <c r="P19" s="24">
        <v>41.02</v>
      </c>
      <c r="Q19" s="24">
        <v>29.1753</v>
      </c>
      <c r="R19" s="24">
        <v>26.684699999999999</v>
      </c>
      <c r="S19" s="23">
        <v>27.845824999999998</v>
      </c>
      <c r="T19" s="24">
        <v>50.491349999999997</v>
      </c>
      <c r="U19" s="24">
        <v>51.39575</v>
      </c>
      <c r="V19" s="24">
        <v>35.933624999999999</v>
      </c>
      <c r="W19" s="24">
        <v>22.736699999999999</v>
      </c>
      <c r="X19" s="25">
        <v>13.825525000000001</v>
      </c>
      <c r="Y19" s="26">
        <f t="shared" si="0"/>
        <v>883.88687499999992</v>
      </c>
      <c r="AA19" s="2"/>
      <c r="AB19" s="20"/>
    </row>
    <row r="20" spans="1:30" ht="39.75" customHeight="1" x14ac:dyDescent="0.3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40" customHeight="1" x14ac:dyDescent="0.35">
      <c r="A21" s="95" t="s">
        <v>16</v>
      </c>
      <c r="B21" s="23">
        <v>22.822000000000003</v>
      </c>
      <c r="C21" s="24">
        <v>40.296250000000001</v>
      </c>
      <c r="D21" s="24">
        <v>49.175250000000005</v>
      </c>
      <c r="E21" s="25">
        <v>25.708666666666669</v>
      </c>
      <c r="F21" s="23">
        <v>22.579375000000002</v>
      </c>
      <c r="G21" s="24">
        <v>47.355625000000003</v>
      </c>
      <c r="H21" s="24">
        <v>58.147124999999996</v>
      </c>
      <c r="I21" s="24">
        <v>53.187500000000007</v>
      </c>
      <c r="J21" s="24">
        <v>52.126291666666667</v>
      </c>
      <c r="K21" s="24">
        <v>57.658583333333326</v>
      </c>
      <c r="L21" s="25">
        <v>52.716666666666676</v>
      </c>
      <c r="M21" s="82">
        <v>28.022399999999994</v>
      </c>
      <c r="N21" s="24">
        <v>40.649175000000007</v>
      </c>
      <c r="O21" s="24">
        <v>38.892524999999999</v>
      </c>
      <c r="P21" s="24">
        <v>41.02</v>
      </c>
      <c r="Q21" s="24">
        <v>29.666466666666668</v>
      </c>
      <c r="R21" s="24">
        <v>27.137366666666669</v>
      </c>
      <c r="S21" s="23">
        <v>27.845825000000001</v>
      </c>
      <c r="T21" s="24">
        <v>51.310349999999993</v>
      </c>
      <c r="U21" s="24">
        <v>52.246250000000003</v>
      </c>
      <c r="V21" s="24">
        <v>36.525125000000003</v>
      </c>
      <c r="W21" s="24">
        <v>23.114700000000003</v>
      </c>
      <c r="X21" s="25">
        <v>14.057691666666669</v>
      </c>
      <c r="Y21" s="26">
        <f t="shared" si="0"/>
        <v>892.26120833333323</v>
      </c>
      <c r="AA21" s="2"/>
      <c r="AB21" s="20"/>
    </row>
    <row r="22" spans="1:30" ht="40" customHeight="1" x14ac:dyDescent="0.35">
      <c r="A22" s="94" t="s">
        <v>17</v>
      </c>
      <c r="B22" s="23">
        <v>22.822000000000003</v>
      </c>
      <c r="C22" s="24">
        <v>40.296250000000001</v>
      </c>
      <c r="D22" s="24">
        <v>49.175250000000005</v>
      </c>
      <c r="E22" s="25">
        <v>25.708666666666669</v>
      </c>
      <c r="F22" s="23">
        <v>22.579375000000002</v>
      </c>
      <c r="G22" s="24">
        <v>47.355625000000003</v>
      </c>
      <c r="H22" s="24">
        <v>58.147124999999996</v>
      </c>
      <c r="I22" s="24">
        <v>53.187500000000007</v>
      </c>
      <c r="J22" s="24">
        <v>52.126291666666667</v>
      </c>
      <c r="K22" s="24">
        <v>57.658583333333326</v>
      </c>
      <c r="L22" s="25">
        <v>52.716666666666676</v>
      </c>
      <c r="M22" s="82">
        <v>28.022399999999994</v>
      </c>
      <c r="N22" s="24">
        <v>40.649175000000007</v>
      </c>
      <c r="O22" s="24">
        <v>38.892524999999999</v>
      </c>
      <c r="P22" s="24">
        <v>41.02</v>
      </c>
      <c r="Q22" s="24">
        <v>29.666466666666668</v>
      </c>
      <c r="R22" s="24">
        <v>27.137366666666669</v>
      </c>
      <c r="S22" s="23">
        <v>27.845825000000001</v>
      </c>
      <c r="T22" s="24">
        <v>51.310349999999993</v>
      </c>
      <c r="U22" s="24">
        <v>52.246250000000003</v>
      </c>
      <c r="V22" s="24">
        <v>36.525125000000003</v>
      </c>
      <c r="W22" s="24">
        <v>23.114700000000003</v>
      </c>
      <c r="X22" s="25">
        <v>14.057691666666669</v>
      </c>
      <c r="Y22" s="26">
        <f t="shared" si="0"/>
        <v>892.26120833333323</v>
      </c>
      <c r="AA22" s="2"/>
      <c r="AB22" s="20"/>
    </row>
    <row r="23" spans="1:30" ht="40" customHeight="1" x14ac:dyDescent="0.3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40" customHeight="1" x14ac:dyDescent="0.35">
      <c r="A24" s="94" t="s">
        <v>19</v>
      </c>
      <c r="B24" s="23">
        <v>22.822000000000003</v>
      </c>
      <c r="C24" s="24">
        <v>40.296250000000001</v>
      </c>
      <c r="D24" s="24">
        <v>49.175250000000005</v>
      </c>
      <c r="E24" s="25">
        <v>25.708666666666669</v>
      </c>
      <c r="F24" s="23">
        <v>22.579375000000002</v>
      </c>
      <c r="G24" s="24">
        <v>47.355625000000003</v>
      </c>
      <c r="H24" s="24">
        <v>58.147124999999996</v>
      </c>
      <c r="I24" s="24">
        <v>53.187500000000007</v>
      </c>
      <c r="J24" s="24">
        <v>52.126291666666667</v>
      </c>
      <c r="K24" s="24">
        <v>57.658583333333326</v>
      </c>
      <c r="L24" s="25">
        <v>52.716666666666676</v>
      </c>
      <c r="M24" s="82">
        <v>28.022399999999994</v>
      </c>
      <c r="N24" s="24">
        <v>40.649175000000007</v>
      </c>
      <c r="O24" s="24">
        <v>38.892524999999999</v>
      </c>
      <c r="P24" s="24">
        <v>41.02</v>
      </c>
      <c r="Q24" s="24">
        <v>29.666466666666668</v>
      </c>
      <c r="R24" s="24">
        <v>27.137366666666669</v>
      </c>
      <c r="S24" s="23">
        <v>27.845825000000001</v>
      </c>
      <c r="T24" s="24">
        <v>51.310349999999993</v>
      </c>
      <c r="U24" s="24">
        <v>52.246250000000003</v>
      </c>
      <c r="V24" s="24">
        <v>36.525125000000003</v>
      </c>
      <c r="W24" s="24">
        <v>23.114700000000003</v>
      </c>
      <c r="X24" s="25">
        <v>14.057691666666669</v>
      </c>
      <c r="Y24" s="26">
        <f t="shared" si="0"/>
        <v>892.26120833333323</v>
      </c>
      <c r="AA24" s="2"/>
    </row>
    <row r="25" spans="1:30" ht="41.5" customHeight="1" x14ac:dyDescent="0.35">
      <c r="A25" s="95" t="s">
        <v>11</v>
      </c>
      <c r="B25" s="27">
        <f t="shared" ref="B25:D25" si="1">SUM(B18:B24)</f>
        <v>111.88800000000001</v>
      </c>
      <c r="C25" s="28">
        <f t="shared" si="1"/>
        <v>198.48500000000001</v>
      </c>
      <c r="D25" s="28">
        <f t="shared" si="1"/>
        <v>242.42400000000001</v>
      </c>
      <c r="E25" s="29">
        <f>SUM(E18:E24)</f>
        <v>127.61350000000002</v>
      </c>
      <c r="F25" s="27">
        <f t="shared" ref="F25:H25" si="2">SUM(F18:F24)</f>
        <v>110.61750000000001</v>
      </c>
      <c r="G25" s="28">
        <f t="shared" si="2"/>
        <v>232.52250000000001</v>
      </c>
      <c r="H25" s="28">
        <f t="shared" si="2"/>
        <v>286.68849999999998</v>
      </c>
      <c r="I25" s="28">
        <f>SUM(I18:I24)</f>
        <v>262.85000000000002</v>
      </c>
      <c r="J25" s="28">
        <f t="shared" ref="J25:L25" si="3">SUM(J18:J24)</f>
        <v>256.55</v>
      </c>
      <c r="K25" s="28">
        <f t="shared" si="3"/>
        <v>284.47649999999999</v>
      </c>
      <c r="L25" s="29">
        <f t="shared" si="3"/>
        <v>260.68</v>
      </c>
      <c r="M25" s="84">
        <f>SUM(M18:M24)</f>
        <v>138.43199999999999</v>
      </c>
      <c r="N25" s="28">
        <f t="shared" ref="N25:R25" si="4">SUM(N18:N24)</f>
        <v>200.43450000000004</v>
      </c>
      <c r="O25" s="28">
        <f t="shared" si="4"/>
        <v>193.00050000000002</v>
      </c>
      <c r="P25" s="28">
        <f t="shared" si="4"/>
        <v>203.04900000000004</v>
      </c>
      <c r="Q25" s="28">
        <f t="shared" si="4"/>
        <v>145.87649999999999</v>
      </c>
      <c r="R25" s="28">
        <f t="shared" si="4"/>
        <v>133.084</v>
      </c>
      <c r="S25" s="27">
        <f>SUM(S18:S24)</f>
        <v>138.32</v>
      </c>
      <c r="T25" s="28">
        <f t="shared" ref="T25:X25" si="5">SUM(T18:T24)</f>
        <v>253.071</v>
      </c>
      <c r="U25" s="28">
        <f t="shared" si="5"/>
        <v>257.70150000000001</v>
      </c>
      <c r="V25" s="28">
        <f t="shared" si="5"/>
        <v>179.22450000000001</v>
      </c>
      <c r="W25" s="28">
        <f t="shared" si="5"/>
        <v>113.4</v>
      </c>
      <c r="X25" s="29">
        <f t="shared" si="5"/>
        <v>68.953500000000005</v>
      </c>
      <c r="Y25" s="26">
        <f t="shared" si="0"/>
        <v>4399.3424999999988</v>
      </c>
    </row>
    <row r="26" spans="1:30" s="2" customFormat="1" ht="36.75" customHeight="1" x14ac:dyDescent="0.35">
      <c r="A26" s="96" t="s">
        <v>20</v>
      </c>
      <c r="B26" s="30">
        <v>54</v>
      </c>
      <c r="C26" s="31">
        <v>53</v>
      </c>
      <c r="D26" s="31">
        <v>52</v>
      </c>
      <c r="E26" s="32">
        <v>50.5</v>
      </c>
      <c r="F26" s="30">
        <v>52.5</v>
      </c>
      <c r="G26" s="31">
        <v>51.5</v>
      </c>
      <c r="H26" s="31">
        <v>50.5</v>
      </c>
      <c r="I26" s="31">
        <v>50</v>
      </c>
      <c r="J26" s="31">
        <v>50</v>
      </c>
      <c r="K26" s="31">
        <v>49.5</v>
      </c>
      <c r="L26" s="32">
        <v>49</v>
      </c>
      <c r="M26" s="85">
        <v>51.5</v>
      </c>
      <c r="N26" s="31">
        <v>50.5</v>
      </c>
      <c r="O26" s="31">
        <v>49.5</v>
      </c>
      <c r="P26" s="31">
        <v>49.5</v>
      </c>
      <c r="Q26" s="31">
        <v>49.5</v>
      </c>
      <c r="R26" s="31">
        <v>49</v>
      </c>
      <c r="S26" s="30">
        <v>52</v>
      </c>
      <c r="T26" s="31">
        <v>51.5</v>
      </c>
      <c r="U26" s="31">
        <v>50.5</v>
      </c>
      <c r="V26" s="31">
        <v>50.5</v>
      </c>
      <c r="W26" s="31">
        <v>50</v>
      </c>
      <c r="X26" s="32">
        <v>49.5</v>
      </c>
      <c r="Y26" s="33">
        <f>+((Y25/Y27)/7)*1000</f>
        <v>50.585761429491292</v>
      </c>
    </row>
    <row r="27" spans="1:30" s="2" customFormat="1" ht="33" customHeight="1" x14ac:dyDescent="0.35">
      <c r="A27" s="97" t="s">
        <v>21</v>
      </c>
      <c r="B27" s="34">
        <v>296</v>
      </c>
      <c r="C27" s="35">
        <v>535</v>
      </c>
      <c r="D27" s="35">
        <v>666</v>
      </c>
      <c r="E27" s="36">
        <v>361</v>
      </c>
      <c r="F27" s="34">
        <v>301</v>
      </c>
      <c r="G27" s="35">
        <v>645</v>
      </c>
      <c r="H27" s="35">
        <v>811</v>
      </c>
      <c r="I27" s="35">
        <v>751</v>
      </c>
      <c r="J27" s="35">
        <v>733</v>
      </c>
      <c r="K27" s="35">
        <v>821</v>
      </c>
      <c r="L27" s="36">
        <v>760</v>
      </c>
      <c r="M27" s="86">
        <v>384</v>
      </c>
      <c r="N27" s="35">
        <v>567</v>
      </c>
      <c r="O27" s="35">
        <v>557</v>
      </c>
      <c r="P27" s="35">
        <v>586</v>
      </c>
      <c r="Q27" s="35">
        <v>421</v>
      </c>
      <c r="R27" s="35">
        <v>388</v>
      </c>
      <c r="S27" s="34">
        <v>380</v>
      </c>
      <c r="T27" s="35">
        <v>702</v>
      </c>
      <c r="U27" s="35">
        <v>729</v>
      </c>
      <c r="V27" s="35">
        <v>507</v>
      </c>
      <c r="W27" s="35">
        <v>324</v>
      </c>
      <c r="X27" s="36">
        <v>199</v>
      </c>
      <c r="Y27" s="37">
        <f>SUM(B27:X27)</f>
        <v>12424</v>
      </c>
      <c r="Z27" s="2">
        <f>((Y25*1000)/Y27)/7</f>
        <v>50.585761429491299</v>
      </c>
    </row>
    <row r="28" spans="1:30" s="2" customFormat="1" ht="33" customHeight="1" x14ac:dyDescent="0.35">
      <c r="A28" s="98" t="s">
        <v>22</v>
      </c>
      <c r="B28" s="38">
        <f>((B27*B26)*7/1000-B18-B19)/3</f>
        <v>22.822000000000003</v>
      </c>
      <c r="C28" s="39">
        <f t="shared" ref="C28:X28" si="6">((C27*C26)*7/1000-C18-C19)/3</f>
        <v>40.296250000000001</v>
      </c>
      <c r="D28" s="39">
        <f t="shared" si="6"/>
        <v>49.175250000000005</v>
      </c>
      <c r="E28" s="40">
        <f t="shared" si="6"/>
        <v>25.708666666666669</v>
      </c>
      <c r="F28" s="38">
        <f t="shared" si="6"/>
        <v>22.579375000000002</v>
      </c>
      <c r="G28" s="39">
        <f t="shared" si="6"/>
        <v>47.355625000000003</v>
      </c>
      <c r="H28" s="39">
        <f t="shared" si="6"/>
        <v>58.147124999999996</v>
      </c>
      <c r="I28" s="39">
        <f t="shared" si="6"/>
        <v>53.187500000000007</v>
      </c>
      <c r="J28" s="39">
        <f t="shared" si="6"/>
        <v>52.126291666666667</v>
      </c>
      <c r="K28" s="39">
        <f t="shared" si="6"/>
        <v>57.658583333333326</v>
      </c>
      <c r="L28" s="40">
        <f t="shared" si="6"/>
        <v>52.716666666666676</v>
      </c>
      <c r="M28" s="87">
        <f t="shared" si="6"/>
        <v>28.022399999999994</v>
      </c>
      <c r="N28" s="39">
        <f t="shared" si="6"/>
        <v>40.649175000000007</v>
      </c>
      <c r="O28" s="39">
        <f t="shared" si="6"/>
        <v>38.892524999999999</v>
      </c>
      <c r="P28" s="39">
        <f t="shared" si="6"/>
        <v>41.02</v>
      </c>
      <c r="Q28" s="39">
        <f t="shared" si="6"/>
        <v>29.666466666666668</v>
      </c>
      <c r="R28" s="39">
        <f t="shared" si="6"/>
        <v>27.137366666666669</v>
      </c>
      <c r="S28" s="38">
        <f t="shared" si="6"/>
        <v>27.845825000000001</v>
      </c>
      <c r="T28" s="39">
        <f t="shared" si="6"/>
        <v>51.310349999999993</v>
      </c>
      <c r="U28" s="39">
        <f t="shared" si="6"/>
        <v>52.246250000000003</v>
      </c>
      <c r="V28" s="39">
        <f t="shared" si="6"/>
        <v>36.525125000000003</v>
      </c>
      <c r="W28" s="39">
        <f t="shared" si="6"/>
        <v>23.114700000000003</v>
      </c>
      <c r="X28" s="40">
        <f t="shared" si="6"/>
        <v>14.057691666666669</v>
      </c>
      <c r="Y28" s="41"/>
    </row>
    <row r="29" spans="1:30" ht="33.75" customHeight="1" x14ac:dyDescent="0.35">
      <c r="A29" s="99" t="s">
        <v>23</v>
      </c>
      <c r="B29" s="42">
        <f t="shared" ref="B29:D29" si="7">((B27*B26)*7)/1000</f>
        <v>111.88800000000001</v>
      </c>
      <c r="C29" s="43">
        <f t="shared" si="7"/>
        <v>198.48500000000001</v>
      </c>
      <c r="D29" s="43">
        <f t="shared" si="7"/>
        <v>242.42400000000001</v>
      </c>
      <c r="E29" s="90">
        <f>((E27*E26)*7)/1000</f>
        <v>127.6135</v>
      </c>
      <c r="F29" s="42">
        <f>((F27*F26)*7)/1000</f>
        <v>110.61750000000001</v>
      </c>
      <c r="G29" s="43">
        <f t="shared" ref="G29:H29" si="8">((G27*G26)*7)/1000</f>
        <v>232.52250000000001</v>
      </c>
      <c r="H29" s="43">
        <f t="shared" si="8"/>
        <v>286.68849999999998</v>
      </c>
      <c r="I29" s="43">
        <f>((I27*I26)*7)/1000</f>
        <v>262.85000000000002</v>
      </c>
      <c r="J29" s="43">
        <f>((J27*J26)*7)/1000</f>
        <v>256.55</v>
      </c>
      <c r="K29" s="43">
        <f t="shared" ref="K29:L29" si="9">((K27*K26)*7)/1000</f>
        <v>284.47649999999999</v>
      </c>
      <c r="L29" s="90">
        <f t="shared" si="9"/>
        <v>260.68</v>
      </c>
      <c r="M29" s="88">
        <f>((M27*M26)*7)/1000</f>
        <v>138.43199999999999</v>
      </c>
      <c r="N29" s="43">
        <f>((N27*N26)*7)/1000</f>
        <v>200.43450000000001</v>
      </c>
      <c r="O29" s="43">
        <f>((O27*O26)*7)/1000</f>
        <v>193.00049999999999</v>
      </c>
      <c r="P29" s="43">
        <f t="shared" ref="P29:X29" si="10">((P27*P26)*7)/1000</f>
        <v>203.04900000000001</v>
      </c>
      <c r="Q29" s="43">
        <f t="shared" si="10"/>
        <v>145.87649999999999</v>
      </c>
      <c r="R29" s="43">
        <f t="shared" si="10"/>
        <v>133.084</v>
      </c>
      <c r="S29" s="44">
        <f t="shared" si="10"/>
        <v>138.32</v>
      </c>
      <c r="T29" s="45">
        <f t="shared" si="10"/>
        <v>253.071</v>
      </c>
      <c r="U29" s="45">
        <f t="shared" si="10"/>
        <v>257.70150000000001</v>
      </c>
      <c r="V29" s="45">
        <f t="shared" si="10"/>
        <v>179.22450000000001</v>
      </c>
      <c r="W29" s="45">
        <f t="shared" si="10"/>
        <v>113.4</v>
      </c>
      <c r="X29" s="46">
        <f t="shared" si="10"/>
        <v>68.953500000000005</v>
      </c>
      <c r="Y29" s="47"/>
    </row>
    <row r="30" spans="1:30" ht="33.75" customHeight="1" thickBot="1" x14ac:dyDescent="0.4">
      <c r="A30" s="100" t="s">
        <v>24</v>
      </c>
      <c r="B30" s="48">
        <f t="shared" ref="B30:D30" si="11">+(B25/B27)/7*1000</f>
        <v>54</v>
      </c>
      <c r="C30" s="49">
        <f t="shared" si="11"/>
        <v>53.000000000000007</v>
      </c>
      <c r="D30" s="49">
        <f t="shared" si="11"/>
        <v>52</v>
      </c>
      <c r="E30" s="50">
        <f>+(E25/E27)/7*1000</f>
        <v>50.5</v>
      </c>
      <c r="F30" s="48">
        <f t="shared" ref="F30:H30" si="12">+(F25/F27)/7*1000</f>
        <v>52.500000000000007</v>
      </c>
      <c r="G30" s="49">
        <f t="shared" si="12"/>
        <v>51.5</v>
      </c>
      <c r="H30" s="49">
        <f t="shared" si="12"/>
        <v>50.499999999999993</v>
      </c>
      <c r="I30" s="49">
        <f>+(I25/I27)/7*1000</f>
        <v>50</v>
      </c>
      <c r="J30" s="49">
        <f t="shared" ref="J30:L30" si="13">+(J25/J27)/7*1000</f>
        <v>50</v>
      </c>
      <c r="K30" s="49">
        <f t="shared" si="13"/>
        <v>49.499999999999993</v>
      </c>
      <c r="L30" s="50">
        <f t="shared" si="13"/>
        <v>49</v>
      </c>
      <c r="M30" s="89">
        <f>+(M25/M27)/7*1000</f>
        <v>51.5</v>
      </c>
      <c r="N30" s="49">
        <f t="shared" ref="N30:X30" si="14">+(N25/N27)/7*1000</f>
        <v>50.500000000000007</v>
      </c>
      <c r="O30" s="49">
        <f t="shared" si="14"/>
        <v>49.5</v>
      </c>
      <c r="P30" s="49">
        <f t="shared" si="14"/>
        <v>49.500000000000007</v>
      </c>
      <c r="Q30" s="49">
        <f t="shared" si="14"/>
        <v>49.499999999999993</v>
      </c>
      <c r="R30" s="49">
        <f t="shared" si="14"/>
        <v>49</v>
      </c>
      <c r="S30" s="48">
        <f t="shared" si="14"/>
        <v>52</v>
      </c>
      <c r="T30" s="49">
        <f t="shared" si="14"/>
        <v>51.5</v>
      </c>
      <c r="U30" s="49">
        <f t="shared" si="14"/>
        <v>50.5</v>
      </c>
      <c r="V30" s="49">
        <f t="shared" si="14"/>
        <v>50.5</v>
      </c>
      <c r="W30" s="49">
        <f t="shared" si="14"/>
        <v>50</v>
      </c>
      <c r="X30" s="50">
        <f t="shared" si="14"/>
        <v>49.5</v>
      </c>
      <c r="Y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202" t="s">
        <v>26</v>
      </c>
      <c r="C36" s="203"/>
      <c r="D36" s="203"/>
      <c r="E36" s="203"/>
      <c r="F36" s="203"/>
      <c r="G36" s="203"/>
      <c r="H36" s="200"/>
      <c r="I36" s="102"/>
      <c r="J36" s="55" t="s">
        <v>27</v>
      </c>
      <c r="K36" s="110"/>
      <c r="L36" s="203" t="s">
        <v>26</v>
      </c>
      <c r="M36" s="203"/>
      <c r="N36" s="203"/>
      <c r="O36" s="203"/>
      <c r="P36" s="20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28.5</v>
      </c>
      <c r="C39" s="82">
        <v>54</v>
      </c>
      <c r="D39" s="82">
        <v>66.599999999999994</v>
      </c>
      <c r="E39" s="82">
        <v>46.3</v>
      </c>
      <c r="F39" s="82">
        <v>54.8</v>
      </c>
      <c r="G39" s="82">
        <v>35.700000000000003</v>
      </c>
      <c r="H39" s="82"/>
      <c r="I39" s="104">
        <f t="shared" ref="I39:I46" si="15">SUM(B39:H39)</f>
        <v>285.89999999999998</v>
      </c>
      <c r="J39" s="2"/>
      <c r="K39" s="94" t="s">
        <v>13</v>
      </c>
      <c r="L39" s="82">
        <v>12.6</v>
      </c>
      <c r="M39" s="82">
        <v>18.100000000000001</v>
      </c>
      <c r="N39" s="82">
        <v>12.7</v>
      </c>
      <c r="O39" s="82"/>
      <c r="P39" s="82"/>
      <c r="Q39" s="104">
        <f t="shared" ref="Q39:Q46" si="16">SUM(L39:P39)</f>
        <v>43.400000000000006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30.633000000000003</v>
      </c>
      <c r="C40" s="82">
        <v>57.641874999999999</v>
      </c>
      <c r="D40" s="82">
        <v>69.667875000000009</v>
      </c>
      <c r="E40" s="82">
        <v>47.282750000000007</v>
      </c>
      <c r="F40" s="82">
        <v>56.035749999999993</v>
      </c>
      <c r="G40" s="82">
        <v>36.120000000000005</v>
      </c>
      <c r="H40" s="82"/>
      <c r="I40" s="104">
        <f t="shared" si="15"/>
        <v>297.38125000000002</v>
      </c>
      <c r="J40" s="2"/>
      <c r="K40" s="95" t="s">
        <v>14</v>
      </c>
      <c r="L40" s="82">
        <v>12.9</v>
      </c>
      <c r="M40" s="82">
        <v>18.399999999999999</v>
      </c>
      <c r="N40" s="82">
        <v>12.9</v>
      </c>
      <c r="O40" s="82"/>
      <c r="P40" s="82"/>
      <c r="Q40" s="104">
        <f t="shared" si="16"/>
        <v>44.199999999999996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31.066999999999997</v>
      </c>
      <c r="C42" s="82">
        <v>58.466708333333322</v>
      </c>
      <c r="D42" s="82">
        <v>71.704875000000001</v>
      </c>
      <c r="E42" s="82">
        <v>48.696749999999987</v>
      </c>
      <c r="F42" s="82">
        <v>56.873416666666664</v>
      </c>
      <c r="G42" s="82">
        <v>36.665999999999997</v>
      </c>
      <c r="H42" s="82"/>
      <c r="I42" s="104">
        <f t="shared" si="15"/>
        <v>303.47474999999997</v>
      </c>
      <c r="J42" s="2"/>
      <c r="K42" s="95" t="s">
        <v>16</v>
      </c>
      <c r="L42" s="82">
        <v>13</v>
      </c>
      <c r="M42" s="82">
        <v>18.7</v>
      </c>
      <c r="N42" s="82">
        <v>13.2</v>
      </c>
      <c r="O42" s="82"/>
      <c r="P42" s="82"/>
      <c r="Q42" s="104">
        <f t="shared" si="16"/>
        <v>44.9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31.066999999999997</v>
      </c>
      <c r="C43" s="82">
        <v>58.466708333333322</v>
      </c>
      <c r="D43" s="82">
        <v>71.704875000000001</v>
      </c>
      <c r="E43" s="82">
        <v>48.696749999999987</v>
      </c>
      <c r="F43" s="82">
        <v>56.873416666666664</v>
      </c>
      <c r="G43" s="82">
        <v>36.665999999999997</v>
      </c>
      <c r="H43" s="82"/>
      <c r="I43" s="104">
        <f t="shared" si="15"/>
        <v>303.47474999999997</v>
      </c>
      <c r="J43" s="2"/>
      <c r="K43" s="94" t="s">
        <v>17</v>
      </c>
      <c r="L43" s="82">
        <v>13</v>
      </c>
      <c r="M43" s="82">
        <v>18.7</v>
      </c>
      <c r="N43" s="82">
        <v>13.2</v>
      </c>
      <c r="O43" s="82"/>
      <c r="P43" s="82"/>
      <c r="Q43" s="104">
        <f t="shared" si="16"/>
        <v>44.9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31.066999999999997</v>
      </c>
      <c r="C45" s="82">
        <v>58.466708333333322</v>
      </c>
      <c r="D45" s="82">
        <v>71.704875000000001</v>
      </c>
      <c r="E45" s="82">
        <v>48.696749999999987</v>
      </c>
      <c r="F45" s="82">
        <v>56.873416666666664</v>
      </c>
      <c r="G45" s="82">
        <v>36.665999999999997</v>
      </c>
      <c r="H45" s="82"/>
      <c r="I45" s="104">
        <f t="shared" si="15"/>
        <v>303.47474999999997</v>
      </c>
      <c r="J45" s="2"/>
      <c r="K45" s="94" t="s">
        <v>19</v>
      </c>
      <c r="L45" s="82">
        <v>13.1</v>
      </c>
      <c r="M45" s="82">
        <v>18.7</v>
      </c>
      <c r="N45" s="82">
        <v>13.2</v>
      </c>
      <c r="O45" s="82"/>
      <c r="P45" s="82"/>
      <c r="Q45" s="104">
        <f t="shared" si="16"/>
        <v>45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7">SUM(B39:B45)</f>
        <v>152.334</v>
      </c>
      <c r="C46" s="28">
        <f t="shared" si="17"/>
        <v>287.04199999999997</v>
      </c>
      <c r="D46" s="28">
        <f t="shared" si="17"/>
        <v>351.38250000000005</v>
      </c>
      <c r="E46" s="28">
        <f t="shared" si="17"/>
        <v>239.67299999999994</v>
      </c>
      <c r="F46" s="28">
        <f t="shared" si="17"/>
        <v>281.45599999999996</v>
      </c>
      <c r="G46" s="28">
        <f t="shared" si="17"/>
        <v>181.81799999999998</v>
      </c>
      <c r="H46" s="28">
        <f t="shared" si="17"/>
        <v>0</v>
      </c>
      <c r="I46" s="104">
        <f t="shared" si="15"/>
        <v>1493.7054999999998</v>
      </c>
      <c r="K46" s="80" t="s">
        <v>11</v>
      </c>
      <c r="L46" s="84">
        <f>SUM(L39:L45)</f>
        <v>64.599999999999994</v>
      </c>
      <c r="M46" s="28">
        <f>SUM(M39:M45)</f>
        <v>92.600000000000009</v>
      </c>
      <c r="N46" s="28">
        <f>SUM(N39:N45)</f>
        <v>65.2</v>
      </c>
      <c r="O46" s="28">
        <f>SUM(O39:O45)</f>
        <v>0</v>
      </c>
      <c r="P46" s="28">
        <f>SUM(P39:P45)</f>
        <v>0</v>
      </c>
      <c r="Q46" s="104">
        <f t="shared" si="16"/>
        <v>222.39999999999998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58.5</v>
      </c>
      <c r="C47" s="31">
        <v>58</v>
      </c>
      <c r="D47" s="31">
        <v>57.5</v>
      </c>
      <c r="E47" s="31">
        <v>56.5</v>
      </c>
      <c r="F47" s="31">
        <v>56</v>
      </c>
      <c r="G47" s="31">
        <v>55.5</v>
      </c>
      <c r="H47" s="31"/>
      <c r="I47" s="105">
        <f>+((I46/I48)/7)*1000</f>
        <v>56.99425747863247</v>
      </c>
      <c r="K47" s="113" t="s">
        <v>20</v>
      </c>
      <c r="L47" s="85">
        <v>65.5</v>
      </c>
      <c r="M47" s="31">
        <v>65.5</v>
      </c>
      <c r="N47" s="31">
        <v>65.5</v>
      </c>
      <c r="O47" s="31"/>
      <c r="P47" s="31"/>
      <c r="Q47" s="105">
        <f>+((Q46/Q48)/7)*1000</f>
        <v>65.5081001472754</v>
      </c>
      <c r="R47" s="65"/>
      <c r="S47" s="65"/>
    </row>
    <row r="48" spans="1:30" ht="33.75" customHeight="1" x14ac:dyDescent="0.35">
      <c r="A48" s="97" t="s">
        <v>21</v>
      </c>
      <c r="B48" s="86">
        <v>372</v>
      </c>
      <c r="C48" s="35">
        <v>707</v>
      </c>
      <c r="D48" s="35">
        <v>873</v>
      </c>
      <c r="E48" s="35">
        <v>606</v>
      </c>
      <c r="F48" s="35">
        <v>718</v>
      </c>
      <c r="G48" s="35">
        <v>468</v>
      </c>
      <c r="H48" s="35"/>
      <c r="I48" s="106">
        <f>SUM(B48:H48)</f>
        <v>3744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18">((B48*B47)*7/1000-B39-B40)/3</f>
        <v>31.066999999999997</v>
      </c>
      <c r="C49" s="39">
        <f t="shared" si="18"/>
        <v>58.466708333333322</v>
      </c>
      <c r="D49" s="39">
        <f t="shared" si="18"/>
        <v>71.704875000000001</v>
      </c>
      <c r="E49" s="39">
        <f t="shared" si="18"/>
        <v>48.696749999999987</v>
      </c>
      <c r="F49" s="39">
        <f t="shared" si="18"/>
        <v>56.873416666666664</v>
      </c>
      <c r="G49" s="39">
        <f t="shared" si="18"/>
        <v>36.665999999999997</v>
      </c>
      <c r="H49" s="39">
        <f t="shared" si="18"/>
        <v>0</v>
      </c>
      <c r="I49" s="107">
        <f>((I46*1000)/I48)/7</f>
        <v>56.99425747863247</v>
      </c>
      <c r="K49" s="98" t="s">
        <v>22</v>
      </c>
      <c r="L49" s="87">
        <f t="shared" ref="L49" si="19">((L48*L47)*7/1000-L39-L40)/3</f>
        <v>13.0495</v>
      </c>
      <c r="M49" s="39">
        <f t="shared" ref="M49" si="20">((M48*M47)*7/1000-M39-M40)/3</f>
        <v>18.705666666666666</v>
      </c>
      <c r="N49" s="39">
        <f t="shared" ref="N49" si="21">((N48*N47)*7/1000-N39-N40)/3</f>
        <v>13.168999999999999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65.5081001472754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4">((B48*B47)*7)/1000</f>
        <v>152.334</v>
      </c>
      <c r="C50" s="43">
        <f t="shared" si="24"/>
        <v>287.04199999999997</v>
      </c>
      <c r="D50" s="43">
        <f t="shared" si="24"/>
        <v>351.38249999999999</v>
      </c>
      <c r="E50" s="43">
        <f t="shared" si="24"/>
        <v>239.673</v>
      </c>
      <c r="F50" s="43">
        <f t="shared" si="24"/>
        <v>281.45600000000002</v>
      </c>
      <c r="G50" s="43">
        <f t="shared" si="24"/>
        <v>181.81800000000001</v>
      </c>
      <c r="H50" s="43">
        <f t="shared" si="24"/>
        <v>0</v>
      </c>
      <c r="I50" s="90"/>
      <c r="K50" s="99" t="s">
        <v>23</v>
      </c>
      <c r="L50" s="88">
        <f>((L48*L47)*7)/1000</f>
        <v>64.648499999999999</v>
      </c>
      <c r="M50" s="43">
        <f>((M48*M47)*7)/1000</f>
        <v>92.617000000000004</v>
      </c>
      <c r="N50" s="43">
        <f>((N48*N47)*7)/1000</f>
        <v>65.106999999999999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5">+(B46/B48)/7*1000</f>
        <v>58.5</v>
      </c>
      <c r="C51" s="49">
        <f t="shared" si="25"/>
        <v>57.999999999999993</v>
      </c>
      <c r="D51" s="49">
        <f t="shared" si="25"/>
        <v>57.500000000000007</v>
      </c>
      <c r="E51" s="49">
        <f t="shared" si="25"/>
        <v>56.499999999999986</v>
      </c>
      <c r="F51" s="49">
        <f t="shared" si="25"/>
        <v>55.999999999999993</v>
      </c>
      <c r="G51" s="49">
        <f t="shared" si="25"/>
        <v>55.499999999999993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65.450861195542046</v>
      </c>
      <c r="M51" s="49">
        <f>+(M46/M48)/7*1000</f>
        <v>65.487977369165492</v>
      </c>
      <c r="N51" s="49">
        <f>+(N46/N48)/7*1000</f>
        <v>65.593561368209251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204"/>
      <c r="K54" s="20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202" t="s">
        <v>8</v>
      </c>
      <c r="C55" s="203"/>
      <c r="D55" s="203"/>
      <c r="E55" s="203"/>
      <c r="F55" s="203"/>
      <c r="G55" s="20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15.3</v>
      </c>
      <c r="C58" s="82">
        <v>43.4</v>
      </c>
      <c r="D58" s="82">
        <v>33.299999999999997</v>
      </c>
      <c r="E58" s="82">
        <v>38</v>
      </c>
      <c r="F58" s="82">
        <v>32.6</v>
      </c>
      <c r="G58" s="82"/>
      <c r="H58" s="104">
        <f t="shared" ref="H58:H65" si="26">SUM(B58:G58)</f>
        <v>162.6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16.100000000000001</v>
      </c>
      <c r="C59" s="82">
        <v>45.7</v>
      </c>
      <c r="D59" s="82">
        <v>34.799999999999997</v>
      </c>
      <c r="E59" s="82">
        <v>39.799999999999997</v>
      </c>
      <c r="F59" s="82">
        <v>34.1</v>
      </c>
      <c r="G59" s="82"/>
      <c r="H59" s="104">
        <f t="shared" si="26"/>
        <v>170.49999999999997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16.100000000000001</v>
      </c>
      <c r="C61" s="82">
        <v>45.7</v>
      </c>
      <c r="D61" s="82">
        <v>34.799999999999997</v>
      </c>
      <c r="E61" s="82">
        <v>39.799999999999997</v>
      </c>
      <c r="F61" s="82">
        <v>34.1</v>
      </c>
      <c r="G61" s="82"/>
      <c r="H61" s="104">
        <f t="shared" si="26"/>
        <v>170.49999999999997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>
        <v>16.100000000000001</v>
      </c>
      <c r="C62" s="82">
        <v>45.7</v>
      </c>
      <c r="D62" s="82">
        <v>34.799999999999997</v>
      </c>
      <c r="E62" s="82">
        <v>39.799999999999997</v>
      </c>
      <c r="F62" s="82">
        <v>34.1</v>
      </c>
      <c r="G62" s="82"/>
      <c r="H62" s="104">
        <f t="shared" si="26"/>
        <v>170.49999999999997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16.2</v>
      </c>
      <c r="C64" s="82">
        <v>45.7</v>
      </c>
      <c r="D64" s="82">
        <v>34.9</v>
      </c>
      <c r="E64" s="82">
        <v>39.799999999999997</v>
      </c>
      <c r="F64" s="82">
        <v>34.1</v>
      </c>
      <c r="G64" s="82"/>
      <c r="H64" s="104">
        <f t="shared" si="26"/>
        <v>170.70000000000002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7">SUM(B58:B64)</f>
        <v>79.8</v>
      </c>
      <c r="C65" s="28">
        <f t="shared" si="27"/>
        <v>226.2</v>
      </c>
      <c r="D65" s="28">
        <f t="shared" si="27"/>
        <v>172.6</v>
      </c>
      <c r="E65" s="28">
        <f t="shared" si="27"/>
        <v>197.2</v>
      </c>
      <c r="F65" s="28">
        <f t="shared" si="27"/>
        <v>169</v>
      </c>
      <c r="G65" s="28">
        <f t="shared" si="27"/>
        <v>0</v>
      </c>
      <c r="H65" s="104">
        <f t="shared" si="26"/>
        <v>844.8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75</v>
      </c>
      <c r="C66" s="31">
        <v>75</v>
      </c>
      <c r="D66" s="31">
        <v>74.5</v>
      </c>
      <c r="E66" s="31">
        <v>74.5</v>
      </c>
      <c r="F66" s="31">
        <v>74.5</v>
      </c>
      <c r="G66" s="31"/>
      <c r="H66" s="105">
        <f>+((H65/H67)/7)*1000</f>
        <v>74.681753889674681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152</v>
      </c>
      <c r="C67" s="67">
        <v>431</v>
      </c>
      <c r="D67" s="67">
        <v>331</v>
      </c>
      <c r="E67" s="67">
        <v>378</v>
      </c>
      <c r="F67" s="67">
        <v>324</v>
      </c>
      <c r="G67" s="67"/>
      <c r="H67" s="115">
        <f>SUM(B67:G67)</f>
        <v>1616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:G68" si="28">((B67*B66)*7/1000-B58)/4</f>
        <v>16.125</v>
      </c>
      <c r="C68" s="39">
        <f t="shared" si="28"/>
        <v>45.71875</v>
      </c>
      <c r="D68" s="39">
        <f t="shared" si="28"/>
        <v>34.829125000000005</v>
      </c>
      <c r="E68" s="39">
        <f t="shared" si="28"/>
        <v>39.781750000000002</v>
      </c>
      <c r="F68" s="39">
        <f t="shared" si="28"/>
        <v>34.091500000000003</v>
      </c>
      <c r="G68" s="39">
        <f t="shared" si="28"/>
        <v>0</v>
      </c>
      <c r="H68" s="119">
        <f>((H65*1000)/H67)/7</f>
        <v>74.681753889674681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29">((B67*B66)*7)/1000</f>
        <v>79.8</v>
      </c>
      <c r="C69" s="43">
        <f t="shared" si="29"/>
        <v>226.27500000000001</v>
      </c>
      <c r="D69" s="43">
        <f t="shared" si="29"/>
        <v>172.6165</v>
      </c>
      <c r="E69" s="43">
        <f t="shared" si="29"/>
        <v>197.12700000000001</v>
      </c>
      <c r="F69" s="43">
        <f t="shared" si="29"/>
        <v>168.96600000000001</v>
      </c>
      <c r="G69" s="43">
        <f t="shared" si="29"/>
        <v>0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30">+(B65/B67)/7*1000</f>
        <v>75</v>
      </c>
      <c r="C70" s="49">
        <f t="shared" si="30"/>
        <v>74.975140868412325</v>
      </c>
      <c r="D70" s="49">
        <f t="shared" si="30"/>
        <v>74.492878722485969</v>
      </c>
      <c r="E70" s="49">
        <f t="shared" si="30"/>
        <v>74.527588813303097</v>
      </c>
      <c r="F70" s="49">
        <f t="shared" si="30"/>
        <v>74.514991181657848</v>
      </c>
      <c r="G70" s="49" t="e">
        <f t="shared" si="30"/>
        <v>#DIV/0!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B36:H36"/>
    <mergeCell ref="L36:P36"/>
    <mergeCell ref="J54:K54"/>
    <mergeCell ref="B55:G55"/>
    <mergeCell ref="F15:L15"/>
    <mergeCell ref="A3:C3"/>
    <mergeCell ref="E9:G9"/>
    <mergeCell ref="R9:S9"/>
    <mergeCell ref="K11:L11"/>
    <mergeCell ref="B15:E15"/>
    <mergeCell ref="M15:R15"/>
    <mergeCell ref="S15:X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zoomScale="30" zoomScaleNormal="30" workbookViewId="0">
      <selection activeCell="P32" sqref="P32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197" t="s">
        <v>0</v>
      </c>
      <c r="B3" s="197"/>
      <c r="C3" s="197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/>
      <c r="Y3" s="2"/>
      <c r="Z3" s="2"/>
      <c r="AA3" s="2"/>
      <c r="AB3" s="2"/>
      <c r="AC3" s="2"/>
      <c r="AD3" s="154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54" t="s">
        <v>1</v>
      </c>
      <c r="B9" s="154"/>
      <c r="C9" s="154"/>
      <c r="D9" s="1"/>
      <c r="E9" s="198" t="s">
        <v>2</v>
      </c>
      <c r="F9" s="198"/>
      <c r="G9" s="19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198"/>
      <c r="S9" s="19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54"/>
      <c r="B10" s="154"/>
      <c r="C10" s="15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54" t="s">
        <v>4</v>
      </c>
      <c r="B11" s="154"/>
      <c r="C11" s="154"/>
      <c r="D11" s="1"/>
      <c r="E11" s="155">
        <v>1</v>
      </c>
      <c r="F11" s="1"/>
      <c r="G11" s="1"/>
      <c r="H11" s="1"/>
      <c r="I11" s="1"/>
      <c r="J11" s="1"/>
      <c r="K11" s="199" t="s">
        <v>64</v>
      </c>
      <c r="L11" s="199"/>
      <c r="M11" s="156"/>
      <c r="N11" s="15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54"/>
      <c r="B12" s="154"/>
      <c r="C12" s="154"/>
      <c r="D12" s="1"/>
      <c r="E12" s="5"/>
      <c r="F12" s="1"/>
      <c r="G12" s="1"/>
      <c r="H12" s="1"/>
      <c r="I12" s="1"/>
      <c r="J12" s="1"/>
      <c r="K12" s="156"/>
      <c r="L12" s="156"/>
      <c r="M12" s="156"/>
      <c r="N12" s="15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54"/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6"/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"/>
      <c r="X13" s="1"/>
      <c r="Y13" s="1"/>
    </row>
    <row r="14" spans="1:30" s="3" customFormat="1" ht="25.5" thickBot="1" x14ac:dyDescent="0.4">
      <c r="A14" s="15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210" t="s">
        <v>8</v>
      </c>
      <c r="C15" s="211"/>
      <c r="D15" s="211"/>
      <c r="E15" s="212"/>
      <c r="F15" s="210" t="s">
        <v>55</v>
      </c>
      <c r="G15" s="211"/>
      <c r="H15" s="211"/>
      <c r="I15" s="211"/>
      <c r="J15" s="211"/>
      <c r="K15" s="211"/>
      <c r="L15" s="212"/>
      <c r="M15" s="205" t="s">
        <v>9</v>
      </c>
      <c r="N15" s="205"/>
      <c r="O15" s="205"/>
      <c r="P15" s="205"/>
      <c r="Q15" s="205"/>
      <c r="R15" s="206"/>
      <c r="S15" s="207" t="s">
        <v>30</v>
      </c>
      <c r="T15" s="208"/>
      <c r="U15" s="208"/>
      <c r="V15" s="208"/>
      <c r="W15" s="208"/>
      <c r="X15" s="209"/>
      <c r="Y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40" customHeight="1" x14ac:dyDescent="0.35">
      <c r="A18" s="94" t="s">
        <v>13</v>
      </c>
      <c r="B18" s="23">
        <v>22.822000000000003</v>
      </c>
      <c r="C18" s="24">
        <v>40.296250000000001</v>
      </c>
      <c r="D18" s="24">
        <v>49.175250000000005</v>
      </c>
      <c r="E18" s="25">
        <v>25.708666666666669</v>
      </c>
      <c r="F18" s="23">
        <v>22.579375000000002</v>
      </c>
      <c r="G18" s="24">
        <v>47.355625000000003</v>
      </c>
      <c r="H18" s="24">
        <v>58.147124999999996</v>
      </c>
      <c r="I18" s="24">
        <v>53.187500000000007</v>
      </c>
      <c r="J18" s="24">
        <v>52.126291666666667</v>
      </c>
      <c r="K18" s="24">
        <v>57.658583333333326</v>
      </c>
      <c r="L18" s="25">
        <v>52.716666666666676</v>
      </c>
      <c r="M18" s="82">
        <v>28.022399999999994</v>
      </c>
      <c r="N18" s="24">
        <v>40.649175000000007</v>
      </c>
      <c r="O18" s="24">
        <v>38.892524999999999</v>
      </c>
      <c r="P18" s="24">
        <v>41.02</v>
      </c>
      <c r="Q18" s="24">
        <v>29.666466666666668</v>
      </c>
      <c r="R18" s="24">
        <v>27.137366666666669</v>
      </c>
      <c r="S18" s="23">
        <v>27.845825000000001</v>
      </c>
      <c r="T18" s="24">
        <v>51.310349999999993</v>
      </c>
      <c r="U18" s="24">
        <v>52.246250000000003</v>
      </c>
      <c r="V18" s="24">
        <v>36.525125000000003</v>
      </c>
      <c r="W18" s="24">
        <v>23.114700000000003</v>
      </c>
      <c r="X18" s="25">
        <v>14.057691666666669</v>
      </c>
      <c r="Y18" s="26">
        <f t="shared" ref="Y18:Y25" si="0">SUM(B18:X18)</f>
        <v>892.26120833333323</v>
      </c>
      <c r="AA18" s="2"/>
      <c r="AB18" s="20"/>
    </row>
    <row r="19" spans="1:30" ht="40" customHeight="1" x14ac:dyDescent="0.35">
      <c r="A19" s="95" t="s">
        <v>14</v>
      </c>
      <c r="B19" s="23">
        <v>23.561499999999999</v>
      </c>
      <c r="C19" s="24">
        <v>41.887812499999995</v>
      </c>
      <c r="D19" s="24">
        <v>51.035187499999999</v>
      </c>
      <c r="E19" s="25">
        <v>27.055583333333335</v>
      </c>
      <c r="F19" s="23">
        <v>23.326406250000002</v>
      </c>
      <c r="G19" s="24">
        <v>49.019093749999996</v>
      </c>
      <c r="H19" s="24">
        <v>60.683468749999996</v>
      </c>
      <c r="I19" s="24">
        <v>55.609375</v>
      </c>
      <c r="J19" s="24">
        <v>54.312802083333331</v>
      </c>
      <c r="K19" s="24">
        <v>60.296354166666667</v>
      </c>
      <c r="L19" s="25">
        <v>55.315833333333337</v>
      </c>
      <c r="M19" s="82">
        <v>29.282399999999999</v>
      </c>
      <c r="N19" s="24">
        <v>42.334206249999994</v>
      </c>
      <c r="O19" s="24">
        <v>40.963868749999996</v>
      </c>
      <c r="P19" s="24">
        <v>43.070999999999998</v>
      </c>
      <c r="Q19" s="24">
        <v>30.894383333333334</v>
      </c>
      <c r="R19" s="24">
        <v>28.184158333333333</v>
      </c>
      <c r="S19" s="23">
        <v>29.185668750000001</v>
      </c>
      <c r="T19" s="24">
        <v>53.416912500000002</v>
      </c>
      <c r="U19" s="24">
        <v>54.460437500000005</v>
      </c>
      <c r="V19" s="24">
        <v>37.892968750000001</v>
      </c>
      <c r="W19" s="24">
        <v>23.988824999999999</v>
      </c>
      <c r="X19" s="25">
        <v>14.594577083333334</v>
      </c>
      <c r="Y19" s="26">
        <f t="shared" si="0"/>
        <v>930.37282291666656</v>
      </c>
      <c r="AA19" s="2"/>
      <c r="AB19" s="20"/>
    </row>
    <row r="20" spans="1:30" ht="39.75" customHeight="1" x14ac:dyDescent="0.3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40" customHeight="1" x14ac:dyDescent="0.35">
      <c r="A21" s="95" t="s">
        <v>16</v>
      </c>
      <c r="B21" s="23">
        <v>23.561499999999999</v>
      </c>
      <c r="C21" s="24">
        <v>41.887812499999995</v>
      </c>
      <c r="D21" s="24">
        <v>51.809854166666661</v>
      </c>
      <c r="E21" s="25">
        <v>27.476749999999999</v>
      </c>
      <c r="F21" s="23">
        <v>23.326406250000002</v>
      </c>
      <c r="G21" s="24">
        <v>49.019093749999996</v>
      </c>
      <c r="H21" s="24">
        <v>60.683468749999996</v>
      </c>
      <c r="I21" s="24">
        <v>55.609375</v>
      </c>
      <c r="J21" s="24">
        <v>54.312802083333331</v>
      </c>
      <c r="K21" s="24">
        <v>60.296354166666667</v>
      </c>
      <c r="L21" s="25">
        <v>55.315833333333337</v>
      </c>
      <c r="M21" s="82">
        <v>29.282399999999999</v>
      </c>
      <c r="N21" s="24">
        <v>42.334206249999994</v>
      </c>
      <c r="O21" s="24">
        <v>41.61370208333333</v>
      </c>
      <c r="P21" s="24">
        <v>43.070999999999998</v>
      </c>
      <c r="Q21" s="24">
        <v>30.894383333333334</v>
      </c>
      <c r="R21" s="24">
        <v>28.636825000000002</v>
      </c>
      <c r="S21" s="23">
        <v>29.185668750000001</v>
      </c>
      <c r="T21" s="24">
        <v>53.416912500000002</v>
      </c>
      <c r="U21" s="24">
        <v>54.460437500000005</v>
      </c>
      <c r="V21" s="24">
        <v>37.892968750000001</v>
      </c>
      <c r="W21" s="24">
        <v>23.988825000000002</v>
      </c>
      <c r="X21" s="25">
        <v>14.826743749999997</v>
      </c>
      <c r="Y21" s="26">
        <f t="shared" si="0"/>
        <v>932.90332291666664</v>
      </c>
      <c r="AA21" s="2"/>
      <c r="AB21" s="20"/>
    </row>
    <row r="22" spans="1:30" ht="40" customHeight="1" x14ac:dyDescent="0.35">
      <c r="A22" s="94" t="s">
        <v>17</v>
      </c>
      <c r="B22" s="23">
        <v>23.561499999999999</v>
      </c>
      <c r="C22" s="24">
        <v>41.887812499999995</v>
      </c>
      <c r="D22" s="24">
        <v>51.809854166666661</v>
      </c>
      <c r="E22" s="25">
        <v>27.476749999999999</v>
      </c>
      <c r="F22" s="23">
        <v>23.326406250000002</v>
      </c>
      <c r="G22" s="24">
        <v>49.019093749999996</v>
      </c>
      <c r="H22" s="24">
        <v>60.683468749999996</v>
      </c>
      <c r="I22" s="24">
        <v>55.609375</v>
      </c>
      <c r="J22" s="24">
        <v>54.312802083333331</v>
      </c>
      <c r="K22" s="24">
        <v>60.296354166666667</v>
      </c>
      <c r="L22" s="25">
        <v>55.315833333333337</v>
      </c>
      <c r="M22" s="82">
        <v>29.282399999999999</v>
      </c>
      <c r="N22" s="24">
        <v>42.334206249999994</v>
      </c>
      <c r="O22" s="24">
        <v>41.61370208333333</v>
      </c>
      <c r="P22" s="24">
        <v>43.070999999999998</v>
      </c>
      <c r="Q22" s="24">
        <v>30.894383333333334</v>
      </c>
      <c r="R22" s="24">
        <v>28.636825000000002</v>
      </c>
      <c r="S22" s="23">
        <v>29.185668750000001</v>
      </c>
      <c r="T22" s="24">
        <v>53.416912500000002</v>
      </c>
      <c r="U22" s="24">
        <v>54.460437500000005</v>
      </c>
      <c r="V22" s="24">
        <v>37.892968750000001</v>
      </c>
      <c r="W22" s="24">
        <v>23.988825000000002</v>
      </c>
      <c r="X22" s="25">
        <v>14.826743749999997</v>
      </c>
      <c r="Y22" s="26">
        <f t="shared" si="0"/>
        <v>932.90332291666664</v>
      </c>
      <c r="AA22" s="2"/>
      <c r="AB22" s="20"/>
    </row>
    <row r="23" spans="1:30" ht="40" customHeight="1" x14ac:dyDescent="0.3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40" customHeight="1" x14ac:dyDescent="0.35">
      <c r="A24" s="94" t="s">
        <v>19</v>
      </c>
      <c r="B24" s="23">
        <v>23.561499999999999</v>
      </c>
      <c r="C24" s="24">
        <v>41.887812499999995</v>
      </c>
      <c r="D24" s="24">
        <v>51.809854166666661</v>
      </c>
      <c r="E24" s="25">
        <v>27.476749999999999</v>
      </c>
      <c r="F24" s="23">
        <v>23.326406250000002</v>
      </c>
      <c r="G24" s="24">
        <v>49.019093749999996</v>
      </c>
      <c r="H24" s="24">
        <v>60.683468749999996</v>
      </c>
      <c r="I24" s="24">
        <v>55.609375</v>
      </c>
      <c r="J24" s="24">
        <v>54.312802083333331</v>
      </c>
      <c r="K24" s="24">
        <v>60.296354166666667</v>
      </c>
      <c r="L24" s="25">
        <v>55.315833333333337</v>
      </c>
      <c r="M24" s="82">
        <v>29.282399999999999</v>
      </c>
      <c r="N24" s="24">
        <v>42.334206249999994</v>
      </c>
      <c r="O24" s="24">
        <v>41.61370208333333</v>
      </c>
      <c r="P24" s="24">
        <v>43.070999999999998</v>
      </c>
      <c r="Q24" s="24">
        <v>30.894383333333334</v>
      </c>
      <c r="R24" s="24">
        <v>28.636825000000002</v>
      </c>
      <c r="S24" s="23">
        <v>29.185668750000001</v>
      </c>
      <c r="T24" s="24">
        <v>53.416912500000002</v>
      </c>
      <c r="U24" s="24">
        <v>54.460437500000005</v>
      </c>
      <c r="V24" s="24">
        <v>37.892968750000001</v>
      </c>
      <c r="W24" s="24">
        <v>23.988825000000002</v>
      </c>
      <c r="X24" s="25">
        <v>14.826743749999997</v>
      </c>
      <c r="Y24" s="26">
        <f t="shared" si="0"/>
        <v>932.90332291666664</v>
      </c>
      <c r="AA24" s="2"/>
    </row>
    <row r="25" spans="1:30" ht="41.5" customHeight="1" x14ac:dyDescent="0.35">
      <c r="A25" s="95" t="s">
        <v>11</v>
      </c>
      <c r="B25" s="27">
        <f t="shared" ref="B25:D25" si="1">SUM(B18:B24)</f>
        <v>117.06799999999998</v>
      </c>
      <c r="C25" s="28">
        <f t="shared" si="1"/>
        <v>207.84749999999997</v>
      </c>
      <c r="D25" s="28">
        <f t="shared" si="1"/>
        <v>255.64000000000001</v>
      </c>
      <c r="E25" s="29">
        <f>SUM(E18:E24)</f>
        <v>135.19450000000001</v>
      </c>
      <c r="F25" s="27">
        <f t="shared" ref="F25:H25" si="2">SUM(F18:F24)</f>
        <v>115.88500000000002</v>
      </c>
      <c r="G25" s="28">
        <f t="shared" si="2"/>
        <v>243.43199999999999</v>
      </c>
      <c r="H25" s="28">
        <f t="shared" si="2"/>
        <v>300.88099999999997</v>
      </c>
      <c r="I25" s="28">
        <f>SUM(I18:I24)</f>
        <v>275.625</v>
      </c>
      <c r="J25" s="28">
        <f t="shared" ref="J25:L25" si="3">SUM(J18:J24)</f>
        <v>269.3775</v>
      </c>
      <c r="K25" s="28">
        <f t="shared" si="3"/>
        <v>298.84399999999999</v>
      </c>
      <c r="L25" s="29">
        <f t="shared" si="3"/>
        <v>273.98</v>
      </c>
      <c r="M25" s="84">
        <f>SUM(M18:M24)</f>
        <v>145.15199999999999</v>
      </c>
      <c r="N25" s="28">
        <f t="shared" ref="N25:R25" si="4">SUM(N18:N24)</f>
        <v>209.98599999999999</v>
      </c>
      <c r="O25" s="28">
        <f t="shared" si="4"/>
        <v>204.69749999999996</v>
      </c>
      <c r="P25" s="28">
        <f t="shared" si="4"/>
        <v>213.304</v>
      </c>
      <c r="Q25" s="28">
        <f t="shared" si="4"/>
        <v>153.244</v>
      </c>
      <c r="R25" s="28">
        <f t="shared" si="4"/>
        <v>141.232</v>
      </c>
      <c r="S25" s="27">
        <f>SUM(S18:S24)</f>
        <v>144.58850000000001</v>
      </c>
      <c r="T25" s="28">
        <f t="shared" ref="T25:X25" si="5">SUM(T18:T24)</f>
        <v>264.97800000000001</v>
      </c>
      <c r="U25" s="28">
        <f t="shared" si="5"/>
        <v>270.08800000000002</v>
      </c>
      <c r="V25" s="28">
        <f t="shared" si="5"/>
        <v>188.09699999999998</v>
      </c>
      <c r="W25" s="28">
        <f t="shared" si="5"/>
        <v>119.07000000000002</v>
      </c>
      <c r="X25" s="29">
        <f t="shared" si="5"/>
        <v>73.132499999999993</v>
      </c>
      <c r="Y25" s="26">
        <f t="shared" si="0"/>
        <v>4621.3439999999991</v>
      </c>
    </row>
    <row r="26" spans="1:30" s="2" customFormat="1" ht="36.75" customHeight="1" x14ac:dyDescent="0.35">
      <c r="A26" s="96" t="s">
        <v>20</v>
      </c>
      <c r="B26" s="30">
        <v>56.5</v>
      </c>
      <c r="C26" s="31">
        <v>55.5</v>
      </c>
      <c r="D26" s="31">
        <v>55</v>
      </c>
      <c r="E26" s="32">
        <v>53.5</v>
      </c>
      <c r="F26" s="30">
        <v>55</v>
      </c>
      <c r="G26" s="31">
        <v>54</v>
      </c>
      <c r="H26" s="31">
        <v>53</v>
      </c>
      <c r="I26" s="31">
        <v>52.5</v>
      </c>
      <c r="J26" s="31">
        <v>52.5</v>
      </c>
      <c r="K26" s="31">
        <v>52</v>
      </c>
      <c r="L26" s="32">
        <v>51.5</v>
      </c>
      <c r="M26" s="85">
        <v>54</v>
      </c>
      <c r="N26" s="31">
        <v>53</v>
      </c>
      <c r="O26" s="31">
        <v>52.5</v>
      </c>
      <c r="P26" s="31">
        <v>52</v>
      </c>
      <c r="Q26" s="31">
        <v>52</v>
      </c>
      <c r="R26" s="31">
        <v>52</v>
      </c>
      <c r="S26" s="30">
        <v>54.5</v>
      </c>
      <c r="T26" s="31">
        <v>54</v>
      </c>
      <c r="U26" s="31">
        <v>53</v>
      </c>
      <c r="V26" s="31">
        <v>53</v>
      </c>
      <c r="W26" s="31">
        <v>52.5</v>
      </c>
      <c r="X26" s="32">
        <v>52.5</v>
      </c>
      <c r="Y26" s="33">
        <f>+((Y25/Y27)/7)*1000</f>
        <v>53.172680412371122</v>
      </c>
    </row>
    <row r="27" spans="1:30" s="2" customFormat="1" ht="33" customHeight="1" x14ac:dyDescent="0.35">
      <c r="A27" s="97" t="s">
        <v>21</v>
      </c>
      <c r="B27" s="34">
        <v>296</v>
      </c>
      <c r="C27" s="35">
        <v>535</v>
      </c>
      <c r="D27" s="35">
        <v>664</v>
      </c>
      <c r="E27" s="36">
        <v>361</v>
      </c>
      <c r="F27" s="34">
        <v>301</v>
      </c>
      <c r="G27" s="35">
        <v>644</v>
      </c>
      <c r="H27" s="35">
        <v>811</v>
      </c>
      <c r="I27" s="35">
        <v>750</v>
      </c>
      <c r="J27" s="35">
        <v>733</v>
      </c>
      <c r="K27" s="35">
        <v>821</v>
      </c>
      <c r="L27" s="36">
        <v>760</v>
      </c>
      <c r="M27" s="86">
        <v>384</v>
      </c>
      <c r="N27" s="35">
        <v>566</v>
      </c>
      <c r="O27" s="35">
        <v>557</v>
      </c>
      <c r="P27" s="35">
        <v>586</v>
      </c>
      <c r="Q27" s="35">
        <v>421</v>
      </c>
      <c r="R27" s="35">
        <v>388</v>
      </c>
      <c r="S27" s="34">
        <v>379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12416</v>
      </c>
      <c r="Z27" s="2">
        <f>((Y25*1000)/Y27)/7</f>
        <v>53.172680412371122</v>
      </c>
    </row>
    <row r="28" spans="1:30" s="2" customFormat="1" ht="33" customHeight="1" x14ac:dyDescent="0.35">
      <c r="A28" s="98" t="s">
        <v>22</v>
      </c>
      <c r="B28" s="38">
        <f>((B27*B26)*7/1000-B18-B19)/3</f>
        <v>23.561499999999999</v>
      </c>
      <c r="C28" s="39">
        <f t="shared" ref="C28:X28" si="6">((C27*C26)*7/1000-C18-C19)/3</f>
        <v>41.887812499999995</v>
      </c>
      <c r="D28" s="39">
        <f t="shared" si="6"/>
        <v>51.809854166666661</v>
      </c>
      <c r="E28" s="40">
        <f t="shared" si="6"/>
        <v>27.476749999999999</v>
      </c>
      <c r="F28" s="38">
        <f t="shared" si="6"/>
        <v>23.326406250000002</v>
      </c>
      <c r="G28" s="39">
        <f t="shared" si="6"/>
        <v>49.019093749999996</v>
      </c>
      <c r="H28" s="39">
        <f t="shared" si="6"/>
        <v>60.683468749999996</v>
      </c>
      <c r="I28" s="39">
        <f t="shared" si="6"/>
        <v>55.609375</v>
      </c>
      <c r="J28" s="39">
        <f t="shared" si="6"/>
        <v>54.312802083333331</v>
      </c>
      <c r="K28" s="39">
        <f t="shared" si="6"/>
        <v>60.296354166666667</v>
      </c>
      <c r="L28" s="40">
        <f t="shared" si="6"/>
        <v>55.315833333333337</v>
      </c>
      <c r="M28" s="87">
        <f t="shared" si="6"/>
        <v>29.282399999999999</v>
      </c>
      <c r="N28" s="39">
        <f t="shared" si="6"/>
        <v>42.334206249999994</v>
      </c>
      <c r="O28" s="39">
        <f t="shared" si="6"/>
        <v>41.61370208333333</v>
      </c>
      <c r="P28" s="39">
        <f t="shared" si="6"/>
        <v>43.070999999999998</v>
      </c>
      <c r="Q28" s="39">
        <f t="shared" si="6"/>
        <v>30.894383333333334</v>
      </c>
      <c r="R28" s="39">
        <f t="shared" si="6"/>
        <v>28.636825000000002</v>
      </c>
      <c r="S28" s="38">
        <f t="shared" si="6"/>
        <v>29.185668750000001</v>
      </c>
      <c r="T28" s="39">
        <f t="shared" si="6"/>
        <v>53.416912500000002</v>
      </c>
      <c r="U28" s="39">
        <f t="shared" si="6"/>
        <v>54.460437500000005</v>
      </c>
      <c r="V28" s="39">
        <f t="shared" si="6"/>
        <v>37.892968750000001</v>
      </c>
      <c r="W28" s="39">
        <f t="shared" si="6"/>
        <v>23.988825000000002</v>
      </c>
      <c r="X28" s="40">
        <f t="shared" si="6"/>
        <v>14.826743749999997</v>
      </c>
      <c r="Y28" s="41"/>
    </row>
    <row r="29" spans="1:30" ht="33.75" customHeight="1" x14ac:dyDescent="0.35">
      <c r="A29" s="99" t="s">
        <v>23</v>
      </c>
      <c r="B29" s="42">
        <f t="shared" ref="B29:D29" si="7">((B27*B26)*7)/1000</f>
        <v>117.068</v>
      </c>
      <c r="C29" s="43">
        <f t="shared" si="7"/>
        <v>207.8475</v>
      </c>
      <c r="D29" s="43">
        <f t="shared" si="7"/>
        <v>255.64</v>
      </c>
      <c r="E29" s="90">
        <f>((E27*E26)*7)/1000</f>
        <v>135.19450000000001</v>
      </c>
      <c r="F29" s="42">
        <f>((F27*F26)*7)/1000</f>
        <v>115.88500000000001</v>
      </c>
      <c r="G29" s="43">
        <f t="shared" ref="G29:H29" si="8">((G27*G26)*7)/1000</f>
        <v>243.43199999999999</v>
      </c>
      <c r="H29" s="43">
        <f t="shared" si="8"/>
        <v>300.88099999999997</v>
      </c>
      <c r="I29" s="43">
        <f>((I27*I26)*7)/1000</f>
        <v>275.625</v>
      </c>
      <c r="J29" s="43">
        <f>((J27*J26)*7)/1000</f>
        <v>269.3775</v>
      </c>
      <c r="K29" s="43">
        <f t="shared" ref="K29:L29" si="9">((K27*K26)*7)/1000</f>
        <v>298.84399999999999</v>
      </c>
      <c r="L29" s="90">
        <f t="shared" si="9"/>
        <v>273.98</v>
      </c>
      <c r="M29" s="88">
        <f>((M27*M26)*7)/1000</f>
        <v>145.15199999999999</v>
      </c>
      <c r="N29" s="43">
        <f>((N27*N26)*7)/1000</f>
        <v>209.98599999999999</v>
      </c>
      <c r="O29" s="43">
        <f>((O27*O26)*7)/1000</f>
        <v>204.69749999999999</v>
      </c>
      <c r="P29" s="43">
        <f t="shared" ref="P29:X29" si="10">((P27*P26)*7)/1000</f>
        <v>213.304</v>
      </c>
      <c r="Q29" s="43">
        <f t="shared" si="10"/>
        <v>153.244</v>
      </c>
      <c r="R29" s="43">
        <f t="shared" si="10"/>
        <v>141.232</v>
      </c>
      <c r="S29" s="44">
        <f t="shared" si="10"/>
        <v>144.58850000000001</v>
      </c>
      <c r="T29" s="45">
        <f t="shared" si="10"/>
        <v>264.97800000000001</v>
      </c>
      <c r="U29" s="45">
        <f t="shared" si="10"/>
        <v>270.08800000000002</v>
      </c>
      <c r="V29" s="45">
        <f t="shared" si="10"/>
        <v>188.09700000000001</v>
      </c>
      <c r="W29" s="45">
        <f t="shared" si="10"/>
        <v>119.07</v>
      </c>
      <c r="X29" s="46">
        <f t="shared" si="10"/>
        <v>73.132499999999993</v>
      </c>
      <c r="Y29" s="47"/>
    </row>
    <row r="30" spans="1:30" ht="33.75" customHeight="1" thickBot="1" x14ac:dyDescent="0.4">
      <c r="A30" s="100" t="s">
        <v>24</v>
      </c>
      <c r="B30" s="48">
        <f t="shared" ref="B30:D30" si="11">+(B25/B27)/7*1000</f>
        <v>56.499999999999993</v>
      </c>
      <c r="C30" s="49">
        <f t="shared" si="11"/>
        <v>55.499999999999993</v>
      </c>
      <c r="D30" s="49">
        <f t="shared" si="11"/>
        <v>55</v>
      </c>
      <c r="E30" s="50">
        <f>+(E25/E27)/7*1000</f>
        <v>53.5</v>
      </c>
      <c r="F30" s="48">
        <f t="shared" ref="F30:H30" si="12">+(F25/F27)/7*1000</f>
        <v>55.000000000000007</v>
      </c>
      <c r="G30" s="49">
        <f t="shared" si="12"/>
        <v>54</v>
      </c>
      <c r="H30" s="49">
        <f t="shared" si="12"/>
        <v>52.999999999999993</v>
      </c>
      <c r="I30" s="49">
        <f>+(I25/I27)/7*1000</f>
        <v>52.5</v>
      </c>
      <c r="J30" s="49">
        <f t="shared" ref="J30:L30" si="13">+(J25/J27)/7*1000</f>
        <v>52.5</v>
      </c>
      <c r="K30" s="49">
        <f t="shared" si="13"/>
        <v>52</v>
      </c>
      <c r="L30" s="50">
        <f t="shared" si="13"/>
        <v>51.500000000000007</v>
      </c>
      <c r="M30" s="89">
        <f>+(M25/M27)/7*1000</f>
        <v>53.999999999999993</v>
      </c>
      <c r="N30" s="49">
        <f t="shared" ref="N30:X30" si="14">+(N25/N27)/7*1000</f>
        <v>53</v>
      </c>
      <c r="O30" s="49">
        <f t="shared" si="14"/>
        <v>52.499999999999993</v>
      </c>
      <c r="P30" s="49">
        <f t="shared" si="14"/>
        <v>52</v>
      </c>
      <c r="Q30" s="49">
        <f t="shared" si="14"/>
        <v>52</v>
      </c>
      <c r="R30" s="49">
        <f t="shared" si="14"/>
        <v>52</v>
      </c>
      <c r="S30" s="48">
        <f t="shared" si="14"/>
        <v>54.5</v>
      </c>
      <c r="T30" s="49">
        <f t="shared" si="14"/>
        <v>54</v>
      </c>
      <c r="U30" s="49">
        <f t="shared" si="14"/>
        <v>53.000000000000007</v>
      </c>
      <c r="V30" s="49">
        <f t="shared" si="14"/>
        <v>52.999999999999993</v>
      </c>
      <c r="W30" s="49">
        <f t="shared" si="14"/>
        <v>52.500000000000007</v>
      </c>
      <c r="X30" s="50">
        <f t="shared" si="14"/>
        <v>52.5</v>
      </c>
      <c r="Y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202" t="s">
        <v>26</v>
      </c>
      <c r="C36" s="203"/>
      <c r="D36" s="203"/>
      <c r="E36" s="203"/>
      <c r="F36" s="203"/>
      <c r="G36" s="203"/>
      <c r="H36" s="200"/>
      <c r="I36" s="102"/>
      <c r="J36" s="55" t="s">
        <v>27</v>
      </c>
      <c r="K36" s="110"/>
      <c r="L36" s="203" t="s">
        <v>26</v>
      </c>
      <c r="M36" s="203"/>
      <c r="N36" s="203"/>
      <c r="O36" s="203"/>
      <c r="P36" s="20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31.066999999999997</v>
      </c>
      <c r="C39" s="82">
        <v>58.466708333333322</v>
      </c>
      <c r="D39" s="82">
        <v>71.704875000000001</v>
      </c>
      <c r="E39" s="82">
        <v>48.696749999999987</v>
      </c>
      <c r="F39" s="82">
        <v>56.873416666666664</v>
      </c>
      <c r="G39" s="82">
        <v>36.665999999999997</v>
      </c>
      <c r="H39" s="82"/>
      <c r="I39" s="104">
        <f t="shared" ref="I39:I46" si="15">SUM(B39:H39)</f>
        <v>303.47474999999997</v>
      </c>
      <c r="J39" s="2"/>
      <c r="K39" s="94" t="s">
        <v>13</v>
      </c>
      <c r="L39" s="82">
        <v>13.1</v>
      </c>
      <c r="M39" s="82">
        <v>18.7</v>
      </c>
      <c r="N39" s="82">
        <v>13.2</v>
      </c>
      <c r="O39" s="82"/>
      <c r="P39" s="82"/>
      <c r="Q39" s="104">
        <f t="shared" ref="Q39:Q46" si="16">SUM(L39:P39)</f>
        <v>45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33.246249999999996</v>
      </c>
      <c r="C40" s="82">
        <v>62.092822916666677</v>
      </c>
      <c r="D40" s="82">
        <v>75.053031249999989</v>
      </c>
      <c r="E40" s="82">
        <v>51.245812500000007</v>
      </c>
      <c r="F40" s="82">
        <v>60.543395833333342</v>
      </c>
      <c r="G40" s="82">
        <v>38.744999999999997</v>
      </c>
      <c r="H40" s="82"/>
      <c r="I40" s="104">
        <f t="shared" si="15"/>
        <v>320.92631250000005</v>
      </c>
      <c r="J40" s="2"/>
      <c r="K40" s="95" t="s">
        <v>14</v>
      </c>
      <c r="L40" s="82">
        <v>13.2</v>
      </c>
      <c r="M40" s="82">
        <v>19</v>
      </c>
      <c r="N40" s="82">
        <v>13.3</v>
      </c>
      <c r="O40" s="82"/>
      <c r="P40" s="82"/>
      <c r="Q40" s="104">
        <f t="shared" si="16"/>
        <v>45.5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33.246249999999996</v>
      </c>
      <c r="C42" s="82">
        <v>62.092822916666677</v>
      </c>
      <c r="D42" s="82">
        <v>75.053031249999989</v>
      </c>
      <c r="E42" s="82">
        <v>51.245812500000007</v>
      </c>
      <c r="F42" s="82">
        <v>60.543395833333342</v>
      </c>
      <c r="G42" s="82">
        <v>38.744999999999997</v>
      </c>
      <c r="H42" s="82"/>
      <c r="I42" s="104">
        <f t="shared" si="15"/>
        <v>320.92631250000005</v>
      </c>
      <c r="J42" s="2"/>
      <c r="K42" s="95" t="s">
        <v>16</v>
      </c>
      <c r="L42" s="82">
        <v>13.2</v>
      </c>
      <c r="M42" s="82">
        <v>19</v>
      </c>
      <c r="N42" s="82">
        <v>13.3</v>
      </c>
      <c r="O42" s="82"/>
      <c r="P42" s="82"/>
      <c r="Q42" s="104">
        <f t="shared" si="16"/>
        <v>45.5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33.246249999999996</v>
      </c>
      <c r="C43" s="82">
        <v>62.092822916666677</v>
      </c>
      <c r="D43" s="82">
        <v>75.053031249999989</v>
      </c>
      <c r="E43" s="82">
        <v>51.245812500000007</v>
      </c>
      <c r="F43" s="82">
        <v>60.543395833333342</v>
      </c>
      <c r="G43" s="82">
        <v>38.744999999999997</v>
      </c>
      <c r="H43" s="82"/>
      <c r="I43" s="104">
        <f t="shared" si="15"/>
        <v>320.92631250000005</v>
      </c>
      <c r="J43" s="2"/>
      <c r="K43" s="94" t="s">
        <v>17</v>
      </c>
      <c r="L43" s="82">
        <v>13.3</v>
      </c>
      <c r="M43" s="82">
        <v>19</v>
      </c>
      <c r="N43" s="82">
        <v>13.4</v>
      </c>
      <c r="O43" s="82"/>
      <c r="P43" s="82"/>
      <c r="Q43" s="104">
        <f t="shared" si="16"/>
        <v>45.699999999999996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33.246249999999996</v>
      </c>
      <c r="C45" s="82">
        <v>62.092822916666677</v>
      </c>
      <c r="D45" s="82">
        <v>75.053031249999989</v>
      </c>
      <c r="E45" s="82">
        <v>51.245812500000007</v>
      </c>
      <c r="F45" s="82">
        <v>60.543395833333342</v>
      </c>
      <c r="G45" s="82">
        <v>38.744999999999997</v>
      </c>
      <c r="H45" s="82"/>
      <c r="I45" s="104">
        <f t="shared" si="15"/>
        <v>320.92631250000005</v>
      </c>
      <c r="J45" s="2"/>
      <c r="K45" s="94" t="s">
        <v>19</v>
      </c>
      <c r="L45" s="82">
        <v>13.3</v>
      </c>
      <c r="M45" s="82">
        <v>19</v>
      </c>
      <c r="N45" s="82">
        <v>13.4</v>
      </c>
      <c r="O45" s="82"/>
      <c r="P45" s="82"/>
      <c r="Q45" s="104">
        <f t="shared" si="16"/>
        <v>45.699999999999996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7">SUM(B39:B45)</f>
        <v>164.05199999999999</v>
      </c>
      <c r="C46" s="28">
        <f t="shared" si="17"/>
        <v>306.83800000000002</v>
      </c>
      <c r="D46" s="28">
        <f t="shared" si="17"/>
        <v>371.91699999999997</v>
      </c>
      <c r="E46" s="28">
        <f t="shared" si="17"/>
        <v>253.68</v>
      </c>
      <c r="F46" s="28">
        <f t="shared" si="17"/>
        <v>299.04700000000003</v>
      </c>
      <c r="G46" s="28">
        <f t="shared" si="17"/>
        <v>191.64600000000002</v>
      </c>
      <c r="H46" s="28">
        <f t="shared" si="17"/>
        <v>0</v>
      </c>
      <c r="I46" s="104">
        <f t="shared" si="15"/>
        <v>1587.18</v>
      </c>
      <c r="K46" s="80" t="s">
        <v>11</v>
      </c>
      <c r="L46" s="84">
        <f>SUM(L39:L45)</f>
        <v>66.099999999999994</v>
      </c>
      <c r="M46" s="28">
        <f>SUM(M39:M45)</f>
        <v>94.7</v>
      </c>
      <c r="N46" s="28">
        <f>SUM(N39:N45)</f>
        <v>66.599999999999994</v>
      </c>
      <c r="O46" s="28">
        <f>SUM(O39:O45)</f>
        <v>0</v>
      </c>
      <c r="P46" s="28">
        <f>SUM(P39:P45)</f>
        <v>0</v>
      </c>
      <c r="Q46" s="104">
        <f t="shared" si="16"/>
        <v>227.4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63</v>
      </c>
      <c r="C47" s="31">
        <v>62</v>
      </c>
      <c r="D47" s="31">
        <v>61</v>
      </c>
      <c r="E47" s="31">
        <v>60</v>
      </c>
      <c r="F47" s="31">
        <v>59.5</v>
      </c>
      <c r="G47" s="31">
        <v>58.5</v>
      </c>
      <c r="H47" s="31"/>
      <c r="I47" s="105">
        <f>+((I46/I48)/7)*1000</f>
        <v>60.625668449197867</v>
      </c>
      <c r="K47" s="113" t="s">
        <v>20</v>
      </c>
      <c r="L47" s="85">
        <v>67</v>
      </c>
      <c r="M47" s="31">
        <v>67</v>
      </c>
      <c r="N47" s="31">
        <v>67</v>
      </c>
      <c r="O47" s="31"/>
      <c r="P47" s="31"/>
      <c r="Q47" s="105">
        <f>+((Q46/Q48)/7)*1000</f>
        <v>66.980854197349046</v>
      </c>
      <c r="R47" s="65"/>
      <c r="S47" s="65"/>
    </row>
    <row r="48" spans="1:30" ht="33.75" customHeight="1" x14ac:dyDescent="0.3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18">((B48*B47)*7/1000-B39)/4</f>
        <v>33.246249999999996</v>
      </c>
      <c r="C49" s="39">
        <f t="shared" si="18"/>
        <v>62.092822916666677</v>
      </c>
      <c r="D49" s="39">
        <f t="shared" si="18"/>
        <v>75.053031249999989</v>
      </c>
      <c r="E49" s="39">
        <f t="shared" si="18"/>
        <v>51.245812500000007</v>
      </c>
      <c r="F49" s="39">
        <f t="shared" si="18"/>
        <v>60.543395833333342</v>
      </c>
      <c r="G49" s="39">
        <f t="shared" si="18"/>
        <v>38.744999999999997</v>
      </c>
      <c r="H49" s="39">
        <f t="shared" si="18"/>
        <v>0</v>
      </c>
      <c r="I49" s="107">
        <f>((I46*1000)/I48)/7</f>
        <v>60.62566844919786</v>
      </c>
      <c r="K49" s="98" t="s">
        <v>22</v>
      </c>
      <c r="L49" s="87">
        <f t="shared" ref="L49" si="19">((L48*L47)*7/1000-L39)/4</f>
        <v>13.257250000000001</v>
      </c>
      <c r="M49" s="39">
        <f t="shared" ref="M49" si="20">((M48*M47)*7/1000-M39)/4</f>
        <v>19.009499999999999</v>
      </c>
      <c r="N49" s="39">
        <f t="shared" ref="N49" si="21">((N48*N47)*7/1000-N39)/4</f>
        <v>13.349499999999999</v>
      </c>
      <c r="O49" s="39">
        <f t="shared" ref="O49" si="22">((O48*O47)*7/1000-O39)/4</f>
        <v>0</v>
      </c>
      <c r="P49" s="39">
        <f t="shared" ref="P49" si="23">((P48*P47)*7/1000-P39)/4</f>
        <v>0</v>
      </c>
      <c r="Q49" s="116">
        <f>((Q46*1000)/Q48)/7</f>
        <v>66.980854197349046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4">((B48*B47)*7)/1000</f>
        <v>164.05199999999999</v>
      </c>
      <c r="C50" s="43">
        <f t="shared" si="24"/>
        <v>306.83800000000002</v>
      </c>
      <c r="D50" s="43">
        <f t="shared" si="24"/>
        <v>371.91699999999997</v>
      </c>
      <c r="E50" s="43">
        <f t="shared" si="24"/>
        <v>253.68</v>
      </c>
      <c r="F50" s="43">
        <f t="shared" si="24"/>
        <v>299.04700000000003</v>
      </c>
      <c r="G50" s="43">
        <f t="shared" si="24"/>
        <v>191.64599999999999</v>
      </c>
      <c r="H50" s="43">
        <f t="shared" si="24"/>
        <v>0</v>
      </c>
      <c r="I50" s="90"/>
      <c r="K50" s="99" t="s">
        <v>23</v>
      </c>
      <c r="L50" s="88">
        <f>((L48*L47)*7)/1000</f>
        <v>66.129000000000005</v>
      </c>
      <c r="M50" s="43">
        <f>((M48*M47)*7)/1000</f>
        <v>94.738</v>
      </c>
      <c r="N50" s="43">
        <f>((N48*N47)*7)/1000</f>
        <v>66.597999999999999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5">+(B46/B48)/7*1000</f>
        <v>63</v>
      </c>
      <c r="C51" s="49">
        <f t="shared" si="25"/>
        <v>62.000000000000007</v>
      </c>
      <c r="D51" s="49">
        <f t="shared" si="25"/>
        <v>61</v>
      </c>
      <c r="E51" s="49">
        <f t="shared" si="25"/>
        <v>60</v>
      </c>
      <c r="F51" s="49">
        <f t="shared" si="25"/>
        <v>59.500000000000007</v>
      </c>
      <c r="G51" s="49">
        <f t="shared" si="25"/>
        <v>58.5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66.97061803444781</v>
      </c>
      <c r="M51" s="49">
        <f>+(M46/M48)/7*1000</f>
        <v>66.97312588401698</v>
      </c>
      <c r="N51" s="49">
        <f>+(N46/N48)/7*1000</f>
        <v>67.002012072434596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204"/>
      <c r="K54" s="20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202" t="s">
        <v>8</v>
      </c>
      <c r="C55" s="203"/>
      <c r="D55" s="203"/>
      <c r="E55" s="203"/>
      <c r="F55" s="203"/>
      <c r="G55" s="20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16.2</v>
      </c>
      <c r="C58" s="82">
        <v>45.7</v>
      </c>
      <c r="D58" s="82">
        <v>34.9</v>
      </c>
      <c r="E58" s="82">
        <v>39.799999999999997</v>
      </c>
      <c r="F58" s="82">
        <v>34.1</v>
      </c>
      <c r="G58" s="82"/>
      <c r="H58" s="104">
        <f t="shared" ref="H58:H65" si="26">SUM(B58:G58)</f>
        <v>170.70000000000002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16.3</v>
      </c>
      <c r="C59" s="82">
        <v>46.1</v>
      </c>
      <c r="D59" s="82">
        <v>35.1</v>
      </c>
      <c r="E59" s="82">
        <v>40.299999999999997</v>
      </c>
      <c r="F59" s="82">
        <v>34.5</v>
      </c>
      <c r="G59" s="82"/>
      <c r="H59" s="104">
        <f t="shared" si="26"/>
        <v>172.3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16.3</v>
      </c>
      <c r="C61" s="82">
        <v>46.1</v>
      </c>
      <c r="D61" s="82">
        <v>35.200000000000003</v>
      </c>
      <c r="E61" s="82">
        <v>40.299999999999997</v>
      </c>
      <c r="F61" s="82">
        <v>34.6</v>
      </c>
      <c r="G61" s="82"/>
      <c r="H61" s="104">
        <f t="shared" si="26"/>
        <v>172.5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>
        <v>16.3</v>
      </c>
      <c r="C62" s="82">
        <v>46.1</v>
      </c>
      <c r="D62" s="82">
        <v>35.200000000000003</v>
      </c>
      <c r="E62" s="82">
        <v>40.299999999999997</v>
      </c>
      <c r="F62" s="82">
        <v>34.6</v>
      </c>
      <c r="G62" s="82"/>
      <c r="H62" s="104">
        <f t="shared" si="26"/>
        <v>172.5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16.3</v>
      </c>
      <c r="C64" s="82">
        <v>46.2</v>
      </c>
      <c r="D64" s="82">
        <v>35.200000000000003</v>
      </c>
      <c r="E64" s="82">
        <v>40.299999999999997</v>
      </c>
      <c r="F64" s="82">
        <v>34.6</v>
      </c>
      <c r="G64" s="82"/>
      <c r="H64" s="104">
        <f t="shared" si="26"/>
        <v>172.6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7">SUM(B58:B64)</f>
        <v>81.399999999999991</v>
      </c>
      <c r="C65" s="28">
        <f t="shared" si="27"/>
        <v>230.2</v>
      </c>
      <c r="D65" s="28">
        <f t="shared" si="27"/>
        <v>175.60000000000002</v>
      </c>
      <c r="E65" s="28">
        <f t="shared" si="27"/>
        <v>201</v>
      </c>
      <c r="F65" s="28">
        <f t="shared" si="27"/>
        <v>172.39999999999998</v>
      </c>
      <c r="G65" s="28">
        <f t="shared" si="27"/>
        <v>0</v>
      </c>
      <c r="H65" s="104">
        <f t="shared" si="26"/>
        <v>860.6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76.5</v>
      </c>
      <c r="C66" s="31">
        <v>76.5</v>
      </c>
      <c r="D66" s="31">
        <v>76</v>
      </c>
      <c r="E66" s="31">
        <v>76</v>
      </c>
      <c r="F66" s="31">
        <v>76</v>
      </c>
      <c r="G66" s="31"/>
      <c r="H66" s="105">
        <f>+((H65/H67)/7)*1000</f>
        <v>76.172773942290675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152</v>
      </c>
      <c r="C67" s="67">
        <v>430</v>
      </c>
      <c r="D67" s="67">
        <v>330</v>
      </c>
      <c r="E67" s="67">
        <v>378</v>
      </c>
      <c r="F67" s="67">
        <v>324</v>
      </c>
      <c r="G67" s="67"/>
      <c r="H67" s="115">
        <f>SUM(B67:G67)</f>
        <v>1614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" si="28">((B67*B66)*7/1000-B58)/4</f>
        <v>16.298999999999999</v>
      </c>
      <c r="C68" s="39">
        <f t="shared" ref="C68" si="29">((C67*C66)*7/1000-C58)/4</f>
        <v>46.141249999999999</v>
      </c>
      <c r="D68" s="39">
        <f t="shared" ref="D68" si="30">((D67*D66)*7/1000-D58)/4</f>
        <v>35.164999999999999</v>
      </c>
      <c r="E68" s="39">
        <f t="shared" ref="E68" si="31">((E67*E66)*7/1000-E58)/4</f>
        <v>40.323999999999998</v>
      </c>
      <c r="F68" s="39">
        <f t="shared" ref="F68" si="32">((F67*F66)*7/1000-F58)/4</f>
        <v>34.567</v>
      </c>
      <c r="G68" s="39">
        <f t="shared" ref="G68" si="33">((G67*G66)*7/1000-G58)/4</f>
        <v>0</v>
      </c>
      <c r="H68" s="119">
        <f>((H65*1000)/H67)/7</f>
        <v>76.172773942290661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34">((B67*B66)*7)/1000</f>
        <v>81.396000000000001</v>
      </c>
      <c r="C69" s="43">
        <f t="shared" si="34"/>
        <v>230.26499999999999</v>
      </c>
      <c r="D69" s="43">
        <f t="shared" si="34"/>
        <v>175.56</v>
      </c>
      <c r="E69" s="43">
        <f t="shared" si="34"/>
        <v>201.096</v>
      </c>
      <c r="F69" s="43">
        <f t="shared" si="34"/>
        <v>172.36799999999999</v>
      </c>
      <c r="G69" s="43">
        <f t="shared" si="34"/>
        <v>0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35">+(B65/B67)/7*1000</f>
        <v>76.503759398496229</v>
      </c>
      <c r="C70" s="49">
        <f t="shared" si="35"/>
        <v>76.478405315614609</v>
      </c>
      <c r="D70" s="49">
        <f t="shared" si="35"/>
        <v>76.01731601731602</v>
      </c>
      <c r="E70" s="49">
        <f t="shared" si="35"/>
        <v>75.963718820861686</v>
      </c>
      <c r="F70" s="49">
        <f t="shared" si="35"/>
        <v>76.01410934744267</v>
      </c>
      <c r="G70" s="49" t="e">
        <f t="shared" si="35"/>
        <v>#DIV/0!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9" zoomScale="30" zoomScaleNormal="30" workbookViewId="0">
      <selection activeCell="B67" sqref="B67:F67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197" t="s">
        <v>0</v>
      </c>
      <c r="B3" s="197"/>
      <c r="C3" s="197"/>
      <c r="D3" s="157"/>
      <c r="E3" s="157"/>
      <c r="F3" s="157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7"/>
      <c r="S3" s="157"/>
      <c r="T3" s="157"/>
      <c r="U3" s="157"/>
      <c r="V3" s="157"/>
      <c r="W3" s="157"/>
      <c r="X3" s="157"/>
      <c r="Y3" s="2"/>
      <c r="Z3" s="2"/>
      <c r="AA3" s="2"/>
      <c r="AB3" s="2"/>
      <c r="AC3" s="2"/>
      <c r="AD3" s="157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57" t="s">
        <v>1</v>
      </c>
      <c r="B9" s="157"/>
      <c r="C9" s="157"/>
      <c r="D9" s="1"/>
      <c r="E9" s="198" t="s">
        <v>2</v>
      </c>
      <c r="F9" s="198"/>
      <c r="G9" s="19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198"/>
      <c r="S9" s="19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57"/>
      <c r="B10" s="157"/>
      <c r="C10" s="15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57" t="s">
        <v>4</v>
      </c>
      <c r="B11" s="157"/>
      <c r="C11" s="157"/>
      <c r="D11" s="1"/>
      <c r="E11" s="158">
        <v>1</v>
      </c>
      <c r="F11" s="1"/>
      <c r="G11" s="1"/>
      <c r="H11" s="1"/>
      <c r="I11" s="1"/>
      <c r="J11" s="1"/>
      <c r="K11" s="199" t="s">
        <v>65</v>
      </c>
      <c r="L11" s="199"/>
      <c r="M11" s="159"/>
      <c r="N11" s="15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57"/>
      <c r="B12" s="157"/>
      <c r="C12" s="157"/>
      <c r="D12" s="1"/>
      <c r="E12" s="5"/>
      <c r="F12" s="1"/>
      <c r="G12" s="1"/>
      <c r="H12" s="1"/>
      <c r="I12" s="1"/>
      <c r="J12" s="1"/>
      <c r="K12" s="159"/>
      <c r="L12" s="159"/>
      <c r="M12" s="159"/>
      <c r="N12" s="15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57"/>
      <c r="B13" s="157"/>
      <c r="C13" s="157"/>
      <c r="D13" s="157"/>
      <c r="E13" s="157"/>
      <c r="F13" s="157"/>
      <c r="G13" s="157"/>
      <c r="H13" s="157"/>
      <c r="I13" s="157"/>
      <c r="J13" s="157"/>
      <c r="K13" s="157"/>
      <c r="L13" s="159"/>
      <c r="M13" s="159"/>
      <c r="N13" s="159"/>
      <c r="O13" s="159"/>
      <c r="P13" s="159"/>
      <c r="Q13" s="159"/>
      <c r="R13" s="159"/>
      <c r="S13" s="159"/>
      <c r="T13" s="159"/>
      <c r="U13" s="159"/>
      <c r="V13" s="159"/>
      <c r="W13" s="1"/>
      <c r="X13" s="1"/>
      <c r="Y13" s="1"/>
    </row>
    <row r="14" spans="1:30" s="3" customFormat="1" ht="25.5" thickBot="1" x14ac:dyDescent="0.4">
      <c r="A14" s="15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210" t="s">
        <v>8</v>
      </c>
      <c r="C15" s="211"/>
      <c r="D15" s="211"/>
      <c r="E15" s="212"/>
      <c r="F15" s="210" t="s">
        <v>55</v>
      </c>
      <c r="G15" s="211"/>
      <c r="H15" s="211"/>
      <c r="I15" s="211"/>
      <c r="J15" s="211"/>
      <c r="K15" s="211"/>
      <c r="L15" s="212"/>
      <c r="M15" s="205" t="s">
        <v>9</v>
      </c>
      <c r="N15" s="205"/>
      <c r="O15" s="205"/>
      <c r="P15" s="205"/>
      <c r="Q15" s="205"/>
      <c r="R15" s="206"/>
      <c r="S15" s="207" t="s">
        <v>30</v>
      </c>
      <c r="T15" s="208"/>
      <c r="U15" s="208"/>
      <c r="V15" s="208"/>
      <c r="W15" s="208"/>
      <c r="X15" s="209"/>
      <c r="Y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40" customHeight="1" x14ac:dyDescent="0.35">
      <c r="A18" s="94" t="s">
        <v>13</v>
      </c>
      <c r="B18" s="23">
        <v>23.561499999999999</v>
      </c>
      <c r="C18" s="24">
        <v>41.887812499999995</v>
      </c>
      <c r="D18" s="24">
        <v>51.809854166666661</v>
      </c>
      <c r="E18" s="25">
        <v>27.476749999999999</v>
      </c>
      <c r="F18" s="23">
        <v>23.326406250000002</v>
      </c>
      <c r="G18" s="24">
        <v>49.019093749999996</v>
      </c>
      <c r="H18" s="24">
        <v>60.683468749999996</v>
      </c>
      <c r="I18" s="24">
        <v>55.609375</v>
      </c>
      <c r="J18" s="24">
        <v>54.312802083333331</v>
      </c>
      <c r="K18" s="24">
        <v>60.296354166666667</v>
      </c>
      <c r="L18" s="25">
        <v>55.315833333333337</v>
      </c>
      <c r="M18" s="82">
        <v>29.282399999999999</v>
      </c>
      <c r="N18" s="24">
        <v>42.334206249999994</v>
      </c>
      <c r="O18" s="24">
        <v>41.61370208333333</v>
      </c>
      <c r="P18" s="24">
        <v>43.070999999999998</v>
      </c>
      <c r="Q18" s="24">
        <v>30.894383333333334</v>
      </c>
      <c r="R18" s="24">
        <v>28.636825000000002</v>
      </c>
      <c r="S18" s="23">
        <v>29.185668750000001</v>
      </c>
      <c r="T18" s="24">
        <v>53.416912500000002</v>
      </c>
      <c r="U18" s="24">
        <v>54.460437500000005</v>
      </c>
      <c r="V18" s="24">
        <v>37.892968750000001</v>
      </c>
      <c r="W18" s="24">
        <v>23.988825000000002</v>
      </c>
      <c r="X18" s="25">
        <v>14.826743749999997</v>
      </c>
      <c r="Y18" s="26">
        <f t="shared" ref="Y18:Y25" si="0">SUM(B18:X18)</f>
        <v>932.90332291666664</v>
      </c>
      <c r="AA18" s="2"/>
      <c r="AB18" s="20"/>
    </row>
    <row r="19" spans="1:30" ht="40" customHeight="1" x14ac:dyDescent="0.35">
      <c r="A19" s="95" t="s">
        <v>14</v>
      </c>
      <c r="B19" s="23">
        <v>23.561499999999999</v>
      </c>
      <c r="C19" s="24">
        <v>41.887812499999995</v>
      </c>
      <c r="D19" s="24">
        <v>51.809854166666661</v>
      </c>
      <c r="E19" s="25">
        <v>27.476749999999999</v>
      </c>
      <c r="F19" s="23">
        <v>23.326406250000002</v>
      </c>
      <c r="G19" s="24">
        <v>49.019093749999996</v>
      </c>
      <c r="H19" s="24">
        <v>60.683468749999996</v>
      </c>
      <c r="I19" s="24">
        <v>55.609375</v>
      </c>
      <c r="J19" s="24">
        <v>54.312802083333331</v>
      </c>
      <c r="K19" s="24">
        <v>60.296354166666667</v>
      </c>
      <c r="L19" s="25">
        <v>55.315833333333337</v>
      </c>
      <c r="M19" s="82">
        <v>29.282399999999999</v>
      </c>
      <c r="N19" s="24">
        <v>42.334206249999994</v>
      </c>
      <c r="O19" s="24">
        <v>41.61370208333333</v>
      </c>
      <c r="P19" s="24">
        <v>43.070999999999998</v>
      </c>
      <c r="Q19" s="24">
        <v>30.894383333333334</v>
      </c>
      <c r="R19" s="24">
        <v>28.636825000000002</v>
      </c>
      <c r="S19" s="23">
        <v>29.185668750000001</v>
      </c>
      <c r="T19" s="24">
        <v>53.416912500000002</v>
      </c>
      <c r="U19" s="24">
        <v>54.460437500000005</v>
      </c>
      <c r="V19" s="24">
        <v>37.892968750000001</v>
      </c>
      <c r="W19" s="24">
        <v>23.988825000000002</v>
      </c>
      <c r="X19" s="25">
        <v>14.826743749999997</v>
      </c>
      <c r="Y19" s="26">
        <f t="shared" si="0"/>
        <v>932.90332291666664</v>
      </c>
      <c r="AA19" s="2"/>
      <c r="AB19" s="20"/>
    </row>
    <row r="20" spans="1:30" ht="39.75" customHeight="1" x14ac:dyDescent="0.3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40" customHeight="1" x14ac:dyDescent="0.35">
      <c r="A21" s="95" t="s">
        <v>16</v>
      </c>
      <c r="B21" s="23">
        <v>24.559833333333334</v>
      </c>
      <c r="C21" s="24">
        <v>44.478125000000006</v>
      </c>
      <c r="D21" s="24">
        <v>53.772097222222214</v>
      </c>
      <c r="E21" s="25">
        <v>28.431666666666672</v>
      </c>
      <c r="F21" s="23">
        <v>24.482062499999998</v>
      </c>
      <c r="G21" s="24">
        <v>51.208604166666667</v>
      </c>
      <c r="H21" s="24">
        <v>63.622687500000005</v>
      </c>
      <c r="I21" s="24">
        <v>58.302083333333336</v>
      </c>
      <c r="J21" s="24">
        <v>57.004631944444441</v>
      </c>
      <c r="K21" s="24">
        <v>63.122430555555546</v>
      </c>
      <c r="L21" s="25">
        <v>57.996111111111112</v>
      </c>
      <c r="M21" s="82">
        <v>30.523733333333336</v>
      </c>
      <c r="N21" s="24">
        <v>44.28552916666667</v>
      </c>
      <c r="O21" s="24">
        <v>43.08936527777778</v>
      </c>
      <c r="P21" s="24">
        <v>45.122000000000007</v>
      </c>
      <c r="Q21" s="24">
        <v>31.958577777777776</v>
      </c>
      <c r="R21" s="24">
        <v>29.344116666666668</v>
      </c>
      <c r="S21" s="23">
        <v>30.507720833333327</v>
      </c>
      <c r="T21" s="24">
        <v>55.986058333333325</v>
      </c>
      <c r="U21" s="24">
        <v>57.119708333333314</v>
      </c>
      <c r="V21" s="24">
        <v>39.803020833333335</v>
      </c>
      <c r="W21" s="24">
        <v>24.831449999999993</v>
      </c>
      <c r="X21" s="25">
        <v>15.189504166666666</v>
      </c>
      <c r="Y21" s="26">
        <f t="shared" si="0"/>
        <v>974.74111805555549</v>
      </c>
      <c r="AA21" s="2"/>
      <c r="AB21" s="20"/>
    </row>
    <row r="22" spans="1:30" ht="40" customHeight="1" x14ac:dyDescent="0.35">
      <c r="A22" s="94" t="s">
        <v>17</v>
      </c>
      <c r="B22" s="23">
        <v>24.559833333333334</v>
      </c>
      <c r="C22" s="24">
        <v>44.478125000000006</v>
      </c>
      <c r="D22" s="24">
        <v>53.772097222222214</v>
      </c>
      <c r="E22" s="25">
        <v>28.431666666666672</v>
      </c>
      <c r="F22" s="23">
        <v>24.482062499999998</v>
      </c>
      <c r="G22" s="24">
        <v>51.208604166666667</v>
      </c>
      <c r="H22" s="24">
        <v>63.622687500000005</v>
      </c>
      <c r="I22" s="24">
        <v>58.302083333333336</v>
      </c>
      <c r="J22" s="24">
        <v>57.004631944444441</v>
      </c>
      <c r="K22" s="24">
        <v>63.122430555555546</v>
      </c>
      <c r="L22" s="25">
        <v>57.996111111111112</v>
      </c>
      <c r="M22" s="82">
        <v>30.523733333333336</v>
      </c>
      <c r="N22" s="24">
        <v>44.28552916666667</v>
      </c>
      <c r="O22" s="24">
        <v>43.08936527777778</v>
      </c>
      <c r="P22" s="24">
        <v>45.122000000000007</v>
      </c>
      <c r="Q22" s="24">
        <v>31.958577777777776</v>
      </c>
      <c r="R22" s="24">
        <v>29.344116666666668</v>
      </c>
      <c r="S22" s="23">
        <v>30.507720833333327</v>
      </c>
      <c r="T22" s="24">
        <v>55.986058333333325</v>
      </c>
      <c r="U22" s="24">
        <v>57.119708333333314</v>
      </c>
      <c r="V22" s="24">
        <v>39.803020833333335</v>
      </c>
      <c r="W22" s="24">
        <v>24.831449999999993</v>
      </c>
      <c r="X22" s="25">
        <v>15.189504166666666</v>
      </c>
      <c r="Y22" s="26">
        <f t="shared" si="0"/>
        <v>974.74111805555549</v>
      </c>
      <c r="AA22" s="2"/>
      <c r="AB22" s="20"/>
    </row>
    <row r="23" spans="1:30" ht="40" customHeight="1" x14ac:dyDescent="0.3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40" customHeight="1" x14ac:dyDescent="0.35">
      <c r="A24" s="94" t="s">
        <v>19</v>
      </c>
      <c r="B24" s="23">
        <v>24.559833333333334</v>
      </c>
      <c r="C24" s="24">
        <v>44.478125000000006</v>
      </c>
      <c r="D24" s="24">
        <v>53.772097222222214</v>
      </c>
      <c r="E24" s="25">
        <v>28.431666666666672</v>
      </c>
      <c r="F24" s="23">
        <v>24.482062499999998</v>
      </c>
      <c r="G24" s="24">
        <v>51.208604166666667</v>
      </c>
      <c r="H24" s="24">
        <v>63.622687500000005</v>
      </c>
      <c r="I24" s="24">
        <v>58.302083333333336</v>
      </c>
      <c r="J24" s="24">
        <v>57.004631944444441</v>
      </c>
      <c r="K24" s="24">
        <v>63.122430555555546</v>
      </c>
      <c r="L24" s="25">
        <v>57.996111111111112</v>
      </c>
      <c r="M24" s="82">
        <v>30.523733333333336</v>
      </c>
      <c r="N24" s="24">
        <v>44.28552916666667</v>
      </c>
      <c r="O24" s="24">
        <v>43.08936527777778</v>
      </c>
      <c r="P24" s="24">
        <v>45.122000000000007</v>
      </c>
      <c r="Q24" s="24">
        <v>31.958577777777776</v>
      </c>
      <c r="R24" s="24">
        <v>29.344116666666668</v>
      </c>
      <c r="S24" s="23">
        <v>30.507720833333327</v>
      </c>
      <c r="T24" s="24">
        <v>55.986058333333325</v>
      </c>
      <c r="U24" s="24">
        <v>57.119708333333314</v>
      </c>
      <c r="V24" s="24">
        <v>39.803020833333335</v>
      </c>
      <c r="W24" s="24">
        <v>24.831449999999993</v>
      </c>
      <c r="X24" s="25">
        <v>15.189504166666666</v>
      </c>
      <c r="Y24" s="26">
        <f t="shared" si="0"/>
        <v>974.74111805555549</v>
      </c>
      <c r="AA24" s="2"/>
    </row>
    <row r="25" spans="1:30" ht="41.5" customHeight="1" x14ac:dyDescent="0.35">
      <c r="A25" s="95" t="s">
        <v>11</v>
      </c>
      <c r="B25" s="27">
        <f t="shared" ref="B25:D25" si="1">SUM(B18:B24)</f>
        <v>120.80249999999999</v>
      </c>
      <c r="C25" s="28">
        <f t="shared" si="1"/>
        <v>217.21</v>
      </c>
      <c r="D25" s="28">
        <f t="shared" si="1"/>
        <v>264.93599999999998</v>
      </c>
      <c r="E25" s="29">
        <f>SUM(E18:E24)</f>
        <v>140.24850000000001</v>
      </c>
      <c r="F25" s="27">
        <f t="shared" ref="F25:H25" si="2">SUM(F18:F24)</f>
        <v>120.09899999999999</v>
      </c>
      <c r="G25" s="28">
        <f t="shared" si="2"/>
        <v>251.66400000000002</v>
      </c>
      <c r="H25" s="28">
        <f t="shared" si="2"/>
        <v>312.23500000000001</v>
      </c>
      <c r="I25" s="28">
        <f>SUM(I18:I24)</f>
        <v>286.125</v>
      </c>
      <c r="J25" s="28">
        <f t="shared" ref="J25:L25" si="3">SUM(J18:J24)</f>
        <v>279.6395</v>
      </c>
      <c r="K25" s="28">
        <f t="shared" si="3"/>
        <v>309.95999999999998</v>
      </c>
      <c r="L25" s="29">
        <f t="shared" si="3"/>
        <v>284.62</v>
      </c>
      <c r="M25" s="84">
        <f>SUM(M18:M24)</f>
        <v>150.136</v>
      </c>
      <c r="N25" s="28">
        <f t="shared" ref="N25:R25" si="4">SUM(N18:N24)</f>
        <v>217.52499999999998</v>
      </c>
      <c r="O25" s="28">
        <f t="shared" si="4"/>
        <v>212.49549999999999</v>
      </c>
      <c r="P25" s="28">
        <f t="shared" si="4"/>
        <v>221.50800000000004</v>
      </c>
      <c r="Q25" s="28">
        <f t="shared" si="4"/>
        <v>157.6645</v>
      </c>
      <c r="R25" s="28">
        <f t="shared" si="4"/>
        <v>145.30600000000001</v>
      </c>
      <c r="S25" s="27">
        <f>SUM(S18:S24)</f>
        <v>149.89449999999999</v>
      </c>
      <c r="T25" s="28">
        <f t="shared" ref="T25:X25" si="5">SUM(T18:T24)</f>
        <v>274.79199999999997</v>
      </c>
      <c r="U25" s="28">
        <f t="shared" si="5"/>
        <v>280.27999999999997</v>
      </c>
      <c r="V25" s="28">
        <f t="shared" si="5"/>
        <v>195.19499999999999</v>
      </c>
      <c r="W25" s="28">
        <f t="shared" si="5"/>
        <v>122.47199999999998</v>
      </c>
      <c r="X25" s="29">
        <f t="shared" si="5"/>
        <v>75.221999999999994</v>
      </c>
      <c r="Y25" s="26">
        <f t="shared" si="0"/>
        <v>4790.0299999999988</v>
      </c>
    </row>
    <row r="26" spans="1:30" s="2" customFormat="1" ht="36.75" customHeight="1" x14ac:dyDescent="0.35">
      <c r="A26" s="96" t="s">
        <v>20</v>
      </c>
      <c r="B26" s="30">
        <v>58.5</v>
      </c>
      <c r="C26" s="31">
        <v>58</v>
      </c>
      <c r="D26" s="31">
        <v>57</v>
      </c>
      <c r="E26" s="32">
        <v>55.5</v>
      </c>
      <c r="F26" s="30">
        <v>57</v>
      </c>
      <c r="G26" s="31">
        <v>56</v>
      </c>
      <c r="H26" s="31">
        <v>55</v>
      </c>
      <c r="I26" s="31">
        <v>54.5</v>
      </c>
      <c r="J26" s="31">
        <v>54.5</v>
      </c>
      <c r="K26" s="31">
        <v>54</v>
      </c>
      <c r="L26" s="32">
        <v>53.5</v>
      </c>
      <c r="M26" s="85">
        <v>56</v>
      </c>
      <c r="N26" s="31">
        <v>55</v>
      </c>
      <c r="O26" s="31">
        <v>54.5</v>
      </c>
      <c r="P26" s="31">
        <v>54</v>
      </c>
      <c r="Q26" s="31">
        <v>53.5</v>
      </c>
      <c r="R26" s="31">
        <v>53.5</v>
      </c>
      <c r="S26" s="30">
        <v>56.5</v>
      </c>
      <c r="T26" s="31">
        <v>56</v>
      </c>
      <c r="U26" s="31">
        <v>55</v>
      </c>
      <c r="V26" s="31">
        <v>55</v>
      </c>
      <c r="W26" s="31">
        <v>54</v>
      </c>
      <c r="X26" s="32">
        <v>54</v>
      </c>
      <c r="Y26" s="33">
        <f>+((Y25/Y27)/7)*1000</f>
        <v>55.140209508460899</v>
      </c>
    </row>
    <row r="27" spans="1:30" s="2" customFormat="1" ht="33" customHeight="1" x14ac:dyDescent="0.35">
      <c r="A27" s="97" t="s">
        <v>21</v>
      </c>
      <c r="B27" s="34">
        <v>295</v>
      </c>
      <c r="C27" s="35">
        <v>535</v>
      </c>
      <c r="D27" s="35">
        <v>664</v>
      </c>
      <c r="E27" s="36">
        <v>361</v>
      </c>
      <c r="F27" s="34">
        <v>301</v>
      </c>
      <c r="G27" s="35">
        <v>642</v>
      </c>
      <c r="H27" s="35">
        <v>811</v>
      </c>
      <c r="I27" s="35">
        <v>750</v>
      </c>
      <c r="J27" s="35">
        <v>733</v>
      </c>
      <c r="K27" s="35">
        <v>820</v>
      </c>
      <c r="L27" s="36">
        <v>760</v>
      </c>
      <c r="M27" s="86">
        <v>383</v>
      </c>
      <c r="N27" s="35">
        <v>565</v>
      </c>
      <c r="O27" s="35">
        <v>557</v>
      </c>
      <c r="P27" s="35">
        <v>586</v>
      </c>
      <c r="Q27" s="35">
        <v>421</v>
      </c>
      <c r="R27" s="35">
        <v>388</v>
      </c>
      <c r="S27" s="34">
        <v>379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12410</v>
      </c>
      <c r="Z27" s="2">
        <f>((Y25*1000)/Y27)/7</f>
        <v>55.140209508460906</v>
      </c>
    </row>
    <row r="28" spans="1:30" s="2" customFormat="1" ht="33" customHeight="1" x14ac:dyDescent="0.35">
      <c r="A28" s="98" t="s">
        <v>22</v>
      </c>
      <c r="B28" s="38">
        <f>((B27*B26)*7/1000-B18-B19)/3</f>
        <v>24.559833333333334</v>
      </c>
      <c r="C28" s="39">
        <f t="shared" ref="C28:X28" si="6">((C27*C26)*7/1000-C18-C19)/3</f>
        <v>44.478125000000006</v>
      </c>
      <c r="D28" s="39">
        <f t="shared" si="6"/>
        <v>53.772097222222214</v>
      </c>
      <c r="E28" s="40">
        <f t="shared" si="6"/>
        <v>28.431666666666672</v>
      </c>
      <c r="F28" s="38">
        <f t="shared" si="6"/>
        <v>24.482062499999998</v>
      </c>
      <c r="G28" s="39">
        <f t="shared" si="6"/>
        <v>51.208604166666667</v>
      </c>
      <c r="H28" s="39">
        <f t="shared" si="6"/>
        <v>63.622687500000005</v>
      </c>
      <c r="I28" s="39">
        <f t="shared" si="6"/>
        <v>58.302083333333336</v>
      </c>
      <c r="J28" s="39">
        <f t="shared" si="6"/>
        <v>57.004631944444441</v>
      </c>
      <c r="K28" s="39">
        <f t="shared" si="6"/>
        <v>63.122430555555546</v>
      </c>
      <c r="L28" s="40">
        <f t="shared" si="6"/>
        <v>57.996111111111112</v>
      </c>
      <c r="M28" s="87">
        <f t="shared" si="6"/>
        <v>30.523733333333336</v>
      </c>
      <c r="N28" s="39">
        <f t="shared" si="6"/>
        <v>44.28552916666667</v>
      </c>
      <c r="O28" s="39">
        <f t="shared" si="6"/>
        <v>43.08936527777778</v>
      </c>
      <c r="P28" s="39">
        <f t="shared" si="6"/>
        <v>45.122000000000007</v>
      </c>
      <c r="Q28" s="39">
        <f t="shared" si="6"/>
        <v>31.958577777777776</v>
      </c>
      <c r="R28" s="39">
        <f t="shared" si="6"/>
        <v>29.344116666666668</v>
      </c>
      <c r="S28" s="38">
        <f t="shared" si="6"/>
        <v>30.507720833333327</v>
      </c>
      <c r="T28" s="39">
        <f t="shared" si="6"/>
        <v>55.986058333333325</v>
      </c>
      <c r="U28" s="39">
        <f t="shared" si="6"/>
        <v>57.119708333333314</v>
      </c>
      <c r="V28" s="39">
        <f t="shared" si="6"/>
        <v>39.803020833333335</v>
      </c>
      <c r="W28" s="39">
        <f t="shared" si="6"/>
        <v>24.831449999999993</v>
      </c>
      <c r="X28" s="40">
        <f t="shared" si="6"/>
        <v>15.189504166666666</v>
      </c>
      <c r="Y28" s="41"/>
    </row>
    <row r="29" spans="1:30" ht="33.75" customHeight="1" x14ac:dyDescent="0.35">
      <c r="A29" s="99" t="s">
        <v>23</v>
      </c>
      <c r="B29" s="42">
        <f t="shared" ref="B29:D29" si="7">((B27*B26)*7)/1000</f>
        <v>120.80249999999999</v>
      </c>
      <c r="C29" s="43">
        <f t="shared" si="7"/>
        <v>217.21</v>
      </c>
      <c r="D29" s="43">
        <f t="shared" si="7"/>
        <v>264.93599999999998</v>
      </c>
      <c r="E29" s="90">
        <f>((E27*E26)*7)/1000</f>
        <v>140.24850000000001</v>
      </c>
      <c r="F29" s="42">
        <f>((F27*F26)*7)/1000</f>
        <v>120.099</v>
      </c>
      <c r="G29" s="43">
        <f t="shared" ref="G29:H29" si="8">((G27*G26)*7)/1000</f>
        <v>251.66399999999999</v>
      </c>
      <c r="H29" s="43">
        <f t="shared" si="8"/>
        <v>312.23500000000001</v>
      </c>
      <c r="I29" s="43">
        <f>((I27*I26)*7)/1000</f>
        <v>286.125</v>
      </c>
      <c r="J29" s="43">
        <f>((J27*J26)*7)/1000</f>
        <v>279.6395</v>
      </c>
      <c r="K29" s="43">
        <f t="shared" ref="K29:L29" si="9">((K27*K26)*7)/1000</f>
        <v>309.95999999999998</v>
      </c>
      <c r="L29" s="90">
        <f t="shared" si="9"/>
        <v>284.62</v>
      </c>
      <c r="M29" s="88">
        <f>((M27*M26)*7)/1000</f>
        <v>150.136</v>
      </c>
      <c r="N29" s="43">
        <f>((N27*N26)*7)/1000</f>
        <v>217.52500000000001</v>
      </c>
      <c r="O29" s="43">
        <f>((O27*O26)*7)/1000</f>
        <v>212.49549999999999</v>
      </c>
      <c r="P29" s="43">
        <f t="shared" ref="P29:X29" si="10">((P27*P26)*7)/1000</f>
        <v>221.50800000000001</v>
      </c>
      <c r="Q29" s="43">
        <f t="shared" si="10"/>
        <v>157.6645</v>
      </c>
      <c r="R29" s="43">
        <f t="shared" si="10"/>
        <v>145.30600000000001</v>
      </c>
      <c r="S29" s="44">
        <f t="shared" si="10"/>
        <v>149.89449999999999</v>
      </c>
      <c r="T29" s="45">
        <f t="shared" si="10"/>
        <v>274.79199999999997</v>
      </c>
      <c r="U29" s="45">
        <f t="shared" si="10"/>
        <v>280.27999999999997</v>
      </c>
      <c r="V29" s="45">
        <f t="shared" si="10"/>
        <v>195.19499999999999</v>
      </c>
      <c r="W29" s="45">
        <f t="shared" si="10"/>
        <v>122.47199999999999</v>
      </c>
      <c r="X29" s="46">
        <f t="shared" si="10"/>
        <v>75.221999999999994</v>
      </c>
      <c r="Y29" s="47"/>
    </row>
    <row r="30" spans="1:30" ht="33.75" customHeight="1" thickBot="1" x14ac:dyDescent="0.4">
      <c r="A30" s="100" t="s">
        <v>24</v>
      </c>
      <c r="B30" s="48">
        <f t="shared" ref="B30:D30" si="11">+(B25/B27)/7*1000</f>
        <v>58.5</v>
      </c>
      <c r="C30" s="49">
        <f t="shared" si="11"/>
        <v>58</v>
      </c>
      <c r="D30" s="49">
        <f t="shared" si="11"/>
        <v>56.999999999999993</v>
      </c>
      <c r="E30" s="50">
        <f>+(E25/E27)/7*1000</f>
        <v>55.5</v>
      </c>
      <c r="F30" s="48">
        <f t="shared" ref="F30:H30" si="12">+(F25/F27)/7*1000</f>
        <v>56.999999999999993</v>
      </c>
      <c r="G30" s="49">
        <f t="shared" si="12"/>
        <v>56</v>
      </c>
      <c r="H30" s="49">
        <f t="shared" si="12"/>
        <v>55</v>
      </c>
      <c r="I30" s="49">
        <f>+(I25/I27)/7*1000</f>
        <v>54.5</v>
      </c>
      <c r="J30" s="49">
        <f t="shared" ref="J30:L30" si="13">+(J25/J27)/7*1000</f>
        <v>54.5</v>
      </c>
      <c r="K30" s="49">
        <f t="shared" si="13"/>
        <v>54</v>
      </c>
      <c r="L30" s="50">
        <f t="shared" si="13"/>
        <v>53.5</v>
      </c>
      <c r="M30" s="89">
        <f>+(M25/M27)/7*1000</f>
        <v>56</v>
      </c>
      <c r="N30" s="49">
        <f t="shared" ref="N30:X30" si="14">+(N25/N27)/7*1000</f>
        <v>54.999999999999993</v>
      </c>
      <c r="O30" s="49">
        <f t="shared" si="14"/>
        <v>54.5</v>
      </c>
      <c r="P30" s="49">
        <f t="shared" si="14"/>
        <v>54.000000000000007</v>
      </c>
      <c r="Q30" s="49">
        <f t="shared" si="14"/>
        <v>53.5</v>
      </c>
      <c r="R30" s="49">
        <f t="shared" si="14"/>
        <v>53.500000000000007</v>
      </c>
      <c r="S30" s="48">
        <f t="shared" si="14"/>
        <v>56.499999999999993</v>
      </c>
      <c r="T30" s="49">
        <f t="shared" si="14"/>
        <v>55.999999999999993</v>
      </c>
      <c r="U30" s="49">
        <f t="shared" si="14"/>
        <v>54.999999999999993</v>
      </c>
      <c r="V30" s="49">
        <f t="shared" si="14"/>
        <v>55</v>
      </c>
      <c r="W30" s="49">
        <f t="shared" si="14"/>
        <v>53.999999999999993</v>
      </c>
      <c r="X30" s="50">
        <f t="shared" si="14"/>
        <v>53.999999999999993</v>
      </c>
      <c r="Y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202" t="s">
        <v>26</v>
      </c>
      <c r="C36" s="203"/>
      <c r="D36" s="203"/>
      <c r="E36" s="203"/>
      <c r="F36" s="203"/>
      <c r="G36" s="203"/>
      <c r="H36" s="200"/>
      <c r="I36" s="102"/>
      <c r="J36" s="55" t="s">
        <v>27</v>
      </c>
      <c r="K36" s="110"/>
      <c r="L36" s="203" t="s">
        <v>26</v>
      </c>
      <c r="M36" s="203"/>
      <c r="N36" s="203"/>
      <c r="O36" s="203"/>
      <c r="P36" s="20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33.246249999999996</v>
      </c>
      <c r="C39" s="82">
        <v>62.092822916666677</v>
      </c>
      <c r="D39" s="82">
        <v>75.053031249999989</v>
      </c>
      <c r="E39" s="82">
        <v>51.245812500000007</v>
      </c>
      <c r="F39" s="82">
        <v>60.543395833333342</v>
      </c>
      <c r="G39" s="82">
        <v>38.744999999999997</v>
      </c>
      <c r="H39" s="82"/>
      <c r="I39" s="104">
        <f t="shared" ref="I39:I46" si="15">SUM(B39:H39)</f>
        <v>320.92631250000005</v>
      </c>
      <c r="J39" s="2"/>
      <c r="K39" s="94" t="s">
        <v>13</v>
      </c>
      <c r="L39" s="82">
        <v>13.3</v>
      </c>
      <c r="M39" s="82">
        <v>19</v>
      </c>
      <c r="N39" s="82">
        <v>13.4</v>
      </c>
      <c r="O39" s="82"/>
      <c r="P39" s="82"/>
      <c r="Q39" s="104">
        <f t="shared" ref="Q39:Q46" si="16">SUM(L39:P39)</f>
        <v>45.699999999999996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33.246249999999996</v>
      </c>
      <c r="C40" s="82">
        <v>62.092822916666677</v>
      </c>
      <c r="D40" s="82">
        <v>75.053031249999989</v>
      </c>
      <c r="E40" s="82">
        <v>51.245812500000007</v>
      </c>
      <c r="F40" s="82">
        <v>60.543395833333342</v>
      </c>
      <c r="G40" s="82">
        <v>38.744999999999997</v>
      </c>
      <c r="H40" s="82"/>
      <c r="I40" s="104">
        <f t="shared" si="15"/>
        <v>320.92631250000005</v>
      </c>
      <c r="J40" s="2"/>
      <c r="K40" s="95" t="s">
        <v>14</v>
      </c>
      <c r="L40" s="82">
        <v>13.3</v>
      </c>
      <c r="M40" s="82">
        <v>19</v>
      </c>
      <c r="N40" s="82">
        <v>13.4</v>
      </c>
      <c r="O40" s="82"/>
      <c r="P40" s="82"/>
      <c r="Q40" s="104">
        <f t="shared" si="16"/>
        <v>45.699999999999996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34.255833333333328</v>
      </c>
      <c r="C42" s="82">
        <v>64.183451388888884</v>
      </c>
      <c r="D42" s="82">
        <v>78.001645833333328</v>
      </c>
      <c r="E42" s="82">
        <v>53.214791666666677</v>
      </c>
      <c r="F42" s="82">
        <v>62.670736111111104</v>
      </c>
      <c r="G42" s="82">
        <v>40.235999999999997</v>
      </c>
      <c r="H42" s="82"/>
      <c r="I42" s="104">
        <f t="shared" si="15"/>
        <v>332.56245833333332</v>
      </c>
      <c r="J42" s="2"/>
      <c r="K42" s="95" t="s">
        <v>16</v>
      </c>
      <c r="L42" s="82">
        <v>13.7</v>
      </c>
      <c r="M42" s="82">
        <v>19.600000000000001</v>
      </c>
      <c r="N42" s="82">
        <v>13.8</v>
      </c>
      <c r="O42" s="82"/>
      <c r="P42" s="82"/>
      <c r="Q42" s="104">
        <f t="shared" si="16"/>
        <v>47.099999999999994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34.255833333333328</v>
      </c>
      <c r="C43" s="82">
        <v>64.183451388888884</v>
      </c>
      <c r="D43" s="82">
        <v>78.001645833333328</v>
      </c>
      <c r="E43" s="82">
        <v>53.214791666666677</v>
      </c>
      <c r="F43" s="82">
        <v>62.670736111111104</v>
      </c>
      <c r="G43" s="82">
        <v>40.235999999999997</v>
      </c>
      <c r="H43" s="82"/>
      <c r="I43" s="104">
        <f t="shared" si="15"/>
        <v>332.56245833333332</v>
      </c>
      <c r="J43" s="2"/>
      <c r="K43" s="94" t="s">
        <v>17</v>
      </c>
      <c r="L43" s="82">
        <v>13.7</v>
      </c>
      <c r="M43" s="82">
        <v>19.600000000000001</v>
      </c>
      <c r="N43" s="82">
        <v>13.8</v>
      </c>
      <c r="O43" s="82"/>
      <c r="P43" s="82"/>
      <c r="Q43" s="104">
        <f t="shared" si="16"/>
        <v>47.099999999999994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34.255833333333328</v>
      </c>
      <c r="C45" s="82">
        <v>64.183451388888884</v>
      </c>
      <c r="D45" s="82">
        <v>78.001645833333328</v>
      </c>
      <c r="E45" s="82">
        <v>53.214791666666677</v>
      </c>
      <c r="F45" s="82">
        <v>62.670736111111104</v>
      </c>
      <c r="G45" s="82">
        <v>40.235999999999997</v>
      </c>
      <c r="H45" s="82"/>
      <c r="I45" s="104">
        <f t="shared" si="15"/>
        <v>332.56245833333332</v>
      </c>
      <c r="J45" s="2"/>
      <c r="K45" s="94" t="s">
        <v>19</v>
      </c>
      <c r="L45" s="82">
        <v>13.7</v>
      </c>
      <c r="M45" s="82">
        <v>19.600000000000001</v>
      </c>
      <c r="N45" s="82">
        <v>13.8</v>
      </c>
      <c r="O45" s="82"/>
      <c r="P45" s="82"/>
      <c r="Q45" s="104">
        <f t="shared" si="16"/>
        <v>47.099999999999994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7">SUM(B39:B45)</f>
        <v>169.26</v>
      </c>
      <c r="C46" s="28">
        <f t="shared" si="17"/>
        <v>316.73600000000005</v>
      </c>
      <c r="D46" s="28">
        <f t="shared" si="17"/>
        <v>384.11099999999999</v>
      </c>
      <c r="E46" s="28">
        <f t="shared" si="17"/>
        <v>262.13600000000002</v>
      </c>
      <c r="F46" s="28">
        <f t="shared" si="17"/>
        <v>309.09899999999999</v>
      </c>
      <c r="G46" s="28">
        <f t="shared" si="17"/>
        <v>198.19799999999998</v>
      </c>
      <c r="H46" s="28">
        <f t="shared" si="17"/>
        <v>0</v>
      </c>
      <c r="I46" s="104">
        <f t="shared" si="15"/>
        <v>1639.54</v>
      </c>
      <c r="K46" s="80" t="s">
        <v>11</v>
      </c>
      <c r="L46" s="84">
        <f>SUM(L39:L45)</f>
        <v>67.7</v>
      </c>
      <c r="M46" s="28">
        <f>SUM(M39:M45)</f>
        <v>96.800000000000011</v>
      </c>
      <c r="N46" s="28">
        <f>SUM(N39:N45)</f>
        <v>68.2</v>
      </c>
      <c r="O46" s="28">
        <f>SUM(O39:O45)</f>
        <v>0</v>
      </c>
      <c r="P46" s="28">
        <f>SUM(P39:P45)</f>
        <v>0</v>
      </c>
      <c r="Q46" s="104">
        <f t="shared" si="16"/>
        <v>232.7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65</v>
      </c>
      <c r="C47" s="31">
        <v>64</v>
      </c>
      <c r="D47" s="31">
        <v>63</v>
      </c>
      <c r="E47" s="31">
        <v>62</v>
      </c>
      <c r="F47" s="31">
        <v>61.5</v>
      </c>
      <c r="G47" s="31">
        <v>60.5</v>
      </c>
      <c r="H47" s="31"/>
      <c r="I47" s="105">
        <f>+((I46/I48)/7)*1000</f>
        <v>62.625668449197853</v>
      </c>
      <c r="K47" s="113" t="s">
        <v>20</v>
      </c>
      <c r="L47" s="85">
        <v>68.5</v>
      </c>
      <c r="M47" s="31">
        <v>68.5</v>
      </c>
      <c r="N47" s="31">
        <v>68.5</v>
      </c>
      <c r="O47" s="31"/>
      <c r="P47" s="31"/>
      <c r="Q47" s="105">
        <f>+((Q46/Q48)/7)*1000</f>
        <v>68.541973490427097</v>
      </c>
      <c r="R47" s="65"/>
      <c r="S47" s="65"/>
    </row>
    <row r="48" spans="1:30" ht="33.75" customHeight="1" x14ac:dyDescent="0.3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18">((B48*B47)*7/1000-B39-B40)/3</f>
        <v>34.255833333333328</v>
      </c>
      <c r="C49" s="39">
        <f t="shared" si="18"/>
        <v>64.183451388888884</v>
      </c>
      <c r="D49" s="39">
        <f t="shared" si="18"/>
        <v>78.001645833333328</v>
      </c>
      <c r="E49" s="39">
        <f t="shared" si="18"/>
        <v>53.214791666666677</v>
      </c>
      <c r="F49" s="39">
        <f t="shared" si="18"/>
        <v>62.670736111111104</v>
      </c>
      <c r="G49" s="39">
        <f t="shared" si="18"/>
        <v>40.235999999999997</v>
      </c>
      <c r="H49" s="39">
        <f t="shared" si="18"/>
        <v>0</v>
      </c>
      <c r="I49" s="107">
        <f>((I46*1000)/I48)/7</f>
        <v>62.62566844919786</v>
      </c>
      <c r="K49" s="98" t="s">
        <v>22</v>
      </c>
      <c r="L49" s="87">
        <f t="shared" ref="L49" si="19">((L48*L47)*7/1000-L39-L40)/3</f>
        <v>13.669833333333335</v>
      </c>
      <c r="M49" s="39">
        <f t="shared" ref="M49" si="20">((M48*M47)*7/1000-M39-M40)/3</f>
        <v>19.619666666666664</v>
      </c>
      <c r="N49" s="39">
        <f t="shared" ref="N49" si="21">((N48*N47)*7/1000-N39-N40)/3</f>
        <v>13.763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68.541973490427097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4">((B48*B47)*7)/1000</f>
        <v>169.26</v>
      </c>
      <c r="C50" s="43">
        <f t="shared" si="24"/>
        <v>316.73599999999999</v>
      </c>
      <c r="D50" s="43">
        <f t="shared" si="24"/>
        <v>384.11099999999999</v>
      </c>
      <c r="E50" s="43">
        <f t="shared" si="24"/>
        <v>262.13600000000002</v>
      </c>
      <c r="F50" s="43">
        <f t="shared" si="24"/>
        <v>309.09899999999999</v>
      </c>
      <c r="G50" s="43">
        <f t="shared" si="24"/>
        <v>198.19800000000001</v>
      </c>
      <c r="H50" s="43">
        <f t="shared" si="24"/>
        <v>0</v>
      </c>
      <c r="I50" s="90"/>
      <c r="K50" s="99" t="s">
        <v>23</v>
      </c>
      <c r="L50" s="88">
        <f>((L48*L47)*7)/1000</f>
        <v>67.609499999999997</v>
      </c>
      <c r="M50" s="43">
        <f>((M48*M47)*7)/1000</f>
        <v>96.858999999999995</v>
      </c>
      <c r="N50" s="43">
        <f>((N48*N47)*7)/1000</f>
        <v>68.088999999999999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5">+(B46/B48)/7*1000</f>
        <v>64.999999999999986</v>
      </c>
      <c r="C51" s="49">
        <f t="shared" si="25"/>
        <v>64.000000000000014</v>
      </c>
      <c r="D51" s="49">
        <f t="shared" si="25"/>
        <v>63</v>
      </c>
      <c r="E51" s="49">
        <f t="shared" si="25"/>
        <v>62.000000000000007</v>
      </c>
      <c r="F51" s="49">
        <f t="shared" si="25"/>
        <v>61.5</v>
      </c>
      <c r="G51" s="49">
        <f t="shared" si="25"/>
        <v>60.499999999999993</v>
      </c>
      <c r="H51" s="49" t="e">
        <f t="shared" si="25"/>
        <v>#DIV/0!</v>
      </c>
      <c r="I51" s="108"/>
      <c r="J51" s="52"/>
      <c r="K51" s="100" t="s">
        <v>24</v>
      </c>
      <c r="L51" s="89">
        <f>+(L46/L48)/7*1000</f>
        <v>68.591691995947315</v>
      </c>
      <c r="M51" s="49">
        <f>+(M46/M48)/7*1000</f>
        <v>68.458274398868468</v>
      </c>
      <c r="N51" s="49">
        <f>+(N46/N48)/7*1000</f>
        <v>68.611670020120727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204"/>
      <c r="K54" s="20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202" t="s">
        <v>8</v>
      </c>
      <c r="C55" s="203"/>
      <c r="D55" s="203"/>
      <c r="E55" s="203"/>
      <c r="F55" s="203"/>
      <c r="G55" s="20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16.3</v>
      </c>
      <c r="C58" s="82">
        <v>46.2</v>
      </c>
      <c r="D58" s="82">
        <v>35.200000000000003</v>
      </c>
      <c r="E58" s="82">
        <v>40.299999999999997</v>
      </c>
      <c r="F58" s="82">
        <v>34.6</v>
      </c>
      <c r="G58" s="82"/>
      <c r="H58" s="104">
        <f t="shared" ref="H58:H65" si="26">SUM(B58:G58)</f>
        <v>172.6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16.3</v>
      </c>
      <c r="C59" s="82">
        <v>46.2</v>
      </c>
      <c r="D59" s="82">
        <v>35.200000000000003</v>
      </c>
      <c r="E59" s="82">
        <v>40.299999999999997</v>
      </c>
      <c r="F59" s="82">
        <v>34.6</v>
      </c>
      <c r="G59" s="82"/>
      <c r="H59" s="104">
        <f t="shared" si="26"/>
        <v>172.6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/>
      <c r="C60" s="82"/>
      <c r="D60" s="82"/>
      <c r="E60" s="82"/>
      <c r="F60" s="82"/>
      <c r="G60" s="24"/>
      <c r="H60" s="104">
        <f t="shared" si="26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16.600000000000001</v>
      </c>
      <c r="C61" s="82">
        <v>47</v>
      </c>
      <c r="D61" s="82">
        <v>35.6</v>
      </c>
      <c r="E61" s="82">
        <v>41</v>
      </c>
      <c r="F61" s="82">
        <v>35.1</v>
      </c>
      <c r="G61" s="82"/>
      <c r="H61" s="104">
        <f t="shared" si="26"/>
        <v>175.29999999999998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>
        <v>16.600000000000001</v>
      </c>
      <c r="C62" s="82">
        <v>47</v>
      </c>
      <c r="D62" s="82">
        <v>35.6</v>
      </c>
      <c r="E62" s="82">
        <v>41</v>
      </c>
      <c r="F62" s="82">
        <v>35.1</v>
      </c>
      <c r="G62" s="82"/>
      <c r="H62" s="104">
        <f t="shared" si="26"/>
        <v>175.29999999999998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/>
      <c r="C63" s="82"/>
      <c r="D63" s="82"/>
      <c r="E63" s="82"/>
      <c r="F63" s="82"/>
      <c r="G63" s="82"/>
      <c r="H63" s="104">
        <f t="shared" si="26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16.7</v>
      </c>
      <c r="C64" s="82">
        <v>47</v>
      </c>
      <c r="D64" s="82">
        <v>35.700000000000003</v>
      </c>
      <c r="E64" s="82">
        <v>41.1</v>
      </c>
      <c r="F64" s="82">
        <v>35.200000000000003</v>
      </c>
      <c r="G64" s="82"/>
      <c r="H64" s="104">
        <f t="shared" si="26"/>
        <v>175.7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7">SUM(B58:B64)</f>
        <v>82.500000000000014</v>
      </c>
      <c r="C65" s="28">
        <f t="shared" si="27"/>
        <v>233.4</v>
      </c>
      <c r="D65" s="28">
        <f t="shared" si="27"/>
        <v>177.3</v>
      </c>
      <c r="E65" s="28">
        <f t="shared" si="27"/>
        <v>203.7</v>
      </c>
      <c r="F65" s="28">
        <f t="shared" si="27"/>
        <v>174.60000000000002</v>
      </c>
      <c r="G65" s="28">
        <f t="shared" si="27"/>
        <v>0</v>
      </c>
      <c r="H65" s="104">
        <f t="shared" si="26"/>
        <v>871.50000000000011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77.5</v>
      </c>
      <c r="C66" s="31">
        <v>77.5</v>
      </c>
      <c r="D66" s="31">
        <v>77</v>
      </c>
      <c r="E66" s="31">
        <v>77</v>
      </c>
      <c r="F66" s="31">
        <v>77</v>
      </c>
      <c r="G66" s="31"/>
      <c r="H66" s="105">
        <f>+((H65/H67)/7)*1000</f>
        <v>77.185368877867333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152</v>
      </c>
      <c r="C67" s="67">
        <v>430</v>
      </c>
      <c r="D67" s="67">
        <v>329</v>
      </c>
      <c r="E67" s="67">
        <v>378</v>
      </c>
      <c r="F67" s="67">
        <v>324</v>
      </c>
      <c r="G67" s="67"/>
      <c r="H67" s="115">
        <f>SUM(B67:G67)</f>
        <v>1613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" si="28">((B67*B66)*7/1000-B58-B59)/3</f>
        <v>16.62</v>
      </c>
      <c r="C68" s="39">
        <f t="shared" ref="C68" si="29">((C67*C66)*7/1000-C58-C59)/3</f>
        <v>46.958333333333336</v>
      </c>
      <c r="D68" s="39">
        <f t="shared" ref="D68" si="30">((D67*D66)*7/1000-D58-D59)/3</f>
        <v>35.643666666666654</v>
      </c>
      <c r="E68" s="39">
        <f t="shared" ref="E68" si="31">((E67*E66)*7/1000-E58-E59)/3</f>
        <v>41.047333333333334</v>
      </c>
      <c r="F68" s="39">
        <f t="shared" ref="F68" si="32">((F67*F66)*7/1000-F58-F59)/3</f>
        <v>35.145333333333333</v>
      </c>
      <c r="G68" s="39">
        <f t="shared" ref="G68" si="33">((G67*G66)*7/1000-G58-G59)/3</f>
        <v>0</v>
      </c>
      <c r="H68" s="119">
        <f>((H65*1000)/H67)/7</f>
        <v>77.185368877867333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34">((B67*B66)*7)/1000</f>
        <v>82.46</v>
      </c>
      <c r="C69" s="43">
        <f t="shared" si="34"/>
        <v>233.27500000000001</v>
      </c>
      <c r="D69" s="43">
        <f t="shared" si="34"/>
        <v>177.33099999999999</v>
      </c>
      <c r="E69" s="43">
        <f t="shared" si="34"/>
        <v>203.74199999999999</v>
      </c>
      <c r="F69" s="43">
        <f t="shared" si="34"/>
        <v>174.636</v>
      </c>
      <c r="G69" s="43">
        <f t="shared" si="34"/>
        <v>0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35">+(B65/B67)/7*1000</f>
        <v>77.537593984962413</v>
      </c>
      <c r="C70" s="49">
        <f t="shared" si="35"/>
        <v>77.541528239202663</v>
      </c>
      <c r="D70" s="49">
        <f t="shared" si="35"/>
        <v>76.986539296569703</v>
      </c>
      <c r="E70" s="49">
        <f t="shared" si="35"/>
        <v>76.984126984126974</v>
      </c>
      <c r="F70" s="49">
        <f t="shared" si="35"/>
        <v>76.984126984127002</v>
      </c>
      <c r="G70" s="49" t="e">
        <f t="shared" si="35"/>
        <v>#DIV/0!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29" zoomScale="30" zoomScaleNormal="30" workbookViewId="0">
      <selection activeCell="L39" sqref="L39:N45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197" t="s">
        <v>0</v>
      </c>
      <c r="B3" s="197"/>
      <c r="C3" s="197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  <c r="Q3" s="160"/>
      <c r="R3" s="160"/>
      <c r="S3" s="160"/>
      <c r="T3" s="160"/>
      <c r="U3" s="160"/>
      <c r="V3" s="160"/>
      <c r="W3" s="160"/>
      <c r="X3" s="160"/>
      <c r="Y3" s="2"/>
      <c r="Z3" s="2"/>
      <c r="AA3" s="2"/>
      <c r="AB3" s="2"/>
      <c r="AC3" s="2"/>
      <c r="AD3" s="160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60" t="s">
        <v>1</v>
      </c>
      <c r="B9" s="160"/>
      <c r="C9" s="160"/>
      <c r="D9" s="1"/>
      <c r="E9" s="198" t="s">
        <v>2</v>
      </c>
      <c r="F9" s="198"/>
      <c r="G9" s="19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198"/>
      <c r="S9" s="19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60"/>
      <c r="B10" s="160"/>
      <c r="C10" s="16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60" t="s">
        <v>4</v>
      </c>
      <c r="B11" s="160"/>
      <c r="C11" s="160"/>
      <c r="D11" s="1"/>
      <c r="E11" s="161">
        <v>1</v>
      </c>
      <c r="F11" s="1"/>
      <c r="G11" s="1"/>
      <c r="H11" s="1"/>
      <c r="I11" s="1"/>
      <c r="J11" s="1"/>
      <c r="K11" s="199" t="s">
        <v>65</v>
      </c>
      <c r="L11" s="199"/>
      <c r="M11" s="162"/>
      <c r="N11" s="16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60"/>
      <c r="B12" s="160"/>
      <c r="C12" s="160"/>
      <c r="D12" s="1"/>
      <c r="E12" s="5"/>
      <c r="F12" s="1"/>
      <c r="G12" s="1"/>
      <c r="H12" s="1"/>
      <c r="I12" s="1"/>
      <c r="J12" s="1"/>
      <c r="K12" s="162"/>
      <c r="L12" s="162"/>
      <c r="M12" s="162"/>
      <c r="N12" s="16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60"/>
      <c r="B13" s="160"/>
      <c r="C13" s="160"/>
      <c r="D13" s="160"/>
      <c r="E13" s="160"/>
      <c r="F13" s="160"/>
      <c r="G13" s="160"/>
      <c r="H13" s="160"/>
      <c r="I13" s="160"/>
      <c r="J13" s="160"/>
      <c r="K13" s="160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"/>
      <c r="X13" s="1"/>
      <c r="Y13" s="1"/>
    </row>
    <row r="14" spans="1:30" s="3" customFormat="1" ht="25.5" thickBot="1" x14ac:dyDescent="0.4">
      <c r="A14" s="16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210" t="s">
        <v>8</v>
      </c>
      <c r="C15" s="211"/>
      <c r="D15" s="211"/>
      <c r="E15" s="212"/>
      <c r="F15" s="210" t="s">
        <v>55</v>
      </c>
      <c r="G15" s="211"/>
      <c r="H15" s="211"/>
      <c r="I15" s="211"/>
      <c r="J15" s="211"/>
      <c r="K15" s="211"/>
      <c r="L15" s="212"/>
      <c r="M15" s="205" t="s">
        <v>9</v>
      </c>
      <c r="N15" s="205"/>
      <c r="O15" s="205"/>
      <c r="P15" s="205"/>
      <c r="Q15" s="205"/>
      <c r="R15" s="206"/>
      <c r="S15" s="207" t="s">
        <v>30</v>
      </c>
      <c r="T15" s="208"/>
      <c r="U15" s="208"/>
      <c r="V15" s="208"/>
      <c r="W15" s="208"/>
      <c r="X15" s="209"/>
      <c r="Y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40" customHeight="1" x14ac:dyDescent="0.35">
      <c r="A18" s="94" t="s">
        <v>13</v>
      </c>
      <c r="B18" s="23">
        <v>24.559833333333334</v>
      </c>
      <c r="C18" s="24">
        <v>44.478125000000006</v>
      </c>
      <c r="D18" s="24">
        <v>53.772097222222214</v>
      </c>
      <c r="E18" s="25">
        <v>28.431666666666672</v>
      </c>
      <c r="F18" s="23">
        <v>24.482062499999998</v>
      </c>
      <c r="G18" s="24">
        <v>51.208604166666667</v>
      </c>
      <c r="H18" s="24">
        <v>63.622687500000005</v>
      </c>
      <c r="I18" s="24">
        <v>58.302083333333336</v>
      </c>
      <c r="J18" s="24">
        <v>57.004631944444441</v>
      </c>
      <c r="K18" s="24">
        <v>63.122430555555546</v>
      </c>
      <c r="L18" s="25">
        <v>57.996111111111112</v>
      </c>
      <c r="M18" s="82">
        <v>30.523733333333336</v>
      </c>
      <c r="N18" s="24">
        <v>44.28552916666667</v>
      </c>
      <c r="O18" s="24">
        <v>43.08936527777778</v>
      </c>
      <c r="P18" s="24">
        <v>45.122000000000007</v>
      </c>
      <c r="Q18" s="24">
        <v>31.958577777777776</v>
      </c>
      <c r="R18" s="24">
        <v>29.344116666666668</v>
      </c>
      <c r="S18" s="23">
        <v>30.507720833333327</v>
      </c>
      <c r="T18" s="24">
        <v>55.986058333333325</v>
      </c>
      <c r="U18" s="24">
        <v>57.119708333333314</v>
      </c>
      <c r="V18" s="24">
        <v>39.803020833333335</v>
      </c>
      <c r="W18" s="24">
        <v>24.831449999999993</v>
      </c>
      <c r="X18" s="25">
        <v>15.189504166666666</v>
      </c>
      <c r="Y18" s="26">
        <f t="shared" ref="Y18:Y25" si="0">SUM(B18:X18)</f>
        <v>974.74111805555549</v>
      </c>
      <c r="AA18" s="2"/>
      <c r="AB18" s="20"/>
    </row>
    <row r="19" spans="1:30" ht="40" customHeight="1" x14ac:dyDescent="0.35">
      <c r="A19" s="95" t="s">
        <v>14</v>
      </c>
      <c r="B19" s="23">
        <v>24.559833333333334</v>
      </c>
      <c r="C19" s="24">
        <v>44.478125000000006</v>
      </c>
      <c r="D19" s="24">
        <v>53.772097222222214</v>
      </c>
      <c r="E19" s="25">
        <v>28.431666666666672</v>
      </c>
      <c r="F19" s="23">
        <v>24.482062499999998</v>
      </c>
      <c r="G19" s="24">
        <v>51.208604166666667</v>
      </c>
      <c r="H19" s="24">
        <v>63.622687500000005</v>
      </c>
      <c r="I19" s="24">
        <v>58.302083333333336</v>
      </c>
      <c r="J19" s="24">
        <v>57.004631944444441</v>
      </c>
      <c r="K19" s="24">
        <v>63.122430555555546</v>
      </c>
      <c r="L19" s="25">
        <v>57.996111111111112</v>
      </c>
      <c r="M19" s="82">
        <v>30.523733333333336</v>
      </c>
      <c r="N19" s="24">
        <v>44.28552916666667</v>
      </c>
      <c r="O19" s="24">
        <v>43.08936527777778</v>
      </c>
      <c r="P19" s="24">
        <v>45.122000000000007</v>
      </c>
      <c r="Q19" s="24">
        <v>31.958577777777776</v>
      </c>
      <c r="R19" s="24">
        <v>29.344116666666668</v>
      </c>
      <c r="S19" s="23">
        <v>30.507720833333327</v>
      </c>
      <c r="T19" s="24">
        <v>55.986058333333325</v>
      </c>
      <c r="U19" s="24">
        <v>57.119708333333314</v>
      </c>
      <c r="V19" s="24">
        <v>39.803020833333335</v>
      </c>
      <c r="W19" s="24">
        <v>24.831449999999993</v>
      </c>
      <c r="X19" s="25">
        <v>15.189504166666666</v>
      </c>
      <c r="Y19" s="26">
        <f t="shared" si="0"/>
        <v>974.74111805555549</v>
      </c>
      <c r="AA19" s="2"/>
      <c r="AB19" s="20"/>
    </row>
    <row r="20" spans="1:30" ht="39.75" customHeight="1" x14ac:dyDescent="0.3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40" customHeight="1" x14ac:dyDescent="0.35">
      <c r="A21" s="95" t="s">
        <v>16</v>
      </c>
      <c r="B21" s="23">
        <v>25.615111111111116</v>
      </c>
      <c r="C21" s="24">
        <v>46.496249999999996</v>
      </c>
      <c r="D21" s="24">
        <v>57.111935185185189</v>
      </c>
      <c r="E21" s="25">
        <v>29.765555555555551</v>
      </c>
      <c r="F21" s="23">
        <v>26.169791666666669</v>
      </c>
      <c r="G21" s="24">
        <v>54.242930555555553</v>
      </c>
      <c r="H21" s="24">
        <v>67.204875000000001</v>
      </c>
      <c r="I21" s="24">
        <v>61.622777777777777</v>
      </c>
      <c r="J21" s="24">
        <v>60.341078703703715</v>
      </c>
      <c r="K21" s="24">
        <v>66.02171296296298</v>
      </c>
      <c r="L21" s="25">
        <v>60.642592592592599</v>
      </c>
      <c r="M21" s="82">
        <v>32.824011111111112</v>
      </c>
      <c r="N21" s="24">
        <v>46.93964722222222</v>
      </c>
      <c r="O21" s="24">
        <v>45.354756481481481</v>
      </c>
      <c r="P21" s="24">
        <v>47.172999999999995</v>
      </c>
      <c r="Q21" s="24">
        <v>33.704948148148155</v>
      </c>
      <c r="R21" s="24">
        <v>31.588588888888893</v>
      </c>
      <c r="S21" s="23">
        <v>32.140519444444458</v>
      </c>
      <c r="T21" s="24">
        <v>59.180294444444449</v>
      </c>
      <c r="U21" s="24">
        <v>60.442861111111121</v>
      </c>
      <c r="V21" s="24">
        <v>42.078652777777783</v>
      </c>
      <c r="W21" s="24">
        <v>26.537700000000012</v>
      </c>
      <c r="X21" s="25">
        <v>16.340663888888887</v>
      </c>
      <c r="Y21" s="26">
        <f t="shared" si="0"/>
        <v>1029.5402546296295</v>
      </c>
      <c r="AA21" s="2"/>
      <c r="AB21" s="20"/>
    </row>
    <row r="22" spans="1:30" ht="40" customHeight="1" x14ac:dyDescent="0.35">
      <c r="A22" s="94" t="s">
        <v>17</v>
      </c>
      <c r="B22" s="23">
        <v>25.615111111111116</v>
      </c>
      <c r="C22" s="24">
        <v>46.496249999999996</v>
      </c>
      <c r="D22" s="24">
        <v>57.111935185185189</v>
      </c>
      <c r="E22" s="25">
        <v>29.765555555555551</v>
      </c>
      <c r="F22" s="23">
        <v>26.169791666666669</v>
      </c>
      <c r="G22" s="24">
        <v>54.242930555555553</v>
      </c>
      <c r="H22" s="24">
        <v>67.204875000000001</v>
      </c>
      <c r="I22" s="24">
        <v>61.622777777777777</v>
      </c>
      <c r="J22" s="24">
        <v>60.341078703703715</v>
      </c>
      <c r="K22" s="24">
        <v>66.02171296296298</v>
      </c>
      <c r="L22" s="25">
        <v>60.642592592592599</v>
      </c>
      <c r="M22" s="82">
        <v>32.824011111111112</v>
      </c>
      <c r="N22" s="24">
        <v>46.93964722222222</v>
      </c>
      <c r="O22" s="24">
        <v>45.354756481481481</v>
      </c>
      <c r="P22" s="24">
        <v>47.172999999999995</v>
      </c>
      <c r="Q22" s="24">
        <v>33.704948148148155</v>
      </c>
      <c r="R22" s="24">
        <v>31.588588888888893</v>
      </c>
      <c r="S22" s="23">
        <v>32.140519444444458</v>
      </c>
      <c r="T22" s="24">
        <v>59.180294444444449</v>
      </c>
      <c r="U22" s="24">
        <v>60.442861111111121</v>
      </c>
      <c r="V22" s="24">
        <v>42.078652777777783</v>
      </c>
      <c r="W22" s="24">
        <v>26.537700000000012</v>
      </c>
      <c r="X22" s="25">
        <v>16.340663888888887</v>
      </c>
      <c r="Y22" s="26">
        <f t="shared" si="0"/>
        <v>1029.5402546296295</v>
      </c>
      <c r="AA22" s="2"/>
      <c r="AB22" s="20"/>
    </row>
    <row r="23" spans="1:30" ht="40" customHeight="1" x14ac:dyDescent="0.3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40" customHeight="1" x14ac:dyDescent="0.35">
      <c r="A24" s="94" t="s">
        <v>19</v>
      </c>
      <c r="B24" s="23">
        <v>25.615111111111116</v>
      </c>
      <c r="C24" s="24">
        <v>46.496249999999996</v>
      </c>
      <c r="D24" s="24">
        <v>57.111935185185189</v>
      </c>
      <c r="E24" s="25">
        <v>29.765555555555551</v>
      </c>
      <c r="F24" s="23">
        <v>26.169791666666669</v>
      </c>
      <c r="G24" s="24">
        <v>54.242930555555553</v>
      </c>
      <c r="H24" s="24">
        <v>67.204875000000001</v>
      </c>
      <c r="I24" s="24">
        <v>61.622777777777777</v>
      </c>
      <c r="J24" s="24">
        <v>60.341078703703715</v>
      </c>
      <c r="K24" s="24">
        <v>66.02171296296298</v>
      </c>
      <c r="L24" s="25">
        <v>60.642592592592599</v>
      </c>
      <c r="M24" s="82">
        <v>32.824011111111112</v>
      </c>
      <c r="N24" s="24">
        <v>46.93964722222222</v>
      </c>
      <c r="O24" s="24">
        <v>45.354756481481481</v>
      </c>
      <c r="P24" s="24">
        <v>47.172999999999995</v>
      </c>
      <c r="Q24" s="24">
        <v>33.704948148148155</v>
      </c>
      <c r="R24" s="24">
        <v>31.588588888888893</v>
      </c>
      <c r="S24" s="23">
        <v>32.140519444444458</v>
      </c>
      <c r="T24" s="24">
        <v>59.180294444444449</v>
      </c>
      <c r="U24" s="24">
        <v>60.442861111111121</v>
      </c>
      <c r="V24" s="24">
        <v>42.078652777777783</v>
      </c>
      <c r="W24" s="24">
        <v>26.537700000000012</v>
      </c>
      <c r="X24" s="25">
        <v>16.340663888888887</v>
      </c>
      <c r="Y24" s="26">
        <f t="shared" si="0"/>
        <v>1029.5402546296295</v>
      </c>
      <c r="AA24" s="2"/>
    </row>
    <row r="25" spans="1:30" ht="41.5" customHeight="1" x14ac:dyDescent="0.35">
      <c r="A25" s="95" t="s">
        <v>11</v>
      </c>
      <c r="B25" s="27">
        <f t="shared" ref="B25:D25" si="1">SUM(B18:B24)</f>
        <v>125.96500000000002</v>
      </c>
      <c r="C25" s="28">
        <f t="shared" si="1"/>
        <v>228.44500000000002</v>
      </c>
      <c r="D25" s="28">
        <f t="shared" si="1"/>
        <v>278.88</v>
      </c>
      <c r="E25" s="29">
        <f>SUM(E18:E24)</f>
        <v>146.16</v>
      </c>
      <c r="F25" s="27">
        <f t="shared" ref="F25:H25" si="2">SUM(F18:F24)</f>
        <v>127.4735</v>
      </c>
      <c r="G25" s="28">
        <f t="shared" si="2"/>
        <v>265.14600000000002</v>
      </c>
      <c r="H25" s="28">
        <f t="shared" si="2"/>
        <v>328.86</v>
      </c>
      <c r="I25" s="28">
        <f>SUM(I18:I24)</f>
        <v>301.47250000000003</v>
      </c>
      <c r="J25" s="28">
        <f t="shared" ref="J25:L25" si="3">SUM(J18:J24)</f>
        <v>295.03250000000003</v>
      </c>
      <c r="K25" s="28">
        <f t="shared" si="3"/>
        <v>324.31</v>
      </c>
      <c r="L25" s="29">
        <f t="shared" si="3"/>
        <v>297.92</v>
      </c>
      <c r="M25" s="84">
        <f>SUM(M18:M24)</f>
        <v>159.51949999999999</v>
      </c>
      <c r="N25" s="28">
        <f t="shared" ref="N25:R25" si="4">SUM(N18:N24)</f>
        <v>229.39</v>
      </c>
      <c r="O25" s="28">
        <f t="shared" si="4"/>
        <v>222.24299999999999</v>
      </c>
      <c r="P25" s="28">
        <f t="shared" si="4"/>
        <v>231.76300000000001</v>
      </c>
      <c r="Q25" s="28">
        <f t="shared" si="4"/>
        <v>165.03200000000004</v>
      </c>
      <c r="R25" s="28">
        <f t="shared" si="4"/>
        <v>153.45400000000001</v>
      </c>
      <c r="S25" s="27">
        <f>SUM(S18:S24)</f>
        <v>157.43700000000004</v>
      </c>
      <c r="T25" s="28">
        <f t="shared" ref="T25:X25" si="5">SUM(T18:T24)</f>
        <v>289.51299999999998</v>
      </c>
      <c r="U25" s="28">
        <f t="shared" si="5"/>
        <v>295.56799999999998</v>
      </c>
      <c r="V25" s="28">
        <f t="shared" si="5"/>
        <v>205.84200000000004</v>
      </c>
      <c r="W25" s="28">
        <f t="shared" si="5"/>
        <v>129.27600000000001</v>
      </c>
      <c r="X25" s="29">
        <f t="shared" si="5"/>
        <v>79.400999999999982</v>
      </c>
      <c r="Y25" s="26">
        <f t="shared" si="0"/>
        <v>5038.1029999999992</v>
      </c>
    </row>
    <row r="26" spans="1:30" s="2" customFormat="1" ht="36.75" customHeight="1" x14ac:dyDescent="0.35">
      <c r="A26" s="96" t="s">
        <v>20</v>
      </c>
      <c r="B26" s="30">
        <v>61</v>
      </c>
      <c r="C26" s="31">
        <v>61</v>
      </c>
      <c r="D26" s="31">
        <v>60</v>
      </c>
      <c r="E26" s="32">
        <v>58</v>
      </c>
      <c r="F26" s="30">
        <v>60.5</v>
      </c>
      <c r="G26" s="31">
        <v>59</v>
      </c>
      <c r="H26" s="31">
        <v>58</v>
      </c>
      <c r="I26" s="31">
        <v>57.5</v>
      </c>
      <c r="J26" s="31">
        <v>57.5</v>
      </c>
      <c r="K26" s="31">
        <v>56.5</v>
      </c>
      <c r="L26" s="32">
        <v>56</v>
      </c>
      <c r="M26" s="85">
        <v>59.5</v>
      </c>
      <c r="N26" s="31">
        <v>58</v>
      </c>
      <c r="O26" s="31">
        <v>57</v>
      </c>
      <c r="P26" s="31">
        <v>56.5</v>
      </c>
      <c r="Q26" s="31">
        <v>56</v>
      </c>
      <c r="R26" s="31">
        <v>56.5</v>
      </c>
      <c r="S26" s="30">
        <v>59.5</v>
      </c>
      <c r="T26" s="31">
        <v>59</v>
      </c>
      <c r="U26" s="31">
        <v>58</v>
      </c>
      <c r="V26" s="31">
        <v>58</v>
      </c>
      <c r="W26" s="31">
        <v>57</v>
      </c>
      <c r="X26" s="32">
        <v>57</v>
      </c>
      <c r="Y26" s="33">
        <f>+((Y25/Y27)/7)*1000</f>
        <v>58.014589714654186</v>
      </c>
    </row>
    <row r="27" spans="1:30" s="2" customFormat="1" ht="33" customHeight="1" x14ac:dyDescent="0.35">
      <c r="A27" s="97" t="s">
        <v>21</v>
      </c>
      <c r="B27" s="34">
        <v>295</v>
      </c>
      <c r="C27" s="35">
        <v>535</v>
      </c>
      <c r="D27" s="35">
        <v>664</v>
      </c>
      <c r="E27" s="36">
        <v>360</v>
      </c>
      <c r="F27" s="34">
        <v>301</v>
      </c>
      <c r="G27" s="35">
        <v>642</v>
      </c>
      <c r="H27" s="35">
        <v>810</v>
      </c>
      <c r="I27" s="35">
        <v>749</v>
      </c>
      <c r="J27" s="35">
        <v>733</v>
      </c>
      <c r="K27" s="35">
        <v>820</v>
      </c>
      <c r="L27" s="36">
        <v>760</v>
      </c>
      <c r="M27" s="86">
        <v>383</v>
      </c>
      <c r="N27" s="35">
        <v>565</v>
      </c>
      <c r="O27" s="35">
        <v>557</v>
      </c>
      <c r="P27" s="35">
        <v>586</v>
      </c>
      <c r="Q27" s="35">
        <v>421</v>
      </c>
      <c r="R27" s="35">
        <v>388</v>
      </c>
      <c r="S27" s="34">
        <v>378</v>
      </c>
      <c r="T27" s="35">
        <v>701</v>
      </c>
      <c r="U27" s="35">
        <v>728</v>
      </c>
      <c r="V27" s="35">
        <v>507</v>
      </c>
      <c r="W27" s="35">
        <v>324</v>
      </c>
      <c r="X27" s="36">
        <v>199</v>
      </c>
      <c r="Y27" s="37">
        <f>SUM(B27:X27)</f>
        <v>12406</v>
      </c>
      <c r="Z27" s="2">
        <f>((Y25*1000)/Y27)/7</f>
        <v>58.014589714654186</v>
      </c>
    </row>
    <row r="28" spans="1:30" s="2" customFormat="1" ht="33" customHeight="1" x14ac:dyDescent="0.35">
      <c r="A28" s="98" t="s">
        <v>22</v>
      </c>
      <c r="B28" s="38">
        <f>((B27*B26)*7/1000-B18-B19)/3</f>
        <v>25.615111111111116</v>
      </c>
      <c r="C28" s="39">
        <f t="shared" ref="C28:X28" si="6">((C27*C26)*7/1000-C18-C19)/3</f>
        <v>46.496249999999996</v>
      </c>
      <c r="D28" s="39">
        <f t="shared" si="6"/>
        <v>57.111935185185189</v>
      </c>
      <c r="E28" s="40">
        <f t="shared" si="6"/>
        <v>29.765555555555551</v>
      </c>
      <c r="F28" s="38">
        <f t="shared" si="6"/>
        <v>26.169791666666669</v>
      </c>
      <c r="G28" s="39">
        <f t="shared" si="6"/>
        <v>54.242930555555553</v>
      </c>
      <c r="H28" s="39">
        <f t="shared" si="6"/>
        <v>67.204875000000001</v>
      </c>
      <c r="I28" s="39">
        <f t="shared" si="6"/>
        <v>61.622777777777777</v>
      </c>
      <c r="J28" s="39">
        <f t="shared" si="6"/>
        <v>60.341078703703715</v>
      </c>
      <c r="K28" s="39">
        <f t="shared" si="6"/>
        <v>66.02171296296298</v>
      </c>
      <c r="L28" s="40">
        <f t="shared" si="6"/>
        <v>60.642592592592599</v>
      </c>
      <c r="M28" s="87">
        <f t="shared" si="6"/>
        <v>32.824011111111112</v>
      </c>
      <c r="N28" s="39">
        <f t="shared" si="6"/>
        <v>46.93964722222222</v>
      </c>
      <c r="O28" s="39">
        <f t="shared" si="6"/>
        <v>45.354756481481481</v>
      </c>
      <c r="P28" s="39">
        <f t="shared" si="6"/>
        <v>47.172999999999995</v>
      </c>
      <c r="Q28" s="39">
        <f t="shared" si="6"/>
        <v>33.704948148148155</v>
      </c>
      <c r="R28" s="39">
        <f t="shared" si="6"/>
        <v>31.588588888888893</v>
      </c>
      <c r="S28" s="38">
        <f t="shared" si="6"/>
        <v>32.140519444444458</v>
      </c>
      <c r="T28" s="39">
        <f t="shared" si="6"/>
        <v>59.180294444444449</v>
      </c>
      <c r="U28" s="39">
        <f t="shared" si="6"/>
        <v>60.442861111111121</v>
      </c>
      <c r="V28" s="39">
        <f t="shared" si="6"/>
        <v>42.078652777777783</v>
      </c>
      <c r="W28" s="39">
        <f t="shared" si="6"/>
        <v>26.537700000000012</v>
      </c>
      <c r="X28" s="40">
        <f t="shared" si="6"/>
        <v>16.340663888888887</v>
      </c>
      <c r="Y28" s="41"/>
    </row>
    <row r="29" spans="1:30" ht="33.75" customHeight="1" x14ac:dyDescent="0.35">
      <c r="A29" s="99" t="s">
        <v>23</v>
      </c>
      <c r="B29" s="42">
        <f t="shared" ref="B29:D29" si="7">((B27*B26)*7)/1000</f>
        <v>125.965</v>
      </c>
      <c r="C29" s="43">
        <f t="shared" si="7"/>
        <v>228.44499999999999</v>
      </c>
      <c r="D29" s="43">
        <f t="shared" si="7"/>
        <v>278.88</v>
      </c>
      <c r="E29" s="90">
        <f>((E27*E26)*7)/1000</f>
        <v>146.16</v>
      </c>
      <c r="F29" s="42">
        <f>((F27*F26)*7)/1000</f>
        <v>127.4735</v>
      </c>
      <c r="G29" s="43">
        <f t="shared" ref="G29:H29" si="8">((G27*G26)*7)/1000</f>
        <v>265.14600000000002</v>
      </c>
      <c r="H29" s="43">
        <f t="shared" si="8"/>
        <v>328.86</v>
      </c>
      <c r="I29" s="43">
        <f>((I27*I26)*7)/1000</f>
        <v>301.47250000000003</v>
      </c>
      <c r="J29" s="43">
        <f>((J27*J26)*7)/1000</f>
        <v>295.03250000000003</v>
      </c>
      <c r="K29" s="43">
        <f t="shared" ref="K29:L29" si="9">((K27*K26)*7)/1000</f>
        <v>324.31</v>
      </c>
      <c r="L29" s="90">
        <f t="shared" si="9"/>
        <v>297.92</v>
      </c>
      <c r="M29" s="88">
        <f>((M27*M26)*7)/1000</f>
        <v>159.51949999999999</v>
      </c>
      <c r="N29" s="43">
        <f>((N27*N26)*7)/1000</f>
        <v>229.39</v>
      </c>
      <c r="O29" s="43">
        <f>((O27*O26)*7)/1000</f>
        <v>222.24299999999999</v>
      </c>
      <c r="P29" s="43">
        <f t="shared" ref="P29:X29" si="10">((P27*P26)*7)/1000</f>
        <v>231.76300000000001</v>
      </c>
      <c r="Q29" s="43">
        <f t="shared" si="10"/>
        <v>165.03200000000001</v>
      </c>
      <c r="R29" s="43">
        <f t="shared" si="10"/>
        <v>153.45400000000001</v>
      </c>
      <c r="S29" s="44">
        <f t="shared" si="10"/>
        <v>157.43700000000001</v>
      </c>
      <c r="T29" s="45">
        <f t="shared" si="10"/>
        <v>289.51299999999998</v>
      </c>
      <c r="U29" s="45">
        <f t="shared" si="10"/>
        <v>295.56799999999998</v>
      </c>
      <c r="V29" s="45">
        <f t="shared" si="10"/>
        <v>205.84200000000001</v>
      </c>
      <c r="W29" s="45">
        <f t="shared" si="10"/>
        <v>129.27600000000001</v>
      </c>
      <c r="X29" s="46">
        <f t="shared" si="10"/>
        <v>79.400999999999996</v>
      </c>
      <c r="Y29" s="47"/>
    </row>
    <row r="30" spans="1:30" ht="33.75" customHeight="1" thickBot="1" x14ac:dyDescent="0.4">
      <c r="A30" s="100" t="s">
        <v>24</v>
      </c>
      <c r="B30" s="48">
        <f t="shared" ref="B30:D30" si="11">+(B25/B27)/7*1000</f>
        <v>61.000000000000007</v>
      </c>
      <c r="C30" s="49">
        <f t="shared" si="11"/>
        <v>61.000000000000007</v>
      </c>
      <c r="D30" s="49">
        <f t="shared" si="11"/>
        <v>60</v>
      </c>
      <c r="E30" s="50">
        <f>+(E25/E27)/7*1000</f>
        <v>57.999999999999993</v>
      </c>
      <c r="F30" s="48">
        <f t="shared" ref="F30:H30" si="12">+(F25/F27)/7*1000</f>
        <v>60.5</v>
      </c>
      <c r="G30" s="49">
        <f t="shared" si="12"/>
        <v>59.000000000000007</v>
      </c>
      <c r="H30" s="49">
        <f t="shared" si="12"/>
        <v>58</v>
      </c>
      <c r="I30" s="49">
        <f>+(I25/I27)/7*1000</f>
        <v>57.5</v>
      </c>
      <c r="J30" s="49">
        <f t="shared" ref="J30:L30" si="13">+(J25/J27)/7*1000</f>
        <v>57.5</v>
      </c>
      <c r="K30" s="49">
        <f t="shared" si="13"/>
        <v>56.5</v>
      </c>
      <c r="L30" s="50">
        <f t="shared" si="13"/>
        <v>56</v>
      </c>
      <c r="M30" s="89">
        <f>+(M25/M27)/7*1000</f>
        <v>59.5</v>
      </c>
      <c r="N30" s="49">
        <f t="shared" ref="N30:X30" si="14">+(N25/N27)/7*1000</f>
        <v>57.999999999999993</v>
      </c>
      <c r="O30" s="49">
        <f t="shared" si="14"/>
        <v>56.999999999999993</v>
      </c>
      <c r="P30" s="49">
        <f t="shared" si="14"/>
        <v>56.5</v>
      </c>
      <c r="Q30" s="49">
        <f t="shared" si="14"/>
        <v>56.000000000000007</v>
      </c>
      <c r="R30" s="49">
        <f t="shared" si="14"/>
        <v>56.5</v>
      </c>
      <c r="S30" s="48">
        <f t="shared" si="14"/>
        <v>59.500000000000014</v>
      </c>
      <c r="T30" s="49">
        <f t="shared" si="14"/>
        <v>59</v>
      </c>
      <c r="U30" s="49">
        <f t="shared" si="14"/>
        <v>57.999999999999993</v>
      </c>
      <c r="V30" s="49">
        <f t="shared" si="14"/>
        <v>58.000000000000007</v>
      </c>
      <c r="W30" s="49">
        <f t="shared" si="14"/>
        <v>57</v>
      </c>
      <c r="X30" s="50">
        <f t="shared" si="14"/>
        <v>56.999999999999986</v>
      </c>
      <c r="Y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202" t="s">
        <v>26</v>
      </c>
      <c r="C36" s="203"/>
      <c r="D36" s="203"/>
      <c r="E36" s="203"/>
      <c r="F36" s="203"/>
      <c r="G36" s="203"/>
      <c r="H36" s="200"/>
      <c r="I36" s="102"/>
      <c r="J36" s="55" t="s">
        <v>27</v>
      </c>
      <c r="K36" s="110"/>
      <c r="L36" s="203" t="s">
        <v>26</v>
      </c>
      <c r="M36" s="203"/>
      <c r="N36" s="203"/>
      <c r="O36" s="203"/>
      <c r="P36" s="20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34.255833333333328</v>
      </c>
      <c r="C39" s="82">
        <v>64.183451388888884</v>
      </c>
      <c r="D39" s="82">
        <v>78.001645833333328</v>
      </c>
      <c r="E39" s="82">
        <v>53.214791666666677</v>
      </c>
      <c r="F39" s="82">
        <v>62.670736111111104</v>
      </c>
      <c r="G39" s="82">
        <v>40.235999999999997</v>
      </c>
      <c r="H39" s="82"/>
      <c r="I39" s="104">
        <f t="shared" ref="I39:I46" si="15">SUM(B39:H39)</f>
        <v>332.56245833333332</v>
      </c>
      <c r="J39" s="2"/>
      <c r="K39" s="94" t="s">
        <v>13</v>
      </c>
      <c r="L39" s="82">
        <v>13.7</v>
      </c>
      <c r="M39" s="82">
        <v>19.600000000000001</v>
      </c>
      <c r="N39" s="82">
        <v>13.8</v>
      </c>
      <c r="O39" s="82"/>
      <c r="P39" s="82"/>
      <c r="Q39" s="104">
        <f t="shared" ref="Q39:Q46" si="16">SUM(L39:P39)</f>
        <v>47.099999999999994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34.255833333333328</v>
      </c>
      <c r="C40" s="82">
        <v>64.183451388888884</v>
      </c>
      <c r="D40" s="82">
        <v>78.001645833333328</v>
      </c>
      <c r="E40" s="82">
        <v>53.214791666666677</v>
      </c>
      <c r="F40" s="82">
        <v>62.670736111111104</v>
      </c>
      <c r="G40" s="82">
        <v>40.235999999999997</v>
      </c>
      <c r="H40" s="82"/>
      <c r="I40" s="104">
        <f t="shared" si="15"/>
        <v>332.56245833333332</v>
      </c>
      <c r="J40" s="2"/>
      <c r="K40" s="95" t="s">
        <v>14</v>
      </c>
      <c r="L40" s="82">
        <v>13.7</v>
      </c>
      <c r="M40" s="82">
        <v>19.600000000000001</v>
      </c>
      <c r="N40" s="82">
        <v>13.8</v>
      </c>
      <c r="O40" s="82"/>
      <c r="P40" s="82"/>
      <c r="Q40" s="104">
        <f t="shared" si="16"/>
        <v>47.099999999999994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35.318777777777775</v>
      </c>
      <c r="C42" s="82">
        <v>66.913865740740732</v>
      </c>
      <c r="D42" s="82">
        <v>80.100569444444446</v>
      </c>
      <c r="E42" s="82">
        <v>54.720805555555536</v>
      </c>
      <c r="F42" s="82">
        <v>64.603175925925925</v>
      </c>
      <c r="G42" s="82">
        <v>41.426000000000009</v>
      </c>
      <c r="H42" s="82"/>
      <c r="I42" s="104">
        <f t="shared" si="15"/>
        <v>343.08319444444436</v>
      </c>
      <c r="J42" s="2"/>
      <c r="K42" s="95" t="s">
        <v>16</v>
      </c>
      <c r="L42" s="82">
        <v>14.2</v>
      </c>
      <c r="M42" s="82">
        <v>20.399999999999999</v>
      </c>
      <c r="N42" s="82">
        <v>14.3</v>
      </c>
      <c r="O42" s="82"/>
      <c r="P42" s="82"/>
      <c r="Q42" s="104">
        <f t="shared" si="16"/>
        <v>48.899999999999991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35.318777777777775</v>
      </c>
      <c r="C43" s="82">
        <v>66.913865740740732</v>
      </c>
      <c r="D43" s="82">
        <v>80.100569444444446</v>
      </c>
      <c r="E43" s="82">
        <v>54.720805555555536</v>
      </c>
      <c r="F43" s="82">
        <v>64.603175925925925</v>
      </c>
      <c r="G43" s="82">
        <v>41.426000000000009</v>
      </c>
      <c r="H43" s="82"/>
      <c r="I43" s="104">
        <f t="shared" si="15"/>
        <v>343.08319444444436</v>
      </c>
      <c r="J43" s="2"/>
      <c r="K43" s="94" t="s">
        <v>17</v>
      </c>
      <c r="L43" s="82">
        <v>14.2</v>
      </c>
      <c r="M43" s="82">
        <v>20.399999999999999</v>
      </c>
      <c r="N43" s="82">
        <v>14.3</v>
      </c>
      <c r="O43" s="82"/>
      <c r="P43" s="82"/>
      <c r="Q43" s="104">
        <f t="shared" si="16"/>
        <v>48.899999999999991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35.318777777777775</v>
      </c>
      <c r="C45" s="82">
        <v>66.913865740740732</v>
      </c>
      <c r="D45" s="82">
        <v>80.100569444444446</v>
      </c>
      <c r="E45" s="82">
        <v>54.720805555555536</v>
      </c>
      <c r="F45" s="82">
        <v>64.603175925925925</v>
      </c>
      <c r="G45" s="82">
        <v>41.426000000000009</v>
      </c>
      <c r="H45" s="82"/>
      <c r="I45" s="104">
        <f t="shared" si="15"/>
        <v>343.08319444444436</v>
      </c>
      <c r="J45" s="2"/>
      <c r="K45" s="94" t="s">
        <v>19</v>
      </c>
      <c r="L45" s="82">
        <v>14.3</v>
      </c>
      <c r="M45" s="82">
        <v>20.399999999999999</v>
      </c>
      <c r="N45" s="82">
        <v>14.4</v>
      </c>
      <c r="O45" s="82"/>
      <c r="P45" s="82"/>
      <c r="Q45" s="104">
        <f t="shared" si="16"/>
        <v>49.1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7">SUM(B39:B45)</f>
        <v>174.46799999999996</v>
      </c>
      <c r="C46" s="28">
        <f t="shared" si="17"/>
        <v>329.10849999999999</v>
      </c>
      <c r="D46" s="28">
        <f t="shared" si="17"/>
        <v>396.30499999999995</v>
      </c>
      <c r="E46" s="28">
        <f t="shared" si="17"/>
        <v>270.59199999999998</v>
      </c>
      <c r="F46" s="28">
        <f t="shared" si="17"/>
        <v>319.15100000000001</v>
      </c>
      <c r="G46" s="28">
        <f t="shared" si="17"/>
        <v>204.75000000000003</v>
      </c>
      <c r="H46" s="28">
        <f t="shared" si="17"/>
        <v>0</v>
      </c>
      <c r="I46" s="104">
        <f t="shared" si="15"/>
        <v>1694.3745000000001</v>
      </c>
      <c r="K46" s="80" t="s">
        <v>11</v>
      </c>
      <c r="L46" s="84">
        <f>SUM(L39:L45)</f>
        <v>70.099999999999994</v>
      </c>
      <c r="M46" s="28">
        <f>SUM(M39:M45)</f>
        <v>100.4</v>
      </c>
      <c r="N46" s="28">
        <f>SUM(N39:N45)</f>
        <v>70.600000000000009</v>
      </c>
      <c r="O46" s="28">
        <f>SUM(O39:O45)</f>
        <v>0</v>
      </c>
      <c r="P46" s="28">
        <f>SUM(P39:P45)</f>
        <v>0</v>
      </c>
      <c r="Q46" s="104">
        <f t="shared" si="16"/>
        <v>241.10000000000002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67</v>
      </c>
      <c r="C47" s="31">
        <v>66.5</v>
      </c>
      <c r="D47" s="31">
        <v>65</v>
      </c>
      <c r="E47" s="31">
        <v>64</v>
      </c>
      <c r="F47" s="31">
        <v>63.5</v>
      </c>
      <c r="G47" s="31">
        <v>62.5</v>
      </c>
      <c r="H47" s="31"/>
      <c r="I47" s="105">
        <f>+((I46/I48)/7)*1000</f>
        <v>64.7201871657754</v>
      </c>
      <c r="K47" s="113" t="s">
        <v>20</v>
      </c>
      <c r="L47" s="85">
        <v>71</v>
      </c>
      <c r="M47" s="31">
        <v>71</v>
      </c>
      <c r="N47" s="31">
        <v>71</v>
      </c>
      <c r="O47" s="31"/>
      <c r="P47" s="31"/>
      <c r="Q47" s="105">
        <f>+((Q46/Q48)/7)*1000</f>
        <v>71.016200294550814</v>
      </c>
      <c r="R47" s="65"/>
      <c r="S47" s="65"/>
    </row>
    <row r="48" spans="1:30" ht="33.75" customHeight="1" x14ac:dyDescent="0.35">
      <c r="A48" s="97" t="s">
        <v>21</v>
      </c>
      <c r="B48" s="86">
        <v>372</v>
      </c>
      <c r="C48" s="35">
        <v>707</v>
      </c>
      <c r="D48" s="35">
        <v>871</v>
      </c>
      <c r="E48" s="35">
        <v>604</v>
      </c>
      <c r="F48" s="35">
        <v>718</v>
      </c>
      <c r="G48" s="35">
        <v>468</v>
      </c>
      <c r="H48" s="35"/>
      <c r="I48" s="106">
        <f>SUM(B48:H48)</f>
        <v>3740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/>
      <c r="P48" s="67"/>
      <c r="Q48" s="115">
        <f>SUM(L48:P48)</f>
        <v>485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18">((B48*B47)*7/1000-B39-B40)/3</f>
        <v>35.318777777777775</v>
      </c>
      <c r="C49" s="39">
        <f t="shared" si="18"/>
        <v>66.913865740740732</v>
      </c>
      <c r="D49" s="39">
        <f t="shared" si="18"/>
        <v>80.100569444444446</v>
      </c>
      <c r="E49" s="39">
        <f t="shared" si="18"/>
        <v>54.720805555555536</v>
      </c>
      <c r="F49" s="39">
        <f t="shared" si="18"/>
        <v>64.603175925925925</v>
      </c>
      <c r="G49" s="39">
        <f t="shared" si="18"/>
        <v>41.426000000000009</v>
      </c>
      <c r="H49" s="39">
        <f t="shared" si="18"/>
        <v>0</v>
      </c>
      <c r="I49" s="107">
        <f>((I46*1000)/I48)/7</f>
        <v>64.720187165775414</v>
      </c>
      <c r="K49" s="98" t="s">
        <v>22</v>
      </c>
      <c r="L49" s="87">
        <f t="shared" ref="L49:P49" si="19">((L48*L47)*7/1000-L39-L40)/3</f>
        <v>14.225666666666664</v>
      </c>
      <c r="M49" s="39">
        <f t="shared" si="19"/>
        <v>20.398000000000003</v>
      </c>
      <c r="N49" s="39">
        <f t="shared" si="19"/>
        <v>14.324666666666667</v>
      </c>
      <c r="O49" s="39">
        <f t="shared" si="19"/>
        <v>0</v>
      </c>
      <c r="P49" s="39">
        <f t="shared" si="19"/>
        <v>0</v>
      </c>
      <c r="Q49" s="116">
        <f>((Q46*1000)/Q48)/7</f>
        <v>71.016200294550814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0">((B48*B47)*7)/1000</f>
        <v>174.46799999999999</v>
      </c>
      <c r="C50" s="43">
        <f t="shared" si="20"/>
        <v>329.10849999999999</v>
      </c>
      <c r="D50" s="43">
        <f t="shared" si="20"/>
        <v>396.30500000000001</v>
      </c>
      <c r="E50" s="43">
        <f t="shared" si="20"/>
        <v>270.59199999999998</v>
      </c>
      <c r="F50" s="43">
        <f t="shared" si="20"/>
        <v>319.15100000000001</v>
      </c>
      <c r="G50" s="43">
        <f t="shared" si="20"/>
        <v>204.75</v>
      </c>
      <c r="H50" s="43">
        <f t="shared" si="20"/>
        <v>0</v>
      </c>
      <c r="I50" s="90"/>
      <c r="K50" s="99" t="s">
        <v>23</v>
      </c>
      <c r="L50" s="88">
        <f>((L48*L47)*7)/1000</f>
        <v>70.076999999999998</v>
      </c>
      <c r="M50" s="43">
        <f>((M48*M47)*7)/1000</f>
        <v>100.39400000000001</v>
      </c>
      <c r="N50" s="43">
        <f>((N48*N47)*7)/1000</f>
        <v>70.573999999999998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1">+(B46/B48)/7*1000</f>
        <v>66.999999999999986</v>
      </c>
      <c r="C51" s="49">
        <f t="shared" si="21"/>
        <v>66.499999999999986</v>
      </c>
      <c r="D51" s="49">
        <f t="shared" si="21"/>
        <v>64.999999999999986</v>
      </c>
      <c r="E51" s="49">
        <f t="shared" si="21"/>
        <v>63.999999999999986</v>
      </c>
      <c r="F51" s="49">
        <f t="shared" si="21"/>
        <v>63.5</v>
      </c>
      <c r="G51" s="49">
        <f t="shared" si="21"/>
        <v>62.500000000000014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71.023302938196551</v>
      </c>
      <c r="M51" s="49">
        <f>+(M46/M48)/7*1000</f>
        <v>71.004243281471005</v>
      </c>
      <c r="N51" s="49">
        <f>+(N46/N48)/7*1000</f>
        <v>71.026156941649901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204"/>
      <c r="K54" s="20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202" t="s">
        <v>8</v>
      </c>
      <c r="C55" s="203"/>
      <c r="D55" s="203"/>
      <c r="E55" s="203"/>
      <c r="F55" s="203"/>
      <c r="G55" s="20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16.7</v>
      </c>
      <c r="C58" s="82">
        <v>47</v>
      </c>
      <c r="D58" s="82">
        <v>35.700000000000003</v>
      </c>
      <c r="E58" s="82">
        <v>41.1</v>
      </c>
      <c r="F58" s="82">
        <v>35.200000000000003</v>
      </c>
      <c r="G58" s="82"/>
      <c r="H58" s="104">
        <f t="shared" ref="H58:H65" si="22">SUM(B58:G58)</f>
        <v>175.7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16.7</v>
      </c>
      <c r="C59" s="82">
        <v>47</v>
      </c>
      <c r="D59" s="82">
        <v>35.700000000000003</v>
      </c>
      <c r="E59" s="82">
        <v>41.1</v>
      </c>
      <c r="F59" s="82">
        <v>35.200000000000003</v>
      </c>
      <c r="G59" s="82"/>
      <c r="H59" s="104">
        <f t="shared" si="22"/>
        <v>175.7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17</v>
      </c>
      <c r="C61" s="82">
        <v>48.4</v>
      </c>
      <c r="D61" s="82">
        <v>36.799999999999997</v>
      </c>
      <c r="E61" s="82">
        <v>42.3</v>
      </c>
      <c r="F61" s="82">
        <v>36.299999999999997</v>
      </c>
      <c r="G61" s="82"/>
      <c r="H61" s="104">
        <f t="shared" si="22"/>
        <v>180.8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>
        <v>17.100000000000001</v>
      </c>
      <c r="C62" s="82">
        <v>48.4</v>
      </c>
      <c r="D62" s="82">
        <v>36.799999999999997</v>
      </c>
      <c r="E62" s="82">
        <v>42.3</v>
      </c>
      <c r="F62" s="82">
        <v>36.299999999999997</v>
      </c>
      <c r="G62" s="82"/>
      <c r="H62" s="104">
        <f t="shared" si="22"/>
        <v>180.89999999999998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/>
      <c r="C63" s="82"/>
      <c r="D63" s="82"/>
      <c r="E63" s="82"/>
      <c r="F63" s="82"/>
      <c r="G63" s="82"/>
      <c r="H63" s="104">
        <f t="shared" si="22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17.100000000000001</v>
      </c>
      <c r="C64" s="82">
        <v>48.4</v>
      </c>
      <c r="D64" s="82">
        <v>36.9</v>
      </c>
      <c r="E64" s="82">
        <v>42.3</v>
      </c>
      <c r="F64" s="82">
        <v>36.200000000000003</v>
      </c>
      <c r="G64" s="82"/>
      <c r="H64" s="104">
        <f t="shared" si="22"/>
        <v>180.89999999999998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3">SUM(B58:B64)</f>
        <v>84.6</v>
      </c>
      <c r="C65" s="28">
        <f t="shared" si="23"/>
        <v>239.20000000000002</v>
      </c>
      <c r="D65" s="28">
        <f t="shared" si="23"/>
        <v>181.9</v>
      </c>
      <c r="E65" s="28">
        <f t="shared" si="23"/>
        <v>209.10000000000002</v>
      </c>
      <c r="F65" s="28">
        <f t="shared" si="23"/>
        <v>179.2</v>
      </c>
      <c r="G65" s="28">
        <f t="shared" si="23"/>
        <v>0</v>
      </c>
      <c r="H65" s="104">
        <f t="shared" si="22"/>
        <v>894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79.5</v>
      </c>
      <c r="C66" s="31">
        <v>79.5</v>
      </c>
      <c r="D66" s="31">
        <v>79</v>
      </c>
      <c r="E66" s="31">
        <v>79</v>
      </c>
      <c r="F66" s="31">
        <v>79</v>
      </c>
      <c r="G66" s="31"/>
      <c r="H66" s="105">
        <f>+((H65/H67)/7)*1000</f>
        <v>79.178106456469749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152</v>
      </c>
      <c r="C67" s="67">
        <v>430</v>
      </c>
      <c r="D67" s="67">
        <v>329</v>
      </c>
      <c r="E67" s="67">
        <v>378</v>
      </c>
      <c r="F67" s="67">
        <v>324</v>
      </c>
      <c r="G67" s="67"/>
      <c r="H67" s="115">
        <f>SUM(B67:G67)</f>
        <v>1613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:G68" si="24">((B67*B66)*7/1000-B58-B59)/3</f>
        <v>17.062666666666662</v>
      </c>
      <c r="C68" s="39">
        <f t="shared" si="24"/>
        <v>48.431666666666665</v>
      </c>
      <c r="D68" s="39">
        <f t="shared" si="24"/>
        <v>36.845666666666673</v>
      </c>
      <c r="E68" s="39">
        <f t="shared" si="24"/>
        <v>42.277999999999999</v>
      </c>
      <c r="F68" s="39">
        <f t="shared" si="24"/>
        <v>36.257333333333328</v>
      </c>
      <c r="G68" s="39">
        <f t="shared" si="24"/>
        <v>0</v>
      </c>
      <c r="H68" s="119">
        <f>((H65*1000)/H67)/7</f>
        <v>79.178106456469763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25">((B67*B66)*7)/1000</f>
        <v>84.587999999999994</v>
      </c>
      <c r="C69" s="43">
        <f t="shared" si="25"/>
        <v>239.29499999999999</v>
      </c>
      <c r="D69" s="43">
        <f t="shared" si="25"/>
        <v>181.93700000000001</v>
      </c>
      <c r="E69" s="43">
        <f t="shared" si="25"/>
        <v>209.03399999999999</v>
      </c>
      <c r="F69" s="43">
        <f t="shared" si="25"/>
        <v>179.172</v>
      </c>
      <c r="G69" s="43">
        <f t="shared" si="25"/>
        <v>0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26">+(B65/B67)/7*1000</f>
        <v>79.511278195488728</v>
      </c>
      <c r="C70" s="49">
        <f t="shared" si="26"/>
        <v>79.468438538205987</v>
      </c>
      <c r="D70" s="49">
        <f t="shared" si="26"/>
        <v>78.98393399913158</v>
      </c>
      <c r="E70" s="49">
        <f t="shared" si="26"/>
        <v>79.024943310657591</v>
      </c>
      <c r="F70" s="49">
        <f t="shared" si="26"/>
        <v>79.012345679012341</v>
      </c>
      <c r="G70" s="49" t="e">
        <f t="shared" si="26"/>
        <v>#DIV/0!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23" zoomScale="30" zoomScaleNormal="30" workbookViewId="0">
      <selection activeCell="B47" sqref="B47:G47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197" t="s">
        <v>0</v>
      </c>
      <c r="B3" s="197"/>
      <c r="C3" s="197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2"/>
      <c r="Z3" s="2"/>
      <c r="AA3" s="2"/>
      <c r="AB3" s="2"/>
      <c r="AC3" s="2"/>
      <c r="AD3" s="163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63" t="s">
        <v>1</v>
      </c>
      <c r="B9" s="163"/>
      <c r="C9" s="163"/>
      <c r="D9" s="1"/>
      <c r="E9" s="198" t="s">
        <v>2</v>
      </c>
      <c r="F9" s="198"/>
      <c r="G9" s="19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198"/>
      <c r="S9" s="19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63"/>
      <c r="B10" s="163"/>
      <c r="C10" s="16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63" t="s">
        <v>4</v>
      </c>
      <c r="B11" s="163"/>
      <c r="C11" s="163"/>
      <c r="D11" s="1"/>
      <c r="E11" s="164">
        <v>1</v>
      </c>
      <c r="F11" s="1"/>
      <c r="G11" s="1"/>
      <c r="H11" s="1"/>
      <c r="I11" s="1"/>
      <c r="J11" s="1"/>
      <c r="K11" s="199" t="s">
        <v>65</v>
      </c>
      <c r="L11" s="199"/>
      <c r="M11" s="165"/>
      <c r="N11" s="16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63"/>
      <c r="B12" s="163"/>
      <c r="C12" s="163"/>
      <c r="D12" s="1"/>
      <c r="E12" s="5"/>
      <c r="F12" s="1"/>
      <c r="G12" s="1"/>
      <c r="H12" s="1"/>
      <c r="I12" s="1"/>
      <c r="J12" s="1"/>
      <c r="K12" s="165"/>
      <c r="L12" s="165"/>
      <c r="M12" s="165"/>
      <c r="N12" s="16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63"/>
      <c r="B13" s="163"/>
      <c r="C13" s="163"/>
      <c r="D13" s="163"/>
      <c r="E13" s="163"/>
      <c r="F13" s="163"/>
      <c r="G13" s="163"/>
      <c r="H13" s="163"/>
      <c r="I13" s="163"/>
      <c r="J13" s="163"/>
      <c r="K13" s="163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"/>
      <c r="X13" s="1"/>
      <c r="Y13" s="1"/>
    </row>
    <row r="14" spans="1:30" s="3" customFormat="1" ht="25.5" thickBot="1" x14ac:dyDescent="0.4">
      <c r="A14" s="16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210" t="s">
        <v>8</v>
      </c>
      <c r="C15" s="211"/>
      <c r="D15" s="211"/>
      <c r="E15" s="212"/>
      <c r="F15" s="210" t="s">
        <v>55</v>
      </c>
      <c r="G15" s="211"/>
      <c r="H15" s="211"/>
      <c r="I15" s="211"/>
      <c r="J15" s="211"/>
      <c r="K15" s="211"/>
      <c r="L15" s="212"/>
      <c r="M15" s="205" t="s">
        <v>9</v>
      </c>
      <c r="N15" s="205"/>
      <c r="O15" s="205"/>
      <c r="P15" s="205"/>
      <c r="Q15" s="205"/>
      <c r="R15" s="206"/>
      <c r="S15" s="207" t="s">
        <v>30</v>
      </c>
      <c r="T15" s="208"/>
      <c r="U15" s="208"/>
      <c r="V15" s="208"/>
      <c r="W15" s="208"/>
      <c r="X15" s="209"/>
      <c r="Y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40" customHeight="1" x14ac:dyDescent="0.35">
      <c r="A18" s="94" t="s">
        <v>13</v>
      </c>
      <c r="B18" s="23">
        <v>25.615111111111116</v>
      </c>
      <c r="C18" s="24">
        <v>46.496249999999996</v>
      </c>
      <c r="D18" s="24">
        <v>57.111935185185189</v>
      </c>
      <c r="E18" s="25">
        <v>29.765555555555551</v>
      </c>
      <c r="F18" s="23">
        <v>26.169791666666669</v>
      </c>
      <c r="G18" s="24">
        <v>54.242930555555553</v>
      </c>
      <c r="H18" s="24">
        <v>67.204875000000001</v>
      </c>
      <c r="I18" s="24">
        <v>61.622777777777777</v>
      </c>
      <c r="J18" s="24">
        <v>60.341078703703715</v>
      </c>
      <c r="K18" s="24">
        <v>66.02171296296298</v>
      </c>
      <c r="L18" s="25">
        <v>60.642592592592599</v>
      </c>
      <c r="M18" s="82">
        <v>32.824011111111112</v>
      </c>
      <c r="N18" s="24">
        <v>46.93964722222222</v>
      </c>
      <c r="O18" s="24">
        <v>45.354756481481481</v>
      </c>
      <c r="P18" s="24">
        <v>47.172999999999995</v>
      </c>
      <c r="Q18" s="24">
        <v>33.704948148148155</v>
      </c>
      <c r="R18" s="24">
        <v>31.588588888888893</v>
      </c>
      <c r="S18" s="23">
        <v>32.140519444444458</v>
      </c>
      <c r="T18" s="24">
        <v>59.180294444444449</v>
      </c>
      <c r="U18" s="24">
        <v>60.442861111111121</v>
      </c>
      <c r="V18" s="24">
        <v>42.078652777777783</v>
      </c>
      <c r="W18" s="24">
        <v>26.537700000000012</v>
      </c>
      <c r="X18" s="25">
        <v>16.340663888888887</v>
      </c>
      <c r="Y18" s="26">
        <f t="shared" ref="Y18:Y25" si="0">SUM(B18:X18)</f>
        <v>1029.5402546296295</v>
      </c>
      <c r="AA18" s="2"/>
      <c r="AB18" s="20"/>
    </row>
    <row r="19" spans="1:30" ht="40" customHeight="1" x14ac:dyDescent="0.35">
      <c r="A19" s="95" t="s">
        <v>14</v>
      </c>
      <c r="B19" s="23">
        <v>25.615111111111116</v>
      </c>
      <c r="C19" s="24">
        <v>46.496249999999996</v>
      </c>
      <c r="D19" s="24">
        <v>57.111935185185189</v>
      </c>
      <c r="E19" s="25">
        <v>29.765555555555551</v>
      </c>
      <c r="F19" s="23">
        <v>26.169791666666669</v>
      </c>
      <c r="G19" s="24">
        <v>54.242930555555553</v>
      </c>
      <c r="H19" s="24">
        <v>67.204875000000001</v>
      </c>
      <c r="I19" s="24">
        <v>61.622777777777777</v>
      </c>
      <c r="J19" s="24">
        <v>60.341078703703715</v>
      </c>
      <c r="K19" s="24">
        <v>66.02171296296298</v>
      </c>
      <c r="L19" s="25">
        <v>60.642592592592599</v>
      </c>
      <c r="M19" s="82">
        <v>32.824011111111112</v>
      </c>
      <c r="N19" s="24">
        <v>46.93964722222222</v>
      </c>
      <c r="O19" s="24">
        <v>45.354756481481481</v>
      </c>
      <c r="P19" s="24">
        <v>47.172999999999995</v>
      </c>
      <c r="Q19" s="24">
        <v>33.704948148148155</v>
      </c>
      <c r="R19" s="24">
        <v>31.588588888888893</v>
      </c>
      <c r="S19" s="23">
        <v>32.140519444444458</v>
      </c>
      <c r="T19" s="24">
        <v>59.180294444444449</v>
      </c>
      <c r="U19" s="24">
        <v>60.442861111111121</v>
      </c>
      <c r="V19" s="24">
        <v>42.078652777777783</v>
      </c>
      <c r="W19" s="24">
        <v>26.537700000000012</v>
      </c>
      <c r="X19" s="25">
        <v>16.340663888888887</v>
      </c>
      <c r="Y19" s="26">
        <f t="shared" si="0"/>
        <v>1029.5402546296295</v>
      </c>
      <c r="AA19" s="2"/>
      <c r="AB19" s="20"/>
    </row>
    <row r="20" spans="1:30" ht="39.75" customHeight="1" x14ac:dyDescent="0.3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40" customHeight="1" x14ac:dyDescent="0.35">
      <c r="A21" s="95" t="s">
        <v>16</v>
      </c>
      <c r="B21" s="23">
        <v>27.320759259259251</v>
      </c>
      <c r="C21" s="24">
        <v>49.52</v>
      </c>
      <c r="D21" s="24">
        <v>59.533376543209876</v>
      </c>
      <c r="E21" s="25">
        <v>31.396296296296299</v>
      </c>
      <c r="F21" s="23">
        <v>27.353472222222223</v>
      </c>
      <c r="G21" s="24">
        <v>57.463046296296305</v>
      </c>
      <c r="H21" s="24">
        <v>71.144749999999988</v>
      </c>
      <c r="I21" s="24">
        <v>64.651981481481485</v>
      </c>
      <c r="J21" s="24">
        <v>64.102947530864185</v>
      </c>
      <c r="K21" s="24">
        <v>69.690024691358019</v>
      </c>
      <c r="L21" s="25">
        <v>65.08493827160494</v>
      </c>
      <c r="M21" s="82">
        <v>34.271325925925929</v>
      </c>
      <c r="N21" s="24">
        <v>49.125235185185183</v>
      </c>
      <c r="O21" s="24">
        <v>47.743495679012348</v>
      </c>
      <c r="P21" s="24">
        <v>49.907666666666664</v>
      </c>
      <c r="Q21" s="24">
        <v>35.487701234567886</v>
      </c>
      <c r="R21" s="24">
        <v>32.80827407407407</v>
      </c>
      <c r="S21" s="23">
        <v>34.138987037037026</v>
      </c>
      <c r="T21" s="24">
        <v>62.483970370370365</v>
      </c>
      <c r="U21" s="24">
        <v>64.172759259259252</v>
      </c>
      <c r="V21" s="24">
        <v>44.110564814814808</v>
      </c>
      <c r="W21" s="24">
        <v>27.668199999999995</v>
      </c>
      <c r="X21" s="25">
        <v>16.966224074074077</v>
      </c>
      <c r="Y21" s="26">
        <f t="shared" si="0"/>
        <v>1086.1459969135801</v>
      </c>
      <c r="AA21" s="2"/>
      <c r="AB21" s="20"/>
    </row>
    <row r="22" spans="1:30" ht="40" customHeight="1" x14ac:dyDescent="0.35">
      <c r="A22" s="94" t="s">
        <v>17</v>
      </c>
      <c r="B22" s="23"/>
      <c r="C22" s="24"/>
      <c r="D22" s="24"/>
      <c r="E22" s="25"/>
      <c r="F22" s="23">
        <v>27.353472222222223</v>
      </c>
      <c r="G22" s="24">
        <v>57.463046296296305</v>
      </c>
      <c r="H22" s="24">
        <v>71.144749999999988</v>
      </c>
      <c r="I22" s="24">
        <v>64.651981481481485</v>
      </c>
      <c r="J22" s="24">
        <v>64.102947530864185</v>
      </c>
      <c r="K22" s="24">
        <v>69.690024691358019</v>
      </c>
      <c r="L22" s="25">
        <v>65.08493827160494</v>
      </c>
      <c r="M22" s="82">
        <v>34.271325925925929</v>
      </c>
      <c r="N22" s="24">
        <v>49.125235185185183</v>
      </c>
      <c r="O22" s="24">
        <v>47.743495679012348</v>
      </c>
      <c r="P22" s="24">
        <v>49.907666666666664</v>
      </c>
      <c r="Q22" s="24">
        <v>35.487701234567886</v>
      </c>
      <c r="R22" s="24">
        <v>32.80827407407407</v>
      </c>
      <c r="S22" s="23">
        <v>34.138987037037026</v>
      </c>
      <c r="T22" s="24">
        <v>62.483970370370365</v>
      </c>
      <c r="U22" s="24">
        <v>64.172759259259252</v>
      </c>
      <c r="V22" s="24">
        <v>44.110564814814808</v>
      </c>
      <c r="W22" s="24">
        <v>27.668199999999995</v>
      </c>
      <c r="X22" s="25">
        <v>16.966224074074077</v>
      </c>
      <c r="Y22" s="26">
        <f t="shared" si="0"/>
        <v>918.37556481481465</v>
      </c>
      <c r="AA22" s="2"/>
      <c r="AB22" s="20"/>
    </row>
    <row r="23" spans="1:30" ht="40" customHeight="1" x14ac:dyDescent="0.35">
      <c r="A23" s="95" t="s">
        <v>18</v>
      </c>
      <c r="B23" s="23">
        <v>25.9</v>
      </c>
      <c r="C23" s="24">
        <v>53.6</v>
      </c>
      <c r="D23" s="24">
        <v>53.2</v>
      </c>
      <c r="E23" s="25">
        <v>35.1</v>
      </c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167.79999999999998</v>
      </c>
      <c r="AA23" s="2"/>
      <c r="AB23" s="20"/>
    </row>
    <row r="24" spans="1:30" ht="40" customHeight="1" x14ac:dyDescent="0.35">
      <c r="A24" s="94" t="s">
        <v>19</v>
      </c>
      <c r="B24" s="23">
        <v>25.9</v>
      </c>
      <c r="C24" s="24">
        <v>53.6</v>
      </c>
      <c r="D24" s="24">
        <v>53.2</v>
      </c>
      <c r="E24" s="25">
        <v>35.1</v>
      </c>
      <c r="F24" s="23">
        <v>20.8</v>
      </c>
      <c r="G24" s="24">
        <v>81.400000000000006</v>
      </c>
      <c r="H24" s="24">
        <v>62</v>
      </c>
      <c r="I24" s="24">
        <v>82.6</v>
      </c>
      <c r="J24" s="24">
        <v>63.4</v>
      </c>
      <c r="K24" s="24">
        <v>66.599999999999994</v>
      </c>
      <c r="L24" s="25">
        <v>42.7</v>
      </c>
      <c r="M24" s="82">
        <v>30.1</v>
      </c>
      <c r="N24" s="24">
        <v>47.2</v>
      </c>
      <c r="O24" s="24">
        <v>49.7</v>
      </c>
      <c r="P24" s="24">
        <v>37.799999999999997</v>
      </c>
      <c r="Q24" s="24">
        <v>45.3</v>
      </c>
      <c r="R24" s="24">
        <v>39.200000000000003</v>
      </c>
      <c r="S24" s="23">
        <v>24.3</v>
      </c>
      <c r="T24" s="24">
        <v>38.5</v>
      </c>
      <c r="U24" s="24">
        <v>53</v>
      </c>
      <c r="V24" s="24">
        <v>39</v>
      </c>
      <c r="W24" s="24">
        <v>46.3</v>
      </c>
      <c r="X24" s="25">
        <v>48.4</v>
      </c>
      <c r="Y24" s="26">
        <f t="shared" si="0"/>
        <v>1086.1000000000001</v>
      </c>
      <c r="AA24" s="2"/>
    </row>
    <row r="25" spans="1:30" ht="41.5" customHeight="1" x14ac:dyDescent="0.35">
      <c r="A25" s="95" t="s">
        <v>11</v>
      </c>
      <c r="B25" s="27">
        <f t="shared" ref="B25:D25" si="1">SUM(B18:B24)</f>
        <v>130.35098148148148</v>
      </c>
      <c r="C25" s="28">
        <f t="shared" si="1"/>
        <v>249.71249999999998</v>
      </c>
      <c r="D25" s="28">
        <f t="shared" si="1"/>
        <v>280.15724691358025</v>
      </c>
      <c r="E25" s="29">
        <f>SUM(E18:E24)</f>
        <v>161.12740740740739</v>
      </c>
      <c r="F25" s="27">
        <f t="shared" ref="F25:H25" si="2">SUM(F18:F24)</f>
        <v>127.84652777777778</v>
      </c>
      <c r="G25" s="28">
        <f t="shared" si="2"/>
        <v>304.81195370370369</v>
      </c>
      <c r="H25" s="28">
        <f t="shared" si="2"/>
        <v>338.69925000000001</v>
      </c>
      <c r="I25" s="28">
        <f>SUM(I18:I24)</f>
        <v>335.14951851851856</v>
      </c>
      <c r="J25" s="28">
        <f t="shared" ref="J25:L25" si="3">SUM(J18:J24)</f>
        <v>312.28805246913578</v>
      </c>
      <c r="K25" s="28">
        <f t="shared" si="3"/>
        <v>338.02347530864199</v>
      </c>
      <c r="L25" s="29">
        <f t="shared" si="3"/>
        <v>294.15506172839508</v>
      </c>
      <c r="M25" s="84">
        <f>SUM(M18:M24)</f>
        <v>164.29067407407408</v>
      </c>
      <c r="N25" s="28">
        <f t="shared" ref="N25:R25" si="4">SUM(N18:N24)</f>
        <v>239.32976481481478</v>
      </c>
      <c r="O25" s="28">
        <f t="shared" si="4"/>
        <v>235.89650432098767</v>
      </c>
      <c r="P25" s="28">
        <f t="shared" si="4"/>
        <v>231.9613333333333</v>
      </c>
      <c r="Q25" s="28">
        <f t="shared" si="4"/>
        <v>183.68529876543209</v>
      </c>
      <c r="R25" s="28">
        <f t="shared" si="4"/>
        <v>167.9937259259259</v>
      </c>
      <c r="S25" s="27">
        <f>SUM(S18:S24)</f>
        <v>156.85901296296299</v>
      </c>
      <c r="T25" s="28">
        <f t="shared" ref="T25:X25" si="5">SUM(T18:T24)</f>
        <v>281.82852962962966</v>
      </c>
      <c r="U25" s="28">
        <f t="shared" si="5"/>
        <v>302.23124074074076</v>
      </c>
      <c r="V25" s="28">
        <f t="shared" si="5"/>
        <v>211.37843518518517</v>
      </c>
      <c r="W25" s="28">
        <f t="shared" si="5"/>
        <v>154.71180000000001</v>
      </c>
      <c r="X25" s="29">
        <f t="shared" si="5"/>
        <v>115.01377592592593</v>
      </c>
      <c r="Y25" s="26">
        <f t="shared" si="0"/>
        <v>5317.5020709876553</v>
      </c>
    </row>
    <row r="26" spans="1:30" s="2" customFormat="1" ht="36.75" customHeight="1" x14ac:dyDescent="0.35">
      <c r="A26" s="96" t="s">
        <v>20</v>
      </c>
      <c r="B26" s="30">
        <v>64.5</v>
      </c>
      <c r="C26" s="31">
        <v>64.5</v>
      </c>
      <c r="D26" s="31">
        <v>63</v>
      </c>
      <c r="E26" s="32">
        <v>61</v>
      </c>
      <c r="F26" s="30">
        <v>64</v>
      </c>
      <c r="G26" s="31">
        <v>62.5</v>
      </c>
      <c r="H26" s="31">
        <v>61.5</v>
      </c>
      <c r="I26" s="31">
        <v>60.5</v>
      </c>
      <c r="J26" s="31">
        <v>61</v>
      </c>
      <c r="K26" s="31">
        <v>59.5</v>
      </c>
      <c r="L26" s="32">
        <v>59.5</v>
      </c>
      <c r="M26" s="85">
        <v>63</v>
      </c>
      <c r="N26" s="31">
        <v>61</v>
      </c>
      <c r="O26" s="31">
        <v>60</v>
      </c>
      <c r="P26" s="31">
        <v>59.5</v>
      </c>
      <c r="Q26" s="31">
        <v>59</v>
      </c>
      <c r="R26" s="31">
        <v>59.5</v>
      </c>
      <c r="S26" s="30">
        <v>63</v>
      </c>
      <c r="T26" s="31">
        <v>62.5</v>
      </c>
      <c r="U26" s="31">
        <v>61.5</v>
      </c>
      <c r="V26" s="31">
        <v>61</v>
      </c>
      <c r="W26" s="31">
        <v>60</v>
      </c>
      <c r="X26" s="32">
        <v>60</v>
      </c>
      <c r="Y26" s="33">
        <f>+((Y25/Y27)/7)*1000</f>
        <v>61.385305292786789</v>
      </c>
    </row>
    <row r="27" spans="1:30" s="2" customFormat="1" ht="33" customHeight="1" x14ac:dyDescent="0.35">
      <c r="A27" s="97" t="s">
        <v>21</v>
      </c>
      <c r="B27" s="34">
        <v>282</v>
      </c>
      <c r="C27" s="35">
        <v>589</v>
      </c>
      <c r="D27" s="35">
        <v>585</v>
      </c>
      <c r="E27" s="36">
        <v>387</v>
      </c>
      <c r="F27" s="34">
        <v>238</v>
      </c>
      <c r="G27" s="35">
        <v>933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549</v>
      </c>
      <c r="O27" s="35">
        <v>578</v>
      </c>
      <c r="P27" s="35">
        <v>439</v>
      </c>
      <c r="Q27" s="35">
        <v>527</v>
      </c>
      <c r="R27" s="35">
        <v>454</v>
      </c>
      <c r="S27" s="34">
        <v>275</v>
      </c>
      <c r="T27" s="35">
        <v>437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12375</v>
      </c>
      <c r="Z27" s="2">
        <f>((Y25*1000)/Y27)/7</f>
        <v>61.385305292786782</v>
      </c>
    </row>
    <row r="28" spans="1:30" s="2" customFormat="1" ht="33" customHeight="1" x14ac:dyDescent="0.35">
      <c r="A28" s="98" t="s">
        <v>22</v>
      </c>
      <c r="B28" s="38">
        <f>((B27*B26)*7/1000-B18-B19)/3</f>
        <v>25.364259259259253</v>
      </c>
      <c r="C28" s="39">
        <f t="shared" ref="C28:X28" si="6">((C27*C26)*7/1000-C18-C19)/3</f>
        <v>57.646999999999991</v>
      </c>
      <c r="D28" s="39">
        <f t="shared" si="6"/>
        <v>47.920376543209876</v>
      </c>
      <c r="E28" s="40">
        <f t="shared" si="6"/>
        <v>35.239296296296295</v>
      </c>
      <c r="F28" s="38">
        <f t="shared" si="6"/>
        <v>18.094805555555553</v>
      </c>
      <c r="G28" s="39">
        <f t="shared" si="6"/>
        <v>99.900546296296284</v>
      </c>
      <c r="H28" s="39">
        <f t="shared" si="6"/>
        <v>57.081749999999978</v>
      </c>
      <c r="I28" s="39">
        <f t="shared" si="6"/>
        <v>92.461814814814787</v>
      </c>
      <c r="J28" s="39">
        <f t="shared" si="6"/>
        <v>63.10661419753086</v>
      </c>
      <c r="K28" s="39">
        <f t="shared" si="6"/>
        <v>61.915358024691351</v>
      </c>
      <c r="L28" s="40">
        <f t="shared" si="6"/>
        <v>27.599938271604941</v>
      </c>
      <c r="M28" s="87">
        <f t="shared" si="6"/>
        <v>29.420325925925926</v>
      </c>
      <c r="N28" s="39">
        <f t="shared" si="6"/>
        <v>46.847901851851852</v>
      </c>
      <c r="O28" s="39">
        <f t="shared" si="6"/>
        <v>50.683495679012346</v>
      </c>
      <c r="P28" s="39">
        <f t="shared" si="6"/>
        <v>29.499166666666667</v>
      </c>
      <c r="Q28" s="39">
        <f t="shared" si="6"/>
        <v>50.08036790123456</v>
      </c>
      <c r="R28" s="39">
        <f t="shared" si="6"/>
        <v>41.971274074074074</v>
      </c>
      <c r="S28" s="38">
        <f t="shared" si="6"/>
        <v>18.997987037037028</v>
      </c>
      <c r="T28" s="39">
        <f t="shared" si="6"/>
        <v>24.275637037037029</v>
      </c>
      <c r="U28" s="39">
        <f t="shared" si="6"/>
        <v>46.091759259259256</v>
      </c>
      <c r="V28" s="39">
        <f t="shared" si="6"/>
        <v>34.858898148148143</v>
      </c>
      <c r="W28" s="39">
        <f t="shared" si="6"/>
        <v>55.808199999999999</v>
      </c>
      <c r="X28" s="40">
        <f t="shared" si="6"/>
        <v>65.966224074074077</v>
      </c>
      <c r="Y28" s="41"/>
    </row>
    <row r="29" spans="1:30" ht="33.75" customHeight="1" x14ac:dyDescent="0.35">
      <c r="A29" s="99" t="s">
        <v>23</v>
      </c>
      <c r="B29" s="42">
        <f t="shared" ref="B29:D29" si="7">((B27*B26)*7)/1000</f>
        <v>127.32299999999999</v>
      </c>
      <c r="C29" s="43">
        <f t="shared" si="7"/>
        <v>265.93349999999998</v>
      </c>
      <c r="D29" s="43">
        <f t="shared" si="7"/>
        <v>257.98500000000001</v>
      </c>
      <c r="E29" s="90">
        <f>((E27*E26)*7)/1000</f>
        <v>165.249</v>
      </c>
      <c r="F29" s="42">
        <f>((F27*F26)*7)/1000</f>
        <v>106.624</v>
      </c>
      <c r="G29" s="43">
        <f t="shared" ref="G29:H29" si="8">((G27*G26)*7)/1000</f>
        <v>408.1875</v>
      </c>
      <c r="H29" s="43">
        <f t="shared" si="8"/>
        <v>305.65499999999997</v>
      </c>
      <c r="I29" s="43">
        <f>((I27*I26)*7)/1000</f>
        <v>400.63099999999997</v>
      </c>
      <c r="J29" s="43">
        <f>((J27*J26)*7)/1000</f>
        <v>310.00200000000001</v>
      </c>
      <c r="K29" s="43">
        <f t="shared" ref="K29:L29" si="9">((K27*K26)*7)/1000</f>
        <v>317.78949999999998</v>
      </c>
      <c r="L29" s="90">
        <f t="shared" si="9"/>
        <v>204.08500000000001</v>
      </c>
      <c r="M29" s="88">
        <f>((M27*M26)*7)/1000</f>
        <v>153.90899999999999</v>
      </c>
      <c r="N29" s="43">
        <f>((N27*N26)*7)/1000</f>
        <v>234.423</v>
      </c>
      <c r="O29" s="43">
        <f>((O27*O26)*7)/1000</f>
        <v>242.76</v>
      </c>
      <c r="P29" s="43">
        <f t="shared" ref="P29:X29" si="10">((P27*P26)*7)/1000</f>
        <v>182.84350000000001</v>
      </c>
      <c r="Q29" s="43">
        <f t="shared" si="10"/>
        <v>217.65100000000001</v>
      </c>
      <c r="R29" s="43">
        <f t="shared" si="10"/>
        <v>189.09100000000001</v>
      </c>
      <c r="S29" s="44">
        <f t="shared" si="10"/>
        <v>121.27500000000001</v>
      </c>
      <c r="T29" s="45">
        <f t="shared" si="10"/>
        <v>191.1875</v>
      </c>
      <c r="U29" s="45">
        <f t="shared" si="10"/>
        <v>259.161</v>
      </c>
      <c r="V29" s="45">
        <f t="shared" si="10"/>
        <v>188.73400000000001</v>
      </c>
      <c r="W29" s="45">
        <f t="shared" si="10"/>
        <v>220.5</v>
      </c>
      <c r="X29" s="46">
        <f t="shared" si="10"/>
        <v>230.58</v>
      </c>
      <c r="Y29" s="47"/>
    </row>
    <row r="30" spans="1:30" ht="33.75" customHeight="1" thickBot="1" x14ac:dyDescent="0.4">
      <c r="A30" s="100" t="s">
        <v>24</v>
      </c>
      <c r="B30" s="48">
        <f t="shared" ref="B30:D30" si="11">+(B25/B27)/7*1000</f>
        <v>66.033931854853847</v>
      </c>
      <c r="C30" s="49">
        <f t="shared" si="11"/>
        <v>60.565728838224587</v>
      </c>
      <c r="D30" s="49">
        <f t="shared" si="11"/>
        <v>68.414468110764417</v>
      </c>
      <c r="E30" s="50">
        <f>+(E25/E27)/7*1000</f>
        <v>59.47855570594588</v>
      </c>
      <c r="F30" s="48">
        <f t="shared" ref="F30:H30" si="12">+(F25/F27)/7*1000</f>
        <v>76.738612111511273</v>
      </c>
      <c r="G30" s="49">
        <f t="shared" si="12"/>
        <v>46.671559287046961</v>
      </c>
      <c r="H30" s="49">
        <f t="shared" si="12"/>
        <v>68.148742454728378</v>
      </c>
      <c r="I30" s="49">
        <f>+(I25/I27)/7*1000</f>
        <v>50.611524995245922</v>
      </c>
      <c r="J30" s="49">
        <f t="shared" ref="J30:L30" si="13">+(J25/J27)/7*1000</f>
        <v>61.449833228873629</v>
      </c>
      <c r="K30" s="49">
        <f t="shared" si="13"/>
        <v>63.288424510137055</v>
      </c>
      <c r="L30" s="50">
        <f t="shared" si="13"/>
        <v>85.75949321527554</v>
      </c>
      <c r="M30" s="89">
        <f>+(M25/M27)/7*1000</f>
        <v>67.249559588241539</v>
      </c>
      <c r="N30" s="49">
        <f t="shared" ref="N30:X30" si="14">+(N25/N27)/7*1000</f>
        <v>62.276805832634608</v>
      </c>
      <c r="O30" s="49">
        <f t="shared" si="14"/>
        <v>58.303634285958402</v>
      </c>
      <c r="P30" s="49">
        <f t="shared" si="14"/>
        <v>75.483675018982524</v>
      </c>
      <c r="Q30" s="49">
        <f t="shared" si="14"/>
        <v>49.792707716300377</v>
      </c>
      <c r="R30" s="49">
        <f t="shared" si="14"/>
        <v>52.86146190243106</v>
      </c>
      <c r="S30" s="48">
        <f t="shared" si="14"/>
        <v>81.485201539201555</v>
      </c>
      <c r="T30" s="49">
        <f t="shared" si="14"/>
        <v>92.130934824985175</v>
      </c>
      <c r="U30" s="49">
        <f t="shared" si="14"/>
        <v>71.720750057128782</v>
      </c>
      <c r="V30" s="49">
        <f t="shared" si="14"/>
        <v>68.318821973233725</v>
      </c>
      <c r="W30" s="49">
        <f t="shared" si="14"/>
        <v>42.098448979591844</v>
      </c>
      <c r="X30" s="50">
        <f t="shared" si="14"/>
        <v>29.928122801437922</v>
      </c>
      <c r="Y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202" t="s">
        <v>26</v>
      </c>
      <c r="C36" s="203"/>
      <c r="D36" s="203"/>
      <c r="E36" s="203"/>
      <c r="F36" s="203"/>
      <c r="G36" s="203"/>
      <c r="H36" s="200"/>
      <c r="I36" s="102"/>
      <c r="J36" s="55" t="s">
        <v>27</v>
      </c>
      <c r="K36" s="110"/>
      <c r="L36" s="203" t="s">
        <v>26</v>
      </c>
      <c r="M36" s="203"/>
      <c r="N36" s="203"/>
      <c r="O36" s="203"/>
      <c r="P36" s="20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26</v>
      </c>
      <c r="C39" s="82">
        <v>58.2</v>
      </c>
      <c r="D39" s="82">
        <v>66.900000000000006</v>
      </c>
      <c r="E39" s="82">
        <v>57.8</v>
      </c>
      <c r="F39" s="82">
        <v>66.7</v>
      </c>
      <c r="G39" s="82">
        <v>67.5</v>
      </c>
      <c r="H39" s="82"/>
      <c r="I39" s="104">
        <f t="shared" ref="I39:I46" si="15">SUM(B39:H39)</f>
        <v>343.1</v>
      </c>
      <c r="J39" s="2"/>
      <c r="K39" s="94" t="s">
        <v>13</v>
      </c>
      <c r="L39" s="82">
        <v>14.3</v>
      </c>
      <c r="M39" s="82">
        <v>20.399999999999999</v>
      </c>
      <c r="N39" s="82">
        <v>14.4</v>
      </c>
      <c r="O39" s="82"/>
      <c r="P39" s="82"/>
      <c r="Q39" s="104">
        <f t="shared" ref="Q39:Q46" si="16">SUM(L39:P39)</f>
        <v>49.1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26</v>
      </c>
      <c r="C40" s="82">
        <v>58.2</v>
      </c>
      <c r="D40" s="82">
        <v>66.900000000000006</v>
      </c>
      <c r="E40" s="82">
        <v>57.8</v>
      </c>
      <c r="F40" s="82">
        <v>66.7</v>
      </c>
      <c r="G40" s="82">
        <v>67.5</v>
      </c>
      <c r="H40" s="82"/>
      <c r="I40" s="104">
        <f t="shared" si="15"/>
        <v>343.1</v>
      </c>
      <c r="J40" s="2"/>
      <c r="K40" s="95" t="s">
        <v>14</v>
      </c>
      <c r="L40" s="82">
        <v>14.3</v>
      </c>
      <c r="M40" s="82">
        <v>20.399999999999999</v>
      </c>
      <c r="N40" s="82">
        <v>14.4</v>
      </c>
      <c r="O40" s="82"/>
      <c r="P40" s="82"/>
      <c r="Q40" s="104">
        <f t="shared" si="16"/>
        <v>49.1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28.889999999999997</v>
      </c>
      <c r="C42" s="82">
        <v>63.274000000000001</v>
      </c>
      <c r="D42" s="82">
        <v>70.060000000000016</v>
      </c>
      <c r="E42" s="82">
        <v>59.066499999999998</v>
      </c>
      <c r="F42" s="82">
        <v>68.184333333333328</v>
      </c>
      <c r="G42" s="82">
        <v>67.332499999999996</v>
      </c>
      <c r="H42" s="82"/>
      <c r="I42" s="104">
        <f t="shared" si="15"/>
        <v>356.8073333333333</v>
      </c>
      <c r="J42" s="2"/>
      <c r="K42" s="95" t="s">
        <v>16</v>
      </c>
      <c r="L42" s="82">
        <v>13</v>
      </c>
      <c r="M42" s="82">
        <v>15.9</v>
      </c>
      <c r="N42" s="82">
        <v>12.2</v>
      </c>
      <c r="O42" s="82">
        <v>9.9</v>
      </c>
      <c r="P42" s="82"/>
      <c r="Q42" s="104">
        <f t="shared" si="16"/>
        <v>50.999999999999993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28.889999999999997</v>
      </c>
      <c r="C43" s="82">
        <v>63.274000000000001</v>
      </c>
      <c r="D43" s="82">
        <v>70.060000000000016</v>
      </c>
      <c r="E43" s="82">
        <v>59.066499999999998</v>
      </c>
      <c r="F43" s="82">
        <v>68.184333333333328</v>
      </c>
      <c r="G43" s="82">
        <v>67.332499999999996</v>
      </c>
      <c r="H43" s="82"/>
      <c r="I43" s="104">
        <f t="shared" si="15"/>
        <v>356.8073333333333</v>
      </c>
      <c r="J43" s="2"/>
      <c r="K43" s="94" t="s">
        <v>17</v>
      </c>
      <c r="L43" s="82">
        <v>13</v>
      </c>
      <c r="M43" s="82">
        <v>15.9</v>
      </c>
      <c r="N43" s="82">
        <v>12.2</v>
      </c>
      <c r="O43" s="82">
        <v>9.6999999999999993</v>
      </c>
      <c r="P43" s="82"/>
      <c r="Q43" s="104">
        <f t="shared" si="16"/>
        <v>50.8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28.889999999999997</v>
      </c>
      <c r="C45" s="82">
        <v>63.274000000000001</v>
      </c>
      <c r="D45" s="82">
        <v>70.060000000000016</v>
      </c>
      <c r="E45" s="82">
        <v>59.066499999999998</v>
      </c>
      <c r="F45" s="82">
        <v>68.184333333333328</v>
      </c>
      <c r="G45" s="82">
        <v>67.332499999999996</v>
      </c>
      <c r="H45" s="82"/>
      <c r="I45" s="104">
        <f t="shared" si="15"/>
        <v>356.8073333333333</v>
      </c>
      <c r="J45" s="2"/>
      <c r="K45" s="94" t="s">
        <v>19</v>
      </c>
      <c r="L45" s="82">
        <v>13</v>
      </c>
      <c r="M45" s="82">
        <v>15.9</v>
      </c>
      <c r="N45" s="82">
        <v>12.2</v>
      </c>
      <c r="O45" s="82">
        <v>9.6</v>
      </c>
      <c r="P45" s="82"/>
      <c r="Q45" s="104">
        <f t="shared" si="16"/>
        <v>50.699999999999996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7">SUM(B39:B45)</f>
        <v>138.66999999999999</v>
      </c>
      <c r="C46" s="28">
        <f t="shared" si="17"/>
        <v>306.22199999999998</v>
      </c>
      <c r="D46" s="28">
        <f t="shared" si="17"/>
        <v>343.98</v>
      </c>
      <c r="E46" s="28">
        <f t="shared" si="17"/>
        <v>292.79949999999997</v>
      </c>
      <c r="F46" s="28">
        <f t="shared" si="17"/>
        <v>337.95299999999997</v>
      </c>
      <c r="G46" s="28">
        <f t="shared" si="17"/>
        <v>336.99749999999995</v>
      </c>
      <c r="H46" s="28">
        <f t="shared" si="17"/>
        <v>0</v>
      </c>
      <c r="I46" s="104">
        <f t="shared" si="15"/>
        <v>1756.6219999999998</v>
      </c>
      <c r="K46" s="80" t="s">
        <v>11</v>
      </c>
      <c r="L46" s="84">
        <f>SUM(L39:L45)</f>
        <v>67.599999999999994</v>
      </c>
      <c r="M46" s="28">
        <f>SUM(M39:M45)</f>
        <v>88.5</v>
      </c>
      <c r="N46" s="28">
        <f>SUM(N39:N45)</f>
        <v>65.400000000000006</v>
      </c>
      <c r="O46" s="28">
        <f>SUM(O39:O45)</f>
        <v>29.200000000000003</v>
      </c>
      <c r="P46" s="28">
        <f>SUM(P39:P45)</f>
        <v>0</v>
      </c>
      <c r="Q46" s="104">
        <f t="shared" si="16"/>
        <v>250.7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70</v>
      </c>
      <c r="C47" s="31">
        <v>69</v>
      </c>
      <c r="D47" s="31">
        <v>67.5</v>
      </c>
      <c r="E47" s="31">
        <v>66.5</v>
      </c>
      <c r="F47" s="31">
        <v>66.5</v>
      </c>
      <c r="G47" s="31">
        <v>65.5</v>
      </c>
      <c r="H47" s="31"/>
      <c r="I47" s="105">
        <f>+((I46/I48)/7)*1000</f>
        <v>67.187684069611777</v>
      </c>
      <c r="K47" s="113" t="s">
        <v>20</v>
      </c>
      <c r="L47" s="85">
        <v>74</v>
      </c>
      <c r="M47" s="31">
        <v>74</v>
      </c>
      <c r="N47" s="31">
        <v>74</v>
      </c>
      <c r="O47" s="31"/>
      <c r="P47" s="31"/>
      <c r="Q47" s="105">
        <f>+((Q46/Q48)/7)*1000</f>
        <v>73.996458087367188</v>
      </c>
      <c r="R47" s="65"/>
      <c r="S47" s="65"/>
    </row>
    <row r="48" spans="1:30" ht="33.75" customHeight="1" x14ac:dyDescent="0.35">
      <c r="A48" s="97" t="s">
        <v>21</v>
      </c>
      <c r="B48" s="86">
        <v>283</v>
      </c>
      <c r="C48" s="35">
        <v>634</v>
      </c>
      <c r="D48" s="35">
        <v>728</v>
      </c>
      <c r="E48" s="35">
        <v>629</v>
      </c>
      <c r="F48" s="35">
        <v>726</v>
      </c>
      <c r="G48" s="35">
        <v>735</v>
      </c>
      <c r="H48" s="35"/>
      <c r="I48" s="106">
        <f>SUM(B48:H48)</f>
        <v>3735</v>
      </c>
      <c r="J48" s="66"/>
      <c r="K48" s="97" t="s">
        <v>21</v>
      </c>
      <c r="L48" s="109">
        <v>124</v>
      </c>
      <c r="M48" s="67">
        <v>150</v>
      </c>
      <c r="N48" s="67">
        <v>116</v>
      </c>
      <c r="O48" s="67">
        <v>94</v>
      </c>
      <c r="P48" s="67"/>
      <c r="Q48" s="115">
        <f>SUM(L48:P48)</f>
        <v>484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18">((B48*B47)*7/1000-B39-B40)/3</f>
        <v>28.889999999999997</v>
      </c>
      <c r="C49" s="39">
        <f t="shared" si="18"/>
        <v>63.274000000000001</v>
      </c>
      <c r="D49" s="39">
        <f t="shared" si="18"/>
        <v>70.060000000000016</v>
      </c>
      <c r="E49" s="39">
        <f t="shared" si="18"/>
        <v>59.066499999999998</v>
      </c>
      <c r="F49" s="39">
        <f t="shared" si="18"/>
        <v>68.184333333333328</v>
      </c>
      <c r="G49" s="39">
        <f t="shared" si="18"/>
        <v>67.332499999999996</v>
      </c>
      <c r="H49" s="39">
        <f t="shared" si="18"/>
        <v>0</v>
      </c>
      <c r="I49" s="107">
        <f>((I46*1000)/I48)/7</f>
        <v>67.187684069611777</v>
      </c>
      <c r="K49" s="98" t="s">
        <v>22</v>
      </c>
      <c r="L49" s="87">
        <f t="shared" ref="L49:P49" si="19">((L48*L47)*7/1000-L39-L40)/3</f>
        <v>11.877333333333334</v>
      </c>
      <c r="M49" s="39">
        <f t="shared" si="19"/>
        <v>12.300000000000002</v>
      </c>
      <c r="N49" s="39">
        <f t="shared" si="19"/>
        <v>10.429333333333334</v>
      </c>
      <c r="O49" s="39">
        <f t="shared" si="19"/>
        <v>0</v>
      </c>
      <c r="P49" s="39">
        <f t="shared" si="19"/>
        <v>0</v>
      </c>
      <c r="Q49" s="116">
        <f>((Q46*1000)/Q48)/7</f>
        <v>73.996458087367174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0">((B48*B47)*7)/1000</f>
        <v>138.66999999999999</v>
      </c>
      <c r="C50" s="43">
        <f t="shared" si="20"/>
        <v>306.22199999999998</v>
      </c>
      <c r="D50" s="43">
        <f t="shared" si="20"/>
        <v>343.98</v>
      </c>
      <c r="E50" s="43">
        <f t="shared" si="20"/>
        <v>292.79950000000002</v>
      </c>
      <c r="F50" s="43">
        <f t="shared" si="20"/>
        <v>337.95299999999997</v>
      </c>
      <c r="G50" s="43">
        <f t="shared" si="20"/>
        <v>336.9975</v>
      </c>
      <c r="H50" s="43">
        <f t="shared" si="20"/>
        <v>0</v>
      </c>
      <c r="I50" s="90"/>
      <c r="K50" s="99" t="s">
        <v>23</v>
      </c>
      <c r="L50" s="88">
        <f>((L48*L47)*7)/1000</f>
        <v>64.231999999999999</v>
      </c>
      <c r="M50" s="43">
        <f>((M48*M47)*7)/1000</f>
        <v>77.7</v>
      </c>
      <c r="N50" s="43">
        <f>((N48*N47)*7)/1000</f>
        <v>60.088000000000001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1">+(B46/B48)/7*1000</f>
        <v>69.999999999999986</v>
      </c>
      <c r="C51" s="49">
        <f t="shared" si="21"/>
        <v>68.999999999999986</v>
      </c>
      <c r="D51" s="49">
        <f t="shared" si="21"/>
        <v>67.5</v>
      </c>
      <c r="E51" s="49">
        <f t="shared" si="21"/>
        <v>66.499999999999986</v>
      </c>
      <c r="F51" s="49">
        <f t="shared" si="21"/>
        <v>66.499999999999986</v>
      </c>
      <c r="G51" s="49">
        <f t="shared" si="21"/>
        <v>65.499999999999986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77.880184331797238</v>
      </c>
      <c r="M51" s="49">
        <f>+(M46/M48)/7*1000</f>
        <v>84.285714285714278</v>
      </c>
      <c r="N51" s="49">
        <f>+(N46/N48)/7*1000</f>
        <v>80.541871921182263</v>
      </c>
      <c r="O51" s="49">
        <f>+(O46/O48)/7*1000</f>
        <v>44.376899696048632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204"/>
      <c r="K54" s="20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202" t="s">
        <v>8</v>
      </c>
      <c r="C55" s="203"/>
      <c r="D55" s="203"/>
      <c r="E55" s="203"/>
      <c r="F55" s="203"/>
      <c r="G55" s="20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17.100000000000001</v>
      </c>
      <c r="C58" s="82">
        <v>48.4</v>
      </c>
      <c r="D58" s="82">
        <v>36.9</v>
      </c>
      <c r="E58" s="82">
        <v>42.3</v>
      </c>
      <c r="F58" s="82">
        <v>36.200000000000003</v>
      </c>
      <c r="G58" s="82"/>
      <c r="H58" s="104">
        <f t="shared" ref="H58:H65" si="22">SUM(B58:G58)</f>
        <v>180.89999999999998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17.100000000000001</v>
      </c>
      <c r="C59" s="82">
        <v>48.4</v>
      </c>
      <c r="D59" s="82">
        <v>36.9</v>
      </c>
      <c r="E59" s="82">
        <v>42.3</v>
      </c>
      <c r="F59" s="82">
        <v>36.200000000000003</v>
      </c>
      <c r="G59" s="82"/>
      <c r="H59" s="104">
        <f t="shared" si="22"/>
        <v>180.89999999999998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17.7</v>
      </c>
      <c r="C61" s="82">
        <v>49.5</v>
      </c>
      <c r="D61" s="82">
        <v>37.6</v>
      </c>
      <c r="E61" s="82">
        <v>42.9</v>
      </c>
      <c r="F61" s="82">
        <v>36.9</v>
      </c>
      <c r="G61" s="82"/>
      <c r="H61" s="104">
        <f t="shared" si="22"/>
        <v>184.60000000000002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/>
      <c r="C62" s="82"/>
      <c r="D62" s="82"/>
      <c r="E62" s="82"/>
      <c r="F62" s="82"/>
      <c r="G62" s="82"/>
      <c r="H62" s="104">
        <f t="shared" si="22"/>
        <v>0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>
        <v>28.4</v>
      </c>
      <c r="C63" s="82">
        <v>36</v>
      </c>
      <c r="D63" s="82">
        <v>32.1</v>
      </c>
      <c r="E63" s="82">
        <v>28.6</v>
      </c>
      <c r="F63" s="82">
        <v>24.2</v>
      </c>
      <c r="G63" s="82">
        <v>35.299999999999997</v>
      </c>
      <c r="H63" s="104">
        <f t="shared" si="22"/>
        <v>184.59999999999997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28.4</v>
      </c>
      <c r="C64" s="82">
        <v>36</v>
      </c>
      <c r="D64" s="82">
        <v>32.1</v>
      </c>
      <c r="E64" s="82">
        <v>28.6</v>
      </c>
      <c r="F64" s="82">
        <v>24.2</v>
      </c>
      <c r="G64" s="82">
        <v>35.299999999999997</v>
      </c>
      <c r="H64" s="104">
        <f t="shared" si="22"/>
        <v>184.59999999999997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3">SUM(B58:B64)</f>
        <v>108.70000000000002</v>
      </c>
      <c r="C65" s="28">
        <f t="shared" si="23"/>
        <v>218.3</v>
      </c>
      <c r="D65" s="28">
        <f t="shared" si="23"/>
        <v>175.6</v>
      </c>
      <c r="E65" s="28">
        <f t="shared" si="23"/>
        <v>184.7</v>
      </c>
      <c r="F65" s="28">
        <f t="shared" si="23"/>
        <v>157.69999999999999</v>
      </c>
      <c r="G65" s="28">
        <f t="shared" si="23"/>
        <v>70.599999999999994</v>
      </c>
      <c r="H65" s="104">
        <f t="shared" si="22"/>
        <v>915.6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82</v>
      </c>
      <c r="C66" s="31">
        <v>81.5</v>
      </c>
      <c r="D66" s="31">
        <v>81</v>
      </c>
      <c r="E66" s="31">
        <v>81</v>
      </c>
      <c r="F66" s="31">
        <v>81</v>
      </c>
      <c r="G66" s="31"/>
      <c r="H66" s="105">
        <f>+((H65/H67)/7)*1000</f>
        <v>81.444582814445823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247</v>
      </c>
      <c r="C67" s="67">
        <v>313</v>
      </c>
      <c r="D67" s="67">
        <v>279</v>
      </c>
      <c r="E67" s="67">
        <v>249</v>
      </c>
      <c r="F67" s="67">
        <v>211</v>
      </c>
      <c r="G67" s="67">
        <v>307</v>
      </c>
      <c r="H67" s="115">
        <f>SUM(B67:G67)</f>
        <v>1606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:G68" si="24">((B67*B66)*7/1000-B58-B59)/3</f>
        <v>35.859333333333332</v>
      </c>
      <c r="C68" s="39">
        <f t="shared" si="24"/>
        <v>27.255499999999994</v>
      </c>
      <c r="D68" s="39">
        <f t="shared" si="24"/>
        <v>28.131</v>
      </c>
      <c r="E68" s="39">
        <f t="shared" si="24"/>
        <v>18.861000000000001</v>
      </c>
      <c r="F68" s="39">
        <f t="shared" si="24"/>
        <v>15.745666666666665</v>
      </c>
      <c r="G68" s="39">
        <f t="shared" si="24"/>
        <v>0</v>
      </c>
      <c r="H68" s="119">
        <f>((H65*1000)/H67)/7</f>
        <v>81.444582814445837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25">((B67*B66)*7)/1000</f>
        <v>141.77799999999999</v>
      </c>
      <c r="C69" s="43">
        <f t="shared" si="25"/>
        <v>178.56649999999999</v>
      </c>
      <c r="D69" s="43">
        <f t="shared" si="25"/>
        <v>158.19300000000001</v>
      </c>
      <c r="E69" s="43">
        <f t="shared" si="25"/>
        <v>141.18299999999999</v>
      </c>
      <c r="F69" s="43">
        <f t="shared" si="25"/>
        <v>119.637</v>
      </c>
      <c r="G69" s="43">
        <f t="shared" si="25"/>
        <v>0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26">+(B65/B67)/7*1000</f>
        <v>62.868710237131296</v>
      </c>
      <c r="C70" s="49">
        <f t="shared" si="26"/>
        <v>99.634869922409877</v>
      </c>
      <c r="D70" s="49">
        <f t="shared" si="26"/>
        <v>89.912954429083456</v>
      </c>
      <c r="E70" s="49">
        <f t="shared" si="26"/>
        <v>105.9667240390132</v>
      </c>
      <c r="F70" s="49">
        <f t="shared" si="26"/>
        <v>106.77048070412999</v>
      </c>
      <c r="G70" s="49">
        <f t="shared" si="26"/>
        <v>32.852489530013955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43" zoomScale="30" zoomScaleNormal="30" workbookViewId="0">
      <selection activeCell="B67" sqref="B67:F67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197" t="s">
        <v>0</v>
      </c>
      <c r="B3" s="197"/>
      <c r="C3" s="197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V3" s="166"/>
      <c r="W3" s="166"/>
      <c r="X3" s="166"/>
      <c r="Y3" s="2"/>
      <c r="Z3" s="2"/>
      <c r="AA3" s="2"/>
      <c r="AB3" s="2"/>
      <c r="AC3" s="2"/>
      <c r="AD3" s="166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66" t="s">
        <v>1</v>
      </c>
      <c r="B9" s="166"/>
      <c r="C9" s="166"/>
      <c r="D9" s="1"/>
      <c r="E9" s="198" t="s">
        <v>2</v>
      </c>
      <c r="F9" s="198"/>
      <c r="G9" s="19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198"/>
      <c r="S9" s="19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66"/>
      <c r="B10" s="166"/>
      <c r="C10" s="166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66" t="s">
        <v>4</v>
      </c>
      <c r="B11" s="166"/>
      <c r="C11" s="166"/>
      <c r="D11" s="1"/>
      <c r="E11" s="167">
        <v>1</v>
      </c>
      <c r="F11" s="1"/>
      <c r="G11" s="1"/>
      <c r="H11" s="1"/>
      <c r="I11" s="1"/>
      <c r="J11" s="1"/>
      <c r="K11" s="199" t="s">
        <v>66</v>
      </c>
      <c r="L11" s="199"/>
      <c r="M11" s="168"/>
      <c r="N11" s="168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66"/>
      <c r="B12" s="166"/>
      <c r="C12" s="166"/>
      <c r="D12" s="1"/>
      <c r="E12" s="5"/>
      <c r="F12" s="1"/>
      <c r="G12" s="1"/>
      <c r="H12" s="1"/>
      <c r="I12" s="1"/>
      <c r="J12" s="1"/>
      <c r="K12" s="168"/>
      <c r="L12" s="168"/>
      <c r="M12" s="168"/>
      <c r="N12" s="168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66"/>
      <c r="B13" s="166"/>
      <c r="C13" s="166"/>
      <c r="D13" s="166"/>
      <c r="E13" s="166"/>
      <c r="F13" s="166"/>
      <c r="G13" s="166"/>
      <c r="H13" s="166"/>
      <c r="I13" s="166"/>
      <c r="J13" s="166"/>
      <c r="K13" s="166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"/>
      <c r="X13" s="1"/>
      <c r="Y13" s="1"/>
    </row>
    <row r="14" spans="1:30" s="3" customFormat="1" ht="25.5" thickBot="1" x14ac:dyDescent="0.4">
      <c r="A14" s="166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210" t="s">
        <v>8</v>
      </c>
      <c r="C15" s="211"/>
      <c r="D15" s="211"/>
      <c r="E15" s="212"/>
      <c r="F15" s="210" t="s">
        <v>55</v>
      </c>
      <c r="G15" s="211"/>
      <c r="H15" s="211"/>
      <c r="I15" s="211"/>
      <c r="J15" s="211"/>
      <c r="K15" s="211"/>
      <c r="L15" s="212"/>
      <c r="M15" s="205" t="s">
        <v>9</v>
      </c>
      <c r="N15" s="205"/>
      <c r="O15" s="205"/>
      <c r="P15" s="205"/>
      <c r="Q15" s="205"/>
      <c r="R15" s="206"/>
      <c r="S15" s="207" t="s">
        <v>30</v>
      </c>
      <c r="T15" s="208"/>
      <c r="U15" s="208"/>
      <c r="V15" s="208"/>
      <c r="W15" s="208"/>
      <c r="X15" s="209"/>
      <c r="Y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40" customHeight="1" x14ac:dyDescent="0.35">
      <c r="A18" s="94" t="s">
        <v>13</v>
      </c>
      <c r="B18" s="23">
        <v>25.9</v>
      </c>
      <c r="C18" s="24">
        <v>53.6</v>
      </c>
      <c r="D18" s="24">
        <v>53.2</v>
      </c>
      <c r="E18" s="25">
        <v>35.1</v>
      </c>
      <c r="F18" s="23">
        <v>20.8</v>
      </c>
      <c r="G18" s="24">
        <v>81.400000000000006</v>
      </c>
      <c r="H18" s="24">
        <v>62</v>
      </c>
      <c r="I18" s="24">
        <v>82.6</v>
      </c>
      <c r="J18" s="24">
        <v>63.4</v>
      </c>
      <c r="K18" s="24">
        <v>66.599999999999994</v>
      </c>
      <c r="L18" s="25">
        <v>42.7</v>
      </c>
      <c r="M18" s="82">
        <v>30.1</v>
      </c>
      <c r="N18" s="24">
        <v>47.2</v>
      </c>
      <c r="O18" s="24">
        <v>49.7</v>
      </c>
      <c r="P18" s="24">
        <v>37.799999999999997</v>
      </c>
      <c r="Q18" s="24">
        <v>45.3</v>
      </c>
      <c r="R18" s="24">
        <v>39.200000000000003</v>
      </c>
      <c r="S18" s="23">
        <v>24.3</v>
      </c>
      <c r="T18" s="24">
        <v>38.5</v>
      </c>
      <c r="U18" s="24">
        <v>53</v>
      </c>
      <c r="V18" s="24">
        <v>39</v>
      </c>
      <c r="W18" s="24">
        <v>46.3</v>
      </c>
      <c r="X18" s="25">
        <v>48.4</v>
      </c>
      <c r="Y18" s="26">
        <f t="shared" ref="Y18:Y25" si="0">SUM(B18:X18)</f>
        <v>1086.1000000000001</v>
      </c>
      <c r="AA18" s="2"/>
      <c r="AB18" s="20"/>
    </row>
    <row r="19" spans="1:30" ht="40" customHeight="1" x14ac:dyDescent="0.35">
      <c r="A19" s="95" t="s">
        <v>14</v>
      </c>
      <c r="B19" s="23">
        <v>25.9</v>
      </c>
      <c r="C19" s="24">
        <v>53.6</v>
      </c>
      <c r="D19" s="24">
        <v>53.2</v>
      </c>
      <c r="E19" s="25">
        <v>35.1</v>
      </c>
      <c r="F19" s="23">
        <v>20.8</v>
      </c>
      <c r="G19" s="24">
        <v>81.400000000000006</v>
      </c>
      <c r="H19" s="24">
        <v>62</v>
      </c>
      <c r="I19" s="24">
        <v>82.6</v>
      </c>
      <c r="J19" s="24">
        <v>63.4</v>
      </c>
      <c r="K19" s="24">
        <v>66.599999999999994</v>
      </c>
      <c r="L19" s="25">
        <v>42.7</v>
      </c>
      <c r="M19" s="82">
        <v>30.1</v>
      </c>
      <c r="N19" s="24">
        <v>47.2</v>
      </c>
      <c r="O19" s="24">
        <v>49.7</v>
      </c>
      <c r="P19" s="24">
        <v>37.799999999999997</v>
      </c>
      <c r="Q19" s="24">
        <v>45.3</v>
      </c>
      <c r="R19" s="24">
        <v>39.200000000000003</v>
      </c>
      <c r="S19" s="23">
        <v>24.3</v>
      </c>
      <c r="T19" s="24">
        <v>38.5</v>
      </c>
      <c r="U19" s="24">
        <v>53</v>
      </c>
      <c r="V19" s="24">
        <v>39</v>
      </c>
      <c r="W19" s="24">
        <v>46.3</v>
      </c>
      <c r="X19" s="25">
        <v>48.4</v>
      </c>
      <c r="Y19" s="26">
        <f t="shared" si="0"/>
        <v>1086.1000000000001</v>
      </c>
      <c r="AA19" s="2"/>
      <c r="AB19" s="20"/>
    </row>
    <row r="20" spans="1:30" ht="39.75" customHeight="1" x14ac:dyDescent="0.3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40" customHeight="1" x14ac:dyDescent="0.35">
      <c r="A21" s="95" t="s">
        <v>16</v>
      </c>
      <c r="B21" s="23">
        <v>29.12233333333333</v>
      </c>
      <c r="C21" s="24">
        <v>59.782833333333336</v>
      </c>
      <c r="D21" s="24">
        <v>58.035833333333336</v>
      </c>
      <c r="E21" s="25">
        <v>37.100999999999999</v>
      </c>
      <c r="F21" s="23">
        <v>24.451333333333334</v>
      </c>
      <c r="G21" s="24">
        <v>93.61066666666666</v>
      </c>
      <c r="H21" s="24">
        <v>69.663333333333341</v>
      </c>
      <c r="I21" s="24">
        <v>91.721000000000004</v>
      </c>
      <c r="J21" s="24">
        <v>69.537333333333336</v>
      </c>
      <c r="K21" s="24">
        <v>71.321666666666687</v>
      </c>
      <c r="L21" s="25">
        <v>44.706666666666671</v>
      </c>
      <c r="M21" s="82">
        <v>34.900833333333338</v>
      </c>
      <c r="N21" s="24">
        <v>53.719833333333348</v>
      </c>
      <c r="O21" s="24">
        <v>55.204333333333331</v>
      </c>
      <c r="P21" s="24">
        <v>41.381666666666668</v>
      </c>
      <c r="Q21" s="24">
        <v>49.113499999999988</v>
      </c>
      <c r="R21" s="24">
        <v>41.664000000000001</v>
      </c>
      <c r="S21" s="23">
        <v>28.074999999999999</v>
      </c>
      <c r="T21" s="24">
        <v>43.670666666666669</v>
      </c>
      <c r="U21" s="24">
        <v>58.779333333333341</v>
      </c>
      <c r="V21" s="24">
        <v>42.068000000000005</v>
      </c>
      <c r="W21" s="24">
        <v>48.758333333333326</v>
      </c>
      <c r="X21" s="25">
        <v>50.357833333333332</v>
      </c>
      <c r="Y21" s="26">
        <f t="shared" si="0"/>
        <v>1196.7473333333335</v>
      </c>
      <c r="AA21" s="2"/>
      <c r="AB21" s="20"/>
    </row>
    <row r="22" spans="1:30" ht="40" customHeight="1" x14ac:dyDescent="0.35">
      <c r="A22" s="94" t="s">
        <v>17</v>
      </c>
      <c r="B22" s="23">
        <v>29.12233333333333</v>
      </c>
      <c r="C22" s="24">
        <v>59.782833333333336</v>
      </c>
      <c r="D22" s="24">
        <v>58.035833333333336</v>
      </c>
      <c r="E22" s="25">
        <v>37.100999999999999</v>
      </c>
      <c r="F22" s="23">
        <v>24.451333333333334</v>
      </c>
      <c r="G22" s="24">
        <v>93.61066666666666</v>
      </c>
      <c r="H22" s="24">
        <v>69.663333333333341</v>
      </c>
      <c r="I22" s="24">
        <v>91.721000000000004</v>
      </c>
      <c r="J22" s="24">
        <v>69.537333333333336</v>
      </c>
      <c r="K22" s="24">
        <v>71.321666666666687</v>
      </c>
      <c r="L22" s="25">
        <v>44.706666666666671</v>
      </c>
      <c r="M22" s="82">
        <v>34.900833333333338</v>
      </c>
      <c r="N22" s="24">
        <v>53.719833333333348</v>
      </c>
      <c r="O22" s="24">
        <v>55.204333333333331</v>
      </c>
      <c r="P22" s="24">
        <v>41.381666666666668</v>
      </c>
      <c r="Q22" s="24">
        <v>49.113499999999988</v>
      </c>
      <c r="R22" s="24">
        <v>41.664000000000001</v>
      </c>
      <c r="S22" s="23">
        <v>28.074999999999999</v>
      </c>
      <c r="T22" s="24">
        <v>43.670666666666669</v>
      </c>
      <c r="U22" s="24">
        <v>58.779333333333341</v>
      </c>
      <c r="V22" s="24">
        <v>42.068000000000005</v>
      </c>
      <c r="W22" s="24">
        <v>48.758333333333326</v>
      </c>
      <c r="X22" s="25">
        <v>50.357833333333332</v>
      </c>
      <c r="Y22" s="26">
        <f t="shared" si="0"/>
        <v>1196.7473333333335</v>
      </c>
      <c r="AA22" s="2"/>
      <c r="AB22" s="20"/>
    </row>
    <row r="23" spans="1:30" ht="40" customHeight="1" x14ac:dyDescent="0.3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40" customHeight="1" x14ac:dyDescent="0.35">
      <c r="A24" s="94" t="s">
        <v>19</v>
      </c>
      <c r="B24" s="23">
        <v>29.12233333333333</v>
      </c>
      <c r="C24" s="24">
        <v>59.782833333333336</v>
      </c>
      <c r="D24" s="24">
        <v>58.035833333333336</v>
      </c>
      <c r="E24" s="25">
        <v>37.100999999999999</v>
      </c>
      <c r="F24" s="23">
        <v>24.451333333333334</v>
      </c>
      <c r="G24" s="24">
        <v>93.61066666666666</v>
      </c>
      <c r="H24" s="24">
        <v>69.663333333333341</v>
      </c>
      <c r="I24" s="24">
        <v>91.721000000000004</v>
      </c>
      <c r="J24" s="24">
        <v>69.537333333333336</v>
      </c>
      <c r="K24" s="24">
        <v>71.321666666666687</v>
      </c>
      <c r="L24" s="25">
        <v>44.706666666666671</v>
      </c>
      <c r="M24" s="82">
        <v>34.900833333333338</v>
      </c>
      <c r="N24" s="24">
        <v>53.719833333333348</v>
      </c>
      <c r="O24" s="24">
        <v>55.204333333333331</v>
      </c>
      <c r="P24" s="24">
        <v>41.381666666666668</v>
      </c>
      <c r="Q24" s="24">
        <v>49.113499999999988</v>
      </c>
      <c r="R24" s="24">
        <v>41.664000000000001</v>
      </c>
      <c r="S24" s="23">
        <v>28.074999999999999</v>
      </c>
      <c r="T24" s="24">
        <v>43.670666666666669</v>
      </c>
      <c r="U24" s="24">
        <v>58.779333333333341</v>
      </c>
      <c r="V24" s="24">
        <v>42.068000000000005</v>
      </c>
      <c r="W24" s="24">
        <v>48.758333333333326</v>
      </c>
      <c r="X24" s="25">
        <v>50.357833333333332</v>
      </c>
      <c r="Y24" s="26">
        <f t="shared" si="0"/>
        <v>1196.7473333333335</v>
      </c>
      <c r="AA24" s="2"/>
    </row>
    <row r="25" spans="1:30" ht="41.5" customHeight="1" x14ac:dyDescent="0.35">
      <c r="A25" s="95" t="s">
        <v>11</v>
      </c>
      <c r="B25" s="27">
        <f t="shared" ref="B25:D25" si="1">SUM(B18:B24)</f>
        <v>139.16699999999997</v>
      </c>
      <c r="C25" s="28">
        <f t="shared" si="1"/>
        <v>286.54849999999999</v>
      </c>
      <c r="D25" s="28">
        <f t="shared" si="1"/>
        <v>280.50749999999999</v>
      </c>
      <c r="E25" s="29">
        <f>SUM(E18:E24)</f>
        <v>181.50299999999999</v>
      </c>
      <c r="F25" s="27">
        <f t="shared" ref="F25:H25" si="2">SUM(F18:F24)</f>
        <v>114.95400000000001</v>
      </c>
      <c r="G25" s="28">
        <f t="shared" si="2"/>
        <v>443.63199999999995</v>
      </c>
      <c r="H25" s="28">
        <f t="shared" si="2"/>
        <v>332.99000000000007</v>
      </c>
      <c r="I25" s="28">
        <f>SUM(I18:I24)</f>
        <v>440.363</v>
      </c>
      <c r="J25" s="28">
        <f t="shared" ref="J25:L25" si="3">SUM(J18:J24)</f>
        <v>335.41199999999998</v>
      </c>
      <c r="K25" s="28">
        <f t="shared" si="3"/>
        <v>347.16500000000008</v>
      </c>
      <c r="L25" s="29">
        <f t="shared" si="3"/>
        <v>219.52000000000004</v>
      </c>
      <c r="M25" s="84">
        <f>SUM(M18:M24)</f>
        <v>164.9025</v>
      </c>
      <c r="N25" s="28">
        <f t="shared" ref="N25:R25" si="4">SUM(N18:N24)</f>
        <v>255.55950000000007</v>
      </c>
      <c r="O25" s="28">
        <f t="shared" si="4"/>
        <v>265.01299999999998</v>
      </c>
      <c r="P25" s="28">
        <f t="shared" si="4"/>
        <v>199.74499999999998</v>
      </c>
      <c r="Q25" s="28">
        <f t="shared" si="4"/>
        <v>237.94049999999996</v>
      </c>
      <c r="R25" s="28">
        <f t="shared" si="4"/>
        <v>203.392</v>
      </c>
      <c r="S25" s="27">
        <f>SUM(S18:S24)</f>
        <v>132.82499999999999</v>
      </c>
      <c r="T25" s="28">
        <f t="shared" ref="T25:X25" si="5">SUM(T18:T24)</f>
        <v>208.01200000000003</v>
      </c>
      <c r="U25" s="28">
        <f t="shared" si="5"/>
        <v>282.33800000000002</v>
      </c>
      <c r="V25" s="28">
        <f t="shared" si="5"/>
        <v>204.20400000000004</v>
      </c>
      <c r="W25" s="28">
        <f t="shared" si="5"/>
        <v>238.87499999999997</v>
      </c>
      <c r="X25" s="29">
        <f t="shared" si="5"/>
        <v>247.87349999999998</v>
      </c>
      <c r="Y25" s="26">
        <f t="shared" si="0"/>
        <v>5762.4419999999982</v>
      </c>
    </row>
    <row r="26" spans="1:30" s="2" customFormat="1" ht="36.75" customHeight="1" x14ac:dyDescent="0.35">
      <c r="A26" s="96" t="s">
        <v>20</v>
      </c>
      <c r="B26" s="30">
        <v>70.5</v>
      </c>
      <c r="C26" s="31">
        <v>69.5</v>
      </c>
      <c r="D26" s="31">
        <v>68.5</v>
      </c>
      <c r="E26" s="32">
        <v>67</v>
      </c>
      <c r="F26" s="30">
        <v>69</v>
      </c>
      <c r="G26" s="31">
        <v>68</v>
      </c>
      <c r="H26" s="31">
        <v>67</v>
      </c>
      <c r="I26" s="31">
        <v>66.5</v>
      </c>
      <c r="J26" s="31">
        <v>66</v>
      </c>
      <c r="K26" s="31">
        <v>65</v>
      </c>
      <c r="L26" s="32">
        <v>64</v>
      </c>
      <c r="M26" s="85">
        <v>67.5</v>
      </c>
      <c r="N26" s="31">
        <v>66.5</v>
      </c>
      <c r="O26" s="31">
        <v>65.5</v>
      </c>
      <c r="P26" s="31">
        <v>65</v>
      </c>
      <c r="Q26" s="31">
        <v>64.5</v>
      </c>
      <c r="R26" s="31">
        <v>64</v>
      </c>
      <c r="S26" s="30">
        <v>69</v>
      </c>
      <c r="T26" s="31">
        <v>68</v>
      </c>
      <c r="U26" s="31">
        <v>67</v>
      </c>
      <c r="V26" s="31">
        <v>66</v>
      </c>
      <c r="W26" s="31">
        <v>65</v>
      </c>
      <c r="X26" s="32">
        <v>64.5</v>
      </c>
      <c r="Y26" s="33">
        <f>+((Y25/Y27)/7)*1000</f>
        <v>66.527072894779351</v>
      </c>
    </row>
    <row r="27" spans="1:30" s="2" customFormat="1" ht="33" customHeight="1" x14ac:dyDescent="0.35">
      <c r="A27" s="97" t="s">
        <v>21</v>
      </c>
      <c r="B27" s="34">
        <v>282</v>
      </c>
      <c r="C27" s="35">
        <v>589</v>
      </c>
      <c r="D27" s="35">
        <v>585</v>
      </c>
      <c r="E27" s="36">
        <v>387</v>
      </c>
      <c r="F27" s="34">
        <v>238</v>
      </c>
      <c r="G27" s="35">
        <v>932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549</v>
      </c>
      <c r="O27" s="35">
        <v>578</v>
      </c>
      <c r="P27" s="35">
        <v>439</v>
      </c>
      <c r="Q27" s="35">
        <v>527</v>
      </c>
      <c r="R27" s="35">
        <v>454</v>
      </c>
      <c r="S27" s="34">
        <v>275</v>
      </c>
      <c r="T27" s="35">
        <v>437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12374</v>
      </c>
      <c r="Z27" s="2">
        <f>((Y25*1000)/Y27)/7</f>
        <v>66.527072894779351</v>
      </c>
    </row>
    <row r="28" spans="1:30" s="2" customFormat="1" ht="33" customHeight="1" x14ac:dyDescent="0.35">
      <c r="A28" s="98" t="s">
        <v>22</v>
      </c>
      <c r="B28" s="38">
        <f>((B27*B26)*7/1000-B18-B19)/3</f>
        <v>29.12233333333333</v>
      </c>
      <c r="C28" s="39">
        <f t="shared" ref="C28:X28" si="6">((C27*C26)*7/1000-C18-C19)/3</f>
        <v>59.782833333333336</v>
      </c>
      <c r="D28" s="39">
        <f t="shared" si="6"/>
        <v>58.035833333333336</v>
      </c>
      <c r="E28" s="40">
        <f t="shared" si="6"/>
        <v>37.100999999999999</v>
      </c>
      <c r="F28" s="38">
        <f t="shared" si="6"/>
        <v>24.451333333333334</v>
      </c>
      <c r="G28" s="39">
        <f t="shared" si="6"/>
        <v>93.61066666666666</v>
      </c>
      <c r="H28" s="39">
        <f t="shared" si="6"/>
        <v>69.663333333333341</v>
      </c>
      <c r="I28" s="39">
        <f t="shared" si="6"/>
        <v>91.721000000000004</v>
      </c>
      <c r="J28" s="39">
        <f t="shared" si="6"/>
        <v>69.537333333333336</v>
      </c>
      <c r="K28" s="39">
        <f t="shared" si="6"/>
        <v>71.321666666666687</v>
      </c>
      <c r="L28" s="40">
        <f t="shared" si="6"/>
        <v>44.706666666666671</v>
      </c>
      <c r="M28" s="87">
        <f t="shared" si="6"/>
        <v>34.900833333333338</v>
      </c>
      <c r="N28" s="39">
        <f t="shared" si="6"/>
        <v>53.719833333333348</v>
      </c>
      <c r="O28" s="39">
        <f t="shared" si="6"/>
        <v>55.204333333333331</v>
      </c>
      <c r="P28" s="39">
        <f t="shared" si="6"/>
        <v>41.381666666666668</v>
      </c>
      <c r="Q28" s="39">
        <f t="shared" si="6"/>
        <v>49.113499999999988</v>
      </c>
      <c r="R28" s="39">
        <f t="shared" si="6"/>
        <v>41.664000000000001</v>
      </c>
      <c r="S28" s="38">
        <f t="shared" si="6"/>
        <v>28.074999999999999</v>
      </c>
      <c r="T28" s="39">
        <f t="shared" si="6"/>
        <v>43.670666666666669</v>
      </c>
      <c r="U28" s="39">
        <f t="shared" si="6"/>
        <v>58.779333333333341</v>
      </c>
      <c r="V28" s="39">
        <f t="shared" si="6"/>
        <v>42.068000000000005</v>
      </c>
      <c r="W28" s="39">
        <f t="shared" si="6"/>
        <v>48.758333333333326</v>
      </c>
      <c r="X28" s="40">
        <f t="shared" si="6"/>
        <v>50.357833333333332</v>
      </c>
      <c r="Y28" s="41"/>
    </row>
    <row r="29" spans="1:30" ht="33.75" customHeight="1" x14ac:dyDescent="0.35">
      <c r="A29" s="99" t="s">
        <v>23</v>
      </c>
      <c r="B29" s="42">
        <f t="shared" ref="B29:D29" si="7">((B27*B26)*7)/1000</f>
        <v>139.167</v>
      </c>
      <c r="C29" s="43">
        <f t="shared" si="7"/>
        <v>286.54849999999999</v>
      </c>
      <c r="D29" s="43">
        <f t="shared" si="7"/>
        <v>280.50749999999999</v>
      </c>
      <c r="E29" s="90">
        <f>((E27*E26)*7)/1000</f>
        <v>181.50299999999999</v>
      </c>
      <c r="F29" s="42">
        <f>((F27*F26)*7)/1000</f>
        <v>114.95399999999999</v>
      </c>
      <c r="G29" s="43">
        <f t="shared" ref="G29:H29" si="8">((G27*G26)*7)/1000</f>
        <v>443.63200000000001</v>
      </c>
      <c r="H29" s="43">
        <f t="shared" si="8"/>
        <v>332.99</v>
      </c>
      <c r="I29" s="43">
        <f>((I27*I26)*7)/1000</f>
        <v>440.363</v>
      </c>
      <c r="J29" s="43">
        <f>((J27*J26)*7)/1000</f>
        <v>335.41199999999998</v>
      </c>
      <c r="K29" s="43">
        <f t="shared" ref="K29:L29" si="9">((K27*K26)*7)/1000</f>
        <v>347.16500000000002</v>
      </c>
      <c r="L29" s="90">
        <f t="shared" si="9"/>
        <v>219.52</v>
      </c>
      <c r="M29" s="88">
        <f>((M27*M26)*7)/1000</f>
        <v>164.9025</v>
      </c>
      <c r="N29" s="43">
        <f>((N27*N26)*7)/1000</f>
        <v>255.55950000000001</v>
      </c>
      <c r="O29" s="43">
        <f>((O27*O26)*7)/1000</f>
        <v>265.01299999999998</v>
      </c>
      <c r="P29" s="43">
        <f t="shared" ref="P29:X29" si="10">((P27*P26)*7)/1000</f>
        <v>199.745</v>
      </c>
      <c r="Q29" s="43">
        <f t="shared" si="10"/>
        <v>237.94049999999999</v>
      </c>
      <c r="R29" s="43">
        <f t="shared" si="10"/>
        <v>203.392</v>
      </c>
      <c r="S29" s="44">
        <f t="shared" si="10"/>
        <v>132.82499999999999</v>
      </c>
      <c r="T29" s="45">
        <f t="shared" si="10"/>
        <v>208.012</v>
      </c>
      <c r="U29" s="45">
        <f t="shared" si="10"/>
        <v>282.33800000000002</v>
      </c>
      <c r="V29" s="45">
        <f t="shared" si="10"/>
        <v>204.20400000000001</v>
      </c>
      <c r="W29" s="45">
        <f t="shared" si="10"/>
        <v>238.875</v>
      </c>
      <c r="X29" s="46">
        <f t="shared" si="10"/>
        <v>247.87350000000001</v>
      </c>
      <c r="Y29" s="47"/>
    </row>
    <row r="30" spans="1:30" ht="33.75" customHeight="1" thickBot="1" x14ac:dyDescent="0.4">
      <c r="A30" s="100" t="s">
        <v>24</v>
      </c>
      <c r="B30" s="48">
        <f t="shared" ref="B30:D30" si="11">+(B25/B27)/7*1000</f>
        <v>70.499999999999986</v>
      </c>
      <c r="C30" s="49">
        <f t="shared" si="11"/>
        <v>69.499999999999986</v>
      </c>
      <c r="D30" s="49">
        <f t="shared" si="11"/>
        <v>68.499999999999986</v>
      </c>
      <c r="E30" s="50">
        <f>+(E25/E27)/7*1000</f>
        <v>66.999999999999986</v>
      </c>
      <c r="F30" s="48">
        <f t="shared" ref="F30:H30" si="12">+(F25/F27)/7*1000</f>
        <v>69</v>
      </c>
      <c r="G30" s="49">
        <f t="shared" si="12"/>
        <v>67.999999999999986</v>
      </c>
      <c r="H30" s="49">
        <f t="shared" si="12"/>
        <v>67.000000000000014</v>
      </c>
      <c r="I30" s="49">
        <f>+(I25/I27)/7*1000</f>
        <v>66.5</v>
      </c>
      <c r="J30" s="49">
        <f t="shared" ref="J30:L30" si="13">+(J25/J27)/7*1000</f>
        <v>65.999999999999986</v>
      </c>
      <c r="K30" s="49">
        <f t="shared" si="13"/>
        <v>65.000000000000014</v>
      </c>
      <c r="L30" s="50">
        <f t="shared" si="13"/>
        <v>64.000000000000014</v>
      </c>
      <c r="M30" s="89">
        <f>+(M25/M27)/7*1000</f>
        <v>67.5</v>
      </c>
      <c r="N30" s="49">
        <f t="shared" ref="N30:X30" si="14">+(N25/N27)/7*1000</f>
        <v>66.500000000000014</v>
      </c>
      <c r="O30" s="49">
        <f t="shared" si="14"/>
        <v>65.499999999999986</v>
      </c>
      <c r="P30" s="49">
        <f t="shared" si="14"/>
        <v>64.999999999999986</v>
      </c>
      <c r="Q30" s="49">
        <f t="shared" si="14"/>
        <v>64.499999999999986</v>
      </c>
      <c r="R30" s="49">
        <f t="shared" si="14"/>
        <v>64</v>
      </c>
      <c r="S30" s="48">
        <f t="shared" si="14"/>
        <v>68.999999999999986</v>
      </c>
      <c r="T30" s="49">
        <f t="shared" si="14"/>
        <v>68.000000000000014</v>
      </c>
      <c r="U30" s="49">
        <f t="shared" si="14"/>
        <v>67</v>
      </c>
      <c r="V30" s="49">
        <f t="shared" si="14"/>
        <v>66.000000000000014</v>
      </c>
      <c r="W30" s="49">
        <f t="shared" si="14"/>
        <v>64.999999999999986</v>
      </c>
      <c r="X30" s="50">
        <f t="shared" si="14"/>
        <v>64.499999999999986</v>
      </c>
      <c r="Y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202" t="s">
        <v>26</v>
      </c>
      <c r="C36" s="203"/>
      <c r="D36" s="203"/>
      <c r="E36" s="203"/>
      <c r="F36" s="203"/>
      <c r="G36" s="203"/>
      <c r="H36" s="200"/>
      <c r="I36" s="102"/>
      <c r="J36" s="55" t="s">
        <v>27</v>
      </c>
      <c r="K36" s="110"/>
      <c r="L36" s="203" t="s">
        <v>26</v>
      </c>
      <c r="M36" s="203"/>
      <c r="N36" s="203"/>
      <c r="O36" s="203"/>
      <c r="P36" s="20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28.889999999999997</v>
      </c>
      <c r="C39" s="82">
        <v>63.274000000000001</v>
      </c>
      <c r="D39" s="82">
        <v>70.060000000000016</v>
      </c>
      <c r="E39" s="82">
        <v>59.066499999999998</v>
      </c>
      <c r="F39" s="82">
        <v>68.184333333333328</v>
      </c>
      <c r="G39" s="82">
        <v>67.332499999999996</v>
      </c>
      <c r="H39" s="82"/>
      <c r="I39" s="104">
        <f t="shared" ref="I39:I46" si="15">SUM(B39:H39)</f>
        <v>356.8073333333333</v>
      </c>
      <c r="J39" s="2"/>
      <c r="K39" s="94" t="s">
        <v>13</v>
      </c>
      <c r="L39" s="82">
        <v>13</v>
      </c>
      <c r="M39" s="82">
        <v>15.9</v>
      </c>
      <c r="N39" s="82">
        <v>12.2</v>
      </c>
      <c r="O39" s="82"/>
      <c r="P39" s="82"/>
      <c r="Q39" s="104">
        <f t="shared" ref="Q39:Q46" si="16">SUM(L39:P39)</f>
        <v>41.099999999999994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28.889999999999997</v>
      </c>
      <c r="C40" s="82">
        <v>63.274000000000001</v>
      </c>
      <c r="D40" s="82">
        <v>70.060000000000016</v>
      </c>
      <c r="E40" s="82">
        <v>59.066499999999998</v>
      </c>
      <c r="F40" s="82">
        <v>68.184333333333328</v>
      </c>
      <c r="G40" s="82">
        <v>67.332499999999996</v>
      </c>
      <c r="H40" s="82"/>
      <c r="I40" s="104">
        <f t="shared" si="15"/>
        <v>356.8073333333333</v>
      </c>
      <c r="J40" s="2"/>
      <c r="K40" s="95" t="s">
        <v>14</v>
      </c>
      <c r="L40" s="82">
        <v>13</v>
      </c>
      <c r="M40" s="82">
        <v>15.9</v>
      </c>
      <c r="N40" s="82">
        <v>12.2</v>
      </c>
      <c r="O40" s="82"/>
      <c r="P40" s="82"/>
      <c r="Q40" s="104">
        <f t="shared" si="16"/>
        <v>41.099999999999994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29.93483333333333</v>
      </c>
      <c r="C42" s="82">
        <v>66.548333333333332</v>
      </c>
      <c r="D42" s="82">
        <v>76.108333333333334</v>
      </c>
      <c r="E42" s="82">
        <v>65.560500000000005</v>
      </c>
      <c r="F42" s="82">
        <v>73.970777777777798</v>
      </c>
      <c r="G42" s="82">
        <v>74.304166666666674</v>
      </c>
      <c r="H42" s="82"/>
      <c r="I42" s="104">
        <f t="shared" si="15"/>
        <v>386.42694444444447</v>
      </c>
      <c r="J42" s="2"/>
      <c r="K42" s="95" t="s">
        <v>16</v>
      </c>
      <c r="L42" s="82">
        <v>13.7</v>
      </c>
      <c r="M42" s="82">
        <v>16.5</v>
      </c>
      <c r="N42" s="82">
        <v>12.8</v>
      </c>
      <c r="O42" s="82"/>
      <c r="P42" s="82"/>
      <c r="Q42" s="104">
        <f t="shared" si="16"/>
        <v>43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29.93483333333333</v>
      </c>
      <c r="C43" s="82">
        <v>66.548333333333332</v>
      </c>
      <c r="D43" s="82">
        <v>76.108333333333334</v>
      </c>
      <c r="E43" s="82">
        <v>65.560500000000005</v>
      </c>
      <c r="F43" s="82">
        <v>73.970777777777798</v>
      </c>
      <c r="G43" s="82">
        <v>74.304166666666674</v>
      </c>
      <c r="H43" s="82"/>
      <c r="I43" s="104">
        <f t="shared" si="15"/>
        <v>386.42694444444447</v>
      </c>
      <c r="J43" s="2"/>
      <c r="K43" s="94" t="s">
        <v>17</v>
      </c>
      <c r="L43" s="82">
        <v>13.8</v>
      </c>
      <c r="M43" s="82">
        <v>16.5</v>
      </c>
      <c r="N43" s="82">
        <v>12.8</v>
      </c>
      <c r="O43" s="82"/>
      <c r="P43" s="82"/>
      <c r="Q43" s="104">
        <f t="shared" si="16"/>
        <v>43.1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29.93483333333333</v>
      </c>
      <c r="C45" s="82">
        <v>66.548333333333332</v>
      </c>
      <c r="D45" s="82">
        <v>76.108333333333334</v>
      </c>
      <c r="E45" s="82">
        <v>65.560500000000005</v>
      </c>
      <c r="F45" s="82">
        <v>73.970777777777798</v>
      </c>
      <c r="G45" s="82">
        <v>74.304166666666674</v>
      </c>
      <c r="H45" s="82"/>
      <c r="I45" s="104">
        <f t="shared" si="15"/>
        <v>386.42694444444447</v>
      </c>
      <c r="J45" s="2"/>
      <c r="K45" s="94" t="s">
        <v>19</v>
      </c>
      <c r="L45" s="82">
        <v>13.8</v>
      </c>
      <c r="M45" s="82">
        <v>16.600000000000001</v>
      </c>
      <c r="N45" s="82">
        <v>12.9</v>
      </c>
      <c r="O45" s="82"/>
      <c r="P45" s="82"/>
      <c r="Q45" s="104">
        <f t="shared" si="16"/>
        <v>43.300000000000004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7">SUM(B39:B45)</f>
        <v>147.58449999999999</v>
      </c>
      <c r="C46" s="28">
        <f t="shared" si="17"/>
        <v>326.19300000000004</v>
      </c>
      <c r="D46" s="28">
        <f t="shared" si="17"/>
        <v>368.44500000000005</v>
      </c>
      <c r="E46" s="28">
        <f t="shared" si="17"/>
        <v>314.81450000000001</v>
      </c>
      <c r="F46" s="28">
        <f t="shared" si="17"/>
        <v>358.28100000000006</v>
      </c>
      <c r="G46" s="28">
        <f t="shared" si="17"/>
        <v>357.57749999999999</v>
      </c>
      <c r="H46" s="28">
        <f t="shared" si="17"/>
        <v>0</v>
      </c>
      <c r="I46" s="104">
        <f t="shared" si="15"/>
        <v>1872.8955000000001</v>
      </c>
      <c r="K46" s="80" t="s">
        <v>11</v>
      </c>
      <c r="L46" s="84">
        <f>SUM(L39:L45)</f>
        <v>67.3</v>
      </c>
      <c r="M46" s="28">
        <f>SUM(M39:M45)</f>
        <v>81.400000000000006</v>
      </c>
      <c r="N46" s="28">
        <f>SUM(N39:N45)</f>
        <v>62.9</v>
      </c>
      <c r="O46" s="28">
        <f>SUM(O39:O45)</f>
        <v>0</v>
      </c>
      <c r="P46" s="28">
        <f>SUM(P39:P45)</f>
        <v>0</v>
      </c>
      <c r="Q46" s="104">
        <f t="shared" si="16"/>
        <v>211.6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74.5</v>
      </c>
      <c r="C47" s="31">
        <v>73.5</v>
      </c>
      <c r="D47" s="31">
        <v>72.5</v>
      </c>
      <c r="E47" s="31">
        <v>71.5</v>
      </c>
      <c r="F47" s="31">
        <v>70.5</v>
      </c>
      <c r="G47" s="31">
        <v>69.5</v>
      </c>
      <c r="H47" s="31"/>
      <c r="I47" s="105">
        <f>+((I46/I48)/7)*1000</f>
        <v>71.673319046343423</v>
      </c>
      <c r="K47" s="113" t="s">
        <v>20</v>
      </c>
      <c r="L47" s="85">
        <v>77.5</v>
      </c>
      <c r="M47" s="31">
        <v>77.5</v>
      </c>
      <c r="N47" s="31">
        <v>77.5</v>
      </c>
      <c r="O47" s="31"/>
      <c r="P47" s="31"/>
      <c r="Q47" s="105">
        <f>+((Q46/Q48)/7)*1000</f>
        <v>77.509157509157518</v>
      </c>
      <c r="R47" s="65"/>
      <c r="S47" s="65"/>
    </row>
    <row r="48" spans="1:30" ht="33.75" customHeight="1" x14ac:dyDescent="0.35">
      <c r="A48" s="97" t="s">
        <v>21</v>
      </c>
      <c r="B48" s="86">
        <v>283</v>
      </c>
      <c r="C48" s="35">
        <v>634</v>
      </c>
      <c r="D48" s="35">
        <v>726</v>
      </c>
      <c r="E48" s="35">
        <v>629</v>
      </c>
      <c r="F48" s="35">
        <v>726</v>
      </c>
      <c r="G48" s="35">
        <v>735</v>
      </c>
      <c r="H48" s="35"/>
      <c r="I48" s="106">
        <f>SUM(B48:H48)</f>
        <v>3733</v>
      </c>
      <c r="J48" s="66"/>
      <c r="K48" s="97" t="s">
        <v>21</v>
      </c>
      <c r="L48" s="109">
        <v>124</v>
      </c>
      <c r="M48" s="67">
        <v>150</v>
      </c>
      <c r="N48" s="67">
        <v>116</v>
      </c>
      <c r="O48" s="67"/>
      <c r="P48" s="67"/>
      <c r="Q48" s="115">
        <f>SUM(L48:P48)</f>
        <v>390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18">((B48*B47)*7/1000-B39-B40)/3</f>
        <v>29.93483333333333</v>
      </c>
      <c r="C49" s="39">
        <f t="shared" si="18"/>
        <v>66.548333333333332</v>
      </c>
      <c r="D49" s="39">
        <f t="shared" si="18"/>
        <v>76.108333333333334</v>
      </c>
      <c r="E49" s="39">
        <f t="shared" si="18"/>
        <v>65.560500000000005</v>
      </c>
      <c r="F49" s="39">
        <f t="shared" si="18"/>
        <v>73.970777777777798</v>
      </c>
      <c r="G49" s="39">
        <f t="shared" si="18"/>
        <v>74.304166666666674</v>
      </c>
      <c r="H49" s="39">
        <f t="shared" si="18"/>
        <v>0</v>
      </c>
      <c r="I49" s="107">
        <f>((I46*1000)/I48)/7</f>
        <v>71.673319046343423</v>
      </c>
      <c r="K49" s="98" t="s">
        <v>22</v>
      </c>
      <c r="L49" s="87">
        <f t="shared" ref="L49:P49" si="19">((L48*L47)*7/1000-L39-L40)/3</f>
        <v>13.756666666666666</v>
      </c>
      <c r="M49" s="39">
        <f t="shared" si="19"/>
        <v>16.524999999999999</v>
      </c>
      <c r="N49" s="39">
        <f t="shared" si="19"/>
        <v>12.843333333333334</v>
      </c>
      <c r="O49" s="39">
        <f t="shared" si="19"/>
        <v>0</v>
      </c>
      <c r="P49" s="39">
        <f t="shared" si="19"/>
        <v>0</v>
      </c>
      <c r="Q49" s="116">
        <f>((Q46*1000)/Q48)/7</f>
        <v>77.509157509157504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0">((B48*B47)*7)/1000</f>
        <v>147.58449999999999</v>
      </c>
      <c r="C50" s="43">
        <f t="shared" si="20"/>
        <v>326.19299999999998</v>
      </c>
      <c r="D50" s="43">
        <f t="shared" si="20"/>
        <v>368.44499999999999</v>
      </c>
      <c r="E50" s="43">
        <f t="shared" si="20"/>
        <v>314.81450000000001</v>
      </c>
      <c r="F50" s="43">
        <f t="shared" si="20"/>
        <v>358.28100000000001</v>
      </c>
      <c r="G50" s="43">
        <f t="shared" si="20"/>
        <v>357.57749999999999</v>
      </c>
      <c r="H50" s="43">
        <f t="shared" si="20"/>
        <v>0</v>
      </c>
      <c r="I50" s="90"/>
      <c r="K50" s="99" t="s">
        <v>23</v>
      </c>
      <c r="L50" s="88">
        <f>((L48*L47)*7)/1000</f>
        <v>67.27</v>
      </c>
      <c r="M50" s="43">
        <f>((M48*M47)*7)/1000</f>
        <v>81.375</v>
      </c>
      <c r="N50" s="43">
        <f>((N48*N47)*7)/1000</f>
        <v>62.93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1">+(B46/B48)/7*1000</f>
        <v>74.5</v>
      </c>
      <c r="C51" s="49">
        <f t="shared" si="21"/>
        <v>73.500000000000014</v>
      </c>
      <c r="D51" s="49">
        <f t="shared" si="21"/>
        <v>72.500000000000014</v>
      </c>
      <c r="E51" s="49">
        <f t="shared" si="21"/>
        <v>71.500000000000014</v>
      </c>
      <c r="F51" s="49">
        <f t="shared" si="21"/>
        <v>70.500000000000014</v>
      </c>
      <c r="G51" s="49">
        <f t="shared" si="21"/>
        <v>69.499999999999986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77.534562211981552</v>
      </c>
      <c r="M51" s="49">
        <f>+(M46/M48)/7*1000</f>
        <v>77.523809523809533</v>
      </c>
      <c r="N51" s="49">
        <f>+(N46/N48)/7*1000</f>
        <v>77.463054187192114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204"/>
      <c r="K54" s="20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202" t="s">
        <v>8</v>
      </c>
      <c r="C55" s="203"/>
      <c r="D55" s="203"/>
      <c r="E55" s="203"/>
      <c r="F55" s="203"/>
      <c r="G55" s="20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28.4</v>
      </c>
      <c r="C58" s="82">
        <v>36</v>
      </c>
      <c r="D58" s="82">
        <v>32.1</v>
      </c>
      <c r="E58" s="82">
        <v>28.6</v>
      </c>
      <c r="F58" s="82">
        <v>24.2</v>
      </c>
      <c r="G58" s="82"/>
      <c r="H58" s="104">
        <f t="shared" ref="H58:H65" si="22">SUM(B58:G58)</f>
        <v>149.29999999999998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28.4</v>
      </c>
      <c r="C59" s="82">
        <v>36</v>
      </c>
      <c r="D59" s="82">
        <v>32.1</v>
      </c>
      <c r="E59" s="82">
        <v>28.6</v>
      </c>
      <c r="F59" s="82">
        <v>24.2</v>
      </c>
      <c r="G59" s="82"/>
      <c r="H59" s="104">
        <f t="shared" si="22"/>
        <v>149.29999999999998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30</v>
      </c>
      <c r="C61" s="82">
        <v>37.5</v>
      </c>
      <c r="D61" s="82">
        <v>33.299999999999997</v>
      </c>
      <c r="E61" s="82">
        <v>29.5</v>
      </c>
      <c r="F61" s="82">
        <v>25.2</v>
      </c>
      <c r="G61" s="82"/>
      <c r="H61" s="104">
        <f t="shared" si="22"/>
        <v>155.5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>
        <v>30.1</v>
      </c>
      <c r="C62" s="82">
        <v>37.5</v>
      </c>
      <c r="D62" s="82">
        <v>33.299999999999997</v>
      </c>
      <c r="E62" s="82">
        <v>29.5</v>
      </c>
      <c r="F62" s="82">
        <v>25.2</v>
      </c>
      <c r="G62" s="82"/>
      <c r="H62" s="104">
        <f t="shared" si="22"/>
        <v>155.59999999999997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/>
      <c r="C63" s="82"/>
      <c r="D63" s="82"/>
      <c r="E63" s="82"/>
      <c r="F63" s="82"/>
      <c r="G63" s="82"/>
      <c r="H63" s="104">
        <f t="shared" si="22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30.1</v>
      </c>
      <c r="C64" s="82">
        <v>37.5</v>
      </c>
      <c r="D64" s="82">
        <v>33.299999999999997</v>
      </c>
      <c r="E64" s="82">
        <v>29.6</v>
      </c>
      <c r="F64" s="82">
        <v>25.2</v>
      </c>
      <c r="G64" s="82"/>
      <c r="H64" s="104">
        <f t="shared" si="22"/>
        <v>155.69999999999999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3">SUM(B58:B64)</f>
        <v>147</v>
      </c>
      <c r="C65" s="28">
        <f t="shared" si="23"/>
        <v>184.5</v>
      </c>
      <c r="D65" s="28">
        <f t="shared" si="23"/>
        <v>164.10000000000002</v>
      </c>
      <c r="E65" s="28">
        <f t="shared" si="23"/>
        <v>145.80000000000001</v>
      </c>
      <c r="F65" s="28">
        <f t="shared" si="23"/>
        <v>124</v>
      </c>
      <c r="G65" s="28">
        <f t="shared" si="23"/>
        <v>0</v>
      </c>
      <c r="H65" s="104">
        <f t="shared" si="22"/>
        <v>765.40000000000009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85</v>
      </c>
      <c r="C66" s="31">
        <v>84.5</v>
      </c>
      <c r="D66" s="31">
        <v>84</v>
      </c>
      <c r="E66" s="31">
        <v>84</v>
      </c>
      <c r="F66" s="31">
        <v>84</v>
      </c>
      <c r="G66" s="31"/>
      <c r="H66" s="105">
        <f>+((H65/H67)/7)*1000</f>
        <v>84.304438814847458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247</v>
      </c>
      <c r="C67" s="67">
        <v>312</v>
      </c>
      <c r="D67" s="67">
        <v>279</v>
      </c>
      <c r="E67" s="67">
        <v>248</v>
      </c>
      <c r="F67" s="67">
        <v>211</v>
      </c>
      <c r="G67" s="67"/>
      <c r="H67" s="115">
        <f>SUM(B67:G67)</f>
        <v>1297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:G68" si="24">((B67*B66)*7/1000-B58-B59)/3</f>
        <v>30.054999999999996</v>
      </c>
      <c r="C68" s="39">
        <f t="shared" si="24"/>
        <v>37.515999999999998</v>
      </c>
      <c r="D68" s="39">
        <f t="shared" si="24"/>
        <v>33.283999999999999</v>
      </c>
      <c r="E68" s="39">
        <f t="shared" si="24"/>
        <v>29.541333333333341</v>
      </c>
      <c r="F68" s="39">
        <f t="shared" si="24"/>
        <v>25.222666666666665</v>
      </c>
      <c r="G68" s="39">
        <f t="shared" si="24"/>
        <v>0</v>
      </c>
      <c r="H68" s="119">
        <f>((H65*1000)/H67)/7</f>
        <v>84.304438814847458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25">((B67*B66)*7)/1000</f>
        <v>146.965</v>
      </c>
      <c r="C69" s="43">
        <f t="shared" si="25"/>
        <v>184.548</v>
      </c>
      <c r="D69" s="43">
        <f t="shared" si="25"/>
        <v>164.05199999999999</v>
      </c>
      <c r="E69" s="43">
        <f t="shared" si="25"/>
        <v>145.82400000000001</v>
      </c>
      <c r="F69" s="43">
        <f t="shared" si="25"/>
        <v>124.068</v>
      </c>
      <c r="G69" s="43">
        <f t="shared" si="25"/>
        <v>0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26">+(B65/B67)/7*1000</f>
        <v>85.020242914979761</v>
      </c>
      <c r="C70" s="49">
        <f t="shared" si="26"/>
        <v>84.478021978021985</v>
      </c>
      <c r="D70" s="49">
        <f t="shared" si="26"/>
        <v>84.024577572964674</v>
      </c>
      <c r="E70" s="49">
        <f t="shared" si="26"/>
        <v>83.986175115207388</v>
      </c>
      <c r="F70" s="49">
        <f t="shared" si="26"/>
        <v>83.953960731211907</v>
      </c>
      <c r="G70" s="49" t="e">
        <f t="shared" si="26"/>
        <v>#DIV/0!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43" zoomScale="30" zoomScaleNormal="30" workbookViewId="0">
      <selection activeCell="B67" sqref="B67:F67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197" t="s">
        <v>0</v>
      </c>
      <c r="B3" s="197"/>
      <c r="C3" s="197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169"/>
      <c r="S3" s="169"/>
      <c r="T3" s="169"/>
      <c r="U3" s="169"/>
      <c r="V3" s="169"/>
      <c r="W3" s="169"/>
      <c r="X3" s="169"/>
      <c r="Y3" s="2"/>
      <c r="Z3" s="2"/>
      <c r="AA3" s="2"/>
      <c r="AB3" s="2"/>
      <c r="AC3" s="2"/>
      <c r="AD3" s="169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69" t="s">
        <v>1</v>
      </c>
      <c r="B9" s="169"/>
      <c r="C9" s="169"/>
      <c r="D9" s="1"/>
      <c r="E9" s="198" t="s">
        <v>2</v>
      </c>
      <c r="F9" s="198"/>
      <c r="G9" s="19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198"/>
      <c r="S9" s="19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69"/>
      <c r="B10" s="169"/>
      <c r="C10" s="169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69" t="s">
        <v>4</v>
      </c>
      <c r="B11" s="169"/>
      <c r="C11" s="169"/>
      <c r="D11" s="1"/>
      <c r="E11" s="170">
        <v>1</v>
      </c>
      <c r="F11" s="1"/>
      <c r="G11" s="1"/>
      <c r="H11" s="1"/>
      <c r="I11" s="1"/>
      <c r="J11" s="1"/>
      <c r="K11" s="199" t="s">
        <v>67</v>
      </c>
      <c r="L11" s="199"/>
      <c r="M11" s="171"/>
      <c r="N11" s="171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69"/>
      <c r="B12" s="169"/>
      <c r="C12" s="169"/>
      <c r="D12" s="1"/>
      <c r="E12" s="5"/>
      <c r="F12" s="1"/>
      <c r="G12" s="1"/>
      <c r="H12" s="1"/>
      <c r="I12" s="1"/>
      <c r="J12" s="1"/>
      <c r="K12" s="171"/>
      <c r="L12" s="171"/>
      <c r="M12" s="171"/>
      <c r="N12" s="171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69"/>
      <c r="B13" s="169"/>
      <c r="C13" s="169"/>
      <c r="D13" s="169"/>
      <c r="E13" s="169"/>
      <c r="F13" s="169"/>
      <c r="G13" s="169"/>
      <c r="H13" s="169"/>
      <c r="I13" s="169"/>
      <c r="J13" s="169"/>
      <c r="K13" s="169"/>
      <c r="L13" s="171"/>
      <c r="M13" s="171"/>
      <c r="N13" s="171"/>
      <c r="O13" s="171"/>
      <c r="P13" s="171"/>
      <c r="Q13" s="171"/>
      <c r="R13" s="171"/>
      <c r="S13" s="171"/>
      <c r="T13" s="171"/>
      <c r="U13" s="171"/>
      <c r="V13" s="171"/>
      <c r="W13" s="1"/>
      <c r="X13" s="1"/>
      <c r="Y13" s="1"/>
    </row>
    <row r="14" spans="1:30" s="3" customFormat="1" ht="25.5" thickBot="1" x14ac:dyDescent="0.4">
      <c r="A14" s="169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210" t="s">
        <v>8</v>
      </c>
      <c r="C15" s="211"/>
      <c r="D15" s="211"/>
      <c r="E15" s="212"/>
      <c r="F15" s="210" t="s">
        <v>55</v>
      </c>
      <c r="G15" s="211"/>
      <c r="H15" s="211"/>
      <c r="I15" s="211"/>
      <c r="J15" s="211"/>
      <c r="K15" s="211"/>
      <c r="L15" s="212"/>
      <c r="M15" s="205" t="s">
        <v>9</v>
      </c>
      <c r="N15" s="205"/>
      <c r="O15" s="205"/>
      <c r="P15" s="205"/>
      <c r="Q15" s="205"/>
      <c r="R15" s="206"/>
      <c r="S15" s="207" t="s">
        <v>30</v>
      </c>
      <c r="T15" s="208"/>
      <c r="U15" s="208"/>
      <c r="V15" s="208"/>
      <c r="W15" s="208"/>
      <c r="X15" s="209"/>
      <c r="Y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40" customHeight="1" x14ac:dyDescent="0.35">
      <c r="A18" s="94" t="s">
        <v>13</v>
      </c>
      <c r="B18" s="23">
        <v>29.12233333333333</v>
      </c>
      <c r="C18" s="24">
        <v>59.782833333333336</v>
      </c>
      <c r="D18" s="24">
        <v>58.035833333333336</v>
      </c>
      <c r="E18" s="25">
        <v>37.100999999999999</v>
      </c>
      <c r="F18" s="23">
        <v>24.451333333333334</v>
      </c>
      <c r="G18" s="24">
        <v>93.61066666666666</v>
      </c>
      <c r="H18" s="24">
        <v>69.663333333333341</v>
      </c>
      <c r="I18" s="24">
        <v>91.721000000000004</v>
      </c>
      <c r="J18" s="24">
        <v>69.537333333333336</v>
      </c>
      <c r="K18" s="24">
        <v>71.321666666666687</v>
      </c>
      <c r="L18" s="25">
        <v>44.706666666666671</v>
      </c>
      <c r="M18" s="82">
        <v>34.900833333333338</v>
      </c>
      <c r="N18" s="24">
        <v>53.719833333333348</v>
      </c>
      <c r="O18" s="24">
        <v>55.204333333333331</v>
      </c>
      <c r="P18" s="24">
        <v>41.381666666666668</v>
      </c>
      <c r="Q18" s="24">
        <v>49.113499999999988</v>
      </c>
      <c r="R18" s="24">
        <v>41.664000000000001</v>
      </c>
      <c r="S18" s="23">
        <v>28.074999999999999</v>
      </c>
      <c r="T18" s="24">
        <v>43.670666666666669</v>
      </c>
      <c r="U18" s="24">
        <v>58.779333333333341</v>
      </c>
      <c r="V18" s="24">
        <v>42.068000000000005</v>
      </c>
      <c r="W18" s="24">
        <v>48.758333333333326</v>
      </c>
      <c r="X18" s="25">
        <v>50.357833333333332</v>
      </c>
      <c r="Y18" s="26">
        <f t="shared" ref="Y18:Y25" si="0">SUM(B18:X18)</f>
        <v>1196.7473333333335</v>
      </c>
      <c r="AA18" s="2"/>
      <c r="AB18" s="20"/>
    </row>
    <row r="19" spans="1:30" ht="40" customHeight="1" x14ac:dyDescent="0.35">
      <c r="A19" s="95" t="s">
        <v>14</v>
      </c>
      <c r="B19" s="23">
        <v>29.12233333333333</v>
      </c>
      <c r="C19" s="24">
        <v>59.782833333333336</v>
      </c>
      <c r="D19" s="24">
        <v>58.035833333333336</v>
      </c>
      <c r="E19" s="25">
        <v>37.100999999999999</v>
      </c>
      <c r="F19" s="23">
        <v>24.451333333333334</v>
      </c>
      <c r="G19" s="24">
        <v>93.61066666666666</v>
      </c>
      <c r="H19" s="24">
        <v>69.663333333333341</v>
      </c>
      <c r="I19" s="24">
        <v>91.721000000000004</v>
      </c>
      <c r="J19" s="24">
        <v>69.537333333333336</v>
      </c>
      <c r="K19" s="24">
        <v>71.321666666666687</v>
      </c>
      <c r="L19" s="25">
        <v>44.706666666666671</v>
      </c>
      <c r="M19" s="82">
        <v>34.900833333333338</v>
      </c>
      <c r="N19" s="24">
        <v>53.719833333333348</v>
      </c>
      <c r="O19" s="24">
        <v>55.204333333333331</v>
      </c>
      <c r="P19" s="24">
        <v>41.381666666666668</v>
      </c>
      <c r="Q19" s="24">
        <v>49.113499999999988</v>
      </c>
      <c r="R19" s="24">
        <v>41.664000000000001</v>
      </c>
      <c r="S19" s="23">
        <v>28.074999999999999</v>
      </c>
      <c r="T19" s="24">
        <v>43.670666666666669</v>
      </c>
      <c r="U19" s="24">
        <v>58.779333333333341</v>
      </c>
      <c r="V19" s="24">
        <v>42.068000000000005</v>
      </c>
      <c r="W19" s="24">
        <v>48.758333333333326</v>
      </c>
      <c r="X19" s="25">
        <v>50.357833333333332</v>
      </c>
      <c r="Y19" s="26">
        <f t="shared" si="0"/>
        <v>1196.7473333333335</v>
      </c>
      <c r="AA19" s="2"/>
      <c r="AB19" s="20"/>
    </row>
    <row r="20" spans="1:30" ht="39.75" customHeight="1" x14ac:dyDescent="0.3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40" customHeight="1" x14ac:dyDescent="0.35">
      <c r="A21" s="95" t="s">
        <v>16</v>
      </c>
      <c r="B21" s="23">
        <v>30.922111111111111</v>
      </c>
      <c r="C21" s="24">
        <v>63.044777777777767</v>
      </c>
      <c r="D21" s="24">
        <v>62.319444444444436</v>
      </c>
      <c r="E21" s="25">
        <v>40.733499999999999</v>
      </c>
      <c r="F21" s="23">
        <v>25.071444444444442</v>
      </c>
      <c r="G21" s="24">
        <v>97.430888888888902</v>
      </c>
      <c r="H21" s="24">
        <v>73.666111111111093</v>
      </c>
      <c r="I21" s="24">
        <v>97.780666666666662</v>
      </c>
      <c r="J21" s="24">
        <v>73.915777777777791</v>
      </c>
      <c r="K21" s="24">
        <v>77.965722222222226</v>
      </c>
      <c r="L21" s="25">
        <v>49.657222222222209</v>
      </c>
      <c r="M21" s="82">
        <v>36.179111111111105</v>
      </c>
      <c r="N21" s="24">
        <v>56.720944444444434</v>
      </c>
      <c r="O21" s="24">
        <v>59.626777777777782</v>
      </c>
      <c r="P21" s="24">
        <v>44.974222222222231</v>
      </c>
      <c r="Q21" s="24">
        <v>53.784666666666681</v>
      </c>
      <c r="R21" s="24">
        <v>45.847666666666669</v>
      </c>
      <c r="S21" s="23">
        <v>29.087499999999995</v>
      </c>
      <c r="T21" s="24">
        <v>45.488722222222215</v>
      </c>
      <c r="U21" s="24">
        <v>62.652111111111104</v>
      </c>
      <c r="V21" s="24">
        <v>45.694999999999993</v>
      </c>
      <c r="W21" s="24">
        <v>53.856944444444444</v>
      </c>
      <c r="X21" s="25">
        <v>56.098111111111109</v>
      </c>
      <c r="Y21" s="26">
        <f t="shared" si="0"/>
        <v>1282.5194444444442</v>
      </c>
      <c r="AA21" s="2"/>
      <c r="AB21" s="20"/>
    </row>
    <row r="22" spans="1:30" ht="40" customHeight="1" x14ac:dyDescent="0.35">
      <c r="A22" s="94" t="s">
        <v>17</v>
      </c>
      <c r="B22" s="23">
        <v>30.922111111111111</v>
      </c>
      <c r="C22" s="24">
        <v>63.044777777777767</v>
      </c>
      <c r="D22" s="24">
        <v>62.319444444444436</v>
      </c>
      <c r="E22" s="25">
        <v>40.733499999999999</v>
      </c>
      <c r="F22" s="23">
        <v>25.071444444444442</v>
      </c>
      <c r="G22" s="24">
        <v>97.430888888888902</v>
      </c>
      <c r="H22" s="24">
        <v>73.666111111111093</v>
      </c>
      <c r="I22" s="24">
        <v>97.780666666666662</v>
      </c>
      <c r="J22" s="24">
        <v>73.915777777777791</v>
      </c>
      <c r="K22" s="24">
        <v>77.965722222222226</v>
      </c>
      <c r="L22" s="25">
        <v>49.657222222222209</v>
      </c>
      <c r="M22" s="82">
        <v>36.179111111111105</v>
      </c>
      <c r="N22" s="24">
        <v>56.720944444444434</v>
      </c>
      <c r="O22" s="24">
        <v>59.626777777777782</v>
      </c>
      <c r="P22" s="24">
        <v>44.974222222222231</v>
      </c>
      <c r="Q22" s="24">
        <v>53.784666666666681</v>
      </c>
      <c r="R22" s="24">
        <v>45.847666666666669</v>
      </c>
      <c r="S22" s="23">
        <v>29.087499999999995</v>
      </c>
      <c r="T22" s="24">
        <v>45.488722222222215</v>
      </c>
      <c r="U22" s="24">
        <v>62.652111111111104</v>
      </c>
      <c r="V22" s="24">
        <v>45.694999999999993</v>
      </c>
      <c r="W22" s="24">
        <v>53.856944444444444</v>
      </c>
      <c r="X22" s="25">
        <v>56.098111111111109</v>
      </c>
      <c r="Y22" s="26">
        <f t="shared" si="0"/>
        <v>1282.5194444444442</v>
      </c>
      <c r="AA22" s="2"/>
      <c r="AB22" s="20"/>
    </row>
    <row r="23" spans="1:30" ht="40" customHeight="1" x14ac:dyDescent="0.35">
      <c r="A23" s="95" t="s">
        <v>18</v>
      </c>
      <c r="B23" s="23"/>
      <c r="C23" s="24"/>
      <c r="D23" s="24"/>
      <c r="E23" s="25"/>
      <c r="F23" s="23"/>
      <c r="G23" s="24"/>
      <c r="H23" s="24"/>
      <c r="I23" s="24"/>
      <c r="J23" s="24"/>
      <c r="K23" s="24"/>
      <c r="L23" s="25"/>
      <c r="M23" s="82"/>
      <c r="N23" s="24"/>
      <c r="O23" s="24"/>
      <c r="P23" s="24"/>
      <c r="Q23" s="24"/>
      <c r="R23" s="24"/>
      <c r="S23" s="23"/>
      <c r="T23" s="24"/>
      <c r="U23" s="24"/>
      <c r="V23" s="24"/>
      <c r="W23" s="24"/>
      <c r="X23" s="25"/>
      <c r="Y23" s="26">
        <f t="shared" si="0"/>
        <v>0</v>
      </c>
      <c r="AA23" s="2"/>
      <c r="AB23" s="20"/>
    </row>
    <row r="24" spans="1:30" ht="40" customHeight="1" x14ac:dyDescent="0.35">
      <c r="A24" s="94" t="s">
        <v>19</v>
      </c>
      <c r="B24" s="23">
        <v>30.922111111111111</v>
      </c>
      <c r="C24" s="24">
        <v>63.044777777777767</v>
      </c>
      <c r="D24" s="24">
        <v>62.319444444444436</v>
      </c>
      <c r="E24" s="25">
        <v>40.733499999999999</v>
      </c>
      <c r="F24" s="23">
        <v>25.071444444444442</v>
      </c>
      <c r="G24" s="24">
        <v>97.430888888888902</v>
      </c>
      <c r="H24" s="24">
        <v>73.666111111111093</v>
      </c>
      <c r="I24" s="24">
        <v>97.780666666666662</v>
      </c>
      <c r="J24" s="24">
        <v>73.915777777777791</v>
      </c>
      <c r="K24" s="24">
        <v>77.965722222222226</v>
      </c>
      <c r="L24" s="25">
        <v>49.657222222222209</v>
      </c>
      <c r="M24" s="82">
        <v>36.179111111111105</v>
      </c>
      <c r="N24" s="24">
        <v>56.720944444444434</v>
      </c>
      <c r="O24" s="24">
        <v>59.626777777777782</v>
      </c>
      <c r="P24" s="24">
        <v>44.974222222222231</v>
      </c>
      <c r="Q24" s="24">
        <v>53.784666666666681</v>
      </c>
      <c r="R24" s="24">
        <v>45.847666666666669</v>
      </c>
      <c r="S24" s="23">
        <v>29.087499999999995</v>
      </c>
      <c r="T24" s="24">
        <v>45.488722222222215</v>
      </c>
      <c r="U24" s="24">
        <v>62.652111111111104</v>
      </c>
      <c r="V24" s="24">
        <v>45.694999999999993</v>
      </c>
      <c r="W24" s="24">
        <v>53.856944444444444</v>
      </c>
      <c r="X24" s="25">
        <v>56.098111111111109</v>
      </c>
      <c r="Y24" s="26">
        <f t="shared" si="0"/>
        <v>1282.5194444444442</v>
      </c>
      <c r="AA24" s="2"/>
    </row>
    <row r="25" spans="1:30" ht="41.5" customHeight="1" x14ac:dyDescent="0.35">
      <c r="A25" s="95" t="s">
        <v>11</v>
      </c>
      <c r="B25" s="27">
        <f t="shared" ref="B25:D25" si="1">SUM(B18:B24)</f>
        <v>151.011</v>
      </c>
      <c r="C25" s="28">
        <f t="shared" si="1"/>
        <v>308.7</v>
      </c>
      <c r="D25" s="28">
        <f t="shared" si="1"/>
        <v>303.02999999999997</v>
      </c>
      <c r="E25" s="29">
        <f>SUM(E18:E24)</f>
        <v>196.40249999999997</v>
      </c>
      <c r="F25" s="27">
        <f t="shared" ref="F25:H25" si="2">SUM(F18:F24)</f>
        <v>124.11699999999999</v>
      </c>
      <c r="G25" s="28">
        <f t="shared" si="2"/>
        <v>479.51400000000001</v>
      </c>
      <c r="H25" s="28">
        <f t="shared" si="2"/>
        <v>360.32499999999999</v>
      </c>
      <c r="I25" s="28">
        <f>SUM(I18:I24)</f>
        <v>476.78399999999999</v>
      </c>
      <c r="J25" s="28">
        <f t="shared" ref="J25:L25" si="3">SUM(J18:J24)</f>
        <v>360.82200000000006</v>
      </c>
      <c r="K25" s="28">
        <f t="shared" si="3"/>
        <v>376.54050000000001</v>
      </c>
      <c r="L25" s="29">
        <f t="shared" si="3"/>
        <v>238.38499999999996</v>
      </c>
      <c r="M25" s="84">
        <f>SUM(M18:M24)</f>
        <v>178.33899999999997</v>
      </c>
      <c r="N25" s="28">
        <f t="shared" ref="N25:R25" si="4">SUM(N18:N24)</f>
        <v>277.60250000000002</v>
      </c>
      <c r="O25" s="28">
        <f t="shared" si="4"/>
        <v>289.28899999999999</v>
      </c>
      <c r="P25" s="28">
        <f t="shared" si="4"/>
        <v>217.68600000000004</v>
      </c>
      <c r="Q25" s="28">
        <f t="shared" si="4"/>
        <v>259.58100000000002</v>
      </c>
      <c r="R25" s="28">
        <f t="shared" si="4"/>
        <v>220.87100000000001</v>
      </c>
      <c r="S25" s="27">
        <f>SUM(S18:S24)</f>
        <v>143.41249999999999</v>
      </c>
      <c r="T25" s="28">
        <f t="shared" ref="T25:X25" si="5">SUM(T18:T24)</f>
        <v>223.80749999999998</v>
      </c>
      <c r="U25" s="28">
        <f t="shared" si="5"/>
        <v>305.51499999999999</v>
      </c>
      <c r="V25" s="28">
        <f t="shared" si="5"/>
        <v>221.221</v>
      </c>
      <c r="W25" s="28">
        <f t="shared" si="5"/>
        <v>259.08749999999998</v>
      </c>
      <c r="X25" s="29">
        <f t="shared" si="5"/>
        <v>269.01</v>
      </c>
      <c r="Y25" s="26">
        <f t="shared" si="0"/>
        <v>6241.0529999999999</v>
      </c>
    </row>
    <row r="26" spans="1:30" s="2" customFormat="1" ht="36.75" customHeight="1" x14ac:dyDescent="0.35">
      <c r="A26" s="96" t="s">
        <v>20</v>
      </c>
      <c r="B26" s="30">
        <v>76.5</v>
      </c>
      <c r="C26" s="31">
        <v>75</v>
      </c>
      <c r="D26" s="31">
        <v>74</v>
      </c>
      <c r="E26" s="32">
        <v>72.5</v>
      </c>
      <c r="F26" s="30">
        <v>74.5</v>
      </c>
      <c r="G26" s="31">
        <v>73.5</v>
      </c>
      <c r="H26" s="31">
        <v>72.5</v>
      </c>
      <c r="I26" s="31">
        <v>72</v>
      </c>
      <c r="J26" s="31">
        <v>71</v>
      </c>
      <c r="K26" s="31">
        <v>70.5</v>
      </c>
      <c r="L26" s="32">
        <v>69.5</v>
      </c>
      <c r="M26" s="85">
        <v>73</v>
      </c>
      <c r="N26" s="31">
        <v>72.5</v>
      </c>
      <c r="O26" s="31">
        <v>71.5</v>
      </c>
      <c r="P26" s="31">
        <v>71</v>
      </c>
      <c r="Q26" s="31">
        <v>70.5</v>
      </c>
      <c r="R26" s="31">
        <v>69.5</v>
      </c>
      <c r="S26" s="30">
        <v>74.5</v>
      </c>
      <c r="T26" s="31">
        <v>73.5</v>
      </c>
      <c r="U26" s="31">
        <v>72.5</v>
      </c>
      <c r="V26" s="31">
        <v>71.5</v>
      </c>
      <c r="W26" s="31">
        <v>70.5</v>
      </c>
      <c r="X26" s="32">
        <v>70</v>
      </c>
      <c r="Y26" s="33">
        <f>+((Y25/Y27)/7)*1000</f>
        <v>72.093393709064443</v>
      </c>
    </row>
    <row r="27" spans="1:30" s="2" customFormat="1" ht="33" customHeight="1" x14ac:dyDescent="0.35">
      <c r="A27" s="97" t="s">
        <v>21</v>
      </c>
      <c r="B27" s="34">
        <v>282</v>
      </c>
      <c r="C27" s="35">
        <v>588</v>
      </c>
      <c r="D27" s="35">
        <v>585</v>
      </c>
      <c r="E27" s="36">
        <v>387</v>
      </c>
      <c r="F27" s="34">
        <v>238</v>
      </c>
      <c r="G27" s="35">
        <v>932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547</v>
      </c>
      <c r="O27" s="35">
        <v>578</v>
      </c>
      <c r="P27" s="35">
        <v>438</v>
      </c>
      <c r="Q27" s="35">
        <v>526</v>
      </c>
      <c r="R27" s="35">
        <v>454</v>
      </c>
      <c r="S27" s="34">
        <v>275</v>
      </c>
      <c r="T27" s="35">
        <v>435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12367</v>
      </c>
      <c r="Z27" s="2">
        <f>((Y25*1000)/Y27)/7</f>
        <v>72.093393709064443</v>
      </c>
    </row>
    <row r="28" spans="1:30" s="2" customFormat="1" ht="33" customHeight="1" x14ac:dyDescent="0.35">
      <c r="A28" s="98" t="s">
        <v>22</v>
      </c>
      <c r="B28" s="38">
        <f>((B27*B26)*7/1000-B18-B19)/3</f>
        <v>30.922111111111111</v>
      </c>
      <c r="C28" s="39">
        <f t="shared" ref="C28:X28" si="6">((C27*C26)*7/1000-C18-C19)/3</f>
        <v>63.044777777777767</v>
      </c>
      <c r="D28" s="39">
        <f t="shared" si="6"/>
        <v>62.319444444444436</v>
      </c>
      <c r="E28" s="40">
        <f t="shared" si="6"/>
        <v>40.733499999999999</v>
      </c>
      <c r="F28" s="38">
        <f t="shared" si="6"/>
        <v>25.071444444444442</v>
      </c>
      <c r="G28" s="39">
        <f t="shared" si="6"/>
        <v>97.430888888888902</v>
      </c>
      <c r="H28" s="39">
        <f t="shared" si="6"/>
        <v>73.666111111111093</v>
      </c>
      <c r="I28" s="39">
        <f t="shared" si="6"/>
        <v>97.780666666666662</v>
      </c>
      <c r="J28" s="39">
        <f t="shared" si="6"/>
        <v>73.915777777777791</v>
      </c>
      <c r="K28" s="39">
        <f t="shared" si="6"/>
        <v>77.965722222222226</v>
      </c>
      <c r="L28" s="40">
        <f t="shared" si="6"/>
        <v>49.657222222222209</v>
      </c>
      <c r="M28" s="87">
        <f t="shared" si="6"/>
        <v>36.179111111111105</v>
      </c>
      <c r="N28" s="39">
        <f t="shared" si="6"/>
        <v>56.720944444444434</v>
      </c>
      <c r="O28" s="39">
        <f t="shared" si="6"/>
        <v>59.626777777777782</v>
      </c>
      <c r="P28" s="39">
        <f t="shared" si="6"/>
        <v>44.974222222222231</v>
      </c>
      <c r="Q28" s="39">
        <f t="shared" si="6"/>
        <v>53.784666666666681</v>
      </c>
      <c r="R28" s="39">
        <f t="shared" si="6"/>
        <v>45.847666666666669</v>
      </c>
      <c r="S28" s="38">
        <f t="shared" si="6"/>
        <v>29.087499999999995</v>
      </c>
      <c r="T28" s="39">
        <f t="shared" si="6"/>
        <v>45.488722222222215</v>
      </c>
      <c r="U28" s="39">
        <f t="shared" si="6"/>
        <v>62.652111111111104</v>
      </c>
      <c r="V28" s="39">
        <f t="shared" si="6"/>
        <v>45.694999999999993</v>
      </c>
      <c r="W28" s="39">
        <f t="shared" si="6"/>
        <v>53.856944444444444</v>
      </c>
      <c r="X28" s="40">
        <f t="shared" si="6"/>
        <v>56.098111111111109</v>
      </c>
      <c r="Y28" s="41"/>
    </row>
    <row r="29" spans="1:30" ht="33.75" customHeight="1" x14ac:dyDescent="0.35">
      <c r="A29" s="99" t="s">
        <v>23</v>
      </c>
      <c r="B29" s="42">
        <f t="shared" ref="B29:D29" si="7">((B27*B26)*7)/1000</f>
        <v>151.011</v>
      </c>
      <c r="C29" s="43">
        <f t="shared" si="7"/>
        <v>308.7</v>
      </c>
      <c r="D29" s="43">
        <f t="shared" si="7"/>
        <v>303.02999999999997</v>
      </c>
      <c r="E29" s="90">
        <f>((E27*E26)*7)/1000</f>
        <v>196.4025</v>
      </c>
      <c r="F29" s="42">
        <f>((F27*F26)*7)/1000</f>
        <v>124.117</v>
      </c>
      <c r="G29" s="43">
        <f t="shared" ref="G29:H29" si="8">((G27*G26)*7)/1000</f>
        <v>479.51400000000001</v>
      </c>
      <c r="H29" s="43">
        <f t="shared" si="8"/>
        <v>360.32499999999999</v>
      </c>
      <c r="I29" s="43">
        <f>((I27*I26)*7)/1000</f>
        <v>476.78399999999999</v>
      </c>
      <c r="J29" s="43">
        <f>((J27*J26)*7)/1000</f>
        <v>360.822</v>
      </c>
      <c r="K29" s="43">
        <f t="shared" ref="K29:L29" si="9">((K27*K26)*7)/1000</f>
        <v>376.54050000000001</v>
      </c>
      <c r="L29" s="90">
        <f t="shared" si="9"/>
        <v>238.38499999999999</v>
      </c>
      <c r="M29" s="88">
        <f>((M27*M26)*7)/1000</f>
        <v>178.339</v>
      </c>
      <c r="N29" s="43">
        <f>((N27*N26)*7)/1000</f>
        <v>277.60250000000002</v>
      </c>
      <c r="O29" s="43">
        <f>((O27*O26)*7)/1000</f>
        <v>289.28899999999999</v>
      </c>
      <c r="P29" s="43">
        <f t="shared" ref="P29:X29" si="10">((P27*P26)*7)/1000</f>
        <v>217.68600000000001</v>
      </c>
      <c r="Q29" s="43">
        <f t="shared" si="10"/>
        <v>259.58100000000002</v>
      </c>
      <c r="R29" s="43">
        <f t="shared" si="10"/>
        <v>220.87100000000001</v>
      </c>
      <c r="S29" s="44">
        <f t="shared" si="10"/>
        <v>143.41249999999999</v>
      </c>
      <c r="T29" s="45">
        <f t="shared" si="10"/>
        <v>223.8075</v>
      </c>
      <c r="U29" s="45">
        <f t="shared" si="10"/>
        <v>305.51499999999999</v>
      </c>
      <c r="V29" s="45">
        <f t="shared" si="10"/>
        <v>221.221</v>
      </c>
      <c r="W29" s="45">
        <f t="shared" si="10"/>
        <v>259.08749999999998</v>
      </c>
      <c r="X29" s="46">
        <f t="shared" si="10"/>
        <v>269.01</v>
      </c>
      <c r="Y29" s="47"/>
    </row>
    <row r="30" spans="1:30" ht="33.75" customHeight="1" thickBot="1" x14ac:dyDescent="0.4">
      <c r="A30" s="100" t="s">
        <v>24</v>
      </c>
      <c r="B30" s="48">
        <f t="shared" ref="B30:D30" si="11">+(B25/B27)/7*1000</f>
        <v>76.5</v>
      </c>
      <c r="C30" s="49">
        <f t="shared" si="11"/>
        <v>75</v>
      </c>
      <c r="D30" s="49">
        <f t="shared" si="11"/>
        <v>73.999999999999986</v>
      </c>
      <c r="E30" s="50">
        <f>+(E25/E27)/7*1000</f>
        <v>72.5</v>
      </c>
      <c r="F30" s="48">
        <f t="shared" ref="F30:H30" si="12">+(F25/F27)/7*1000</f>
        <v>74.5</v>
      </c>
      <c r="G30" s="49">
        <f t="shared" si="12"/>
        <v>73.5</v>
      </c>
      <c r="H30" s="49">
        <f t="shared" si="12"/>
        <v>72.5</v>
      </c>
      <c r="I30" s="49">
        <f>+(I25/I27)/7*1000</f>
        <v>72</v>
      </c>
      <c r="J30" s="49">
        <f t="shared" ref="J30:L30" si="13">+(J25/J27)/7*1000</f>
        <v>71.000000000000028</v>
      </c>
      <c r="K30" s="49">
        <f t="shared" si="13"/>
        <v>70.5</v>
      </c>
      <c r="L30" s="50">
        <f t="shared" si="13"/>
        <v>69.499999999999986</v>
      </c>
      <c r="M30" s="89">
        <f>+(M25/M27)/7*1000</f>
        <v>72.999999999999986</v>
      </c>
      <c r="N30" s="49">
        <f t="shared" ref="N30:X30" si="14">+(N25/N27)/7*1000</f>
        <v>72.500000000000014</v>
      </c>
      <c r="O30" s="49">
        <f t="shared" si="14"/>
        <v>71.5</v>
      </c>
      <c r="P30" s="49">
        <f t="shared" si="14"/>
        <v>71.000000000000028</v>
      </c>
      <c r="Q30" s="49">
        <f t="shared" si="14"/>
        <v>70.5</v>
      </c>
      <c r="R30" s="49">
        <f t="shared" si="14"/>
        <v>69.5</v>
      </c>
      <c r="S30" s="48">
        <f t="shared" si="14"/>
        <v>74.5</v>
      </c>
      <c r="T30" s="49">
        <f t="shared" si="14"/>
        <v>73.5</v>
      </c>
      <c r="U30" s="49">
        <f t="shared" si="14"/>
        <v>72.5</v>
      </c>
      <c r="V30" s="49">
        <f t="shared" si="14"/>
        <v>71.500000000000014</v>
      </c>
      <c r="W30" s="49">
        <f t="shared" si="14"/>
        <v>70.5</v>
      </c>
      <c r="X30" s="50">
        <f t="shared" si="14"/>
        <v>69.999999999999986</v>
      </c>
      <c r="Y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202" t="s">
        <v>26</v>
      </c>
      <c r="C36" s="203"/>
      <c r="D36" s="203"/>
      <c r="E36" s="203"/>
      <c r="F36" s="203"/>
      <c r="G36" s="203"/>
      <c r="H36" s="200"/>
      <c r="I36" s="102"/>
      <c r="J36" s="55" t="s">
        <v>27</v>
      </c>
      <c r="K36" s="110"/>
      <c r="L36" s="203" t="s">
        <v>26</v>
      </c>
      <c r="M36" s="203"/>
      <c r="N36" s="203"/>
      <c r="O36" s="203"/>
      <c r="P36" s="20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29.93483333333333</v>
      </c>
      <c r="C39" s="82">
        <v>66.548333333333332</v>
      </c>
      <c r="D39" s="82">
        <v>76.108333333333334</v>
      </c>
      <c r="E39" s="82">
        <v>65.560500000000005</v>
      </c>
      <c r="F39" s="82">
        <v>73.970777777777798</v>
      </c>
      <c r="G39" s="82">
        <v>74.304166666666674</v>
      </c>
      <c r="H39" s="82"/>
      <c r="I39" s="104">
        <f t="shared" ref="I39:I46" si="15">SUM(B39:H39)</f>
        <v>386.42694444444447</v>
      </c>
      <c r="J39" s="2"/>
      <c r="K39" s="94" t="s">
        <v>13</v>
      </c>
      <c r="L39" s="82">
        <v>13.8</v>
      </c>
      <c r="M39" s="82">
        <v>16.600000000000001</v>
      </c>
      <c r="N39" s="82">
        <v>12.9</v>
      </c>
      <c r="O39" s="82"/>
      <c r="P39" s="82"/>
      <c r="Q39" s="104">
        <f t="shared" ref="Q39:Q46" si="16">SUM(L39:P39)</f>
        <v>43.300000000000004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29.93483333333333</v>
      </c>
      <c r="C40" s="82">
        <v>66.548333333333332</v>
      </c>
      <c r="D40" s="82">
        <v>76.108333333333334</v>
      </c>
      <c r="E40" s="82">
        <v>65.560500000000005</v>
      </c>
      <c r="F40" s="82">
        <v>73.970777777777798</v>
      </c>
      <c r="G40" s="82">
        <v>74.304166666666674</v>
      </c>
      <c r="H40" s="82"/>
      <c r="I40" s="104">
        <f t="shared" si="15"/>
        <v>386.42694444444447</v>
      </c>
      <c r="J40" s="2"/>
      <c r="K40" s="95" t="s">
        <v>14</v>
      </c>
      <c r="L40" s="82">
        <v>13.8</v>
      </c>
      <c r="M40" s="82">
        <v>16.600000000000001</v>
      </c>
      <c r="N40" s="82">
        <v>12.9</v>
      </c>
      <c r="O40" s="82"/>
      <c r="P40" s="82"/>
      <c r="Q40" s="104">
        <f t="shared" si="16"/>
        <v>43.300000000000004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32.539944444444444</v>
      </c>
      <c r="C42" s="82">
        <v>71.762111111111096</v>
      </c>
      <c r="D42" s="82">
        <v>80.546111111111102</v>
      </c>
      <c r="E42" s="82">
        <v>68.569500000000005</v>
      </c>
      <c r="F42" s="82">
        <v>78.406981481481466</v>
      </c>
      <c r="G42" s="82">
        <v>78.231388888888887</v>
      </c>
      <c r="H42" s="82"/>
      <c r="I42" s="104">
        <f t="shared" si="15"/>
        <v>410.05603703703702</v>
      </c>
      <c r="J42" s="2"/>
      <c r="K42" s="95" t="s">
        <v>16</v>
      </c>
      <c r="L42" s="82">
        <v>14.3</v>
      </c>
      <c r="M42" s="82">
        <v>17.399999999999999</v>
      </c>
      <c r="N42" s="82">
        <v>13.4</v>
      </c>
      <c r="O42" s="82"/>
      <c r="P42" s="82"/>
      <c r="Q42" s="104">
        <f t="shared" si="16"/>
        <v>45.1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32.539944444444444</v>
      </c>
      <c r="C43" s="82">
        <v>71.762111111111096</v>
      </c>
      <c r="D43" s="82">
        <v>80.546111111111102</v>
      </c>
      <c r="E43" s="82">
        <v>68.569500000000005</v>
      </c>
      <c r="F43" s="82">
        <v>78.406981481481466</v>
      </c>
      <c r="G43" s="82">
        <v>78.231388888888887</v>
      </c>
      <c r="H43" s="82"/>
      <c r="I43" s="104">
        <f t="shared" si="15"/>
        <v>410.05603703703702</v>
      </c>
      <c r="J43" s="2"/>
      <c r="K43" s="94" t="s">
        <v>17</v>
      </c>
      <c r="L43" s="82">
        <v>14.4</v>
      </c>
      <c r="M43" s="82">
        <v>17.5</v>
      </c>
      <c r="N43" s="82">
        <v>13.5</v>
      </c>
      <c r="O43" s="82"/>
      <c r="P43" s="82"/>
      <c r="Q43" s="104">
        <f t="shared" si="16"/>
        <v>45.4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32.539944444444444</v>
      </c>
      <c r="C45" s="82">
        <v>71.762111111111096</v>
      </c>
      <c r="D45" s="82">
        <v>80.546111111111102</v>
      </c>
      <c r="E45" s="82">
        <v>68.569500000000005</v>
      </c>
      <c r="F45" s="82">
        <v>78.406981481481466</v>
      </c>
      <c r="G45" s="82">
        <v>78.231388888888887</v>
      </c>
      <c r="H45" s="82"/>
      <c r="I45" s="104">
        <f t="shared" si="15"/>
        <v>410.05603703703702</v>
      </c>
      <c r="J45" s="2"/>
      <c r="K45" s="94" t="s">
        <v>19</v>
      </c>
      <c r="L45" s="82">
        <v>14.4</v>
      </c>
      <c r="M45" s="82">
        <v>17.5</v>
      </c>
      <c r="N45" s="82">
        <v>13.5</v>
      </c>
      <c r="O45" s="82"/>
      <c r="P45" s="82"/>
      <c r="Q45" s="104">
        <f t="shared" si="16"/>
        <v>45.4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7">SUM(B39:B45)</f>
        <v>157.48949999999999</v>
      </c>
      <c r="C46" s="28">
        <f t="shared" si="17"/>
        <v>348.38299999999998</v>
      </c>
      <c r="D46" s="28">
        <f t="shared" si="17"/>
        <v>393.85499999999996</v>
      </c>
      <c r="E46" s="28">
        <f t="shared" si="17"/>
        <v>336.8295</v>
      </c>
      <c r="F46" s="28">
        <f t="shared" si="17"/>
        <v>383.16250000000002</v>
      </c>
      <c r="G46" s="28">
        <f t="shared" si="17"/>
        <v>383.30250000000001</v>
      </c>
      <c r="H46" s="28">
        <f t="shared" si="17"/>
        <v>0</v>
      </c>
      <c r="I46" s="104">
        <f t="shared" si="15"/>
        <v>2003.0220000000002</v>
      </c>
      <c r="K46" s="80" t="s">
        <v>11</v>
      </c>
      <c r="L46" s="84">
        <f>SUM(L39:L45)</f>
        <v>70.7</v>
      </c>
      <c r="M46" s="28">
        <f>SUM(M39:M45)</f>
        <v>85.6</v>
      </c>
      <c r="N46" s="28">
        <f>SUM(N39:N45)</f>
        <v>66.2</v>
      </c>
      <c r="O46" s="28">
        <f>SUM(O39:O45)</f>
        <v>0</v>
      </c>
      <c r="P46" s="28">
        <f>SUM(P39:P45)</f>
        <v>0</v>
      </c>
      <c r="Q46" s="104">
        <f t="shared" si="16"/>
        <v>222.5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79.5</v>
      </c>
      <c r="C47" s="31">
        <v>78.5</v>
      </c>
      <c r="D47" s="31">
        <v>77.5</v>
      </c>
      <c r="E47" s="31">
        <v>76.5</v>
      </c>
      <c r="F47" s="31">
        <v>75.5</v>
      </c>
      <c r="G47" s="31">
        <v>74.5</v>
      </c>
      <c r="H47" s="31"/>
      <c r="I47" s="105">
        <f>+((I46/I48)/7)*1000</f>
        <v>76.673633440514479</v>
      </c>
      <c r="K47" s="113" t="s">
        <v>20</v>
      </c>
      <c r="L47" s="85">
        <v>81.5</v>
      </c>
      <c r="M47" s="31">
        <v>81.5</v>
      </c>
      <c r="N47" s="31">
        <v>81.5</v>
      </c>
      <c r="O47" s="31"/>
      <c r="P47" s="31"/>
      <c r="Q47" s="105">
        <f>+((Q46/Q48)/7)*1000</f>
        <v>81.501831501831504</v>
      </c>
      <c r="R47" s="65"/>
      <c r="S47" s="65"/>
    </row>
    <row r="48" spans="1:30" ht="33.75" customHeight="1" x14ac:dyDescent="0.35">
      <c r="A48" s="97" t="s">
        <v>21</v>
      </c>
      <c r="B48" s="86">
        <v>283</v>
      </c>
      <c r="C48" s="35">
        <v>634</v>
      </c>
      <c r="D48" s="35">
        <v>726</v>
      </c>
      <c r="E48" s="35">
        <v>629</v>
      </c>
      <c r="F48" s="35">
        <v>725</v>
      </c>
      <c r="G48" s="35">
        <v>735</v>
      </c>
      <c r="H48" s="35"/>
      <c r="I48" s="106">
        <f>SUM(B48:H48)</f>
        <v>3732</v>
      </c>
      <c r="J48" s="66"/>
      <c r="K48" s="97" t="s">
        <v>21</v>
      </c>
      <c r="L48" s="109">
        <v>124</v>
      </c>
      <c r="M48" s="67">
        <v>150</v>
      </c>
      <c r="N48" s="67">
        <v>116</v>
      </c>
      <c r="O48" s="67"/>
      <c r="P48" s="67"/>
      <c r="Q48" s="115">
        <f>SUM(L48:P48)</f>
        <v>390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18">((B48*B47)*7/1000-B39-B40)/3</f>
        <v>32.539944444444444</v>
      </c>
      <c r="C49" s="39">
        <f t="shared" si="18"/>
        <v>71.762111111111096</v>
      </c>
      <c r="D49" s="39">
        <f t="shared" si="18"/>
        <v>80.546111111111102</v>
      </c>
      <c r="E49" s="39">
        <f t="shared" si="18"/>
        <v>68.569500000000005</v>
      </c>
      <c r="F49" s="39">
        <f t="shared" si="18"/>
        <v>78.406981481481466</v>
      </c>
      <c r="G49" s="39">
        <f t="shared" si="18"/>
        <v>78.231388888888887</v>
      </c>
      <c r="H49" s="39">
        <f t="shared" si="18"/>
        <v>0</v>
      </c>
      <c r="I49" s="107">
        <f>((I46*1000)/I48)/7</f>
        <v>76.673633440514479</v>
      </c>
      <c r="K49" s="98" t="s">
        <v>22</v>
      </c>
      <c r="L49" s="87">
        <f t="shared" ref="L49:P49" si="19">((L48*L47)*7/1000-L39-L40)/3</f>
        <v>14.38066666666667</v>
      </c>
      <c r="M49" s="39">
        <f t="shared" si="19"/>
        <v>17.458333333333332</v>
      </c>
      <c r="N49" s="39">
        <f t="shared" si="19"/>
        <v>13.459333333333333</v>
      </c>
      <c r="O49" s="39">
        <f t="shared" si="19"/>
        <v>0</v>
      </c>
      <c r="P49" s="39">
        <f t="shared" si="19"/>
        <v>0</v>
      </c>
      <c r="Q49" s="116">
        <f>((Q46*1000)/Q48)/7</f>
        <v>81.501831501831504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0">((B48*B47)*7)/1000</f>
        <v>157.48949999999999</v>
      </c>
      <c r="C50" s="43">
        <f t="shared" si="20"/>
        <v>348.38299999999998</v>
      </c>
      <c r="D50" s="43">
        <f t="shared" si="20"/>
        <v>393.85500000000002</v>
      </c>
      <c r="E50" s="43">
        <f t="shared" si="20"/>
        <v>336.8295</v>
      </c>
      <c r="F50" s="43">
        <f t="shared" si="20"/>
        <v>383.16250000000002</v>
      </c>
      <c r="G50" s="43">
        <f t="shared" si="20"/>
        <v>383.30250000000001</v>
      </c>
      <c r="H50" s="43">
        <f t="shared" si="20"/>
        <v>0</v>
      </c>
      <c r="I50" s="90"/>
      <c r="K50" s="99" t="s">
        <v>23</v>
      </c>
      <c r="L50" s="88">
        <f>((L48*L47)*7)/1000</f>
        <v>70.742000000000004</v>
      </c>
      <c r="M50" s="43">
        <f>((M48*M47)*7)/1000</f>
        <v>85.575000000000003</v>
      </c>
      <c r="N50" s="43">
        <f>((N48*N47)*7)/1000</f>
        <v>66.177999999999997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1">+(B46/B48)/7*1000</f>
        <v>79.5</v>
      </c>
      <c r="C51" s="49">
        <f t="shared" si="21"/>
        <v>78.5</v>
      </c>
      <c r="D51" s="49">
        <f t="shared" si="21"/>
        <v>77.5</v>
      </c>
      <c r="E51" s="49">
        <f t="shared" si="21"/>
        <v>76.5</v>
      </c>
      <c r="F51" s="49">
        <f t="shared" si="21"/>
        <v>75.500000000000014</v>
      </c>
      <c r="G51" s="49">
        <f t="shared" si="21"/>
        <v>74.5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81.451612903225808</v>
      </c>
      <c r="M51" s="49">
        <f>+(M46/M48)/7*1000</f>
        <v>81.523809523809533</v>
      </c>
      <c r="N51" s="49">
        <f>+(N46/N48)/7*1000</f>
        <v>81.527093596059117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204"/>
      <c r="K54" s="20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202" t="s">
        <v>8</v>
      </c>
      <c r="C55" s="203"/>
      <c r="D55" s="203"/>
      <c r="E55" s="203"/>
      <c r="F55" s="203"/>
      <c r="G55" s="20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30.1</v>
      </c>
      <c r="C58" s="82">
        <v>37.5</v>
      </c>
      <c r="D58" s="82">
        <v>33.299999999999997</v>
      </c>
      <c r="E58" s="82">
        <v>29.6</v>
      </c>
      <c r="F58" s="82">
        <v>25.2</v>
      </c>
      <c r="G58" s="82"/>
      <c r="H58" s="104">
        <f t="shared" ref="H58:H65" si="22">SUM(B58:G58)</f>
        <v>155.69999999999999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30.1</v>
      </c>
      <c r="C59" s="82">
        <v>37.5</v>
      </c>
      <c r="D59" s="82">
        <v>33.299999999999997</v>
      </c>
      <c r="E59" s="82">
        <v>29.6</v>
      </c>
      <c r="F59" s="82">
        <v>25.2</v>
      </c>
      <c r="G59" s="82"/>
      <c r="H59" s="104">
        <f t="shared" si="22"/>
        <v>155.69999999999999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31.2</v>
      </c>
      <c r="C61" s="82">
        <v>39.4</v>
      </c>
      <c r="D61" s="82">
        <v>35.1</v>
      </c>
      <c r="E61" s="82">
        <v>31</v>
      </c>
      <c r="F61" s="82">
        <v>26.5</v>
      </c>
      <c r="G61" s="82"/>
      <c r="H61" s="104">
        <f t="shared" si="22"/>
        <v>163.19999999999999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>
        <v>31.2</v>
      </c>
      <c r="C62" s="82">
        <v>39.4</v>
      </c>
      <c r="D62" s="82">
        <v>35.1</v>
      </c>
      <c r="E62" s="82">
        <v>31</v>
      </c>
      <c r="F62" s="82">
        <v>26.5</v>
      </c>
      <c r="G62" s="82"/>
      <c r="H62" s="104">
        <f t="shared" si="22"/>
        <v>163.19999999999999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/>
      <c r="C63" s="82"/>
      <c r="D63" s="82"/>
      <c r="E63" s="82"/>
      <c r="F63" s="82"/>
      <c r="G63" s="82"/>
      <c r="H63" s="104">
        <f t="shared" si="22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31.2</v>
      </c>
      <c r="C64" s="82">
        <v>39.4</v>
      </c>
      <c r="D64" s="82">
        <v>35.1</v>
      </c>
      <c r="E64" s="82">
        <v>31</v>
      </c>
      <c r="F64" s="82">
        <v>26.6</v>
      </c>
      <c r="G64" s="82"/>
      <c r="H64" s="104">
        <f t="shared" si="22"/>
        <v>163.29999999999998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3">SUM(B58:B64)</f>
        <v>153.80000000000001</v>
      </c>
      <c r="C65" s="28">
        <f t="shared" si="23"/>
        <v>193.20000000000002</v>
      </c>
      <c r="D65" s="28">
        <f t="shared" si="23"/>
        <v>171.89999999999998</v>
      </c>
      <c r="E65" s="28">
        <f t="shared" si="23"/>
        <v>152.19999999999999</v>
      </c>
      <c r="F65" s="28">
        <f t="shared" si="23"/>
        <v>130</v>
      </c>
      <c r="G65" s="28">
        <f t="shared" si="23"/>
        <v>0</v>
      </c>
      <c r="H65" s="104">
        <f t="shared" si="22"/>
        <v>801.09999999999991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89</v>
      </c>
      <c r="C66" s="31">
        <v>88.5</v>
      </c>
      <c r="D66" s="31">
        <v>88</v>
      </c>
      <c r="E66" s="31">
        <v>88</v>
      </c>
      <c r="F66" s="31">
        <v>88</v>
      </c>
      <c r="G66" s="31"/>
      <c r="H66" s="105">
        <f>+((H65/H67)/7)*1000</f>
        <v>88.304673721340393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247</v>
      </c>
      <c r="C67" s="67">
        <v>312</v>
      </c>
      <c r="D67" s="67">
        <v>279</v>
      </c>
      <c r="E67" s="67">
        <v>247</v>
      </c>
      <c r="F67" s="67">
        <v>211</v>
      </c>
      <c r="G67" s="67"/>
      <c r="H67" s="115">
        <f>SUM(B67:G67)</f>
        <v>1296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:G68" si="24">((B67*B66)*7/1000-B58-B59)/3</f>
        <v>31.227000000000004</v>
      </c>
      <c r="C68" s="39">
        <f t="shared" si="24"/>
        <v>39.427999999999997</v>
      </c>
      <c r="D68" s="39">
        <f t="shared" si="24"/>
        <v>35.088000000000008</v>
      </c>
      <c r="E68" s="39">
        <f t="shared" si="24"/>
        <v>30.983999999999998</v>
      </c>
      <c r="F68" s="39">
        <f t="shared" si="24"/>
        <v>26.525333333333332</v>
      </c>
      <c r="G68" s="39">
        <f t="shared" si="24"/>
        <v>0</v>
      </c>
      <c r="H68" s="119">
        <f>((H65*1000)/H67)/7</f>
        <v>88.304673721340379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25">((B67*B66)*7)/1000</f>
        <v>153.881</v>
      </c>
      <c r="C69" s="43">
        <f t="shared" si="25"/>
        <v>193.28399999999999</v>
      </c>
      <c r="D69" s="43">
        <f t="shared" si="25"/>
        <v>171.864</v>
      </c>
      <c r="E69" s="43">
        <f t="shared" si="25"/>
        <v>152.15199999999999</v>
      </c>
      <c r="F69" s="43">
        <f t="shared" si="25"/>
        <v>129.976</v>
      </c>
      <c r="G69" s="43">
        <f t="shared" si="25"/>
        <v>0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26">+(B65/B67)/7*1000</f>
        <v>88.953152111046847</v>
      </c>
      <c r="C70" s="49">
        <f t="shared" si="26"/>
        <v>88.461538461538467</v>
      </c>
      <c r="D70" s="49">
        <f t="shared" si="26"/>
        <v>88.018433179723488</v>
      </c>
      <c r="E70" s="49">
        <f t="shared" si="26"/>
        <v>88.027761711972232</v>
      </c>
      <c r="F70" s="49">
        <f t="shared" si="26"/>
        <v>88.016249153689913</v>
      </c>
      <c r="G70" s="49" t="e">
        <f t="shared" si="26"/>
        <v>#DIV/0!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R9:S9"/>
    <mergeCell ref="K11:L11"/>
    <mergeCell ref="B15:E15"/>
    <mergeCell ref="F15:L15"/>
    <mergeCell ref="M15:R15"/>
    <mergeCell ref="S15:X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25" zoomScale="30" zoomScaleNormal="30" workbookViewId="0">
      <selection activeCell="B47" sqref="B47:G47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197" t="s">
        <v>0</v>
      </c>
      <c r="B3" s="197"/>
      <c r="C3" s="197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172"/>
      <c r="O3" s="172"/>
      <c r="P3" s="172"/>
      <c r="Q3" s="172"/>
      <c r="R3" s="172"/>
      <c r="S3" s="172"/>
      <c r="T3" s="172"/>
      <c r="U3" s="172"/>
      <c r="V3" s="172"/>
      <c r="W3" s="172"/>
      <c r="X3" s="172"/>
      <c r="Y3" s="2"/>
      <c r="Z3" s="2"/>
      <c r="AA3" s="2"/>
      <c r="AB3" s="2"/>
      <c r="AC3" s="2"/>
      <c r="AD3" s="172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72" t="s">
        <v>1</v>
      </c>
      <c r="B9" s="172"/>
      <c r="C9" s="172"/>
      <c r="D9" s="1"/>
      <c r="E9" s="198" t="s">
        <v>2</v>
      </c>
      <c r="F9" s="198"/>
      <c r="G9" s="19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198"/>
      <c r="S9" s="19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72"/>
      <c r="B10" s="172"/>
      <c r="C10" s="17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72" t="s">
        <v>4</v>
      </c>
      <c r="B11" s="172"/>
      <c r="C11" s="172"/>
      <c r="D11" s="1"/>
      <c r="E11" s="173">
        <v>1</v>
      </c>
      <c r="F11" s="1"/>
      <c r="G11" s="1"/>
      <c r="H11" s="1"/>
      <c r="I11" s="1"/>
      <c r="J11" s="1"/>
      <c r="K11" s="199" t="s">
        <v>68</v>
      </c>
      <c r="L11" s="199"/>
      <c r="M11" s="174"/>
      <c r="N11" s="174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72"/>
      <c r="B12" s="172"/>
      <c r="C12" s="172"/>
      <c r="D12" s="1"/>
      <c r="E12" s="5"/>
      <c r="F12" s="1"/>
      <c r="G12" s="1"/>
      <c r="H12" s="1"/>
      <c r="I12" s="1"/>
      <c r="J12" s="1"/>
      <c r="K12" s="174"/>
      <c r="L12" s="174"/>
      <c r="M12" s="174"/>
      <c r="N12" s="174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72"/>
      <c r="B13" s="172"/>
      <c r="C13" s="172"/>
      <c r="D13" s="172"/>
      <c r="E13" s="172"/>
      <c r="F13" s="172"/>
      <c r="G13" s="172"/>
      <c r="H13" s="172"/>
      <c r="I13" s="172"/>
      <c r="J13" s="172"/>
      <c r="K13" s="172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"/>
      <c r="X13" s="1"/>
      <c r="Y13" s="1"/>
    </row>
    <row r="14" spans="1:30" s="3" customFormat="1" ht="25.5" thickBot="1" x14ac:dyDescent="0.4">
      <c r="A14" s="172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210" t="s">
        <v>8</v>
      </c>
      <c r="C15" s="211"/>
      <c r="D15" s="211"/>
      <c r="E15" s="212"/>
      <c r="F15" s="210" t="s">
        <v>55</v>
      </c>
      <c r="G15" s="211"/>
      <c r="H15" s="211"/>
      <c r="I15" s="211"/>
      <c r="J15" s="211"/>
      <c r="K15" s="211"/>
      <c r="L15" s="212"/>
      <c r="M15" s="205" t="s">
        <v>9</v>
      </c>
      <c r="N15" s="205"/>
      <c r="O15" s="205"/>
      <c r="P15" s="205"/>
      <c r="Q15" s="205"/>
      <c r="R15" s="206"/>
      <c r="S15" s="207" t="s">
        <v>30</v>
      </c>
      <c r="T15" s="208"/>
      <c r="U15" s="208"/>
      <c r="V15" s="208"/>
      <c r="W15" s="208"/>
      <c r="X15" s="209"/>
      <c r="Y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40" customHeight="1" x14ac:dyDescent="0.35">
      <c r="A18" s="94" t="s">
        <v>13</v>
      </c>
      <c r="B18" s="23">
        <v>30.922111111111111</v>
      </c>
      <c r="C18" s="24">
        <v>63.044777777777767</v>
      </c>
      <c r="D18" s="24">
        <v>62.319444444444436</v>
      </c>
      <c r="E18" s="25">
        <v>40.733499999999999</v>
      </c>
      <c r="F18" s="23">
        <v>25.071444444444442</v>
      </c>
      <c r="G18" s="24">
        <v>97.430888888888902</v>
      </c>
      <c r="H18" s="24">
        <v>73.666111111111093</v>
      </c>
      <c r="I18" s="24">
        <v>97.780666666666662</v>
      </c>
      <c r="J18" s="24">
        <v>73.915777777777791</v>
      </c>
      <c r="K18" s="24">
        <v>77.965722222222226</v>
      </c>
      <c r="L18" s="25">
        <v>49.657222222222209</v>
      </c>
      <c r="M18" s="82">
        <v>36.179111111111105</v>
      </c>
      <c r="N18" s="24">
        <v>56.720944444444434</v>
      </c>
      <c r="O18" s="24">
        <v>59.626777777777782</v>
      </c>
      <c r="P18" s="24">
        <v>44.974222222222231</v>
      </c>
      <c r="Q18" s="24">
        <v>53.784666666666681</v>
      </c>
      <c r="R18" s="24">
        <v>45.847666666666669</v>
      </c>
      <c r="S18" s="23">
        <v>29.087499999999995</v>
      </c>
      <c r="T18" s="24">
        <v>45.488722222222215</v>
      </c>
      <c r="U18" s="24">
        <v>62.652111111111104</v>
      </c>
      <c r="V18" s="24">
        <v>45.694999999999993</v>
      </c>
      <c r="W18" s="24">
        <v>53.856944444444444</v>
      </c>
      <c r="X18" s="25">
        <v>56.098111111111109</v>
      </c>
      <c r="Y18" s="26">
        <f t="shared" ref="Y18:Y25" si="0">SUM(B18:X18)</f>
        <v>1282.5194444444442</v>
      </c>
      <c r="AA18" s="2"/>
      <c r="AB18" s="20"/>
    </row>
    <row r="19" spans="1:30" ht="40" customHeight="1" x14ac:dyDescent="0.35">
      <c r="A19" s="95" t="s">
        <v>14</v>
      </c>
      <c r="B19" s="23">
        <v>26.467777777777776</v>
      </c>
      <c r="C19" s="24">
        <v>54.070244444444448</v>
      </c>
      <c r="D19" s="24">
        <v>52.944111111111113</v>
      </c>
      <c r="E19" s="25">
        <v>34.384599999999999</v>
      </c>
      <c r="F19" s="23">
        <v>21.86151111111111</v>
      </c>
      <c r="G19" s="24">
        <v>84.785822222222222</v>
      </c>
      <c r="H19" s="24">
        <v>63.792777777777779</v>
      </c>
      <c r="I19" s="24">
        <v>83.747066666666655</v>
      </c>
      <c r="J19" s="24">
        <v>63.479644444444446</v>
      </c>
      <c r="K19" s="24">
        <v>66.124155555555561</v>
      </c>
      <c r="L19" s="25">
        <v>41.861555555555555</v>
      </c>
      <c r="M19" s="82">
        <v>31.60787777777778</v>
      </c>
      <c r="N19" s="24">
        <v>48.932811111111114</v>
      </c>
      <c r="O19" s="24">
        <v>51.192244444444448</v>
      </c>
      <c r="P19" s="24">
        <v>38.221555555555554</v>
      </c>
      <c r="Q19" s="24">
        <v>45.577666666666666</v>
      </c>
      <c r="R19" s="24">
        <v>38.818266666666666</v>
      </c>
      <c r="S19" s="23">
        <v>25.367500000000003</v>
      </c>
      <c r="T19" s="24">
        <v>39.622255555555554</v>
      </c>
      <c r="U19" s="24">
        <v>53.629377777777776</v>
      </c>
      <c r="V19" s="24">
        <v>38.817999999999998</v>
      </c>
      <c r="W19" s="24">
        <v>45.456111111111106</v>
      </c>
      <c r="X19" s="25">
        <v>47.193977777777775</v>
      </c>
      <c r="Y19" s="26">
        <f t="shared" si="0"/>
        <v>1097.9569111111109</v>
      </c>
      <c r="AA19" s="2"/>
      <c r="AB19" s="20"/>
    </row>
    <row r="20" spans="1:30" ht="39.75" customHeight="1" x14ac:dyDescent="0.35">
      <c r="A20" s="94" t="s">
        <v>15</v>
      </c>
      <c r="B20" s="79"/>
      <c r="C20" s="24"/>
      <c r="D20" s="24"/>
      <c r="E20" s="25"/>
      <c r="F20" s="23"/>
      <c r="G20" s="24"/>
      <c r="H20" s="24"/>
      <c r="I20" s="24"/>
      <c r="J20" s="24"/>
      <c r="K20" s="24"/>
      <c r="L20" s="25"/>
      <c r="M20" s="83"/>
      <c r="N20" s="24"/>
      <c r="O20" s="24"/>
      <c r="P20" s="24"/>
      <c r="Q20" s="24"/>
      <c r="R20" s="24"/>
      <c r="S20" s="79"/>
      <c r="T20" s="24"/>
      <c r="U20" s="24"/>
      <c r="V20" s="24"/>
      <c r="W20" s="24"/>
      <c r="X20" s="25"/>
      <c r="Y20" s="26">
        <f t="shared" si="0"/>
        <v>0</v>
      </c>
      <c r="AA20" s="2"/>
      <c r="AB20" s="20"/>
    </row>
    <row r="21" spans="1:30" ht="40" customHeight="1" x14ac:dyDescent="0.35">
      <c r="A21" s="95" t="s">
        <v>16</v>
      </c>
      <c r="B21" s="23">
        <v>26.221902777777778</v>
      </c>
      <c r="C21" s="24">
        <v>54.070244444444448</v>
      </c>
      <c r="D21" s="24">
        <v>52.944111111111113</v>
      </c>
      <c r="E21" s="25">
        <v>34.384599999999999</v>
      </c>
      <c r="F21" s="23">
        <v>21.654136111111111</v>
      </c>
      <c r="G21" s="24">
        <v>84.785822222222222</v>
      </c>
      <c r="H21" s="24">
        <v>63.792777777777779</v>
      </c>
      <c r="I21" s="24">
        <v>83.747066666666655</v>
      </c>
      <c r="J21" s="24">
        <v>64.114894444444445</v>
      </c>
      <c r="K21" s="24">
        <v>66.124155555555561</v>
      </c>
      <c r="L21" s="25">
        <v>41.861555555555555</v>
      </c>
      <c r="M21" s="82">
        <v>31.60787777777778</v>
      </c>
      <c r="N21" s="24">
        <v>48.932811111111114</v>
      </c>
      <c r="O21" s="24">
        <v>51.192244444444448</v>
      </c>
      <c r="P21" s="24">
        <v>38.221555555555554</v>
      </c>
      <c r="Q21" s="24">
        <v>45.577666666666666</v>
      </c>
      <c r="R21" s="24">
        <v>38.818266666666666</v>
      </c>
      <c r="S21" s="23">
        <v>25.126875000000002</v>
      </c>
      <c r="T21" s="24">
        <v>39.24163055555556</v>
      </c>
      <c r="U21" s="24">
        <v>53.629377777777776</v>
      </c>
      <c r="V21" s="24">
        <v>38.817999999999998</v>
      </c>
      <c r="W21" s="24">
        <v>45.915486111111115</v>
      </c>
      <c r="X21" s="25">
        <v>47.193977777777775</v>
      </c>
      <c r="Y21" s="26">
        <f t="shared" si="0"/>
        <v>1097.9770361111111</v>
      </c>
      <c r="AA21" s="2"/>
      <c r="AB21" s="20"/>
    </row>
    <row r="22" spans="1:30" ht="40" customHeight="1" x14ac:dyDescent="0.35">
      <c r="A22" s="94" t="s">
        <v>17</v>
      </c>
      <c r="B22" s="23">
        <v>26.221902777777778</v>
      </c>
      <c r="C22" s="24">
        <v>54.070244444444448</v>
      </c>
      <c r="D22" s="24">
        <v>52.944111111111113</v>
      </c>
      <c r="E22" s="25">
        <v>34.384599999999999</v>
      </c>
      <c r="F22" s="23">
        <v>21.654136111111111</v>
      </c>
      <c r="G22" s="24">
        <v>84.785822222222222</v>
      </c>
      <c r="H22" s="24">
        <v>63.792777777777779</v>
      </c>
      <c r="I22" s="24">
        <v>83.747066666666655</v>
      </c>
      <c r="J22" s="24">
        <v>64.114894444444445</v>
      </c>
      <c r="K22" s="24">
        <v>66.124155555555561</v>
      </c>
      <c r="L22" s="25">
        <v>41.861555555555555</v>
      </c>
      <c r="M22" s="82">
        <v>31.60787777777778</v>
      </c>
      <c r="N22" s="24">
        <v>48.932811111111114</v>
      </c>
      <c r="O22" s="24">
        <v>51.192244444444448</v>
      </c>
      <c r="P22" s="24">
        <v>38.221555555555554</v>
      </c>
      <c r="Q22" s="24">
        <v>45.577666666666666</v>
      </c>
      <c r="R22" s="24">
        <v>38.818266666666666</v>
      </c>
      <c r="S22" s="23">
        <v>25.126875000000002</v>
      </c>
      <c r="T22" s="24">
        <v>39.24163055555556</v>
      </c>
      <c r="U22" s="24">
        <v>53.629377777777776</v>
      </c>
      <c r="V22" s="24">
        <v>38.817999999999998</v>
      </c>
      <c r="W22" s="24">
        <v>45.915486111111115</v>
      </c>
      <c r="X22" s="25">
        <v>47.193977777777775</v>
      </c>
      <c r="Y22" s="26">
        <f t="shared" si="0"/>
        <v>1097.9770361111111</v>
      </c>
      <c r="AA22" s="2"/>
      <c r="AB22" s="20"/>
    </row>
    <row r="23" spans="1:30" ht="40" customHeight="1" x14ac:dyDescent="0.35">
      <c r="A23" s="95" t="s">
        <v>18</v>
      </c>
      <c r="B23" s="23">
        <v>26.221902777777778</v>
      </c>
      <c r="C23" s="24">
        <v>54.070244444444448</v>
      </c>
      <c r="D23" s="24">
        <v>52.944111111111113</v>
      </c>
      <c r="E23" s="25">
        <v>34.384599999999999</v>
      </c>
      <c r="F23" s="23">
        <v>21.654136111111111</v>
      </c>
      <c r="G23" s="24">
        <v>84.785822222222222</v>
      </c>
      <c r="H23" s="24">
        <v>63.792777777777779</v>
      </c>
      <c r="I23" s="24">
        <v>83.747066666666655</v>
      </c>
      <c r="J23" s="24">
        <v>64.114894444444445</v>
      </c>
      <c r="K23" s="24">
        <v>66.124155555555561</v>
      </c>
      <c r="L23" s="25">
        <v>41.861555555555555</v>
      </c>
      <c r="M23" s="82">
        <v>31.60787777777778</v>
      </c>
      <c r="N23" s="24">
        <v>48.932811111111114</v>
      </c>
      <c r="O23" s="24">
        <v>51.192244444444448</v>
      </c>
      <c r="P23" s="24">
        <v>38.221555555555554</v>
      </c>
      <c r="Q23" s="24">
        <v>45.577666666666666</v>
      </c>
      <c r="R23" s="24">
        <v>38.818266666666666</v>
      </c>
      <c r="S23" s="23">
        <v>25.126875000000002</v>
      </c>
      <c r="T23" s="24">
        <v>39.24163055555556</v>
      </c>
      <c r="U23" s="24">
        <v>53.629377777777776</v>
      </c>
      <c r="V23" s="24">
        <v>38.817999999999998</v>
      </c>
      <c r="W23" s="24">
        <v>45.915486111111115</v>
      </c>
      <c r="X23" s="25">
        <v>47.193977777777775</v>
      </c>
      <c r="Y23" s="26">
        <f t="shared" si="0"/>
        <v>1097.9770361111111</v>
      </c>
      <c r="AA23" s="2"/>
      <c r="AB23" s="20"/>
    </row>
    <row r="24" spans="1:30" ht="40" customHeight="1" x14ac:dyDescent="0.35">
      <c r="A24" s="94" t="s">
        <v>19</v>
      </c>
      <c r="B24" s="23">
        <v>26.221902777777778</v>
      </c>
      <c r="C24" s="24">
        <v>54.070244444444448</v>
      </c>
      <c r="D24" s="24">
        <v>52.944111111111113</v>
      </c>
      <c r="E24" s="25">
        <v>34.384599999999999</v>
      </c>
      <c r="F24" s="23">
        <v>21.654136111111111</v>
      </c>
      <c r="G24" s="24">
        <v>84.785822222222222</v>
      </c>
      <c r="H24" s="24">
        <v>63.792777777777779</v>
      </c>
      <c r="I24" s="24">
        <v>83.747066666666655</v>
      </c>
      <c r="J24" s="24">
        <v>64.114894444444445</v>
      </c>
      <c r="K24" s="24">
        <v>66.124155555555561</v>
      </c>
      <c r="L24" s="25">
        <v>41.861555555555555</v>
      </c>
      <c r="M24" s="82">
        <v>31.60787777777778</v>
      </c>
      <c r="N24" s="24">
        <v>48.932811111111114</v>
      </c>
      <c r="O24" s="24">
        <v>51.192244444444448</v>
      </c>
      <c r="P24" s="24">
        <v>38.221555555555554</v>
      </c>
      <c r="Q24" s="24">
        <v>45.577666666666666</v>
      </c>
      <c r="R24" s="24">
        <v>38.818266666666666</v>
      </c>
      <c r="S24" s="23">
        <v>25.126875000000002</v>
      </c>
      <c r="T24" s="24">
        <v>39.24163055555556</v>
      </c>
      <c r="U24" s="24">
        <v>53.629377777777776</v>
      </c>
      <c r="V24" s="24">
        <v>38.817999999999998</v>
      </c>
      <c r="W24" s="24">
        <v>45.915486111111115</v>
      </c>
      <c r="X24" s="25">
        <v>47.193977777777775</v>
      </c>
      <c r="Y24" s="26">
        <f t="shared" si="0"/>
        <v>1097.9770361111111</v>
      </c>
      <c r="AA24" s="2"/>
    </row>
    <row r="25" spans="1:30" ht="41.5" customHeight="1" x14ac:dyDescent="0.35">
      <c r="A25" s="95" t="s">
        <v>11</v>
      </c>
      <c r="B25" s="27">
        <f t="shared" ref="B25:D25" si="1">SUM(B18:B24)</f>
        <v>162.27750000000003</v>
      </c>
      <c r="C25" s="28">
        <f t="shared" si="1"/>
        <v>333.39600000000002</v>
      </c>
      <c r="D25" s="28">
        <f t="shared" si="1"/>
        <v>327.04000000000002</v>
      </c>
      <c r="E25" s="29">
        <f>SUM(E18:E24)</f>
        <v>212.65650000000002</v>
      </c>
      <c r="F25" s="27">
        <f t="shared" ref="F25:H25" si="2">SUM(F18:F24)</f>
        <v>133.54949999999999</v>
      </c>
      <c r="G25" s="28">
        <f t="shared" si="2"/>
        <v>521.36</v>
      </c>
      <c r="H25" s="28">
        <f t="shared" si="2"/>
        <v>392.62999999999994</v>
      </c>
      <c r="I25" s="28">
        <f>SUM(I18:I24)</f>
        <v>516.51599999999996</v>
      </c>
      <c r="J25" s="28">
        <f t="shared" ref="J25:L25" si="3">SUM(J18:J24)</f>
        <v>393.85500000000002</v>
      </c>
      <c r="K25" s="28">
        <f t="shared" si="3"/>
        <v>408.5865</v>
      </c>
      <c r="L25" s="29">
        <f t="shared" si="3"/>
        <v>258.96499999999997</v>
      </c>
      <c r="M25" s="84">
        <f>SUM(M18:M24)</f>
        <v>194.21850000000003</v>
      </c>
      <c r="N25" s="28">
        <f t="shared" ref="N25:R25" si="4">SUM(N18:N24)</f>
        <v>301.38499999999999</v>
      </c>
      <c r="O25" s="28">
        <f t="shared" si="4"/>
        <v>315.58800000000002</v>
      </c>
      <c r="P25" s="28">
        <f t="shared" si="4"/>
        <v>236.08199999999999</v>
      </c>
      <c r="Q25" s="28">
        <f t="shared" si="4"/>
        <v>281.673</v>
      </c>
      <c r="R25" s="28">
        <f t="shared" si="4"/>
        <v>239.93899999999996</v>
      </c>
      <c r="S25" s="27">
        <f>SUM(S18:S24)</f>
        <v>154.96250000000001</v>
      </c>
      <c r="T25" s="28">
        <f t="shared" ref="T25:X25" si="5">SUM(T18:T24)</f>
        <v>242.07750000000001</v>
      </c>
      <c r="U25" s="28">
        <f t="shared" si="5"/>
        <v>330.79900000000004</v>
      </c>
      <c r="V25" s="28">
        <f t="shared" si="5"/>
        <v>239.78499999999997</v>
      </c>
      <c r="W25" s="28">
        <f t="shared" si="5"/>
        <v>282.97500000000002</v>
      </c>
      <c r="X25" s="29">
        <f t="shared" si="5"/>
        <v>292.06799999999998</v>
      </c>
      <c r="Y25" s="26">
        <f t="shared" si="0"/>
        <v>6772.384500000001</v>
      </c>
    </row>
    <row r="26" spans="1:30" s="2" customFormat="1" ht="36.75" customHeight="1" x14ac:dyDescent="0.35">
      <c r="A26" s="96" t="s">
        <v>20</v>
      </c>
      <c r="B26" s="30">
        <v>82.5</v>
      </c>
      <c r="C26" s="31">
        <v>81</v>
      </c>
      <c r="D26" s="31">
        <v>80</v>
      </c>
      <c r="E26" s="32">
        <v>78.5</v>
      </c>
      <c r="F26" s="30">
        <v>80.5</v>
      </c>
      <c r="G26" s="31">
        <v>80</v>
      </c>
      <c r="H26" s="31">
        <v>79</v>
      </c>
      <c r="I26" s="31">
        <v>78</v>
      </c>
      <c r="J26" s="31">
        <v>77.5</v>
      </c>
      <c r="K26" s="31">
        <v>76.5</v>
      </c>
      <c r="L26" s="32">
        <v>75.5</v>
      </c>
      <c r="M26" s="85">
        <v>79.5</v>
      </c>
      <c r="N26" s="31">
        <v>79</v>
      </c>
      <c r="O26" s="31">
        <v>78</v>
      </c>
      <c r="P26" s="31">
        <v>77</v>
      </c>
      <c r="Q26" s="31">
        <v>76.5</v>
      </c>
      <c r="R26" s="31">
        <v>75.5</v>
      </c>
      <c r="S26" s="30">
        <v>80.5</v>
      </c>
      <c r="T26" s="31">
        <v>79.5</v>
      </c>
      <c r="U26" s="31">
        <v>78.5</v>
      </c>
      <c r="V26" s="31">
        <v>77.5</v>
      </c>
      <c r="W26" s="31">
        <v>77</v>
      </c>
      <c r="X26" s="32">
        <v>76</v>
      </c>
      <c r="Y26" s="33">
        <f>+((Y25/Y27)/7)*1000</f>
        <v>78.269031631745023</v>
      </c>
    </row>
    <row r="27" spans="1:30" s="2" customFormat="1" ht="33" customHeight="1" x14ac:dyDescent="0.35">
      <c r="A27" s="97" t="s">
        <v>21</v>
      </c>
      <c r="B27" s="34">
        <v>281</v>
      </c>
      <c r="C27" s="35">
        <v>588</v>
      </c>
      <c r="D27" s="35">
        <v>584</v>
      </c>
      <c r="E27" s="36">
        <v>387</v>
      </c>
      <c r="F27" s="34">
        <v>237</v>
      </c>
      <c r="G27" s="35">
        <v>931</v>
      </c>
      <c r="H27" s="35">
        <v>710</v>
      </c>
      <c r="I27" s="35">
        <v>946</v>
      </c>
      <c r="J27" s="35">
        <v>726</v>
      </c>
      <c r="K27" s="35">
        <v>763</v>
      </c>
      <c r="L27" s="36">
        <v>490</v>
      </c>
      <c r="M27" s="86">
        <v>349</v>
      </c>
      <c r="N27" s="35">
        <v>545</v>
      </c>
      <c r="O27" s="35">
        <v>578</v>
      </c>
      <c r="P27" s="35">
        <v>438</v>
      </c>
      <c r="Q27" s="35">
        <v>526</v>
      </c>
      <c r="R27" s="35">
        <v>454</v>
      </c>
      <c r="S27" s="34">
        <v>275</v>
      </c>
      <c r="T27" s="35">
        <v>435</v>
      </c>
      <c r="U27" s="35">
        <v>602</v>
      </c>
      <c r="V27" s="35">
        <v>442</v>
      </c>
      <c r="W27" s="35">
        <v>525</v>
      </c>
      <c r="X27" s="36">
        <v>549</v>
      </c>
      <c r="Y27" s="37">
        <f>SUM(B27:X27)</f>
        <v>12361</v>
      </c>
      <c r="Z27" s="2">
        <f>((Y25*1000)/Y27)/7</f>
        <v>78.269031631745023</v>
      </c>
    </row>
    <row r="28" spans="1:30" s="2" customFormat="1" ht="33" customHeight="1" x14ac:dyDescent="0.35">
      <c r="A28" s="98" t="s">
        <v>22</v>
      </c>
      <c r="B28" s="38">
        <f>((B27*B26)*7/1000-B18-B19)/4</f>
        <v>26.221902777777778</v>
      </c>
      <c r="C28" s="39">
        <f t="shared" ref="C28:X28" si="6">((C27*C26)*7/1000-C18-C19)/4</f>
        <v>54.070244444444448</v>
      </c>
      <c r="D28" s="39">
        <f t="shared" si="6"/>
        <v>52.944111111111113</v>
      </c>
      <c r="E28" s="40">
        <f t="shared" si="6"/>
        <v>34.384599999999999</v>
      </c>
      <c r="F28" s="38">
        <f t="shared" si="6"/>
        <v>21.654136111111111</v>
      </c>
      <c r="G28" s="39">
        <f t="shared" si="6"/>
        <v>84.785822222222222</v>
      </c>
      <c r="H28" s="39">
        <f t="shared" si="6"/>
        <v>63.792777777777779</v>
      </c>
      <c r="I28" s="39">
        <f t="shared" si="6"/>
        <v>83.747066666666655</v>
      </c>
      <c r="J28" s="39">
        <f t="shared" si="6"/>
        <v>64.114894444444445</v>
      </c>
      <c r="K28" s="39">
        <f t="shared" si="6"/>
        <v>66.124155555555561</v>
      </c>
      <c r="L28" s="40">
        <f t="shared" si="6"/>
        <v>41.861555555555555</v>
      </c>
      <c r="M28" s="87">
        <f t="shared" si="6"/>
        <v>31.60787777777778</v>
      </c>
      <c r="N28" s="39">
        <f t="shared" si="6"/>
        <v>48.932811111111114</v>
      </c>
      <c r="O28" s="39">
        <f t="shared" si="6"/>
        <v>51.192244444444448</v>
      </c>
      <c r="P28" s="39">
        <f t="shared" si="6"/>
        <v>38.221555555555554</v>
      </c>
      <c r="Q28" s="39">
        <f t="shared" si="6"/>
        <v>45.577666666666666</v>
      </c>
      <c r="R28" s="39">
        <f t="shared" si="6"/>
        <v>38.818266666666666</v>
      </c>
      <c r="S28" s="38">
        <f t="shared" si="6"/>
        <v>25.126875000000002</v>
      </c>
      <c r="T28" s="39">
        <f t="shared" si="6"/>
        <v>39.24163055555556</v>
      </c>
      <c r="U28" s="39">
        <f t="shared" si="6"/>
        <v>53.629377777777776</v>
      </c>
      <c r="V28" s="39">
        <f t="shared" si="6"/>
        <v>38.817999999999998</v>
      </c>
      <c r="W28" s="39">
        <f t="shared" si="6"/>
        <v>45.915486111111115</v>
      </c>
      <c r="X28" s="40">
        <f t="shared" si="6"/>
        <v>47.193977777777775</v>
      </c>
      <c r="Y28" s="41"/>
    </row>
    <row r="29" spans="1:30" ht="33.75" customHeight="1" x14ac:dyDescent="0.35">
      <c r="A29" s="99" t="s">
        <v>23</v>
      </c>
      <c r="B29" s="42">
        <f t="shared" ref="B29:D29" si="7">((B27*B26)*7)/1000</f>
        <v>162.2775</v>
      </c>
      <c r="C29" s="43">
        <f t="shared" si="7"/>
        <v>333.39600000000002</v>
      </c>
      <c r="D29" s="43">
        <f t="shared" si="7"/>
        <v>327.04000000000002</v>
      </c>
      <c r="E29" s="90">
        <f>((E27*E26)*7)/1000</f>
        <v>212.65649999999999</v>
      </c>
      <c r="F29" s="42">
        <f>((F27*F26)*7)/1000</f>
        <v>133.54949999999999</v>
      </c>
      <c r="G29" s="43">
        <f t="shared" ref="G29:H29" si="8">((G27*G26)*7)/1000</f>
        <v>521.36</v>
      </c>
      <c r="H29" s="43">
        <f t="shared" si="8"/>
        <v>392.63</v>
      </c>
      <c r="I29" s="43">
        <f>((I27*I26)*7)/1000</f>
        <v>516.51599999999996</v>
      </c>
      <c r="J29" s="43">
        <f>((J27*J26)*7)/1000</f>
        <v>393.85500000000002</v>
      </c>
      <c r="K29" s="43">
        <f t="shared" ref="K29:L29" si="9">((K27*K26)*7)/1000</f>
        <v>408.5865</v>
      </c>
      <c r="L29" s="90">
        <f t="shared" si="9"/>
        <v>258.96499999999997</v>
      </c>
      <c r="M29" s="88">
        <f>((M27*M26)*7)/1000</f>
        <v>194.21850000000001</v>
      </c>
      <c r="N29" s="43">
        <f>((N27*N26)*7)/1000</f>
        <v>301.38499999999999</v>
      </c>
      <c r="O29" s="43">
        <f>((O27*O26)*7)/1000</f>
        <v>315.58800000000002</v>
      </c>
      <c r="P29" s="43">
        <f t="shared" ref="P29:X29" si="10">((P27*P26)*7)/1000</f>
        <v>236.08199999999999</v>
      </c>
      <c r="Q29" s="43">
        <f t="shared" si="10"/>
        <v>281.673</v>
      </c>
      <c r="R29" s="43">
        <f t="shared" si="10"/>
        <v>239.93899999999999</v>
      </c>
      <c r="S29" s="44">
        <f t="shared" si="10"/>
        <v>154.96250000000001</v>
      </c>
      <c r="T29" s="45">
        <f t="shared" si="10"/>
        <v>242.07749999999999</v>
      </c>
      <c r="U29" s="45">
        <f t="shared" si="10"/>
        <v>330.79899999999998</v>
      </c>
      <c r="V29" s="45">
        <f t="shared" si="10"/>
        <v>239.785</v>
      </c>
      <c r="W29" s="45">
        <f t="shared" si="10"/>
        <v>282.97500000000002</v>
      </c>
      <c r="X29" s="46">
        <f t="shared" si="10"/>
        <v>292.06799999999998</v>
      </c>
      <c r="Y29" s="47"/>
    </row>
    <row r="30" spans="1:30" ht="33.75" customHeight="1" thickBot="1" x14ac:dyDescent="0.4">
      <c r="A30" s="100" t="s">
        <v>24</v>
      </c>
      <c r="B30" s="48">
        <f t="shared" ref="B30:D30" si="11">+(B25/B27)/7*1000</f>
        <v>82.500000000000014</v>
      </c>
      <c r="C30" s="49">
        <f t="shared" si="11"/>
        <v>81</v>
      </c>
      <c r="D30" s="49">
        <f t="shared" si="11"/>
        <v>80</v>
      </c>
      <c r="E30" s="50">
        <f>+(E25/E27)/7*1000</f>
        <v>78.500000000000014</v>
      </c>
      <c r="F30" s="48">
        <f t="shared" ref="F30:H30" si="12">+(F25/F27)/7*1000</f>
        <v>80.5</v>
      </c>
      <c r="G30" s="49">
        <f t="shared" si="12"/>
        <v>80</v>
      </c>
      <c r="H30" s="49">
        <f t="shared" si="12"/>
        <v>78.999999999999986</v>
      </c>
      <c r="I30" s="49">
        <f>+(I25/I27)/7*1000</f>
        <v>77.999999999999986</v>
      </c>
      <c r="J30" s="49">
        <f t="shared" ref="J30:L30" si="13">+(J25/J27)/7*1000</f>
        <v>77.5</v>
      </c>
      <c r="K30" s="49">
        <f t="shared" si="13"/>
        <v>76.5</v>
      </c>
      <c r="L30" s="50">
        <f t="shared" si="13"/>
        <v>75.5</v>
      </c>
      <c r="M30" s="89">
        <f>+(M25/M27)/7*1000</f>
        <v>79.500000000000014</v>
      </c>
      <c r="N30" s="49">
        <f t="shared" ref="N30:X30" si="14">+(N25/N27)/7*1000</f>
        <v>78.999999999999986</v>
      </c>
      <c r="O30" s="49">
        <f t="shared" si="14"/>
        <v>78</v>
      </c>
      <c r="P30" s="49">
        <f t="shared" si="14"/>
        <v>77</v>
      </c>
      <c r="Q30" s="49">
        <f t="shared" si="14"/>
        <v>76.5</v>
      </c>
      <c r="R30" s="49">
        <f t="shared" si="14"/>
        <v>75.5</v>
      </c>
      <c r="S30" s="48">
        <f t="shared" si="14"/>
        <v>80.5</v>
      </c>
      <c r="T30" s="49">
        <f t="shared" si="14"/>
        <v>79.5</v>
      </c>
      <c r="U30" s="49">
        <f t="shared" si="14"/>
        <v>78.500000000000014</v>
      </c>
      <c r="V30" s="49">
        <f t="shared" si="14"/>
        <v>77.5</v>
      </c>
      <c r="W30" s="49">
        <f t="shared" si="14"/>
        <v>77</v>
      </c>
      <c r="X30" s="50">
        <f t="shared" si="14"/>
        <v>75.999999999999986</v>
      </c>
      <c r="Y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202" t="s">
        <v>26</v>
      </c>
      <c r="C36" s="203"/>
      <c r="D36" s="203"/>
      <c r="E36" s="203"/>
      <c r="F36" s="203"/>
      <c r="G36" s="203"/>
      <c r="H36" s="200"/>
      <c r="I36" s="102"/>
      <c r="J36" s="55" t="s">
        <v>27</v>
      </c>
      <c r="K36" s="110"/>
      <c r="L36" s="203" t="s">
        <v>26</v>
      </c>
      <c r="M36" s="203"/>
      <c r="N36" s="203"/>
      <c r="O36" s="203"/>
      <c r="P36" s="20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32.539944444444444</v>
      </c>
      <c r="C39" s="82">
        <v>71.762111111111096</v>
      </c>
      <c r="D39" s="82">
        <v>80.546111111111102</v>
      </c>
      <c r="E39" s="82">
        <v>68.569500000000005</v>
      </c>
      <c r="F39" s="82">
        <v>78.406981481481466</v>
      </c>
      <c r="G39" s="82">
        <v>78.231388888888887</v>
      </c>
      <c r="H39" s="82"/>
      <c r="I39" s="104">
        <f t="shared" ref="I39:I46" si="15">SUM(B39:H39)</f>
        <v>410.05603703703702</v>
      </c>
      <c r="J39" s="2"/>
      <c r="K39" s="94" t="s">
        <v>13</v>
      </c>
      <c r="L39" s="82">
        <v>14.4</v>
      </c>
      <c r="M39" s="82">
        <v>17.5</v>
      </c>
      <c r="N39" s="82">
        <v>13.5</v>
      </c>
      <c r="O39" s="82"/>
      <c r="P39" s="82"/>
      <c r="Q39" s="104">
        <f t="shared" ref="Q39:Q46" si="16">SUM(L39:P39)</f>
        <v>45.4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27.367111111111107</v>
      </c>
      <c r="C40" s="82">
        <v>60.649777777777786</v>
      </c>
      <c r="D40" s="82">
        <v>68.760177777777784</v>
      </c>
      <c r="E40" s="82">
        <v>58.935600000000001</v>
      </c>
      <c r="F40" s="82">
        <v>67.041103703703712</v>
      </c>
      <c r="G40" s="82">
        <v>66.56172222222223</v>
      </c>
      <c r="H40" s="82"/>
      <c r="I40" s="104">
        <f t="shared" si="15"/>
        <v>349.31549259259259</v>
      </c>
      <c r="J40" s="2"/>
      <c r="K40" s="95" t="s">
        <v>14</v>
      </c>
      <c r="L40" s="82">
        <v>12.1</v>
      </c>
      <c r="M40" s="82">
        <v>14.5</v>
      </c>
      <c r="N40" s="82">
        <v>11.1</v>
      </c>
      <c r="O40" s="82"/>
      <c r="P40" s="82"/>
      <c r="Q40" s="104">
        <f t="shared" si="16"/>
        <v>37.700000000000003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27.367111111111107</v>
      </c>
      <c r="C42" s="82">
        <v>60.649777777777786</v>
      </c>
      <c r="D42" s="82">
        <v>68.760177777777784</v>
      </c>
      <c r="E42" s="82">
        <v>58.935600000000001</v>
      </c>
      <c r="F42" s="82">
        <v>67.041103703703712</v>
      </c>
      <c r="G42" s="82">
        <v>66.56172222222223</v>
      </c>
      <c r="H42" s="82"/>
      <c r="I42" s="104">
        <f t="shared" si="15"/>
        <v>349.31549259259259</v>
      </c>
      <c r="J42" s="2"/>
      <c r="K42" s="95" t="s">
        <v>16</v>
      </c>
      <c r="L42" s="82">
        <v>12.1</v>
      </c>
      <c r="M42" s="82">
        <v>14.5</v>
      </c>
      <c r="N42" s="82">
        <v>11.1</v>
      </c>
      <c r="O42" s="82"/>
      <c r="P42" s="82"/>
      <c r="Q42" s="104">
        <f t="shared" si="16"/>
        <v>37.700000000000003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27.367111111111107</v>
      </c>
      <c r="C43" s="82">
        <v>60.649777777777786</v>
      </c>
      <c r="D43" s="82">
        <v>68.760177777777784</v>
      </c>
      <c r="E43" s="82">
        <v>58.935600000000001</v>
      </c>
      <c r="F43" s="82">
        <v>67.041103703703712</v>
      </c>
      <c r="G43" s="82">
        <v>66.56172222222223</v>
      </c>
      <c r="H43" s="82"/>
      <c r="I43" s="104">
        <f t="shared" si="15"/>
        <v>349.31549259259259</v>
      </c>
      <c r="J43" s="2"/>
      <c r="K43" s="94" t="s">
        <v>17</v>
      </c>
      <c r="L43" s="82">
        <v>12.1</v>
      </c>
      <c r="M43" s="82">
        <v>14.6</v>
      </c>
      <c r="N43" s="82">
        <v>11.1</v>
      </c>
      <c r="O43" s="82"/>
      <c r="P43" s="82"/>
      <c r="Q43" s="104">
        <f t="shared" si="16"/>
        <v>37.799999999999997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>
        <v>27.367111111111107</v>
      </c>
      <c r="C44" s="82">
        <v>60.649777777777786</v>
      </c>
      <c r="D44" s="82">
        <v>68.760177777777784</v>
      </c>
      <c r="E44" s="82">
        <v>58.935600000000001</v>
      </c>
      <c r="F44" s="82">
        <v>67.041103703703712</v>
      </c>
      <c r="G44" s="82">
        <v>66.56172222222223</v>
      </c>
      <c r="H44" s="82"/>
      <c r="I44" s="104">
        <f t="shared" si="15"/>
        <v>349.31549259259259</v>
      </c>
      <c r="J44" s="2"/>
      <c r="K44" s="95" t="s">
        <v>18</v>
      </c>
      <c r="L44" s="82">
        <v>12.2</v>
      </c>
      <c r="M44" s="82">
        <v>14.6</v>
      </c>
      <c r="N44" s="82">
        <v>11.2</v>
      </c>
      <c r="O44" s="82"/>
      <c r="P44" s="82"/>
      <c r="Q44" s="104">
        <f t="shared" si="16"/>
        <v>38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27.367111111111107</v>
      </c>
      <c r="C45" s="82">
        <v>60.649777777777786</v>
      </c>
      <c r="D45" s="82">
        <v>68.760177777777784</v>
      </c>
      <c r="E45" s="82">
        <v>58.935600000000001</v>
      </c>
      <c r="F45" s="82">
        <v>67.041103703703712</v>
      </c>
      <c r="G45" s="82">
        <v>66.56172222222223</v>
      </c>
      <c r="H45" s="82"/>
      <c r="I45" s="104">
        <f t="shared" si="15"/>
        <v>349.31549259259259</v>
      </c>
      <c r="J45" s="2"/>
      <c r="K45" s="94" t="s">
        <v>19</v>
      </c>
      <c r="L45" s="82">
        <v>12.2</v>
      </c>
      <c r="M45" s="82">
        <v>14.6</v>
      </c>
      <c r="N45" s="82">
        <v>11.2</v>
      </c>
      <c r="O45" s="82"/>
      <c r="P45" s="82"/>
      <c r="Q45" s="104">
        <f t="shared" si="16"/>
        <v>38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7">SUM(B39:B45)</f>
        <v>169.37549999999999</v>
      </c>
      <c r="C46" s="28">
        <f t="shared" si="17"/>
        <v>375.01100000000002</v>
      </c>
      <c r="D46" s="28">
        <f t="shared" si="17"/>
        <v>424.34700000000009</v>
      </c>
      <c r="E46" s="28">
        <f t="shared" si="17"/>
        <v>363.2475</v>
      </c>
      <c r="F46" s="28">
        <f t="shared" si="17"/>
        <v>413.61249999999995</v>
      </c>
      <c r="G46" s="28">
        <f t="shared" si="17"/>
        <v>411.03999999999996</v>
      </c>
      <c r="H46" s="28">
        <f t="shared" si="17"/>
        <v>0</v>
      </c>
      <c r="I46" s="104">
        <f t="shared" si="15"/>
        <v>2156.6334999999999</v>
      </c>
      <c r="K46" s="80" t="s">
        <v>11</v>
      </c>
      <c r="L46" s="84">
        <f>SUM(L39:L45)</f>
        <v>75.100000000000009</v>
      </c>
      <c r="M46" s="28">
        <f>SUM(M39:M45)</f>
        <v>90.3</v>
      </c>
      <c r="N46" s="28">
        <f>SUM(N39:N45)</f>
        <v>69.2</v>
      </c>
      <c r="O46" s="28">
        <f>SUM(O39:O45)</f>
        <v>0</v>
      </c>
      <c r="P46" s="28">
        <f>SUM(P39:P45)</f>
        <v>0</v>
      </c>
      <c r="Q46" s="104">
        <f t="shared" si="16"/>
        <v>234.60000000000002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85.5</v>
      </c>
      <c r="C47" s="31">
        <v>84.5</v>
      </c>
      <c r="D47" s="31">
        <v>83.5</v>
      </c>
      <c r="E47" s="31">
        <v>82.5</v>
      </c>
      <c r="F47" s="31">
        <v>81.5</v>
      </c>
      <c r="G47" s="31">
        <v>80</v>
      </c>
      <c r="H47" s="31"/>
      <c r="I47" s="105">
        <f>+((I46/I48)/7)*1000</f>
        <v>82.575850978289992</v>
      </c>
      <c r="K47" s="113" t="s">
        <v>20</v>
      </c>
      <c r="L47" s="85">
        <v>86.5</v>
      </c>
      <c r="M47" s="31">
        <v>86</v>
      </c>
      <c r="N47" s="31">
        <v>86</v>
      </c>
      <c r="O47" s="31"/>
      <c r="P47" s="31"/>
      <c r="Q47" s="105">
        <f>+((Q46/Q48)/7)*1000</f>
        <v>86.154976129269187</v>
      </c>
      <c r="R47" s="65"/>
      <c r="S47" s="65"/>
    </row>
    <row r="48" spans="1:30" ht="33.75" customHeight="1" x14ac:dyDescent="0.35">
      <c r="A48" s="97" t="s">
        <v>21</v>
      </c>
      <c r="B48" s="86">
        <v>283</v>
      </c>
      <c r="C48" s="35">
        <v>634</v>
      </c>
      <c r="D48" s="35">
        <v>726</v>
      </c>
      <c r="E48" s="35">
        <v>629</v>
      </c>
      <c r="F48" s="35">
        <v>725</v>
      </c>
      <c r="G48" s="35">
        <v>734</v>
      </c>
      <c r="H48" s="35"/>
      <c r="I48" s="106">
        <f>SUM(B48:H48)</f>
        <v>3731</v>
      </c>
      <c r="J48" s="66"/>
      <c r="K48" s="97" t="s">
        <v>21</v>
      </c>
      <c r="L48" s="109">
        <v>124</v>
      </c>
      <c r="M48" s="67">
        <v>150</v>
      </c>
      <c r="N48" s="67">
        <v>115</v>
      </c>
      <c r="O48" s="67"/>
      <c r="P48" s="67"/>
      <c r="Q48" s="115">
        <f>SUM(L48:P48)</f>
        <v>389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18">((B48*B47)*7/1000-B39)/5</f>
        <v>27.367111111111107</v>
      </c>
      <c r="C49" s="39">
        <f t="shared" si="18"/>
        <v>60.649777777777786</v>
      </c>
      <c r="D49" s="39">
        <f t="shared" si="18"/>
        <v>68.760177777777784</v>
      </c>
      <c r="E49" s="39">
        <f t="shared" si="18"/>
        <v>58.935600000000001</v>
      </c>
      <c r="F49" s="39">
        <f t="shared" si="18"/>
        <v>67.041103703703712</v>
      </c>
      <c r="G49" s="39">
        <f t="shared" si="18"/>
        <v>66.56172222222223</v>
      </c>
      <c r="H49" s="39">
        <f t="shared" si="18"/>
        <v>0</v>
      </c>
      <c r="I49" s="107">
        <f>((I46*1000)/I48)/7</f>
        <v>82.575850978289992</v>
      </c>
      <c r="K49" s="98" t="s">
        <v>22</v>
      </c>
      <c r="L49" s="87">
        <f t="shared" ref="L49:P49" si="19">((L48*L47)*7/1000-L39)/5</f>
        <v>12.136399999999998</v>
      </c>
      <c r="M49" s="39">
        <f t="shared" si="19"/>
        <v>14.559999999999999</v>
      </c>
      <c r="N49" s="39">
        <f t="shared" si="19"/>
        <v>11.146000000000001</v>
      </c>
      <c r="O49" s="39">
        <f t="shared" si="19"/>
        <v>0</v>
      </c>
      <c r="P49" s="39">
        <f t="shared" si="19"/>
        <v>0</v>
      </c>
      <c r="Q49" s="116">
        <f>((Q46*1000)/Q48)/7</f>
        <v>86.154976129269201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0">((B48*B47)*7)/1000</f>
        <v>169.37549999999999</v>
      </c>
      <c r="C50" s="43">
        <f t="shared" si="20"/>
        <v>375.01100000000002</v>
      </c>
      <c r="D50" s="43">
        <f t="shared" si="20"/>
        <v>424.34699999999998</v>
      </c>
      <c r="E50" s="43">
        <f t="shared" si="20"/>
        <v>363.2475</v>
      </c>
      <c r="F50" s="43">
        <f t="shared" si="20"/>
        <v>413.61250000000001</v>
      </c>
      <c r="G50" s="43">
        <f t="shared" si="20"/>
        <v>411.04</v>
      </c>
      <c r="H50" s="43">
        <f t="shared" si="20"/>
        <v>0</v>
      </c>
      <c r="I50" s="90"/>
      <c r="K50" s="99" t="s">
        <v>23</v>
      </c>
      <c r="L50" s="88">
        <f>((L48*L47)*7)/1000</f>
        <v>75.081999999999994</v>
      </c>
      <c r="M50" s="43">
        <f>((M48*M47)*7)/1000</f>
        <v>90.3</v>
      </c>
      <c r="N50" s="43">
        <f>((N48*N47)*7)/1000</f>
        <v>69.23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1">+(B46/B48)/7*1000</f>
        <v>85.499999999999986</v>
      </c>
      <c r="C51" s="49">
        <f t="shared" si="21"/>
        <v>84.5</v>
      </c>
      <c r="D51" s="49">
        <f t="shared" si="21"/>
        <v>83.500000000000014</v>
      </c>
      <c r="E51" s="49">
        <f t="shared" si="21"/>
        <v>82.5</v>
      </c>
      <c r="F51" s="49">
        <f t="shared" si="21"/>
        <v>81.499999999999986</v>
      </c>
      <c r="G51" s="49">
        <f t="shared" si="21"/>
        <v>79.999999999999986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86.52073732718894</v>
      </c>
      <c r="M51" s="49">
        <f>+(M46/M48)/7*1000</f>
        <v>86</v>
      </c>
      <c r="N51" s="49">
        <f>+(N46/N48)/7*1000</f>
        <v>85.962732919254677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204"/>
      <c r="K54" s="20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202" t="s">
        <v>8</v>
      </c>
      <c r="C55" s="203"/>
      <c r="D55" s="203"/>
      <c r="E55" s="203"/>
      <c r="F55" s="203"/>
      <c r="G55" s="20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31.2</v>
      </c>
      <c r="C58" s="82">
        <v>39.4</v>
      </c>
      <c r="D58" s="82">
        <v>35.1</v>
      </c>
      <c r="E58" s="82">
        <v>31</v>
      </c>
      <c r="F58" s="82">
        <v>26.6</v>
      </c>
      <c r="G58" s="82"/>
      <c r="H58" s="104">
        <f t="shared" ref="H58:H65" si="22">SUM(B58:G58)</f>
        <v>163.29999999999998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26.2</v>
      </c>
      <c r="C59" s="82">
        <v>32.700000000000003</v>
      </c>
      <c r="D59" s="82">
        <v>28.9</v>
      </c>
      <c r="E59" s="82">
        <v>25.6</v>
      </c>
      <c r="F59" s="82">
        <v>21.7</v>
      </c>
      <c r="G59" s="82"/>
      <c r="H59" s="104">
        <f t="shared" si="22"/>
        <v>135.1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/>
      <c r="C60" s="82"/>
      <c r="D60" s="82"/>
      <c r="E60" s="82"/>
      <c r="F60" s="82"/>
      <c r="G60" s="24"/>
      <c r="H60" s="104">
        <f t="shared" si="22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26</v>
      </c>
      <c r="C61" s="82">
        <v>32.700000000000003</v>
      </c>
      <c r="D61" s="82">
        <v>28.9</v>
      </c>
      <c r="E61" s="82">
        <v>25.6</v>
      </c>
      <c r="F61" s="82">
        <v>21.7</v>
      </c>
      <c r="G61" s="82"/>
      <c r="H61" s="104">
        <f t="shared" si="22"/>
        <v>134.89999999999998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>
        <v>26.1</v>
      </c>
      <c r="C62" s="82">
        <v>32.700000000000003</v>
      </c>
      <c r="D62" s="82">
        <v>28.9</v>
      </c>
      <c r="E62" s="82">
        <v>25.6</v>
      </c>
      <c r="F62" s="82">
        <v>21.7</v>
      </c>
      <c r="G62" s="82"/>
      <c r="H62" s="104">
        <f t="shared" si="22"/>
        <v>135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>
        <v>26.1</v>
      </c>
      <c r="C63" s="82">
        <v>32.700000000000003</v>
      </c>
      <c r="D63" s="82">
        <v>28.9</v>
      </c>
      <c r="E63" s="82">
        <v>25.6</v>
      </c>
      <c r="F63" s="82">
        <v>21.7</v>
      </c>
      <c r="G63" s="82"/>
      <c r="H63" s="104">
        <f t="shared" si="22"/>
        <v>135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26.1</v>
      </c>
      <c r="C64" s="82">
        <v>32.799999999999997</v>
      </c>
      <c r="D64" s="82">
        <v>28.9</v>
      </c>
      <c r="E64" s="82">
        <v>25.6</v>
      </c>
      <c r="F64" s="82">
        <v>21.8</v>
      </c>
      <c r="G64" s="82"/>
      <c r="H64" s="104">
        <f t="shared" si="22"/>
        <v>135.20000000000002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3">SUM(B58:B64)</f>
        <v>161.69999999999999</v>
      </c>
      <c r="C65" s="28">
        <f t="shared" si="23"/>
        <v>203</v>
      </c>
      <c r="D65" s="28">
        <f t="shared" si="23"/>
        <v>179.60000000000002</v>
      </c>
      <c r="E65" s="28">
        <f t="shared" si="23"/>
        <v>159</v>
      </c>
      <c r="F65" s="28">
        <f t="shared" si="23"/>
        <v>135.20000000000002</v>
      </c>
      <c r="G65" s="28">
        <f t="shared" si="23"/>
        <v>0</v>
      </c>
      <c r="H65" s="104">
        <f t="shared" si="22"/>
        <v>838.5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93.5</v>
      </c>
      <c r="C66" s="31">
        <v>93</v>
      </c>
      <c r="D66" s="31">
        <v>92</v>
      </c>
      <c r="E66" s="31">
        <v>92</v>
      </c>
      <c r="F66" s="31">
        <v>92</v>
      </c>
      <c r="G66" s="31"/>
      <c r="H66" s="105">
        <f>+((H65/H67)/7)*1000</f>
        <v>92.498621070049651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247</v>
      </c>
      <c r="C67" s="67">
        <v>312</v>
      </c>
      <c r="D67" s="67">
        <v>279</v>
      </c>
      <c r="E67" s="67">
        <v>247</v>
      </c>
      <c r="F67" s="67">
        <v>210</v>
      </c>
      <c r="G67" s="67"/>
      <c r="H67" s="115">
        <f>SUM(B67:G67)</f>
        <v>1295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:G68" si="24">((B67*B66)*7/1000-B58-B59)/4</f>
        <v>26.065375</v>
      </c>
      <c r="C68" s="39">
        <f t="shared" si="24"/>
        <v>32.753</v>
      </c>
      <c r="D68" s="39">
        <f t="shared" si="24"/>
        <v>28.918999999999997</v>
      </c>
      <c r="E68" s="39">
        <f t="shared" si="24"/>
        <v>25.617000000000004</v>
      </c>
      <c r="F68" s="39">
        <f t="shared" si="24"/>
        <v>21.735000000000003</v>
      </c>
      <c r="G68" s="39">
        <f t="shared" si="24"/>
        <v>0</v>
      </c>
      <c r="H68" s="119">
        <f>((H65*1000)/H67)/7</f>
        <v>92.498621070049651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25">((B67*B66)*7)/1000</f>
        <v>161.66149999999999</v>
      </c>
      <c r="C69" s="43">
        <f t="shared" si="25"/>
        <v>203.11199999999999</v>
      </c>
      <c r="D69" s="43">
        <f t="shared" si="25"/>
        <v>179.67599999999999</v>
      </c>
      <c r="E69" s="43">
        <f t="shared" si="25"/>
        <v>159.06800000000001</v>
      </c>
      <c r="F69" s="43">
        <f t="shared" si="25"/>
        <v>135.24</v>
      </c>
      <c r="G69" s="43">
        <f t="shared" si="25"/>
        <v>0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26">+(B65/B67)/7*1000</f>
        <v>93.522267206477736</v>
      </c>
      <c r="C70" s="49">
        <f t="shared" si="26"/>
        <v>92.948717948717956</v>
      </c>
      <c r="D70" s="49">
        <f t="shared" si="26"/>
        <v>91.961085509472611</v>
      </c>
      <c r="E70" s="49">
        <f t="shared" si="26"/>
        <v>91.960670908039319</v>
      </c>
      <c r="F70" s="49">
        <f t="shared" si="26"/>
        <v>91.972789115646279</v>
      </c>
      <c r="G70" s="49" t="e">
        <f t="shared" si="26"/>
        <v>#DIV/0!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43" zoomScale="30" zoomScaleNormal="30" workbookViewId="0">
      <selection activeCell="Q46" activeCellId="1" sqref="H65 Q46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197" t="s">
        <v>0</v>
      </c>
      <c r="B3" s="197"/>
      <c r="C3" s="197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8"/>
      <c r="R3" s="178"/>
      <c r="S3" s="178"/>
      <c r="T3" s="178"/>
      <c r="U3" s="178"/>
      <c r="V3" s="178"/>
      <c r="W3" s="178"/>
      <c r="X3" s="178"/>
      <c r="Y3" s="2"/>
      <c r="Z3" s="2"/>
      <c r="AA3" s="2"/>
      <c r="AB3" s="2"/>
      <c r="AC3" s="2"/>
      <c r="AD3" s="178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78" t="s">
        <v>1</v>
      </c>
      <c r="B9" s="178"/>
      <c r="C9" s="178"/>
      <c r="D9" s="1"/>
      <c r="E9" s="198" t="s">
        <v>2</v>
      </c>
      <c r="F9" s="198"/>
      <c r="G9" s="19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198"/>
      <c r="S9" s="19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78"/>
      <c r="B10" s="178"/>
      <c r="C10" s="17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78" t="s">
        <v>4</v>
      </c>
      <c r="B11" s="178"/>
      <c r="C11" s="178"/>
      <c r="D11" s="1"/>
      <c r="E11" s="179">
        <v>1</v>
      </c>
      <c r="F11" s="1"/>
      <c r="G11" s="1"/>
      <c r="H11" s="1"/>
      <c r="I11" s="1"/>
      <c r="J11" s="1"/>
      <c r="K11" s="199" t="s">
        <v>69</v>
      </c>
      <c r="L11" s="199"/>
      <c r="M11" s="180"/>
      <c r="N11" s="18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78"/>
      <c r="B12" s="178"/>
      <c r="C12" s="178"/>
      <c r="D12" s="1"/>
      <c r="E12" s="5"/>
      <c r="F12" s="1"/>
      <c r="G12" s="1"/>
      <c r="H12" s="1"/>
      <c r="I12" s="1"/>
      <c r="J12" s="1"/>
      <c r="K12" s="180"/>
      <c r="L12" s="180"/>
      <c r="M12" s="180"/>
      <c r="N12" s="18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78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180"/>
      <c r="M13" s="180"/>
      <c r="N13" s="180"/>
      <c r="O13" s="180"/>
      <c r="P13" s="180"/>
      <c r="Q13" s="180"/>
      <c r="R13" s="180"/>
      <c r="S13" s="180"/>
      <c r="T13" s="180"/>
      <c r="U13" s="180"/>
      <c r="V13" s="180"/>
      <c r="W13" s="1"/>
      <c r="X13" s="1"/>
      <c r="Y13" s="1"/>
    </row>
    <row r="14" spans="1:30" s="3" customFormat="1" ht="25.5" thickBot="1" x14ac:dyDescent="0.4">
      <c r="A14" s="17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210" t="s">
        <v>8</v>
      </c>
      <c r="C15" s="211"/>
      <c r="D15" s="211"/>
      <c r="E15" s="212"/>
      <c r="F15" s="210" t="s">
        <v>55</v>
      </c>
      <c r="G15" s="211"/>
      <c r="H15" s="211"/>
      <c r="I15" s="211"/>
      <c r="J15" s="211"/>
      <c r="K15" s="211"/>
      <c r="L15" s="212"/>
      <c r="M15" s="205" t="s">
        <v>9</v>
      </c>
      <c r="N15" s="205"/>
      <c r="O15" s="205"/>
      <c r="P15" s="205"/>
      <c r="Q15" s="205"/>
      <c r="R15" s="206"/>
      <c r="S15" s="207" t="s">
        <v>30</v>
      </c>
      <c r="T15" s="208"/>
      <c r="U15" s="208"/>
      <c r="V15" s="208"/>
      <c r="W15" s="208"/>
      <c r="X15" s="209"/>
      <c r="Y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5">
        <v>6</v>
      </c>
      <c r="S16" s="16">
        <v>1</v>
      </c>
      <c r="T16" s="15">
        <v>2</v>
      </c>
      <c r="U16" s="78">
        <v>3</v>
      </c>
      <c r="V16" s="78">
        <v>4</v>
      </c>
      <c r="W16" s="78">
        <v>5</v>
      </c>
      <c r="X16" s="17">
        <v>6</v>
      </c>
      <c r="Y16" s="18" t="s">
        <v>11</v>
      </c>
      <c r="AA16" s="20"/>
      <c r="AB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21">
        <v>6</v>
      </c>
      <c r="S17" s="14">
        <v>1</v>
      </c>
      <c r="T17" s="21">
        <v>2</v>
      </c>
      <c r="U17" s="21">
        <v>3</v>
      </c>
      <c r="V17" s="21">
        <v>4</v>
      </c>
      <c r="W17" s="21">
        <v>5</v>
      </c>
      <c r="X17" s="22">
        <v>6</v>
      </c>
      <c r="Y17" s="18"/>
      <c r="AA17" s="2"/>
      <c r="AB17" s="20"/>
    </row>
    <row r="18" spans="1:30" ht="40" customHeight="1" x14ac:dyDescent="0.35">
      <c r="A18" s="94" t="s">
        <v>13</v>
      </c>
      <c r="B18" s="23">
        <v>26.221902777777778</v>
      </c>
      <c r="C18" s="24">
        <v>54.070244444444448</v>
      </c>
      <c r="D18" s="24">
        <v>52.944111111111113</v>
      </c>
      <c r="E18" s="25">
        <v>34.384599999999999</v>
      </c>
      <c r="F18" s="23">
        <v>39.5</v>
      </c>
      <c r="G18" s="24">
        <v>44.2</v>
      </c>
      <c r="H18" s="24">
        <v>44.2</v>
      </c>
      <c r="I18" s="24">
        <v>83.7</v>
      </c>
      <c r="J18" s="24">
        <v>70.8</v>
      </c>
      <c r="K18" s="24">
        <v>80.599999999999994</v>
      </c>
      <c r="L18" s="25">
        <v>46.8</v>
      </c>
      <c r="M18" s="82">
        <v>31.60787777777778</v>
      </c>
      <c r="N18" s="24">
        <v>48.932811111111114</v>
      </c>
      <c r="O18" s="24">
        <v>51.192244444444448</v>
      </c>
      <c r="P18" s="24">
        <v>38.221555555555554</v>
      </c>
      <c r="Q18" s="24">
        <v>45.577666666666666</v>
      </c>
      <c r="R18" s="24">
        <v>38.818266666666666</v>
      </c>
      <c r="S18" s="23">
        <v>25.126875000000002</v>
      </c>
      <c r="T18" s="24">
        <v>39.24163055555556</v>
      </c>
      <c r="U18" s="24">
        <v>53.629377777777776</v>
      </c>
      <c r="V18" s="24">
        <v>38.817999999999998</v>
      </c>
      <c r="W18" s="24">
        <v>45.915486111111115</v>
      </c>
      <c r="X18" s="25">
        <v>47.193977777777775</v>
      </c>
      <c r="Y18" s="26">
        <f t="shared" ref="Y18:Y25" si="0">SUM(B18:X18)</f>
        <v>1081.6966277777776</v>
      </c>
      <c r="AA18" s="2"/>
      <c r="AB18" s="20"/>
    </row>
    <row r="19" spans="1:30" ht="40" customHeight="1" x14ac:dyDescent="0.35">
      <c r="A19" s="95" t="s">
        <v>14</v>
      </c>
      <c r="B19" s="23">
        <v>24.657516203703704</v>
      </c>
      <c r="C19" s="24">
        <v>51.356292592592602</v>
      </c>
      <c r="D19" s="24">
        <v>50.451981481481482</v>
      </c>
      <c r="E19" s="25">
        <v>32.772733333333328</v>
      </c>
      <c r="F19" s="23">
        <v>39.5</v>
      </c>
      <c r="G19" s="24">
        <v>44.2</v>
      </c>
      <c r="H19" s="24">
        <v>44.2</v>
      </c>
      <c r="I19" s="24">
        <v>83.7</v>
      </c>
      <c r="J19" s="24">
        <v>70.8</v>
      </c>
      <c r="K19" s="24">
        <v>80.599999999999994</v>
      </c>
      <c r="L19" s="25">
        <v>46.8</v>
      </c>
      <c r="M19" s="82">
        <v>28.841853703703702</v>
      </c>
      <c r="N19" s="24">
        <v>46.526198148148147</v>
      </c>
      <c r="O19" s="24">
        <v>48.687125925925926</v>
      </c>
      <c r="P19" s="24">
        <v>36.259740740740739</v>
      </c>
      <c r="Q19" s="24">
        <v>43.644888888888886</v>
      </c>
      <c r="R19" s="24">
        <v>37.13153888888889</v>
      </c>
      <c r="S19" s="23">
        <v>22.047604166666662</v>
      </c>
      <c r="T19" s="24">
        <v>37.358478240740737</v>
      </c>
      <c r="U19" s="24">
        <v>50.91177037037037</v>
      </c>
      <c r="V19" s="24">
        <v>37.104166666666664</v>
      </c>
      <c r="W19" s="24">
        <v>43.699418981481479</v>
      </c>
      <c r="X19" s="25">
        <v>45.295837037037039</v>
      </c>
      <c r="Y19" s="26">
        <f t="shared" si="0"/>
        <v>1046.5471453703703</v>
      </c>
      <c r="AA19" s="2"/>
      <c r="AB19" s="20"/>
    </row>
    <row r="20" spans="1:30" ht="39.75" customHeight="1" x14ac:dyDescent="0.35">
      <c r="A20" s="94" t="s">
        <v>15</v>
      </c>
      <c r="B20" s="79">
        <v>24.852116203703698</v>
      </c>
      <c r="C20" s="24">
        <v>51.767892592592602</v>
      </c>
      <c r="D20" s="24">
        <v>50.860781481481482</v>
      </c>
      <c r="E20" s="25">
        <v>33.042933333333337</v>
      </c>
      <c r="F20" s="23">
        <v>39.5</v>
      </c>
      <c r="G20" s="24">
        <v>44.2</v>
      </c>
      <c r="H20" s="24">
        <v>44.2</v>
      </c>
      <c r="I20" s="24">
        <v>83.7</v>
      </c>
      <c r="J20" s="24">
        <v>70.8</v>
      </c>
      <c r="K20" s="24">
        <v>80.599999999999994</v>
      </c>
      <c r="L20" s="25">
        <v>46.9</v>
      </c>
      <c r="M20" s="83">
        <v>28.841853703703702</v>
      </c>
      <c r="N20" s="24">
        <v>46.52619814814814</v>
      </c>
      <c r="O20" s="24">
        <v>48.687125925925926</v>
      </c>
      <c r="P20" s="24">
        <v>36.259740740740739</v>
      </c>
      <c r="Q20" s="24">
        <v>43.644888888888886</v>
      </c>
      <c r="R20" s="24">
        <v>37.131538888888898</v>
      </c>
      <c r="S20" s="79">
        <v>22.047604166666666</v>
      </c>
      <c r="T20" s="24">
        <v>37.358478240740737</v>
      </c>
      <c r="U20" s="24">
        <v>50.911770370370377</v>
      </c>
      <c r="V20" s="24">
        <v>37.104166666666671</v>
      </c>
      <c r="W20" s="24">
        <v>43.699418981481486</v>
      </c>
      <c r="X20" s="25">
        <v>45.680137037037028</v>
      </c>
      <c r="Y20" s="26">
        <f t="shared" si="0"/>
        <v>1048.3166453703705</v>
      </c>
      <c r="AA20" s="2"/>
      <c r="AB20" s="20"/>
    </row>
    <row r="21" spans="1:30" ht="40" customHeight="1" x14ac:dyDescent="0.35">
      <c r="A21" s="95" t="s">
        <v>16</v>
      </c>
      <c r="B21" s="23">
        <v>24.852116203703698</v>
      </c>
      <c r="C21" s="24">
        <v>51.767892592592602</v>
      </c>
      <c r="D21" s="24">
        <v>50.860781481481482</v>
      </c>
      <c r="E21" s="25">
        <v>33.042933333333337</v>
      </c>
      <c r="F21" s="23">
        <v>39.5</v>
      </c>
      <c r="G21" s="24">
        <v>44.2</v>
      </c>
      <c r="H21" s="24">
        <v>44.2</v>
      </c>
      <c r="I21" s="24">
        <v>83.7</v>
      </c>
      <c r="J21" s="24">
        <v>70.8</v>
      </c>
      <c r="K21" s="24">
        <v>80.599999999999994</v>
      </c>
      <c r="L21" s="25">
        <v>46.9</v>
      </c>
      <c r="M21" s="82">
        <v>28.841853703703702</v>
      </c>
      <c r="N21" s="24">
        <v>46.52619814814814</v>
      </c>
      <c r="O21" s="24">
        <v>48.687125925925926</v>
      </c>
      <c r="P21" s="24">
        <v>36.259740740740739</v>
      </c>
      <c r="Q21" s="24">
        <v>43.644888888888886</v>
      </c>
      <c r="R21" s="24">
        <v>37.131538888888898</v>
      </c>
      <c r="S21" s="23">
        <v>22.047604166666666</v>
      </c>
      <c r="T21" s="24">
        <v>37.358478240740737</v>
      </c>
      <c r="U21" s="24">
        <v>50.911770370370377</v>
      </c>
      <c r="V21" s="24">
        <v>37.104166666666671</v>
      </c>
      <c r="W21" s="24">
        <v>43.699418981481486</v>
      </c>
      <c r="X21" s="25">
        <v>45.680137037037028</v>
      </c>
      <c r="Y21" s="26">
        <f t="shared" si="0"/>
        <v>1048.3166453703705</v>
      </c>
      <c r="AA21" s="2"/>
      <c r="AB21" s="20"/>
    </row>
    <row r="22" spans="1:30" ht="40" customHeight="1" x14ac:dyDescent="0.35">
      <c r="A22" s="94" t="s">
        <v>17</v>
      </c>
      <c r="B22" s="23">
        <v>24.852116203703698</v>
      </c>
      <c r="C22" s="24">
        <v>51.767892592592602</v>
      </c>
      <c r="D22" s="24">
        <v>50.860781481481482</v>
      </c>
      <c r="E22" s="25">
        <v>33.042933333333337</v>
      </c>
      <c r="F22" s="23">
        <v>41.991999999999997</v>
      </c>
      <c r="G22" s="24">
        <v>45.814666666666689</v>
      </c>
      <c r="H22" s="24">
        <v>45.814666666666689</v>
      </c>
      <c r="I22" s="24">
        <v>82.171666666666695</v>
      </c>
      <c r="J22" s="24">
        <v>68.656833333333324</v>
      </c>
      <c r="K22" s="24">
        <v>76.96933333333331</v>
      </c>
      <c r="L22" s="25">
        <v>43.468999999999994</v>
      </c>
      <c r="M22" s="82">
        <v>28.841853703703702</v>
      </c>
      <c r="N22" s="24">
        <v>46.52619814814814</v>
      </c>
      <c r="O22" s="24">
        <v>48.687125925925926</v>
      </c>
      <c r="P22" s="24">
        <v>36.259740740740739</v>
      </c>
      <c r="Q22" s="24">
        <v>43.644888888888886</v>
      </c>
      <c r="R22" s="24">
        <v>37.131538888888898</v>
      </c>
      <c r="S22" s="23">
        <v>36.200000000000003</v>
      </c>
      <c r="T22" s="24">
        <v>61</v>
      </c>
      <c r="U22" s="24">
        <v>42.4</v>
      </c>
      <c r="V22" s="24">
        <v>50</v>
      </c>
      <c r="W22" s="24">
        <v>47.2</v>
      </c>
      <c r="X22" s="25"/>
      <c r="Y22" s="26">
        <f t="shared" si="0"/>
        <v>1043.3032365740742</v>
      </c>
      <c r="AA22" s="2"/>
      <c r="AB22" s="20"/>
    </row>
    <row r="23" spans="1:30" ht="40" customHeight="1" x14ac:dyDescent="0.35">
      <c r="A23" s="95" t="s">
        <v>18</v>
      </c>
      <c r="B23" s="23">
        <v>24.852116203703698</v>
      </c>
      <c r="C23" s="24">
        <v>51.767892592592602</v>
      </c>
      <c r="D23" s="24">
        <v>50.860781481481482</v>
      </c>
      <c r="E23" s="25">
        <v>33.042933333333337</v>
      </c>
      <c r="F23" s="23">
        <v>41.991999999999997</v>
      </c>
      <c r="G23" s="24">
        <v>45.814666666666689</v>
      </c>
      <c r="H23" s="24">
        <v>45.814666666666689</v>
      </c>
      <c r="I23" s="24">
        <v>82.171666666666695</v>
      </c>
      <c r="J23" s="24">
        <v>68.656833333333324</v>
      </c>
      <c r="K23" s="24">
        <v>76.96933333333331</v>
      </c>
      <c r="L23" s="25">
        <v>43.468999999999994</v>
      </c>
      <c r="M23" s="82">
        <v>29.4</v>
      </c>
      <c r="N23" s="24">
        <v>58.5</v>
      </c>
      <c r="O23" s="24">
        <v>42.9</v>
      </c>
      <c r="P23" s="24">
        <v>63.5</v>
      </c>
      <c r="Q23" s="24">
        <v>46.8</v>
      </c>
      <c r="R23" s="24"/>
      <c r="S23" s="23">
        <v>36.200000000000003</v>
      </c>
      <c r="T23" s="24">
        <v>61</v>
      </c>
      <c r="U23" s="24">
        <v>42.4</v>
      </c>
      <c r="V23" s="24">
        <v>50</v>
      </c>
      <c r="W23" s="24">
        <v>47.2</v>
      </c>
      <c r="X23" s="25"/>
      <c r="Y23" s="26">
        <f t="shared" si="0"/>
        <v>1043.3118902777776</v>
      </c>
      <c r="AA23" s="2"/>
      <c r="AB23" s="20"/>
    </row>
    <row r="24" spans="1:30" ht="40" customHeight="1" x14ac:dyDescent="0.35">
      <c r="A24" s="94" t="s">
        <v>19</v>
      </c>
      <c r="B24" s="23">
        <v>23.9</v>
      </c>
      <c r="C24" s="24">
        <v>42.9</v>
      </c>
      <c r="D24" s="24">
        <v>40.6</v>
      </c>
      <c r="E24" s="25">
        <v>53.5</v>
      </c>
      <c r="F24" s="23">
        <v>41.991999999999997</v>
      </c>
      <c r="G24" s="24">
        <v>45.814666666666689</v>
      </c>
      <c r="H24" s="24">
        <v>45.814666666666689</v>
      </c>
      <c r="I24" s="24">
        <v>82.171666666666695</v>
      </c>
      <c r="J24" s="24">
        <v>68.656833333333324</v>
      </c>
      <c r="K24" s="24">
        <v>76.96933333333331</v>
      </c>
      <c r="L24" s="25">
        <v>43.468999999999994</v>
      </c>
      <c r="M24" s="82">
        <v>29.4</v>
      </c>
      <c r="N24" s="24">
        <v>58.5</v>
      </c>
      <c r="O24" s="24">
        <v>42.9</v>
      </c>
      <c r="P24" s="24">
        <v>63.5</v>
      </c>
      <c r="Q24" s="24">
        <v>46.8</v>
      </c>
      <c r="R24" s="24"/>
      <c r="S24" s="23">
        <v>36.200000000000003</v>
      </c>
      <c r="T24" s="24">
        <v>61</v>
      </c>
      <c r="U24" s="24">
        <v>42.4</v>
      </c>
      <c r="V24" s="24">
        <v>50</v>
      </c>
      <c r="W24" s="24">
        <v>47.2</v>
      </c>
      <c r="X24" s="25"/>
      <c r="Y24" s="26">
        <f t="shared" si="0"/>
        <v>1043.6881666666666</v>
      </c>
      <c r="AA24" s="2"/>
    </row>
    <row r="25" spans="1:30" ht="41.5" customHeight="1" x14ac:dyDescent="0.35">
      <c r="A25" s="95" t="s">
        <v>11</v>
      </c>
      <c r="B25" s="27">
        <f t="shared" ref="B25:D25" si="1">SUM(B18:B24)</f>
        <v>174.18788379629629</v>
      </c>
      <c r="C25" s="28">
        <f t="shared" si="1"/>
        <v>355.39810740740745</v>
      </c>
      <c r="D25" s="28">
        <f t="shared" si="1"/>
        <v>347.43921851851849</v>
      </c>
      <c r="E25" s="29">
        <f>SUM(E18:E24)</f>
        <v>252.82906666666668</v>
      </c>
      <c r="F25" s="27">
        <f t="shared" ref="F25:H25" si="2">SUM(F18:F24)</f>
        <v>283.976</v>
      </c>
      <c r="G25" s="28">
        <f t="shared" si="2"/>
        <v>314.24400000000009</v>
      </c>
      <c r="H25" s="28">
        <f t="shared" si="2"/>
        <v>314.24400000000009</v>
      </c>
      <c r="I25" s="28">
        <f>SUM(I18:I24)</f>
        <v>581.31500000000005</v>
      </c>
      <c r="J25" s="28">
        <f t="shared" ref="J25:L25" si="3">SUM(J18:J24)</f>
        <v>489.1705</v>
      </c>
      <c r="K25" s="28">
        <f t="shared" si="3"/>
        <v>553.30799999999999</v>
      </c>
      <c r="L25" s="29">
        <f t="shared" si="3"/>
        <v>317.80699999999996</v>
      </c>
      <c r="M25" s="84">
        <f>SUM(M18:M24)</f>
        <v>205.77529259259259</v>
      </c>
      <c r="N25" s="28">
        <f t="shared" ref="N25:R25" si="4">SUM(N18:N24)</f>
        <v>352.03760370370367</v>
      </c>
      <c r="O25" s="28">
        <f t="shared" si="4"/>
        <v>331.7407481481481</v>
      </c>
      <c r="P25" s="28">
        <f t="shared" si="4"/>
        <v>310.26051851851855</v>
      </c>
      <c r="Q25" s="28">
        <f t="shared" si="4"/>
        <v>313.7572222222222</v>
      </c>
      <c r="R25" s="28">
        <f t="shared" si="4"/>
        <v>187.34442222222225</v>
      </c>
      <c r="S25" s="27">
        <f>SUM(S18:S24)</f>
        <v>199.8696875</v>
      </c>
      <c r="T25" s="28">
        <f t="shared" ref="T25:X25" si="5">SUM(T18:T24)</f>
        <v>334.31706527777777</v>
      </c>
      <c r="U25" s="28">
        <f t="shared" si="5"/>
        <v>333.5646888888889</v>
      </c>
      <c r="V25" s="28">
        <f t="shared" si="5"/>
        <v>300.13049999999998</v>
      </c>
      <c r="W25" s="28">
        <f t="shared" si="5"/>
        <v>318.61374305555552</v>
      </c>
      <c r="X25" s="29">
        <f t="shared" si="5"/>
        <v>183.85008888888888</v>
      </c>
      <c r="Y25" s="26">
        <f t="shared" si="0"/>
        <v>7355.1803574074074</v>
      </c>
    </row>
    <row r="26" spans="1:30" s="2" customFormat="1" ht="36.75" customHeight="1" x14ac:dyDescent="0.35">
      <c r="A26" s="96" t="s">
        <v>20</v>
      </c>
      <c r="B26" s="30">
        <v>90</v>
      </c>
      <c r="C26" s="31">
        <v>88.5</v>
      </c>
      <c r="D26" s="31">
        <v>87.5</v>
      </c>
      <c r="E26" s="32">
        <v>86</v>
      </c>
      <c r="F26" s="30">
        <v>88</v>
      </c>
      <c r="G26" s="31">
        <v>87</v>
      </c>
      <c r="H26" s="31">
        <v>87</v>
      </c>
      <c r="I26" s="31">
        <v>85</v>
      </c>
      <c r="J26" s="31">
        <v>84.5</v>
      </c>
      <c r="K26" s="31">
        <v>84</v>
      </c>
      <c r="L26" s="32">
        <v>83</v>
      </c>
      <c r="M26" s="85">
        <v>86.5</v>
      </c>
      <c r="N26" s="31">
        <v>86</v>
      </c>
      <c r="O26" s="31">
        <v>85</v>
      </c>
      <c r="P26" s="31">
        <v>84</v>
      </c>
      <c r="Q26" s="31">
        <v>83.5</v>
      </c>
      <c r="R26" s="31">
        <v>82.5</v>
      </c>
      <c r="S26" s="30">
        <v>87.5</v>
      </c>
      <c r="T26" s="31">
        <v>86.5</v>
      </c>
      <c r="U26" s="31">
        <v>85.5</v>
      </c>
      <c r="V26" s="31">
        <v>84.5</v>
      </c>
      <c r="W26" s="31">
        <v>84</v>
      </c>
      <c r="X26" s="32">
        <v>83.5</v>
      </c>
      <c r="Y26" s="33">
        <f>+((Y25/Y27)/7)*1000</f>
        <v>85.426020411235854</v>
      </c>
    </row>
    <row r="27" spans="1:30" s="2" customFormat="1" ht="33" customHeight="1" x14ac:dyDescent="0.35">
      <c r="A27" s="97" t="s">
        <v>21</v>
      </c>
      <c r="B27" s="34">
        <v>278</v>
      </c>
      <c r="C27" s="35">
        <v>588</v>
      </c>
      <c r="D27" s="35">
        <v>584</v>
      </c>
      <c r="E27" s="36">
        <v>386</v>
      </c>
      <c r="F27" s="34">
        <v>461</v>
      </c>
      <c r="G27" s="35">
        <v>516</v>
      </c>
      <c r="H27" s="35">
        <v>516</v>
      </c>
      <c r="I27" s="35">
        <v>977</v>
      </c>
      <c r="J27" s="35">
        <v>827</v>
      </c>
      <c r="K27" s="35">
        <v>941</v>
      </c>
      <c r="L27" s="36">
        <v>547</v>
      </c>
      <c r="M27" s="86">
        <v>338</v>
      </c>
      <c r="N27" s="35">
        <v>545</v>
      </c>
      <c r="O27" s="35">
        <v>577</v>
      </c>
      <c r="P27" s="35">
        <v>435</v>
      </c>
      <c r="Q27" s="35">
        <v>526</v>
      </c>
      <c r="R27" s="35">
        <v>453</v>
      </c>
      <c r="S27" s="34">
        <v>429</v>
      </c>
      <c r="T27" s="35">
        <v>723</v>
      </c>
      <c r="U27" s="35">
        <v>502</v>
      </c>
      <c r="V27" s="35">
        <v>592</v>
      </c>
      <c r="W27" s="35">
        <v>559</v>
      </c>
      <c r="X27" s="36"/>
      <c r="Y27" s="37">
        <f>SUM(B27:X27)</f>
        <v>12300</v>
      </c>
      <c r="Z27" s="2">
        <f>((Y25*1000)/Y27)/7</f>
        <v>85.426020411235868</v>
      </c>
    </row>
    <row r="28" spans="1:30" s="2" customFormat="1" ht="33" customHeight="1" x14ac:dyDescent="0.35">
      <c r="A28" s="98" t="s">
        <v>22</v>
      </c>
      <c r="B28" s="38">
        <f>((B27*B26)*7/1000-B18-B19)/5</f>
        <v>24.852116203703698</v>
      </c>
      <c r="C28" s="39">
        <f t="shared" ref="C28:X28" si="6">((C27*C26)*7/1000-C18-C19)/5</f>
        <v>51.767892592592602</v>
      </c>
      <c r="D28" s="39">
        <f t="shared" si="6"/>
        <v>50.860781481481482</v>
      </c>
      <c r="E28" s="40">
        <f t="shared" si="6"/>
        <v>33.042933333333337</v>
      </c>
      <c r="F28" s="38">
        <f>((F27*F26)*7/1000-F18-F19-F20-F21)/3</f>
        <v>41.991999999999997</v>
      </c>
      <c r="G28" s="39">
        <f t="shared" ref="G28:L28" si="7">((G27*G26)*7/1000-G18-G19-G20-G21)/3</f>
        <v>45.814666666666689</v>
      </c>
      <c r="H28" s="39">
        <f t="shared" si="7"/>
        <v>45.814666666666689</v>
      </c>
      <c r="I28" s="39">
        <f t="shared" si="7"/>
        <v>82.171666666666695</v>
      </c>
      <c r="J28" s="39">
        <f t="shared" si="7"/>
        <v>68.656833333333324</v>
      </c>
      <c r="K28" s="39">
        <f t="shared" si="7"/>
        <v>76.96933333333331</v>
      </c>
      <c r="L28" s="40">
        <f t="shared" si="7"/>
        <v>43.468999999999994</v>
      </c>
      <c r="M28" s="87">
        <f t="shared" si="6"/>
        <v>28.841853703703702</v>
      </c>
      <c r="N28" s="39">
        <f t="shared" si="6"/>
        <v>46.52619814814814</v>
      </c>
      <c r="O28" s="39">
        <f t="shared" si="6"/>
        <v>48.687125925925926</v>
      </c>
      <c r="P28" s="39">
        <f t="shared" si="6"/>
        <v>36.259740740740739</v>
      </c>
      <c r="Q28" s="39">
        <f t="shared" si="6"/>
        <v>43.644888888888886</v>
      </c>
      <c r="R28" s="39">
        <f t="shared" si="6"/>
        <v>37.131538888888898</v>
      </c>
      <c r="S28" s="38">
        <f t="shared" si="6"/>
        <v>43.117604166666659</v>
      </c>
      <c r="T28" s="39">
        <f t="shared" si="6"/>
        <v>72.23527824074074</v>
      </c>
      <c r="U28" s="39">
        <f t="shared" si="6"/>
        <v>39.181170370370367</v>
      </c>
      <c r="V28" s="39">
        <f t="shared" si="6"/>
        <v>54.849166666666669</v>
      </c>
      <c r="W28" s="39">
        <f t="shared" si="6"/>
        <v>47.815418981481479</v>
      </c>
      <c r="X28" s="40">
        <f t="shared" si="6"/>
        <v>-18.497962962962966</v>
      </c>
      <c r="Y28" s="41"/>
    </row>
    <row r="29" spans="1:30" ht="33.75" customHeight="1" x14ac:dyDescent="0.35">
      <c r="A29" s="99" t="s">
        <v>23</v>
      </c>
      <c r="B29" s="42">
        <f t="shared" ref="B29:D29" si="8">((B27*B26)*7)/1000</f>
        <v>175.14</v>
      </c>
      <c r="C29" s="43">
        <f t="shared" si="8"/>
        <v>364.26600000000002</v>
      </c>
      <c r="D29" s="43">
        <f t="shared" si="8"/>
        <v>357.7</v>
      </c>
      <c r="E29" s="90">
        <f>((E27*E26)*7)/1000</f>
        <v>232.37200000000001</v>
      </c>
      <c r="F29" s="42">
        <f>((F27*F26)*7)/1000</f>
        <v>283.976</v>
      </c>
      <c r="G29" s="43">
        <f t="shared" ref="G29:H29" si="9">((G27*G26)*7)/1000</f>
        <v>314.24400000000003</v>
      </c>
      <c r="H29" s="43">
        <f t="shared" si="9"/>
        <v>314.24400000000003</v>
      </c>
      <c r="I29" s="43">
        <f>((I27*I26)*7)/1000</f>
        <v>581.31500000000005</v>
      </c>
      <c r="J29" s="43">
        <f>((J27*J26)*7)/1000</f>
        <v>489.1705</v>
      </c>
      <c r="K29" s="43">
        <f t="shared" ref="K29:L29" si="10">((K27*K26)*7)/1000</f>
        <v>553.30799999999999</v>
      </c>
      <c r="L29" s="90">
        <f t="shared" si="10"/>
        <v>317.80700000000002</v>
      </c>
      <c r="M29" s="88">
        <f>((M27*M26)*7)/1000</f>
        <v>204.65899999999999</v>
      </c>
      <c r="N29" s="43">
        <f>((N27*N26)*7)/1000</f>
        <v>328.09</v>
      </c>
      <c r="O29" s="43">
        <f>((O27*O26)*7)/1000</f>
        <v>343.315</v>
      </c>
      <c r="P29" s="43">
        <f t="shared" ref="P29:X29" si="11">((P27*P26)*7)/1000</f>
        <v>255.78</v>
      </c>
      <c r="Q29" s="43">
        <f t="shared" si="11"/>
        <v>307.447</v>
      </c>
      <c r="R29" s="43">
        <f t="shared" si="11"/>
        <v>261.60750000000002</v>
      </c>
      <c r="S29" s="44">
        <f t="shared" si="11"/>
        <v>262.76249999999999</v>
      </c>
      <c r="T29" s="45">
        <f t="shared" si="11"/>
        <v>437.7765</v>
      </c>
      <c r="U29" s="45">
        <f t="shared" si="11"/>
        <v>300.447</v>
      </c>
      <c r="V29" s="45">
        <f t="shared" si="11"/>
        <v>350.16800000000001</v>
      </c>
      <c r="W29" s="45">
        <f t="shared" si="11"/>
        <v>328.69200000000001</v>
      </c>
      <c r="X29" s="46">
        <f t="shared" si="11"/>
        <v>0</v>
      </c>
      <c r="Y29" s="47"/>
    </row>
    <row r="30" spans="1:30" ht="33.75" customHeight="1" thickBot="1" x14ac:dyDescent="0.4">
      <c r="A30" s="100" t="s">
        <v>24</v>
      </c>
      <c r="B30" s="48">
        <f t="shared" ref="B30:D30" si="12">+(B25/B27)/7*1000</f>
        <v>89.510731652773018</v>
      </c>
      <c r="C30" s="49">
        <f t="shared" si="12"/>
        <v>86.345507144656821</v>
      </c>
      <c r="D30" s="49">
        <f t="shared" si="12"/>
        <v>84.990024099441897</v>
      </c>
      <c r="E30" s="50">
        <f>+(E25/E27)/7*1000</f>
        <v>93.571083148285211</v>
      </c>
      <c r="F30" s="48">
        <f t="shared" ref="F30:H30" si="13">+(F25/F27)/7*1000</f>
        <v>88</v>
      </c>
      <c r="G30" s="49">
        <f t="shared" si="13"/>
        <v>87.000000000000043</v>
      </c>
      <c r="H30" s="49">
        <f t="shared" si="13"/>
        <v>87.000000000000043</v>
      </c>
      <c r="I30" s="49">
        <f>+(I25/I27)/7*1000</f>
        <v>85</v>
      </c>
      <c r="J30" s="49">
        <f t="shared" ref="J30:L30" si="14">+(J25/J27)/7*1000</f>
        <v>84.5</v>
      </c>
      <c r="K30" s="49">
        <f t="shared" si="14"/>
        <v>83.999999999999986</v>
      </c>
      <c r="L30" s="50">
        <f t="shared" si="14"/>
        <v>82.999999999999986</v>
      </c>
      <c r="M30" s="89">
        <f>+(M25/M27)/7*1000</f>
        <v>86.971805829498138</v>
      </c>
      <c r="N30" s="49">
        <f t="shared" ref="N30:X30" si="15">+(N25/N27)/7*1000</f>
        <v>92.277222464928883</v>
      </c>
      <c r="O30" s="49">
        <f t="shared" si="15"/>
        <v>82.134376862626411</v>
      </c>
      <c r="P30" s="49">
        <f t="shared" si="15"/>
        <v>101.89179590099131</v>
      </c>
      <c r="Q30" s="49">
        <f t="shared" si="15"/>
        <v>85.213802884905547</v>
      </c>
      <c r="R30" s="49">
        <f t="shared" si="15"/>
        <v>59.080549423595791</v>
      </c>
      <c r="S30" s="48">
        <f t="shared" si="15"/>
        <v>66.556672494172489</v>
      </c>
      <c r="T30" s="49">
        <f t="shared" si="15"/>
        <v>66.057511416276981</v>
      </c>
      <c r="U30" s="49">
        <f t="shared" si="15"/>
        <v>94.924498830076516</v>
      </c>
      <c r="V30" s="49">
        <f t="shared" si="15"/>
        <v>72.425313706563699</v>
      </c>
      <c r="W30" s="49">
        <f t="shared" si="15"/>
        <v>81.424416829940071</v>
      </c>
      <c r="X30" s="50" t="e">
        <f t="shared" si="15"/>
        <v>#DIV/0!</v>
      </c>
      <c r="Y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202" t="s">
        <v>26</v>
      </c>
      <c r="C36" s="203"/>
      <c r="D36" s="203"/>
      <c r="E36" s="203"/>
      <c r="F36" s="203"/>
      <c r="G36" s="203"/>
      <c r="H36" s="200"/>
      <c r="I36" s="102"/>
      <c r="J36" s="55" t="s">
        <v>27</v>
      </c>
      <c r="K36" s="110"/>
      <c r="L36" s="203" t="s">
        <v>26</v>
      </c>
      <c r="M36" s="203"/>
      <c r="N36" s="203"/>
      <c r="O36" s="203"/>
      <c r="P36" s="20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22.7</v>
      </c>
      <c r="C39" s="82">
        <v>63.4</v>
      </c>
      <c r="D39" s="82">
        <v>59.6</v>
      </c>
      <c r="E39" s="82">
        <v>66.400000000000006</v>
      </c>
      <c r="F39" s="82">
        <v>71.400000000000006</v>
      </c>
      <c r="G39" s="82">
        <v>65.8</v>
      </c>
      <c r="H39" s="82"/>
      <c r="I39" s="104">
        <f t="shared" ref="I39:I46" si="16">SUM(B39:H39)</f>
        <v>349.3</v>
      </c>
      <c r="J39" s="2"/>
      <c r="K39" s="94" t="s">
        <v>13</v>
      </c>
      <c r="L39" s="82">
        <v>12.2</v>
      </c>
      <c r="M39" s="82">
        <v>14.6</v>
      </c>
      <c r="N39" s="82">
        <v>11.2</v>
      </c>
      <c r="O39" s="82"/>
      <c r="P39" s="82"/>
      <c r="Q39" s="104">
        <f t="shared" ref="Q39:Q46" si="17">SUM(L39:P39)</f>
        <v>38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21.5</v>
      </c>
      <c r="C40" s="82">
        <v>59.4</v>
      </c>
      <c r="D40" s="82">
        <v>55.8</v>
      </c>
      <c r="E40" s="82">
        <v>62.3</v>
      </c>
      <c r="F40" s="82">
        <v>66.900000000000006</v>
      </c>
      <c r="G40" s="82">
        <v>61.7</v>
      </c>
      <c r="H40" s="82"/>
      <c r="I40" s="104">
        <f t="shared" si="16"/>
        <v>327.59999999999997</v>
      </c>
      <c r="J40" s="2"/>
      <c r="K40" s="95" t="s">
        <v>14</v>
      </c>
      <c r="L40" s="82">
        <v>11.2</v>
      </c>
      <c r="M40" s="82">
        <v>13.5</v>
      </c>
      <c r="N40" s="82">
        <v>10.199999999999999</v>
      </c>
      <c r="O40" s="82"/>
      <c r="P40" s="82"/>
      <c r="Q40" s="104">
        <f t="shared" si="17"/>
        <v>34.9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>
        <v>22.369500000000006</v>
      </c>
      <c r="C41" s="24">
        <v>61.307600000000015</v>
      </c>
      <c r="D41" s="24">
        <v>56.677999999999997</v>
      </c>
      <c r="E41" s="24">
        <v>61.733399999999996</v>
      </c>
      <c r="F41" s="24">
        <v>65.848800000000011</v>
      </c>
      <c r="G41" s="24">
        <v>59.148900000000005</v>
      </c>
      <c r="H41" s="24"/>
      <c r="I41" s="104">
        <f t="shared" si="16"/>
        <v>327.08620000000008</v>
      </c>
      <c r="J41" s="2"/>
      <c r="K41" s="94" t="s">
        <v>15</v>
      </c>
      <c r="L41" s="82">
        <v>11.2</v>
      </c>
      <c r="M41" s="82">
        <v>13.5</v>
      </c>
      <c r="N41" s="82">
        <v>10.199999999999999</v>
      </c>
      <c r="O41" s="24"/>
      <c r="P41" s="24"/>
      <c r="Q41" s="104">
        <f t="shared" si="17"/>
        <v>34.9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22.369500000000006</v>
      </c>
      <c r="C42" s="82">
        <v>61.307600000000015</v>
      </c>
      <c r="D42" s="82">
        <v>56.677999999999997</v>
      </c>
      <c r="E42" s="82">
        <v>61.733399999999996</v>
      </c>
      <c r="F42" s="82">
        <v>65.848800000000011</v>
      </c>
      <c r="G42" s="82">
        <v>59.148900000000005</v>
      </c>
      <c r="H42" s="82"/>
      <c r="I42" s="104">
        <f t="shared" si="16"/>
        <v>327.08620000000008</v>
      </c>
      <c r="J42" s="2"/>
      <c r="K42" s="95" t="s">
        <v>16</v>
      </c>
      <c r="L42" s="82">
        <v>11.2</v>
      </c>
      <c r="M42" s="82">
        <v>13.5</v>
      </c>
      <c r="N42" s="82">
        <v>10.199999999999999</v>
      </c>
      <c r="O42" s="82"/>
      <c r="P42" s="82"/>
      <c r="Q42" s="104">
        <f t="shared" si="17"/>
        <v>34.9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22.369500000000006</v>
      </c>
      <c r="C43" s="82">
        <v>61.307600000000015</v>
      </c>
      <c r="D43" s="82">
        <v>56.677999999999997</v>
      </c>
      <c r="E43" s="82">
        <v>61.733399999999996</v>
      </c>
      <c r="F43" s="82">
        <v>65.848800000000011</v>
      </c>
      <c r="G43" s="82">
        <v>59.148900000000005</v>
      </c>
      <c r="H43" s="82"/>
      <c r="I43" s="104">
        <f t="shared" si="16"/>
        <v>327.08620000000008</v>
      </c>
      <c r="J43" s="2"/>
      <c r="K43" s="94" t="s">
        <v>17</v>
      </c>
      <c r="L43" s="82">
        <v>11.2</v>
      </c>
      <c r="M43" s="82">
        <v>13.5</v>
      </c>
      <c r="N43" s="82">
        <v>10.199999999999999</v>
      </c>
      <c r="O43" s="82"/>
      <c r="P43" s="82"/>
      <c r="Q43" s="104">
        <f t="shared" si="17"/>
        <v>34.9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>
        <v>22.369500000000006</v>
      </c>
      <c r="C44" s="82">
        <v>61.307600000000015</v>
      </c>
      <c r="D44" s="82">
        <v>56.677999999999997</v>
      </c>
      <c r="E44" s="82">
        <v>61.733399999999996</v>
      </c>
      <c r="F44" s="82">
        <v>65.848800000000011</v>
      </c>
      <c r="G44" s="82">
        <v>59.148900000000005</v>
      </c>
      <c r="H44" s="82"/>
      <c r="I44" s="104">
        <f t="shared" si="16"/>
        <v>327.08620000000008</v>
      </c>
      <c r="J44" s="2"/>
      <c r="K44" s="95" t="s">
        <v>18</v>
      </c>
      <c r="L44" s="82">
        <v>11.2</v>
      </c>
      <c r="M44" s="82">
        <v>13.5</v>
      </c>
      <c r="N44" s="82">
        <v>10.3</v>
      </c>
      <c r="O44" s="82"/>
      <c r="P44" s="82"/>
      <c r="Q44" s="104">
        <f t="shared" si="17"/>
        <v>35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22.369500000000006</v>
      </c>
      <c r="C45" s="82">
        <v>61.307600000000015</v>
      </c>
      <c r="D45" s="82">
        <v>56.677999999999997</v>
      </c>
      <c r="E45" s="82">
        <v>61.733399999999996</v>
      </c>
      <c r="F45" s="82">
        <v>65.848800000000011</v>
      </c>
      <c r="G45" s="82">
        <v>59.148900000000005</v>
      </c>
      <c r="H45" s="82"/>
      <c r="I45" s="104">
        <f t="shared" si="16"/>
        <v>327.08620000000008</v>
      </c>
      <c r="J45" s="2"/>
      <c r="K45" s="94" t="s">
        <v>19</v>
      </c>
      <c r="L45" s="82">
        <v>11.2</v>
      </c>
      <c r="M45" s="82">
        <v>13.5</v>
      </c>
      <c r="N45" s="82">
        <v>10.3</v>
      </c>
      <c r="O45" s="82"/>
      <c r="P45" s="82"/>
      <c r="Q45" s="104">
        <f t="shared" si="17"/>
        <v>35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8">SUM(B39:B45)</f>
        <v>156.04750000000004</v>
      </c>
      <c r="C46" s="28">
        <f t="shared" si="18"/>
        <v>429.33800000000014</v>
      </c>
      <c r="D46" s="28">
        <f t="shared" si="18"/>
        <v>398.78999999999996</v>
      </c>
      <c r="E46" s="28">
        <f t="shared" si="18"/>
        <v>437.36700000000002</v>
      </c>
      <c r="F46" s="28">
        <f t="shared" si="18"/>
        <v>467.54399999999998</v>
      </c>
      <c r="G46" s="28">
        <f t="shared" si="18"/>
        <v>423.24450000000007</v>
      </c>
      <c r="H46" s="28">
        <f t="shared" si="18"/>
        <v>0</v>
      </c>
      <c r="I46" s="104">
        <f t="shared" si="16"/>
        <v>2312.3310000000006</v>
      </c>
      <c r="K46" s="80" t="s">
        <v>11</v>
      </c>
      <c r="L46" s="84">
        <f>SUM(L39:L45)</f>
        <v>79.400000000000006</v>
      </c>
      <c r="M46" s="28">
        <f>SUM(M39:M45)</f>
        <v>95.6</v>
      </c>
      <c r="N46" s="28">
        <f>SUM(N39:N45)</f>
        <v>72.599999999999994</v>
      </c>
      <c r="O46" s="28">
        <f>SUM(O39:O45)</f>
        <v>0</v>
      </c>
      <c r="P46" s="28">
        <f>SUM(P39:P45)</f>
        <v>0</v>
      </c>
      <c r="Q46" s="104">
        <f t="shared" si="17"/>
        <v>247.6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92.5</v>
      </c>
      <c r="C47" s="31">
        <v>91</v>
      </c>
      <c r="D47" s="31">
        <v>90</v>
      </c>
      <c r="E47" s="31">
        <v>88.5</v>
      </c>
      <c r="F47" s="31">
        <v>88</v>
      </c>
      <c r="G47" s="31">
        <v>86.5</v>
      </c>
      <c r="H47" s="31"/>
      <c r="I47" s="105">
        <f>+((I46/I48)/7)*1000</f>
        <v>88.990571120689665</v>
      </c>
      <c r="K47" s="113" t="s">
        <v>20</v>
      </c>
      <c r="L47" s="85">
        <v>91.5</v>
      </c>
      <c r="M47" s="31">
        <v>91</v>
      </c>
      <c r="N47" s="31">
        <v>91</v>
      </c>
      <c r="O47" s="31"/>
      <c r="P47" s="31"/>
      <c r="Q47" s="105">
        <f>+((Q46/Q48)/7)*1000</f>
        <v>91.163475699558163</v>
      </c>
      <c r="R47" s="65"/>
      <c r="S47" s="65"/>
    </row>
    <row r="48" spans="1:30" ht="33.75" customHeight="1" x14ac:dyDescent="0.3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699</v>
      </c>
      <c r="H48" s="35"/>
      <c r="I48" s="106">
        <f>SUM(B48:H48)</f>
        <v>3712</v>
      </c>
      <c r="J48" s="66"/>
      <c r="K48" s="97" t="s">
        <v>21</v>
      </c>
      <c r="L48" s="109">
        <v>124</v>
      </c>
      <c r="M48" s="67">
        <v>150</v>
      </c>
      <c r="N48" s="67">
        <v>114</v>
      </c>
      <c r="O48" s="67"/>
      <c r="P48" s="67"/>
      <c r="Q48" s="115">
        <f>SUM(L48:P48)</f>
        <v>388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19">((B48*B47)*7/1000-B39-B40)/5</f>
        <v>22.369500000000006</v>
      </c>
      <c r="C49" s="39">
        <f t="shared" si="19"/>
        <v>61.307600000000015</v>
      </c>
      <c r="D49" s="39">
        <f t="shared" si="19"/>
        <v>56.677999999999997</v>
      </c>
      <c r="E49" s="39">
        <f t="shared" si="19"/>
        <v>61.733399999999996</v>
      </c>
      <c r="F49" s="39">
        <f t="shared" si="19"/>
        <v>65.848800000000011</v>
      </c>
      <c r="G49" s="39">
        <f t="shared" si="19"/>
        <v>59.148900000000005</v>
      </c>
      <c r="H49" s="39">
        <f t="shared" si="19"/>
        <v>0</v>
      </c>
      <c r="I49" s="107">
        <f>((I46*1000)/I48)/7</f>
        <v>88.990571120689665</v>
      </c>
      <c r="K49" s="98" t="s">
        <v>22</v>
      </c>
      <c r="L49" s="87">
        <f t="shared" ref="L49:P49" si="20">((L48*L47)*7/1000-L39)/6</f>
        <v>11.203666666666665</v>
      </c>
      <c r="M49" s="39">
        <f t="shared" si="20"/>
        <v>13.491666666666667</v>
      </c>
      <c r="N49" s="39">
        <f t="shared" si="20"/>
        <v>10.236333333333333</v>
      </c>
      <c r="O49" s="39">
        <f t="shared" si="20"/>
        <v>0</v>
      </c>
      <c r="P49" s="39">
        <f t="shared" si="20"/>
        <v>0</v>
      </c>
      <c r="Q49" s="116">
        <f>((Q46*1000)/Q48)/7</f>
        <v>91.163475699558177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1">((B48*B47)*7)/1000</f>
        <v>156.04750000000001</v>
      </c>
      <c r="C50" s="43">
        <f t="shared" si="21"/>
        <v>429.33800000000002</v>
      </c>
      <c r="D50" s="43">
        <f t="shared" si="21"/>
        <v>398.79</v>
      </c>
      <c r="E50" s="43">
        <f t="shared" si="21"/>
        <v>437.36700000000002</v>
      </c>
      <c r="F50" s="43">
        <f t="shared" si="21"/>
        <v>467.54399999999998</v>
      </c>
      <c r="G50" s="43">
        <f t="shared" si="21"/>
        <v>423.24450000000002</v>
      </c>
      <c r="H50" s="43">
        <f t="shared" si="21"/>
        <v>0</v>
      </c>
      <c r="I50" s="90"/>
      <c r="K50" s="99" t="s">
        <v>23</v>
      </c>
      <c r="L50" s="88">
        <f>((L48*L47)*7)/1000</f>
        <v>79.421999999999997</v>
      </c>
      <c r="M50" s="43">
        <f>((M48*M47)*7)/1000</f>
        <v>95.55</v>
      </c>
      <c r="N50" s="43">
        <f>((N48*N47)*7)/1000</f>
        <v>72.617999999999995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2">+(B46/B48)/7*1000</f>
        <v>92.500000000000028</v>
      </c>
      <c r="C51" s="49">
        <f t="shared" si="22"/>
        <v>91.000000000000043</v>
      </c>
      <c r="D51" s="49">
        <f t="shared" si="22"/>
        <v>89.999999999999986</v>
      </c>
      <c r="E51" s="49">
        <f t="shared" si="22"/>
        <v>88.500000000000014</v>
      </c>
      <c r="F51" s="49">
        <f t="shared" si="22"/>
        <v>88</v>
      </c>
      <c r="G51" s="49">
        <f t="shared" si="22"/>
        <v>86.500000000000028</v>
      </c>
      <c r="H51" s="49" t="e">
        <f t="shared" si="22"/>
        <v>#DIV/0!</v>
      </c>
      <c r="I51" s="108"/>
      <c r="J51" s="52"/>
      <c r="K51" s="100" t="s">
        <v>24</v>
      </c>
      <c r="L51" s="89">
        <f>+(L46/L48)/7*1000</f>
        <v>91.474654377880185</v>
      </c>
      <c r="M51" s="49">
        <f>+(M46/M48)/7*1000</f>
        <v>91.047619047619037</v>
      </c>
      <c r="N51" s="49">
        <f>+(N46/N48)/7*1000</f>
        <v>90.977443609022558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204"/>
      <c r="K54" s="20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202" t="s">
        <v>8</v>
      </c>
      <c r="C55" s="203"/>
      <c r="D55" s="203"/>
      <c r="E55" s="203"/>
      <c r="F55" s="203"/>
      <c r="G55" s="20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26.1</v>
      </c>
      <c r="C58" s="82">
        <v>32.799999999999997</v>
      </c>
      <c r="D58" s="82">
        <v>28.9</v>
      </c>
      <c r="E58" s="82">
        <v>25.6</v>
      </c>
      <c r="F58" s="82">
        <v>21.8</v>
      </c>
      <c r="G58" s="82"/>
      <c r="H58" s="104">
        <f t="shared" ref="H58:H65" si="23">SUM(B58:G58)</f>
        <v>135.20000000000002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24</v>
      </c>
      <c r="C59" s="82">
        <v>30.1</v>
      </c>
      <c r="D59" s="82">
        <v>26.8</v>
      </c>
      <c r="E59" s="82">
        <v>23.7</v>
      </c>
      <c r="F59" s="82">
        <v>20.100000000000001</v>
      </c>
      <c r="G59" s="82"/>
      <c r="H59" s="104">
        <f t="shared" si="23"/>
        <v>124.70000000000002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>
        <v>24</v>
      </c>
      <c r="C60" s="82">
        <v>30.1</v>
      </c>
      <c r="D60" s="82">
        <v>26.8</v>
      </c>
      <c r="E60" s="82">
        <v>23.7</v>
      </c>
      <c r="F60" s="82">
        <v>20.100000000000001</v>
      </c>
      <c r="G60" s="24"/>
      <c r="H60" s="104">
        <f t="shared" si="23"/>
        <v>124.70000000000002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24</v>
      </c>
      <c r="C61" s="82">
        <v>30.1</v>
      </c>
      <c r="D61" s="82">
        <v>26.8</v>
      </c>
      <c r="E61" s="82">
        <v>23.7</v>
      </c>
      <c r="F61" s="82">
        <v>20.100000000000001</v>
      </c>
      <c r="G61" s="82"/>
      <c r="H61" s="104">
        <f t="shared" si="23"/>
        <v>124.70000000000002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>
        <v>24.1</v>
      </c>
      <c r="C62" s="82">
        <v>30.2</v>
      </c>
      <c r="D62" s="82">
        <v>26.8</v>
      </c>
      <c r="E62" s="82">
        <v>23.7</v>
      </c>
      <c r="F62" s="82">
        <v>20.100000000000001</v>
      </c>
      <c r="G62" s="82"/>
      <c r="H62" s="104">
        <f t="shared" si="23"/>
        <v>124.9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>
        <v>24.1</v>
      </c>
      <c r="C63" s="82">
        <v>30.2</v>
      </c>
      <c r="D63" s="82">
        <v>26.8</v>
      </c>
      <c r="E63" s="82">
        <v>23.7</v>
      </c>
      <c r="F63" s="82">
        <v>20.2</v>
      </c>
      <c r="G63" s="82"/>
      <c r="H63" s="104">
        <f t="shared" si="23"/>
        <v>125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24.1</v>
      </c>
      <c r="C64" s="82">
        <v>30.2</v>
      </c>
      <c r="D64" s="82">
        <v>26.8</v>
      </c>
      <c r="E64" s="82">
        <v>23.8</v>
      </c>
      <c r="F64" s="82">
        <v>20.2</v>
      </c>
      <c r="G64" s="82"/>
      <c r="H64" s="104">
        <f t="shared" si="23"/>
        <v>125.1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4">SUM(B58:B64)</f>
        <v>170.39999999999998</v>
      </c>
      <c r="C65" s="28">
        <f t="shared" si="24"/>
        <v>213.69999999999996</v>
      </c>
      <c r="D65" s="28">
        <f t="shared" si="24"/>
        <v>189.70000000000002</v>
      </c>
      <c r="E65" s="28">
        <f t="shared" si="24"/>
        <v>167.9</v>
      </c>
      <c r="F65" s="28">
        <f t="shared" si="24"/>
        <v>142.60000000000002</v>
      </c>
      <c r="G65" s="28">
        <f t="shared" si="24"/>
        <v>0</v>
      </c>
      <c r="H65" s="104">
        <f t="shared" si="23"/>
        <v>884.3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99</v>
      </c>
      <c r="C66" s="31">
        <v>98.5</v>
      </c>
      <c r="D66" s="31">
        <v>97.5</v>
      </c>
      <c r="E66" s="31">
        <v>97.5</v>
      </c>
      <c r="F66" s="31">
        <v>97.5</v>
      </c>
      <c r="G66" s="31"/>
      <c r="H66" s="105">
        <f>+((H65/H67)/7)*1000</f>
        <v>98.005098082677591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246</v>
      </c>
      <c r="C67" s="67">
        <v>310</v>
      </c>
      <c r="D67" s="67">
        <v>278</v>
      </c>
      <c r="E67" s="67">
        <v>246</v>
      </c>
      <c r="F67" s="67">
        <v>209</v>
      </c>
      <c r="G67" s="67"/>
      <c r="H67" s="115">
        <f>SUM(B67:G67)</f>
        <v>1289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:G68" si="25">((B67*B66)*7/1000-B58)/6</f>
        <v>24.063000000000002</v>
      </c>
      <c r="C68" s="39">
        <f t="shared" si="25"/>
        <v>30.157499999999999</v>
      </c>
      <c r="D68" s="39">
        <f t="shared" si="25"/>
        <v>26.805833333333336</v>
      </c>
      <c r="E68" s="39">
        <f t="shared" si="25"/>
        <v>23.715833333333336</v>
      </c>
      <c r="F68" s="39">
        <f t="shared" si="25"/>
        <v>20.14041666666667</v>
      </c>
      <c r="G68" s="39">
        <f t="shared" si="25"/>
        <v>0</v>
      </c>
      <c r="H68" s="119">
        <f>((H65*1000)/H67)/7</f>
        <v>98.005098082677605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26">((B67*B66)*7)/1000</f>
        <v>170.47800000000001</v>
      </c>
      <c r="C69" s="43">
        <f t="shared" si="26"/>
        <v>213.745</v>
      </c>
      <c r="D69" s="43">
        <f t="shared" si="26"/>
        <v>189.73500000000001</v>
      </c>
      <c r="E69" s="43">
        <f t="shared" si="26"/>
        <v>167.89500000000001</v>
      </c>
      <c r="F69" s="43">
        <f t="shared" si="26"/>
        <v>142.64250000000001</v>
      </c>
      <c r="G69" s="43">
        <f t="shared" si="26"/>
        <v>0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27">+(B65/B67)/7*1000</f>
        <v>98.954703832752614</v>
      </c>
      <c r="C70" s="49">
        <f t="shared" si="27"/>
        <v>98.479262672811046</v>
      </c>
      <c r="D70" s="49">
        <f t="shared" si="27"/>
        <v>97.482014388489219</v>
      </c>
      <c r="E70" s="49">
        <f t="shared" si="27"/>
        <v>97.502903600464563</v>
      </c>
      <c r="F70" s="49">
        <f t="shared" si="27"/>
        <v>97.470950102529073</v>
      </c>
      <c r="G70" s="49" t="e">
        <f t="shared" si="27"/>
        <v>#DIV/0!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R15"/>
    <mergeCell ref="S15:X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31" zoomScale="30" zoomScaleNormal="30" workbookViewId="0">
      <selection activeCell="L48" sqref="L48:N48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197" t="s">
        <v>0</v>
      </c>
      <c r="B3" s="197"/>
      <c r="C3" s="197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2"/>
      <c r="Z3" s="2"/>
      <c r="AA3" s="2"/>
      <c r="AB3" s="2"/>
      <c r="AC3" s="2"/>
      <c r="AD3" s="175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75" t="s">
        <v>1</v>
      </c>
      <c r="B9" s="175"/>
      <c r="C9" s="175"/>
      <c r="D9" s="1"/>
      <c r="E9" s="198" t="s">
        <v>2</v>
      </c>
      <c r="F9" s="198"/>
      <c r="G9" s="19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198"/>
      <c r="S9" s="19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75"/>
      <c r="B10" s="175"/>
      <c r="C10" s="17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75" t="s">
        <v>4</v>
      </c>
      <c r="B11" s="175"/>
      <c r="C11" s="175"/>
      <c r="D11" s="1"/>
      <c r="E11" s="176">
        <v>1</v>
      </c>
      <c r="F11" s="1"/>
      <c r="G11" s="1"/>
      <c r="H11" s="1"/>
      <c r="I11" s="1"/>
      <c r="J11" s="1"/>
      <c r="K11" s="199" t="s">
        <v>70</v>
      </c>
      <c r="L11" s="199"/>
      <c r="M11" s="177"/>
      <c r="N11" s="17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75"/>
      <c r="B12" s="175"/>
      <c r="C12" s="175"/>
      <c r="D12" s="1"/>
      <c r="E12" s="5"/>
      <c r="F12" s="1"/>
      <c r="G12" s="1"/>
      <c r="H12" s="1"/>
      <c r="I12" s="1"/>
      <c r="J12" s="1"/>
      <c r="K12" s="177"/>
      <c r="L12" s="177"/>
      <c r="M12" s="177"/>
      <c r="N12" s="17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75"/>
      <c r="B13" s="175"/>
      <c r="C13" s="175"/>
      <c r="D13" s="175"/>
      <c r="E13" s="175"/>
      <c r="F13" s="175"/>
      <c r="G13" s="175"/>
      <c r="H13" s="175"/>
      <c r="I13" s="175"/>
      <c r="J13" s="175"/>
      <c r="K13" s="175"/>
      <c r="L13" s="177"/>
      <c r="M13" s="177"/>
      <c r="N13" s="177"/>
      <c r="O13" s="177"/>
      <c r="P13" s="177"/>
      <c r="Q13" s="177"/>
      <c r="R13" s="177"/>
      <c r="S13" s="177"/>
      <c r="T13" s="177"/>
      <c r="U13" s="177"/>
      <c r="V13" s="177"/>
      <c r="W13" s="1"/>
      <c r="X13" s="1"/>
      <c r="Y13" s="1"/>
    </row>
    <row r="14" spans="1:30" s="3" customFormat="1" ht="25.5" thickBot="1" x14ac:dyDescent="0.4">
      <c r="A14" s="17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91" t="s">
        <v>7</v>
      </c>
      <c r="B15" s="210" t="s">
        <v>8</v>
      </c>
      <c r="C15" s="211"/>
      <c r="D15" s="211"/>
      <c r="E15" s="212"/>
      <c r="F15" s="210" t="s">
        <v>55</v>
      </c>
      <c r="G15" s="211"/>
      <c r="H15" s="211"/>
      <c r="I15" s="211"/>
      <c r="J15" s="211"/>
      <c r="K15" s="211"/>
      <c r="L15" s="212"/>
      <c r="M15" s="213" t="s">
        <v>9</v>
      </c>
      <c r="N15" s="205"/>
      <c r="O15" s="205"/>
      <c r="P15" s="205"/>
      <c r="Q15" s="206"/>
      <c r="R15" s="214" t="s">
        <v>30</v>
      </c>
      <c r="S15" s="215"/>
      <c r="T15" s="215"/>
      <c r="U15" s="215"/>
      <c r="V15" s="216"/>
      <c r="W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40" customHeight="1" x14ac:dyDescent="0.35">
      <c r="A18" s="94" t="s">
        <v>13</v>
      </c>
      <c r="B18" s="23">
        <v>23.9</v>
      </c>
      <c r="C18" s="24">
        <v>42.9</v>
      </c>
      <c r="D18" s="24">
        <v>40.6</v>
      </c>
      <c r="E18" s="25">
        <v>53.5</v>
      </c>
      <c r="F18" s="23">
        <v>42</v>
      </c>
      <c r="G18" s="24">
        <v>45.8</v>
      </c>
      <c r="H18" s="24">
        <v>45.8</v>
      </c>
      <c r="I18" s="24">
        <v>82.2</v>
      </c>
      <c r="J18" s="24">
        <v>68.7</v>
      </c>
      <c r="K18" s="24">
        <v>77</v>
      </c>
      <c r="L18" s="25">
        <v>43.5</v>
      </c>
      <c r="M18" s="82">
        <v>29.4</v>
      </c>
      <c r="N18" s="24">
        <v>58.5</v>
      </c>
      <c r="O18" s="24">
        <v>42.9</v>
      </c>
      <c r="P18" s="24">
        <v>63.5</v>
      </c>
      <c r="Q18" s="24">
        <v>46.8</v>
      </c>
      <c r="R18" s="23">
        <v>36.200000000000003</v>
      </c>
      <c r="S18" s="24">
        <v>61</v>
      </c>
      <c r="T18" s="24">
        <v>42.4</v>
      </c>
      <c r="U18" s="24">
        <v>50</v>
      </c>
      <c r="V18" s="25">
        <v>47.2</v>
      </c>
      <c r="W18" s="26">
        <f t="shared" ref="W18:W25" si="0">SUM(B18:V18)</f>
        <v>1043.8</v>
      </c>
      <c r="Y18" s="2"/>
      <c r="Z18" s="20"/>
    </row>
    <row r="19" spans="1:30" ht="40" customHeight="1" x14ac:dyDescent="0.35">
      <c r="A19" s="95" t="s">
        <v>14</v>
      </c>
      <c r="B19" s="23">
        <v>23.9</v>
      </c>
      <c r="C19" s="24">
        <v>42.9</v>
      </c>
      <c r="D19" s="24">
        <v>40.6</v>
      </c>
      <c r="E19" s="25">
        <v>53.5</v>
      </c>
      <c r="F19" s="23">
        <v>42</v>
      </c>
      <c r="G19" s="24">
        <v>45.8</v>
      </c>
      <c r="H19" s="24">
        <v>45.8</v>
      </c>
      <c r="I19" s="24">
        <v>82.2</v>
      </c>
      <c r="J19" s="24">
        <v>68.7</v>
      </c>
      <c r="K19" s="24">
        <v>77</v>
      </c>
      <c r="L19" s="25">
        <v>43.5</v>
      </c>
      <c r="M19" s="82">
        <v>29.4</v>
      </c>
      <c r="N19" s="24">
        <v>58.5</v>
      </c>
      <c r="O19" s="24">
        <v>42.9</v>
      </c>
      <c r="P19" s="24">
        <v>63.5</v>
      </c>
      <c r="Q19" s="24">
        <v>46.8</v>
      </c>
      <c r="R19" s="23">
        <v>36.200000000000003</v>
      </c>
      <c r="S19" s="24">
        <v>61</v>
      </c>
      <c r="T19" s="24">
        <v>42.4</v>
      </c>
      <c r="U19" s="24">
        <v>50</v>
      </c>
      <c r="V19" s="25">
        <v>47.2</v>
      </c>
      <c r="W19" s="26">
        <f t="shared" si="0"/>
        <v>1043.8</v>
      </c>
      <c r="Y19" s="2"/>
      <c r="Z19" s="20"/>
    </row>
    <row r="20" spans="1:30" ht="39.75" customHeight="1" x14ac:dyDescent="0.35">
      <c r="A20" s="94" t="s">
        <v>15</v>
      </c>
      <c r="B20" s="79">
        <v>27.895599999999995</v>
      </c>
      <c r="C20" s="24">
        <v>48.695999999999998</v>
      </c>
      <c r="D20" s="24">
        <v>44.882599999999996</v>
      </c>
      <c r="E20" s="25">
        <v>57.595000000000006</v>
      </c>
      <c r="F20" s="23">
        <v>45.158399999999993</v>
      </c>
      <c r="G20" s="24">
        <v>49.814499999999995</v>
      </c>
      <c r="H20" s="24">
        <v>49.224399999999989</v>
      </c>
      <c r="I20" s="24">
        <v>92.957599999999985</v>
      </c>
      <c r="J20" s="24">
        <v>78.458699999999993</v>
      </c>
      <c r="K20" s="24">
        <v>88.424700000000001</v>
      </c>
      <c r="L20" s="25">
        <v>51.139099999999999</v>
      </c>
      <c r="M20" s="83">
        <v>34.545000000000002</v>
      </c>
      <c r="N20" s="24">
        <v>67.575500000000005</v>
      </c>
      <c r="O20" s="24">
        <v>48.785600000000002</v>
      </c>
      <c r="P20" s="24">
        <v>71.041799999999995</v>
      </c>
      <c r="Q20" s="24">
        <v>50.806799999999996</v>
      </c>
      <c r="R20" s="79">
        <v>42.877300000000005</v>
      </c>
      <c r="S20" s="24">
        <v>70.746799999999993</v>
      </c>
      <c r="T20" s="24">
        <v>48.270200000000003</v>
      </c>
      <c r="U20" s="24">
        <v>55.8352</v>
      </c>
      <c r="V20" s="25">
        <v>51.554000000000009</v>
      </c>
      <c r="W20" s="26">
        <f t="shared" si="0"/>
        <v>1176.2848000000001</v>
      </c>
      <c r="Y20" s="2"/>
      <c r="Z20" s="20"/>
    </row>
    <row r="21" spans="1:30" ht="40" customHeight="1" x14ac:dyDescent="0.35">
      <c r="A21" s="95" t="s">
        <v>16</v>
      </c>
      <c r="B21" s="23">
        <v>27.895599999999995</v>
      </c>
      <c r="C21" s="24">
        <v>48.695999999999998</v>
      </c>
      <c r="D21" s="24">
        <v>44.882599999999996</v>
      </c>
      <c r="E21" s="25">
        <v>57.595000000000006</v>
      </c>
      <c r="F21" s="23">
        <v>45.158399999999993</v>
      </c>
      <c r="G21" s="24">
        <v>49.814499999999995</v>
      </c>
      <c r="H21" s="24">
        <v>49.224399999999989</v>
      </c>
      <c r="I21" s="24">
        <v>92.957599999999985</v>
      </c>
      <c r="J21" s="24">
        <v>78.458699999999993</v>
      </c>
      <c r="K21" s="24">
        <v>88.424700000000001</v>
      </c>
      <c r="L21" s="25">
        <v>51.139099999999999</v>
      </c>
      <c r="M21" s="82">
        <v>34.545000000000002</v>
      </c>
      <c r="N21" s="24">
        <v>67.575500000000005</v>
      </c>
      <c r="O21" s="24">
        <v>48.785600000000002</v>
      </c>
      <c r="P21" s="24">
        <v>71.041799999999995</v>
      </c>
      <c r="Q21" s="24">
        <v>50.806799999999996</v>
      </c>
      <c r="R21" s="23">
        <v>42.877300000000005</v>
      </c>
      <c r="S21" s="24">
        <v>70.746799999999993</v>
      </c>
      <c r="T21" s="24">
        <v>48.270200000000003</v>
      </c>
      <c r="U21" s="24">
        <v>55.8352</v>
      </c>
      <c r="V21" s="25">
        <v>51.554000000000009</v>
      </c>
      <c r="W21" s="26">
        <f t="shared" si="0"/>
        <v>1176.2848000000001</v>
      </c>
      <c r="Y21" s="2"/>
      <c r="Z21" s="20"/>
    </row>
    <row r="22" spans="1:30" ht="40" customHeight="1" x14ac:dyDescent="0.35">
      <c r="A22" s="94" t="s">
        <v>17</v>
      </c>
      <c r="B22" s="23">
        <v>27.895599999999995</v>
      </c>
      <c r="C22" s="24">
        <v>48.695999999999998</v>
      </c>
      <c r="D22" s="24">
        <v>44.882599999999996</v>
      </c>
      <c r="E22" s="25">
        <v>57.595000000000006</v>
      </c>
      <c r="F22" s="23">
        <v>45.158399999999993</v>
      </c>
      <c r="G22" s="24">
        <v>49.814499999999995</v>
      </c>
      <c r="H22" s="24">
        <v>49.224399999999989</v>
      </c>
      <c r="I22" s="24">
        <v>92.957599999999985</v>
      </c>
      <c r="J22" s="24">
        <v>78.458699999999993</v>
      </c>
      <c r="K22" s="24">
        <v>88.424700000000001</v>
      </c>
      <c r="L22" s="25">
        <v>51.139099999999999</v>
      </c>
      <c r="M22" s="82">
        <v>34.545000000000002</v>
      </c>
      <c r="N22" s="24">
        <v>67.575500000000005</v>
      </c>
      <c r="O22" s="24">
        <v>48.785600000000002</v>
      </c>
      <c r="P22" s="24">
        <v>71.041799999999995</v>
      </c>
      <c r="Q22" s="24">
        <v>50.806799999999996</v>
      </c>
      <c r="R22" s="23">
        <v>42.877300000000005</v>
      </c>
      <c r="S22" s="24">
        <v>70.746799999999993</v>
      </c>
      <c r="T22" s="24">
        <v>48.270200000000003</v>
      </c>
      <c r="U22" s="24">
        <v>55.8352</v>
      </c>
      <c r="V22" s="25">
        <v>51.554000000000009</v>
      </c>
      <c r="W22" s="26">
        <f t="shared" si="0"/>
        <v>1176.2848000000001</v>
      </c>
      <c r="Y22" s="2"/>
      <c r="Z22" s="20"/>
    </row>
    <row r="23" spans="1:30" ht="40" customHeight="1" x14ac:dyDescent="0.35">
      <c r="A23" s="95" t="s">
        <v>18</v>
      </c>
      <c r="B23" s="23">
        <v>27.895599999999995</v>
      </c>
      <c r="C23" s="24">
        <v>48.695999999999998</v>
      </c>
      <c r="D23" s="24">
        <v>44.882599999999996</v>
      </c>
      <c r="E23" s="25">
        <v>57.595000000000006</v>
      </c>
      <c r="F23" s="23">
        <v>45.158399999999993</v>
      </c>
      <c r="G23" s="24">
        <v>49.814499999999995</v>
      </c>
      <c r="H23" s="24">
        <v>49.224399999999989</v>
      </c>
      <c r="I23" s="24">
        <v>92.957599999999985</v>
      </c>
      <c r="J23" s="24">
        <v>78.458699999999993</v>
      </c>
      <c r="K23" s="24">
        <v>88.424700000000001</v>
      </c>
      <c r="L23" s="25">
        <v>51.139099999999999</v>
      </c>
      <c r="M23" s="82">
        <v>34.545000000000002</v>
      </c>
      <c r="N23" s="24">
        <v>67.575500000000005</v>
      </c>
      <c r="O23" s="24">
        <v>48.785600000000002</v>
      </c>
      <c r="P23" s="24">
        <v>71.041799999999995</v>
      </c>
      <c r="Q23" s="24">
        <v>50.806799999999996</v>
      </c>
      <c r="R23" s="23">
        <v>42.877300000000005</v>
      </c>
      <c r="S23" s="24">
        <v>70.746799999999993</v>
      </c>
      <c r="T23" s="24">
        <v>48.270200000000003</v>
      </c>
      <c r="U23" s="24">
        <v>55.8352</v>
      </c>
      <c r="V23" s="25">
        <v>51.554000000000009</v>
      </c>
      <c r="W23" s="26">
        <f t="shared" si="0"/>
        <v>1176.2848000000001</v>
      </c>
      <c r="Y23" s="2"/>
      <c r="Z23" s="20"/>
    </row>
    <row r="24" spans="1:30" ht="40" customHeight="1" x14ac:dyDescent="0.35">
      <c r="A24" s="94" t="s">
        <v>19</v>
      </c>
      <c r="B24" s="23">
        <v>27.895599999999995</v>
      </c>
      <c r="C24" s="24">
        <v>48.695999999999998</v>
      </c>
      <c r="D24" s="24">
        <v>44.882599999999996</v>
      </c>
      <c r="E24" s="25">
        <v>57.595000000000006</v>
      </c>
      <c r="F24" s="23">
        <v>45.158399999999993</v>
      </c>
      <c r="G24" s="24">
        <v>49.814499999999995</v>
      </c>
      <c r="H24" s="24">
        <v>49.224399999999989</v>
      </c>
      <c r="I24" s="24">
        <v>92.957599999999985</v>
      </c>
      <c r="J24" s="24">
        <v>78.458699999999993</v>
      </c>
      <c r="K24" s="24">
        <v>88.424700000000001</v>
      </c>
      <c r="L24" s="25">
        <v>51.139099999999999</v>
      </c>
      <c r="M24" s="82">
        <v>34.545000000000002</v>
      </c>
      <c r="N24" s="24">
        <v>67.575500000000005</v>
      </c>
      <c r="O24" s="24">
        <v>48.785600000000002</v>
      </c>
      <c r="P24" s="24">
        <v>71.041799999999995</v>
      </c>
      <c r="Q24" s="24">
        <v>50.806799999999996</v>
      </c>
      <c r="R24" s="23">
        <v>42.877300000000005</v>
      </c>
      <c r="S24" s="24">
        <v>70.746799999999993</v>
      </c>
      <c r="T24" s="24">
        <v>48.270200000000003</v>
      </c>
      <c r="U24" s="24">
        <v>55.8352</v>
      </c>
      <c r="V24" s="25">
        <v>51.554000000000009</v>
      </c>
      <c r="W24" s="26">
        <f t="shared" si="0"/>
        <v>1176.2848000000001</v>
      </c>
      <c r="Y24" s="2"/>
    </row>
    <row r="25" spans="1:30" ht="41.5" customHeight="1" x14ac:dyDescent="0.35">
      <c r="A25" s="95" t="s">
        <v>11</v>
      </c>
      <c r="B25" s="27">
        <f t="shared" ref="B25:D25" si="1">SUM(B18:B24)</f>
        <v>187.27799999999999</v>
      </c>
      <c r="C25" s="28">
        <f t="shared" si="1"/>
        <v>329.28</v>
      </c>
      <c r="D25" s="28">
        <f t="shared" si="1"/>
        <v>305.61299999999994</v>
      </c>
      <c r="E25" s="29">
        <f>SUM(E18:E24)</f>
        <v>394.97500000000008</v>
      </c>
      <c r="F25" s="27">
        <f t="shared" ref="F25:H25" si="2">SUM(F18:F24)</f>
        <v>309.79199999999997</v>
      </c>
      <c r="G25" s="28">
        <f t="shared" si="2"/>
        <v>340.67250000000001</v>
      </c>
      <c r="H25" s="28">
        <f t="shared" si="2"/>
        <v>337.72199999999998</v>
      </c>
      <c r="I25" s="28">
        <f>SUM(I18:I24)</f>
        <v>629.18799999999987</v>
      </c>
      <c r="J25" s="28">
        <f t="shared" ref="J25:L25" si="3">SUM(J18:J24)</f>
        <v>529.69350000000009</v>
      </c>
      <c r="K25" s="28">
        <f t="shared" si="3"/>
        <v>596.12350000000004</v>
      </c>
      <c r="L25" s="29">
        <f t="shared" si="3"/>
        <v>342.69549999999992</v>
      </c>
      <c r="M25" s="84">
        <f>SUM(M18:M24)</f>
        <v>231.52500000000003</v>
      </c>
      <c r="N25" s="28">
        <f t="shared" ref="N25:Q25" si="4">SUM(N18:N24)</f>
        <v>454.87750000000005</v>
      </c>
      <c r="O25" s="28">
        <f t="shared" si="4"/>
        <v>329.72799999999995</v>
      </c>
      <c r="P25" s="28">
        <f t="shared" si="4"/>
        <v>482.20899999999995</v>
      </c>
      <c r="Q25" s="28">
        <f t="shared" si="4"/>
        <v>347.63400000000001</v>
      </c>
      <c r="R25" s="27">
        <f>SUM(R18:R24)</f>
        <v>286.78649999999999</v>
      </c>
      <c r="S25" s="28">
        <f t="shared" ref="S25:V25" si="5">SUM(S18:S24)</f>
        <v>475.73400000000004</v>
      </c>
      <c r="T25" s="28">
        <f t="shared" si="5"/>
        <v>326.15099999999995</v>
      </c>
      <c r="U25" s="28">
        <f t="shared" si="5"/>
        <v>379.17599999999993</v>
      </c>
      <c r="V25" s="29">
        <f t="shared" si="5"/>
        <v>352.17000000000007</v>
      </c>
      <c r="W25" s="26">
        <f t="shared" si="0"/>
        <v>7969.0239999999994</v>
      </c>
    </row>
    <row r="26" spans="1:30" s="2" customFormat="1" ht="36.75" customHeight="1" x14ac:dyDescent="0.35">
      <c r="A26" s="96" t="s">
        <v>20</v>
      </c>
      <c r="B26" s="30">
        <v>98</v>
      </c>
      <c r="C26" s="31">
        <v>96</v>
      </c>
      <c r="D26" s="31">
        <v>94.5</v>
      </c>
      <c r="E26" s="32">
        <v>92.5</v>
      </c>
      <c r="F26" s="30">
        <v>96</v>
      </c>
      <c r="G26" s="31">
        <v>94.5</v>
      </c>
      <c r="H26" s="31">
        <v>93.5</v>
      </c>
      <c r="I26" s="31">
        <v>92</v>
      </c>
      <c r="J26" s="31">
        <v>91.5</v>
      </c>
      <c r="K26" s="31">
        <v>90.5</v>
      </c>
      <c r="L26" s="32">
        <v>89.5</v>
      </c>
      <c r="M26" s="85">
        <v>94.5</v>
      </c>
      <c r="N26" s="31">
        <v>93.5</v>
      </c>
      <c r="O26" s="31">
        <v>92</v>
      </c>
      <c r="P26" s="31">
        <v>91</v>
      </c>
      <c r="Q26" s="31">
        <v>89</v>
      </c>
      <c r="R26" s="30">
        <v>95.5</v>
      </c>
      <c r="S26" s="31">
        <v>94</v>
      </c>
      <c r="T26" s="31">
        <v>93</v>
      </c>
      <c r="U26" s="31">
        <v>91.5</v>
      </c>
      <c r="V26" s="32">
        <v>90</v>
      </c>
      <c r="W26" s="33">
        <f>+((W25/W27)/7)*1000</f>
        <v>92.593086620577452</v>
      </c>
    </row>
    <row r="27" spans="1:30" s="2" customFormat="1" ht="33" customHeight="1" x14ac:dyDescent="0.35">
      <c r="A27" s="97" t="s">
        <v>21</v>
      </c>
      <c r="B27" s="34">
        <v>273</v>
      </c>
      <c r="C27" s="35">
        <v>490</v>
      </c>
      <c r="D27" s="35">
        <v>462</v>
      </c>
      <c r="E27" s="36">
        <v>610</v>
      </c>
      <c r="F27" s="34">
        <v>461</v>
      </c>
      <c r="G27" s="35">
        <v>515</v>
      </c>
      <c r="H27" s="35">
        <v>516</v>
      </c>
      <c r="I27" s="35">
        <v>977</v>
      </c>
      <c r="J27" s="35">
        <v>827</v>
      </c>
      <c r="K27" s="35">
        <v>941</v>
      </c>
      <c r="L27" s="36">
        <v>547</v>
      </c>
      <c r="M27" s="86">
        <v>350</v>
      </c>
      <c r="N27" s="35">
        <v>695</v>
      </c>
      <c r="O27" s="35">
        <v>512</v>
      </c>
      <c r="P27" s="35">
        <v>757</v>
      </c>
      <c r="Q27" s="35">
        <v>558</v>
      </c>
      <c r="R27" s="34">
        <v>429</v>
      </c>
      <c r="S27" s="35">
        <v>723</v>
      </c>
      <c r="T27" s="35">
        <v>501</v>
      </c>
      <c r="U27" s="35">
        <v>592</v>
      </c>
      <c r="V27" s="36">
        <v>559</v>
      </c>
      <c r="W27" s="37">
        <f>SUM(B27:V27)</f>
        <v>12295</v>
      </c>
      <c r="X27" s="2">
        <f>((W25*1000)/W27)/7</f>
        <v>92.593086620577452</v>
      </c>
    </row>
    <row r="28" spans="1:30" s="2" customFormat="1" ht="33" customHeight="1" x14ac:dyDescent="0.35">
      <c r="A28" s="98" t="s">
        <v>22</v>
      </c>
      <c r="B28" s="38">
        <f>((B27*B26)*7/1000-B18-B19)/5</f>
        <v>27.895599999999995</v>
      </c>
      <c r="C28" s="39">
        <f t="shared" ref="C28:V28" si="6">((C27*C26)*7/1000-C18-C19)/5</f>
        <v>48.695999999999998</v>
      </c>
      <c r="D28" s="39">
        <f t="shared" si="6"/>
        <v>44.882599999999996</v>
      </c>
      <c r="E28" s="40">
        <f t="shared" si="6"/>
        <v>57.595000000000006</v>
      </c>
      <c r="F28" s="38">
        <f t="shared" si="6"/>
        <v>45.158399999999993</v>
      </c>
      <c r="G28" s="39">
        <f t="shared" si="6"/>
        <v>49.814499999999995</v>
      </c>
      <c r="H28" s="39">
        <f t="shared" si="6"/>
        <v>49.224399999999989</v>
      </c>
      <c r="I28" s="39">
        <f t="shared" si="6"/>
        <v>92.957599999999985</v>
      </c>
      <c r="J28" s="39">
        <f t="shared" si="6"/>
        <v>78.458699999999993</v>
      </c>
      <c r="K28" s="39">
        <f t="shared" si="6"/>
        <v>88.424700000000001</v>
      </c>
      <c r="L28" s="40">
        <f t="shared" si="6"/>
        <v>51.139099999999999</v>
      </c>
      <c r="M28" s="87">
        <f t="shared" si="6"/>
        <v>34.545000000000002</v>
      </c>
      <c r="N28" s="39">
        <f t="shared" si="6"/>
        <v>67.575500000000005</v>
      </c>
      <c r="O28" s="39">
        <f t="shared" si="6"/>
        <v>48.785600000000002</v>
      </c>
      <c r="P28" s="39">
        <f t="shared" si="6"/>
        <v>71.041799999999995</v>
      </c>
      <c r="Q28" s="39">
        <f t="shared" si="6"/>
        <v>50.806799999999996</v>
      </c>
      <c r="R28" s="38">
        <f t="shared" si="6"/>
        <v>42.877300000000005</v>
      </c>
      <c r="S28" s="39">
        <f t="shared" si="6"/>
        <v>70.746799999999993</v>
      </c>
      <c r="T28" s="39">
        <f t="shared" si="6"/>
        <v>48.270200000000003</v>
      </c>
      <c r="U28" s="39">
        <f t="shared" si="6"/>
        <v>55.8352</v>
      </c>
      <c r="V28" s="40">
        <f t="shared" si="6"/>
        <v>51.554000000000009</v>
      </c>
      <c r="W28" s="41"/>
    </row>
    <row r="29" spans="1:30" ht="33.75" customHeight="1" x14ac:dyDescent="0.35">
      <c r="A29" s="99" t="s">
        <v>23</v>
      </c>
      <c r="B29" s="42">
        <f t="shared" ref="B29:D29" si="7">((B27*B26)*7)/1000</f>
        <v>187.27799999999999</v>
      </c>
      <c r="C29" s="43">
        <f t="shared" si="7"/>
        <v>329.28</v>
      </c>
      <c r="D29" s="43">
        <f t="shared" si="7"/>
        <v>305.613</v>
      </c>
      <c r="E29" s="90">
        <f>((E27*E26)*7)/1000</f>
        <v>394.97500000000002</v>
      </c>
      <c r="F29" s="42">
        <f>((F27*F26)*7)/1000</f>
        <v>309.79199999999997</v>
      </c>
      <c r="G29" s="43">
        <f t="shared" ref="G29:H29" si="8">((G27*G26)*7)/1000</f>
        <v>340.67250000000001</v>
      </c>
      <c r="H29" s="43">
        <f t="shared" si="8"/>
        <v>337.72199999999998</v>
      </c>
      <c r="I29" s="43">
        <f>((I27*I26)*7)/1000</f>
        <v>629.18799999999999</v>
      </c>
      <c r="J29" s="43">
        <f>((J27*J26)*7)/1000</f>
        <v>529.69349999999997</v>
      </c>
      <c r="K29" s="43">
        <f t="shared" ref="K29:L29" si="9">((K27*K26)*7)/1000</f>
        <v>596.12350000000004</v>
      </c>
      <c r="L29" s="90">
        <f t="shared" si="9"/>
        <v>342.69549999999998</v>
      </c>
      <c r="M29" s="88">
        <f>((M27*M26)*7)/1000</f>
        <v>231.52500000000001</v>
      </c>
      <c r="N29" s="43">
        <f>((N27*N26)*7)/1000</f>
        <v>454.8775</v>
      </c>
      <c r="O29" s="43">
        <f>((O27*O26)*7)/1000</f>
        <v>329.72800000000001</v>
      </c>
      <c r="P29" s="43">
        <f t="shared" ref="P29:V29" si="10">((P27*P26)*7)/1000</f>
        <v>482.209</v>
      </c>
      <c r="Q29" s="43">
        <f t="shared" si="10"/>
        <v>347.63400000000001</v>
      </c>
      <c r="R29" s="44">
        <f t="shared" si="10"/>
        <v>286.78649999999999</v>
      </c>
      <c r="S29" s="45">
        <f t="shared" si="10"/>
        <v>475.73399999999998</v>
      </c>
      <c r="T29" s="45">
        <f t="shared" si="10"/>
        <v>326.15100000000001</v>
      </c>
      <c r="U29" s="45">
        <f t="shared" si="10"/>
        <v>379.17599999999999</v>
      </c>
      <c r="V29" s="46">
        <f t="shared" si="10"/>
        <v>352.17</v>
      </c>
      <c r="W29" s="47"/>
    </row>
    <row r="30" spans="1:30" ht="33.75" customHeight="1" thickBot="1" x14ac:dyDescent="0.4">
      <c r="A30" s="100" t="s">
        <v>24</v>
      </c>
      <c r="B30" s="48">
        <f t="shared" ref="B30:D30" si="11">+(B25/B27)/7*1000</f>
        <v>97.999999999999986</v>
      </c>
      <c r="C30" s="49">
        <f t="shared" si="11"/>
        <v>95.999999999999986</v>
      </c>
      <c r="D30" s="49">
        <f t="shared" si="11"/>
        <v>94.499999999999986</v>
      </c>
      <c r="E30" s="50">
        <f>+(E25/E27)/7*1000</f>
        <v>92.500000000000014</v>
      </c>
      <c r="F30" s="48">
        <f t="shared" ref="F30:H30" si="12">+(F25/F27)/7*1000</f>
        <v>95.999999999999986</v>
      </c>
      <c r="G30" s="49">
        <f t="shared" si="12"/>
        <v>94.5</v>
      </c>
      <c r="H30" s="49">
        <f t="shared" si="12"/>
        <v>93.5</v>
      </c>
      <c r="I30" s="49">
        <f>+(I25/I27)/7*1000</f>
        <v>91.999999999999986</v>
      </c>
      <c r="J30" s="49">
        <f t="shared" ref="J30:L30" si="13">+(J25/J27)/7*1000</f>
        <v>91.500000000000014</v>
      </c>
      <c r="K30" s="49">
        <f t="shared" si="13"/>
        <v>90.500000000000014</v>
      </c>
      <c r="L30" s="50">
        <f t="shared" si="13"/>
        <v>89.499999999999986</v>
      </c>
      <c r="M30" s="89">
        <f>+(M25/M27)/7*1000</f>
        <v>94.500000000000014</v>
      </c>
      <c r="N30" s="49">
        <f t="shared" ref="N30:V30" si="14">+(N25/N27)/7*1000</f>
        <v>93.500000000000014</v>
      </c>
      <c r="O30" s="49">
        <f t="shared" si="14"/>
        <v>91.999999999999986</v>
      </c>
      <c r="P30" s="49">
        <f t="shared" si="14"/>
        <v>90.999999999999986</v>
      </c>
      <c r="Q30" s="49">
        <f t="shared" si="14"/>
        <v>89</v>
      </c>
      <c r="R30" s="48">
        <f t="shared" si="14"/>
        <v>95.5</v>
      </c>
      <c r="S30" s="49">
        <f t="shared" si="14"/>
        <v>94</v>
      </c>
      <c r="T30" s="49">
        <f t="shared" si="14"/>
        <v>92.999999999999986</v>
      </c>
      <c r="U30" s="49">
        <f t="shared" si="14"/>
        <v>91.499999999999986</v>
      </c>
      <c r="V30" s="50">
        <f t="shared" si="14"/>
        <v>90.000000000000014</v>
      </c>
      <c r="W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202" t="s">
        <v>26</v>
      </c>
      <c r="C36" s="203"/>
      <c r="D36" s="203"/>
      <c r="E36" s="203"/>
      <c r="F36" s="203"/>
      <c r="G36" s="203"/>
      <c r="H36" s="200"/>
      <c r="I36" s="102"/>
      <c r="J36" s="55" t="s">
        <v>27</v>
      </c>
      <c r="K36" s="110"/>
      <c r="L36" s="203" t="s">
        <v>26</v>
      </c>
      <c r="M36" s="203"/>
      <c r="N36" s="203"/>
      <c r="O36" s="203"/>
      <c r="P36" s="20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22.369500000000006</v>
      </c>
      <c r="C39" s="82">
        <v>61.307600000000015</v>
      </c>
      <c r="D39" s="82">
        <v>56.677999999999997</v>
      </c>
      <c r="E39" s="82">
        <v>61.733399999999996</v>
      </c>
      <c r="F39" s="82">
        <v>65.848800000000011</v>
      </c>
      <c r="G39" s="82">
        <v>59.148900000000005</v>
      </c>
      <c r="H39" s="82"/>
      <c r="I39" s="104">
        <f t="shared" ref="I39:I46" si="15">SUM(B39:H39)</f>
        <v>327.08620000000008</v>
      </c>
      <c r="J39" s="2"/>
      <c r="K39" s="94" t="s">
        <v>13</v>
      </c>
      <c r="L39" s="82">
        <v>6.4</v>
      </c>
      <c r="M39" s="82">
        <v>17.100000000000001</v>
      </c>
      <c r="N39" s="82">
        <v>11.5</v>
      </c>
      <c r="O39" s="82"/>
      <c r="P39" s="82"/>
      <c r="Q39" s="104">
        <f t="shared" ref="Q39:Q46" si="16">SUM(L39:P39)</f>
        <v>35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22.369500000000006</v>
      </c>
      <c r="C40" s="82">
        <v>61.307600000000015</v>
      </c>
      <c r="D40" s="82">
        <v>56.677999999999997</v>
      </c>
      <c r="E40" s="82">
        <v>61.733399999999996</v>
      </c>
      <c r="F40" s="82">
        <v>65.848800000000011</v>
      </c>
      <c r="G40" s="82">
        <v>59.148900000000005</v>
      </c>
      <c r="H40" s="82"/>
      <c r="I40" s="104">
        <f t="shared" si="15"/>
        <v>327.08620000000008</v>
      </c>
      <c r="J40" s="2"/>
      <c r="K40" s="95" t="s">
        <v>14</v>
      </c>
      <c r="L40" s="82">
        <v>6.4</v>
      </c>
      <c r="M40" s="82">
        <v>17.100000000000001</v>
      </c>
      <c r="N40" s="82">
        <v>11.5</v>
      </c>
      <c r="O40" s="82"/>
      <c r="P40" s="82"/>
      <c r="Q40" s="104">
        <f t="shared" si="16"/>
        <v>35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>
        <v>24.792199999999994</v>
      </c>
      <c r="C41" s="24">
        <v>67.949759999999984</v>
      </c>
      <c r="D41" s="24">
        <v>63.290200000000006</v>
      </c>
      <c r="E41" s="24">
        <v>69.204639999999998</v>
      </c>
      <c r="F41" s="24">
        <v>74.076179999999994</v>
      </c>
      <c r="G41" s="24">
        <v>67.350239999999985</v>
      </c>
      <c r="H41" s="24"/>
      <c r="I41" s="104">
        <f t="shared" si="15"/>
        <v>366.66321999999991</v>
      </c>
      <c r="J41" s="2"/>
      <c r="K41" s="94" t="s">
        <v>15</v>
      </c>
      <c r="L41" s="82">
        <v>7.1</v>
      </c>
      <c r="M41" s="82">
        <v>18.8</v>
      </c>
      <c r="N41" s="82">
        <v>12.6</v>
      </c>
      <c r="O41" s="24"/>
      <c r="P41" s="24"/>
      <c r="Q41" s="104">
        <f t="shared" si="16"/>
        <v>38.5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24.792199999999994</v>
      </c>
      <c r="C42" s="82">
        <v>67.949759999999984</v>
      </c>
      <c r="D42" s="82">
        <v>63.290200000000006</v>
      </c>
      <c r="E42" s="82">
        <v>69.204639999999998</v>
      </c>
      <c r="F42" s="82">
        <v>74.076179999999994</v>
      </c>
      <c r="G42" s="82">
        <v>67.350239999999985</v>
      </c>
      <c r="H42" s="82"/>
      <c r="I42" s="104">
        <f t="shared" si="15"/>
        <v>366.66321999999991</v>
      </c>
      <c r="J42" s="2"/>
      <c r="K42" s="95" t="s">
        <v>16</v>
      </c>
      <c r="L42" s="82">
        <v>7.2</v>
      </c>
      <c r="M42" s="82">
        <v>18.8</v>
      </c>
      <c r="N42" s="82">
        <v>12.6</v>
      </c>
      <c r="O42" s="82"/>
      <c r="P42" s="82"/>
      <c r="Q42" s="104">
        <f t="shared" si="16"/>
        <v>38.6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24.792199999999994</v>
      </c>
      <c r="C43" s="82">
        <v>67.949759999999984</v>
      </c>
      <c r="D43" s="82">
        <v>63.290200000000006</v>
      </c>
      <c r="E43" s="82">
        <v>69.204639999999998</v>
      </c>
      <c r="F43" s="82">
        <v>74.076179999999994</v>
      </c>
      <c r="G43" s="82">
        <v>67.350239999999985</v>
      </c>
      <c r="H43" s="82"/>
      <c r="I43" s="104">
        <f t="shared" si="15"/>
        <v>366.66321999999991</v>
      </c>
      <c r="J43" s="2"/>
      <c r="K43" s="94" t="s">
        <v>17</v>
      </c>
      <c r="L43" s="82">
        <v>7.2</v>
      </c>
      <c r="M43" s="82">
        <v>18.8</v>
      </c>
      <c r="N43" s="82">
        <v>12.6</v>
      </c>
      <c r="O43" s="82"/>
      <c r="P43" s="82"/>
      <c r="Q43" s="104">
        <f t="shared" si="16"/>
        <v>38.6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>
        <v>24.792199999999994</v>
      </c>
      <c r="C44" s="82">
        <v>67.949759999999984</v>
      </c>
      <c r="D44" s="82">
        <v>63.290200000000006</v>
      </c>
      <c r="E44" s="82">
        <v>69.204639999999998</v>
      </c>
      <c r="F44" s="82">
        <v>74.076179999999994</v>
      </c>
      <c r="G44" s="82">
        <v>67.350239999999985</v>
      </c>
      <c r="H44" s="82"/>
      <c r="I44" s="104">
        <f t="shared" si="15"/>
        <v>366.66321999999991</v>
      </c>
      <c r="J44" s="2"/>
      <c r="K44" s="95" t="s">
        <v>18</v>
      </c>
      <c r="L44" s="82">
        <v>7.2</v>
      </c>
      <c r="M44" s="82">
        <v>18.8</v>
      </c>
      <c r="N44" s="82">
        <v>12.7</v>
      </c>
      <c r="O44" s="82"/>
      <c r="P44" s="82"/>
      <c r="Q44" s="104">
        <f t="shared" si="16"/>
        <v>38.700000000000003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24.792199999999994</v>
      </c>
      <c r="C45" s="82">
        <v>67.949759999999984</v>
      </c>
      <c r="D45" s="82">
        <v>63.290200000000006</v>
      </c>
      <c r="E45" s="82">
        <v>69.204639999999998</v>
      </c>
      <c r="F45" s="82">
        <v>74.076179999999994</v>
      </c>
      <c r="G45" s="82">
        <v>67.350239999999985</v>
      </c>
      <c r="H45" s="82"/>
      <c r="I45" s="104">
        <f t="shared" si="15"/>
        <v>366.66321999999991</v>
      </c>
      <c r="J45" s="2"/>
      <c r="K45" s="94" t="s">
        <v>19</v>
      </c>
      <c r="L45" s="82">
        <v>7.2</v>
      </c>
      <c r="M45" s="82">
        <v>18.899999999999999</v>
      </c>
      <c r="N45" s="82">
        <v>12.7</v>
      </c>
      <c r="O45" s="82"/>
      <c r="P45" s="82"/>
      <c r="Q45" s="104">
        <f t="shared" si="16"/>
        <v>38.799999999999997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7">SUM(B39:B45)</f>
        <v>168.7</v>
      </c>
      <c r="C46" s="28">
        <f t="shared" si="17"/>
        <v>462.36399999999992</v>
      </c>
      <c r="D46" s="28">
        <f t="shared" si="17"/>
        <v>429.80700000000007</v>
      </c>
      <c r="E46" s="28">
        <f t="shared" si="17"/>
        <v>469.48999999999995</v>
      </c>
      <c r="F46" s="28">
        <f t="shared" si="17"/>
        <v>502.07850000000008</v>
      </c>
      <c r="G46" s="28">
        <f t="shared" si="17"/>
        <v>455.04899999999992</v>
      </c>
      <c r="H46" s="28">
        <f t="shared" si="17"/>
        <v>0</v>
      </c>
      <c r="I46" s="104">
        <f t="shared" si="15"/>
        <v>2487.4884999999999</v>
      </c>
      <c r="K46" s="80" t="s">
        <v>11</v>
      </c>
      <c r="L46" s="84">
        <f>SUM(L39:L45)</f>
        <v>48.7</v>
      </c>
      <c r="M46" s="28">
        <f>SUM(M39:M45)</f>
        <v>128.29999999999998</v>
      </c>
      <c r="N46" s="28">
        <f>SUM(N39:N45)</f>
        <v>86.2</v>
      </c>
      <c r="O46" s="28">
        <f>SUM(O39:O45)</f>
        <v>0</v>
      </c>
      <c r="P46" s="28">
        <f>SUM(P39:P45)</f>
        <v>0</v>
      </c>
      <c r="Q46" s="104">
        <f t="shared" si="16"/>
        <v>263.2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100</v>
      </c>
      <c r="C47" s="31">
        <v>98</v>
      </c>
      <c r="D47" s="31">
        <v>97</v>
      </c>
      <c r="E47" s="31">
        <v>95</v>
      </c>
      <c r="F47" s="31">
        <v>94.5</v>
      </c>
      <c r="G47" s="31">
        <v>93</v>
      </c>
      <c r="H47" s="31"/>
      <c r="I47" s="105">
        <f>+((I46/I48)/7)*1000</f>
        <v>95.731546336206875</v>
      </c>
      <c r="K47" s="113" t="s">
        <v>20</v>
      </c>
      <c r="L47" s="85">
        <v>98</v>
      </c>
      <c r="M47" s="31">
        <v>97</v>
      </c>
      <c r="N47" s="31">
        <v>97</v>
      </c>
      <c r="O47" s="31"/>
      <c r="P47" s="31"/>
      <c r="Q47" s="105">
        <f>+((Q46/Q48)/7)*1000</f>
        <v>97.15762273901808</v>
      </c>
      <c r="R47" s="65"/>
      <c r="S47" s="65"/>
    </row>
    <row r="48" spans="1:30" ht="33.75" customHeight="1" x14ac:dyDescent="0.3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699</v>
      </c>
      <c r="H48" s="35"/>
      <c r="I48" s="106">
        <f>SUM(B48:H48)</f>
        <v>3712</v>
      </c>
      <c r="J48" s="66"/>
      <c r="K48" s="97" t="s">
        <v>21</v>
      </c>
      <c r="L48" s="109">
        <v>71</v>
      </c>
      <c r="M48" s="67">
        <v>189</v>
      </c>
      <c r="N48" s="67">
        <v>127</v>
      </c>
      <c r="O48" s="67"/>
      <c r="P48" s="67"/>
      <c r="Q48" s="115">
        <f>SUM(L48:P48)</f>
        <v>387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18">((B48*B47)*7/1000-B39-B40)/5</f>
        <v>24.792199999999994</v>
      </c>
      <c r="C49" s="39">
        <f t="shared" si="18"/>
        <v>67.949759999999984</v>
      </c>
      <c r="D49" s="39">
        <f t="shared" si="18"/>
        <v>63.290200000000006</v>
      </c>
      <c r="E49" s="39">
        <f t="shared" si="18"/>
        <v>69.204639999999998</v>
      </c>
      <c r="F49" s="39">
        <f t="shared" si="18"/>
        <v>74.076179999999994</v>
      </c>
      <c r="G49" s="39">
        <f t="shared" si="18"/>
        <v>67.350239999999985</v>
      </c>
      <c r="H49" s="39">
        <f t="shared" si="18"/>
        <v>0</v>
      </c>
      <c r="I49" s="107">
        <f>((I46*1000)/I48)/7</f>
        <v>95.73154633620689</v>
      </c>
      <c r="K49" s="98" t="s">
        <v>22</v>
      </c>
      <c r="L49" s="87">
        <f t="shared" ref="L49:P49" si="19">((L48*L47)*7/1000-L39-L40)/5</f>
        <v>7.1812000000000014</v>
      </c>
      <c r="M49" s="39">
        <f t="shared" si="19"/>
        <v>18.8262</v>
      </c>
      <c r="N49" s="39">
        <f t="shared" si="19"/>
        <v>12.646600000000001</v>
      </c>
      <c r="O49" s="39">
        <f t="shared" si="19"/>
        <v>0</v>
      </c>
      <c r="P49" s="39">
        <f t="shared" si="19"/>
        <v>0</v>
      </c>
      <c r="Q49" s="116">
        <f>((Q46*1000)/Q48)/7</f>
        <v>97.15762273901808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0">((B48*B47)*7)/1000</f>
        <v>168.7</v>
      </c>
      <c r="C50" s="43">
        <f t="shared" si="20"/>
        <v>462.36399999999998</v>
      </c>
      <c r="D50" s="43">
        <f t="shared" si="20"/>
        <v>429.80700000000002</v>
      </c>
      <c r="E50" s="43">
        <f t="shared" si="20"/>
        <v>469.49</v>
      </c>
      <c r="F50" s="43">
        <f t="shared" si="20"/>
        <v>502.07850000000002</v>
      </c>
      <c r="G50" s="43">
        <f t="shared" si="20"/>
        <v>455.04899999999998</v>
      </c>
      <c r="H50" s="43">
        <f t="shared" si="20"/>
        <v>0</v>
      </c>
      <c r="I50" s="90"/>
      <c r="K50" s="99" t="s">
        <v>23</v>
      </c>
      <c r="L50" s="88">
        <f>((L48*L47)*7)/1000</f>
        <v>48.706000000000003</v>
      </c>
      <c r="M50" s="43">
        <f>((M48*M47)*7)/1000</f>
        <v>128.33099999999999</v>
      </c>
      <c r="N50" s="43">
        <f>((N48*N47)*7)/1000</f>
        <v>86.233000000000004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1">+(B46/B48)/7*1000</f>
        <v>99.999999999999986</v>
      </c>
      <c r="C51" s="49">
        <f t="shared" si="21"/>
        <v>97.999999999999972</v>
      </c>
      <c r="D51" s="49">
        <f t="shared" si="21"/>
        <v>97.000000000000014</v>
      </c>
      <c r="E51" s="49">
        <f t="shared" si="21"/>
        <v>94.999999999999986</v>
      </c>
      <c r="F51" s="49">
        <f t="shared" si="21"/>
        <v>94.500000000000014</v>
      </c>
      <c r="G51" s="49">
        <f t="shared" si="21"/>
        <v>92.999999999999986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97.987927565392354</v>
      </c>
      <c r="M51" s="49">
        <f>+(M46/M48)/7*1000</f>
        <v>96.97656840513983</v>
      </c>
      <c r="N51" s="49">
        <f>+(N46/N48)/7*1000</f>
        <v>96.962879640045003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204"/>
      <c r="K54" s="20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202" t="s">
        <v>8</v>
      </c>
      <c r="C55" s="203"/>
      <c r="D55" s="203"/>
      <c r="E55" s="203"/>
      <c r="F55" s="203"/>
      <c r="G55" s="20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17.399999999999999</v>
      </c>
      <c r="C58" s="82">
        <v>30.2</v>
      </c>
      <c r="D58" s="82">
        <v>30.1</v>
      </c>
      <c r="E58" s="82">
        <v>43</v>
      </c>
      <c r="F58" s="82"/>
      <c r="G58" s="82"/>
      <c r="H58" s="104">
        <f t="shared" ref="H58:H65" si="22">SUM(B58:G58)</f>
        <v>120.69999999999999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17.399999999999999</v>
      </c>
      <c r="C59" s="82">
        <v>30.2</v>
      </c>
      <c r="D59" s="82">
        <v>30.1</v>
      </c>
      <c r="E59" s="82">
        <v>43</v>
      </c>
      <c r="F59" s="82"/>
      <c r="G59" s="82"/>
      <c r="H59" s="104">
        <f t="shared" si="22"/>
        <v>120.69999999999999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>
        <v>18.7</v>
      </c>
      <c r="C60" s="82">
        <v>33.5</v>
      </c>
      <c r="D60" s="82">
        <v>33</v>
      </c>
      <c r="E60" s="82">
        <v>47.2</v>
      </c>
      <c r="F60" s="82"/>
      <c r="G60" s="24"/>
      <c r="H60" s="104">
        <f t="shared" si="22"/>
        <v>132.4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18.7</v>
      </c>
      <c r="C61" s="82">
        <v>33.6</v>
      </c>
      <c r="D61" s="82">
        <v>33</v>
      </c>
      <c r="E61" s="82">
        <v>47.2</v>
      </c>
      <c r="F61" s="82"/>
      <c r="G61" s="82"/>
      <c r="H61" s="104">
        <f t="shared" si="22"/>
        <v>132.5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>
        <v>18.7</v>
      </c>
      <c r="C62" s="82">
        <v>33.6</v>
      </c>
      <c r="D62" s="82">
        <v>33</v>
      </c>
      <c r="E62" s="82">
        <v>47.2</v>
      </c>
      <c r="F62" s="82"/>
      <c r="G62" s="82"/>
      <c r="H62" s="104">
        <f t="shared" si="22"/>
        <v>132.5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>
        <v>18.7</v>
      </c>
      <c r="C63" s="82">
        <v>33.6</v>
      </c>
      <c r="D63" s="82">
        <v>33</v>
      </c>
      <c r="E63" s="82">
        <v>47.2</v>
      </c>
      <c r="F63" s="82"/>
      <c r="G63" s="82"/>
      <c r="H63" s="104">
        <f t="shared" si="22"/>
        <v>132.5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18.8</v>
      </c>
      <c r="C64" s="82">
        <v>33.6</v>
      </c>
      <c r="D64" s="82">
        <v>33</v>
      </c>
      <c r="E64" s="82">
        <v>47.2</v>
      </c>
      <c r="F64" s="82"/>
      <c r="G64" s="82"/>
      <c r="H64" s="104">
        <f t="shared" si="22"/>
        <v>132.60000000000002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3">SUM(B58:B64)</f>
        <v>128.4</v>
      </c>
      <c r="C65" s="28">
        <f t="shared" si="23"/>
        <v>228.29999999999998</v>
      </c>
      <c r="D65" s="28">
        <f t="shared" si="23"/>
        <v>225.2</v>
      </c>
      <c r="E65" s="28">
        <f t="shared" si="23"/>
        <v>321.99999999999994</v>
      </c>
      <c r="F65" s="28">
        <f t="shared" si="23"/>
        <v>0</v>
      </c>
      <c r="G65" s="28">
        <f t="shared" si="23"/>
        <v>0</v>
      </c>
      <c r="H65" s="104">
        <f t="shared" si="22"/>
        <v>903.89999999999986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106</v>
      </c>
      <c r="C66" s="31">
        <v>105.5</v>
      </c>
      <c r="D66" s="31">
        <v>104.5</v>
      </c>
      <c r="E66" s="31">
        <v>104.5</v>
      </c>
      <c r="F66" s="31"/>
      <c r="G66" s="31"/>
      <c r="H66" s="105">
        <f>+((H65/H67)/7)*1000</f>
        <v>104.98257839721252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173</v>
      </c>
      <c r="C67" s="67">
        <v>309</v>
      </c>
      <c r="D67" s="67">
        <v>308</v>
      </c>
      <c r="E67" s="67">
        <v>440</v>
      </c>
      <c r="F67" s="67"/>
      <c r="G67" s="67"/>
      <c r="H67" s="115">
        <f>SUM(B67:G67)</f>
        <v>1230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:G68" si="24">((B67*B66)*7/1000-B58-B59)/5</f>
        <v>18.713200000000001</v>
      </c>
      <c r="C68" s="39">
        <f t="shared" si="24"/>
        <v>33.5593</v>
      </c>
      <c r="D68" s="39">
        <f t="shared" si="24"/>
        <v>33.020400000000002</v>
      </c>
      <c r="E68" s="39">
        <f t="shared" si="24"/>
        <v>47.172000000000004</v>
      </c>
      <c r="F68" s="39">
        <f t="shared" si="24"/>
        <v>0</v>
      </c>
      <c r="G68" s="39">
        <f t="shared" si="24"/>
        <v>0</v>
      </c>
      <c r="H68" s="119">
        <f>((H65*1000)/H67)/7</f>
        <v>104.98257839721252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25">((B67*B66)*7)/1000</f>
        <v>128.36600000000001</v>
      </c>
      <c r="C69" s="43">
        <f t="shared" si="25"/>
        <v>228.19649999999999</v>
      </c>
      <c r="D69" s="43">
        <f t="shared" si="25"/>
        <v>225.30199999999999</v>
      </c>
      <c r="E69" s="43">
        <f t="shared" si="25"/>
        <v>321.86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26">+(B65/B67)/7*1000</f>
        <v>106.02807597027251</v>
      </c>
      <c r="C70" s="49">
        <f t="shared" si="26"/>
        <v>105.54785020804437</v>
      </c>
      <c r="D70" s="49">
        <f t="shared" si="26"/>
        <v>104.45269016697588</v>
      </c>
      <c r="E70" s="49">
        <f t="shared" si="26"/>
        <v>104.54545454545452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R15:V15"/>
    <mergeCell ref="A3:C3"/>
    <mergeCell ref="E9:G9"/>
    <mergeCell ref="R9:S9"/>
    <mergeCell ref="K11:L11"/>
    <mergeCell ref="B15:E15"/>
    <mergeCell ref="F15:L15"/>
    <mergeCell ref="B36:H36"/>
    <mergeCell ref="L36:P36"/>
    <mergeCell ref="J54:K54"/>
    <mergeCell ref="B55:G55"/>
    <mergeCell ref="M15:Q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40" zoomScale="30" zoomScaleNormal="30" workbookViewId="0">
      <selection activeCell="G21" sqref="G21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0" width="33.453125" style="19" bestFit="1" customWidth="1"/>
    <col min="11" max="12" width="21.2695312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197" t="s">
        <v>0</v>
      </c>
      <c r="B3" s="197"/>
      <c r="C3" s="197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2"/>
      <c r="Z3" s="2"/>
      <c r="AA3" s="2"/>
      <c r="AB3" s="2"/>
      <c r="AC3" s="2"/>
      <c r="AD3" s="123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23" t="s">
        <v>1</v>
      </c>
      <c r="B9" s="123"/>
      <c r="C9" s="123"/>
      <c r="D9" s="1"/>
      <c r="E9" s="198" t="s">
        <v>2</v>
      </c>
      <c r="F9" s="198"/>
      <c r="G9" s="19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198"/>
      <c r="S9" s="19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23"/>
      <c r="B10" s="123"/>
      <c r="C10" s="12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23" t="s">
        <v>4</v>
      </c>
      <c r="B11" s="123"/>
      <c r="C11" s="123"/>
      <c r="D11" s="1"/>
      <c r="E11" s="124">
        <v>1</v>
      </c>
      <c r="F11" s="1"/>
      <c r="G11" s="1"/>
      <c r="H11" s="1"/>
      <c r="I11" s="1"/>
      <c r="J11" s="1"/>
      <c r="K11" s="199" t="s">
        <v>57</v>
      </c>
      <c r="L11" s="199"/>
      <c r="M11" s="125"/>
      <c r="N11" s="12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23"/>
      <c r="B12" s="123"/>
      <c r="C12" s="123"/>
      <c r="D12" s="1"/>
      <c r="E12" s="5"/>
      <c r="F12" s="1"/>
      <c r="G12" s="1"/>
      <c r="H12" s="1"/>
      <c r="I12" s="1"/>
      <c r="J12" s="1"/>
      <c r="K12" s="125"/>
      <c r="L12" s="125"/>
      <c r="M12" s="125"/>
      <c r="N12" s="12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23"/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5"/>
      <c r="M13" s="125"/>
      <c r="N13" s="125"/>
      <c r="O13" s="125"/>
      <c r="P13" s="125"/>
      <c r="Q13" s="125"/>
      <c r="R13" s="125"/>
      <c r="S13" s="125"/>
      <c r="T13" s="125"/>
      <c r="U13" s="125"/>
      <c r="V13" s="125"/>
      <c r="W13" s="1"/>
      <c r="X13" s="1"/>
      <c r="Y13" s="1"/>
    </row>
    <row r="14" spans="1:30" s="3" customFormat="1" ht="25.5" thickBot="1" x14ac:dyDescent="0.4">
      <c r="A14" s="12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210" t="s">
        <v>55</v>
      </c>
      <c r="C15" s="211"/>
      <c r="D15" s="211"/>
      <c r="E15" s="211"/>
      <c r="F15" s="211"/>
      <c r="G15" s="211"/>
      <c r="H15" s="211"/>
      <c r="I15" s="211"/>
      <c r="J15" s="212"/>
      <c r="K15" s="213" t="s">
        <v>9</v>
      </c>
      <c r="L15" s="205"/>
      <c r="M15" s="205"/>
      <c r="N15" s="205"/>
      <c r="O15" s="206"/>
      <c r="P15" s="207" t="s">
        <v>30</v>
      </c>
      <c r="Q15" s="208"/>
      <c r="R15" s="208"/>
      <c r="S15" s="209"/>
      <c r="T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40" customHeight="1" x14ac:dyDescent="0.35">
      <c r="A18" s="94" t="s">
        <v>13</v>
      </c>
      <c r="B18" s="23">
        <v>25.388999999999999</v>
      </c>
      <c r="C18" s="24">
        <v>18.7575</v>
      </c>
      <c r="D18" s="24">
        <v>24.9</v>
      </c>
      <c r="E18" s="24">
        <v>24.9</v>
      </c>
      <c r="F18" s="24">
        <v>27.877500000000001</v>
      </c>
      <c r="G18" s="24">
        <v>28.071999999999999</v>
      </c>
      <c r="H18" s="24">
        <v>21.688500000000001</v>
      </c>
      <c r="I18" s="24">
        <v>14.896000000000001</v>
      </c>
      <c r="J18" s="25">
        <v>14.0525</v>
      </c>
      <c r="K18" s="82">
        <v>22.5</v>
      </c>
      <c r="L18" s="24">
        <v>16.8</v>
      </c>
      <c r="M18" s="24">
        <v>16.8</v>
      </c>
      <c r="N18" s="24">
        <v>23.5</v>
      </c>
      <c r="O18" s="24">
        <v>15.3</v>
      </c>
      <c r="P18" s="23">
        <v>13.054</v>
      </c>
      <c r="Q18" s="24">
        <v>25.38</v>
      </c>
      <c r="R18" s="24">
        <v>27.018000000000001</v>
      </c>
      <c r="S18" s="25">
        <v>18.2</v>
      </c>
      <c r="T18" s="26">
        <f t="shared" ref="T18:T25" si="0">SUM(B18:S18)</f>
        <v>379.08499999999998</v>
      </c>
      <c r="V18" s="2"/>
      <c r="W18" s="20"/>
    </row>
    <row r="19" spans="1:30" ht="40" customHeight="1" x14ac:dyDescent="0.35">
      <c r="A19" s="95" t="s">
        <v>14</v>
      </c>
      <c r="B19" s="23">
        <v>25.388999999999999</v>
      </c>
      <c r="C19" s="24">
        <v>18.7575</v>
      </c>
      <c r="D19" s="24">
        <v>24.9</v>
      </c>
      <c r="E19" s="24">
        <v>24.9</v>
      </c>
      <c r="F19" s="24">
        <v>27.877500000000001</v>
      </c>
      <c r="G19" s="24">
        <v>28.071999999999999</v>
      </c>
      <c r="H19" s="24">
        <v>21.688500000000001</v>
      </c>
      <c r="I19" s="24">
        <v>14.896000000000001</v>
      </c>
      <c r="J19" s="25">
        <v>14.0525</v>
      </c>
      <c r="K19" s="82">
        <v>20.944833333333335</v>
      </c>
      <c r="L19" s="24">
        <v>15.131083333333335</v>
      </c>
      <c r="M19" s="24">
        <v>15.131083333333335</v>
      </c>
      <c r="N19" s="24">
        <v>20.189583333333331</v>
      </c>
      <c r="O19" s="24">
        <v>12.593333333333334</v>
      </c>
      <c r="P19" s="23">
        <v>13.054</v>
      </c>
      <c r="Q19" s="24">
        <v>25.38</v>
      </c>
      <c r="R19" s="24">
        <v>27.018000000000001</v>
      </c>
      <c r="S19" s="25">
        <v>18.2</v>
      </c>
      <c r="T19" s="26">
        <f t="shared" si="0"/>
        <v>368.17491666666666</v>
      </c>
      <c r="V19" s="2"/>
      <c r="W19" s="20"/>
    </row>
    <row r="20" spans="1:30" ht="39.75" customHeight="1" x14ac:dyDescent="0.35">
      <c r="A20" s="94" t="s">
        <v>15</v>
      </c>
      <c r="B20" s="79">
        <v>25.389000000000003</v>
      </c>
      <c r="C20" s="24">
        <v>19.188000000000006</v>
      </c>
      <c r="D20" s="24">
        <v>26.062000000000001</v>
      </c>
      <c r="E20" s="24">
        <v>25.481000000000002</v>
      </c>
      <c r="F20" s="24">
        <v>28.538999999999998</v>
      </c>
      <c r="G20" s="24">
        <v>28.749599999999997</v>
      </c>
      <c r="H20" s="24">
        <v>22.2212</v>
      </c>
      <c r="I20" s="24">
        <v>14.896000000000001</v>
      </c>
      <c r="J20" s="25">
        <v>14.052500000000004</v>
      </c>
      <c r="K20" s="83">
        <v>20.944833333333335</v>
      </c>
      <c r="L20" s="24">
        <v>15.131083333333333</v>
      </c>
      <c r="M20" s="24">
        <v>15.131083333333333</v>
      </c>
      <c r="N20" s="24">
        <v>20.189583333333331</v>
      </c>
      <c r="O20" s="24">
        <v>12.593333333333334</v>
      </c>
      <c r="P20" s="79">
        <v>13.053999999999998</v>
      </c>
      <c r="Q20" s="24">
        <v>24.787800000000004</v>
      </c>
      <c r="R20" s="24">
        <v>27.018000000000001</v>
      </c>
      <c r="S20" s="25">
        <v>17.744999999999997</v>
      </c>
      <c r="T20" s="26">
        <f t="shared" si="0"/>
        <v>371.17301666666663</v>
      </c>
      <c r="V20" s="2"/>
      <c r="W20" s="20"/>
    </row>
    <row r="21" spans="1:30" ht="40" customHeight="1" x14ac:dyDescent="0.35">
      <c r="A21" s="95" t="s">
        <v>16</v>
      </c>
      <c r="B21" s="23">
        <v>25.389000000000003</v>
      </c>
      <c r="C21" s="24">
        <v>19.188000000000006</v>
      </c>
      <c r="D21" s="24">
        <v>26.062000000000001</v>
      </c>
      <c r="E21" s="24">
        <v>25.481000000000002</v>
      </c>
      <c r="F21" s="24">
        <v>28.538999999999998</v>
      </c>
      <c r="G21" s="24">
        <v>28.749599999999997</v>
      </c>
      <c r="H21" s="24">
        <v>22.2212</v>
      </c>
      <c r="I21" s="24">
        <v>14.896000000000001</v>
      </c>
      <c r="J21" s="25">
        <v>14.052500000000004</v>
      </c>
      <c r="K21" s="82">
        <v>20.944833333333335</v>
      </c>
      <c r="L21" s="24">
        <v>15.131083333333333</v>
      </c>
      <c r="M21" s="24">
        <v>15.131083333333333</v>
      </c>
      <c r="N21" s="24">
        <v>20.189583333333331</v>
      </c>
      <c r="O21" s="24">
        <v>12.593333333333334</v>
      </c>
      <c r="P21" s="23">
        <v>13.053999999999998</v>
      </c>
      <c r="Q21" s="24">
        <v>24.787800000000004</v>
      </c>
      <c r="R21" s="24">
        <v>27.018000000000001</v>
      </c>
      <c r="S21" s="25">
        <v>17.744999999999997</v>
      </c>
      <c r="T21" s="26">
        <f t="shared" si="0"/>
        <v>371.17301666666663</v>
      </c>
      <c r="V21" s="2"/>
      <c r="W21" s="20"/>
    </row>
    <row r="22" spans="1:30" ht="40" customHeight="1" x14ac:dyDescent="0.35">
      <c r="A22" s="94" t="s">
        <v>17</v>
      </c>
      <c r="B22" s="23">
        <v>25.389000000000003</v>
      </c>
      <c r="C22" s="24">
        <v>19.188000000000006</v>
      </c>
      <c r="D22" s="24">
        <v>26.062000000000001</v>
      </c>
      <c r="E22" s="24">
        <v>25.481000000000002</v>
      </c>
      <c r="F22" s="24">
        <v>28.538999999999998</v>
      </c>
      <c r="G22" s="24">
        <v>28.749599999999997</v>
      </c>
      <c r="H22" s="24">
        <v>22.2212</v>
      </c>
      <c r="I22" s="24">
        <v>14.896000000000001</v>
      </c>
      <c r="J22" s="25">
        <v>14.052500000000004</v>
      </c>
      <c r="K22" s="82">
        <v>20.944833333333335</v>
      </c>
      <c r="L22" s="24">
        <v>15.131083333333333</v>
      </c>
      <c r="M22" s="24">
        <v>15.131083333333333</v>
      </c>
      <c r="N22" s="24">
        <v>20.189583333333331</v>
      </c>
      <c r="O22" s="24">
        <v>12.593333333333334</v>
      </c>
      <c r="P22" s="23">
        <v>13.053999999999998</v>
      </c>
      <c r="Q22" s="24">
        <v>24.787800000000004</v>
      </c>
      <c r="R22" s="24">
        <v>27.018000000000001</v>
      </c>
      <c r="S22" s="25">
        <v>17.744999999999997</v>
      </c>
      <c r="T22" s="26">
        <f t="shared" si="0"/>
        <v>371.17301666666663</v>
      </c>
      <c r="V22" s="2"/>
      <c r="W22" s="20"/>
    </row>
    <row r="23" spans="1:30" ht="40" customHeight="1" x14ac:dyDescent="0.35">
      <c r="A23" s="95" t="s">
        <v>18</v>
      </c>
      <c r="B23" s="23">
        <v>25.389000000000003</v>
      </c>
      <c r="C23" s="24">
        <v>19.188000000000006</v>
      </c>
      <c r="D23" s="24">
        <v>26.062000000000001</v>
      </c>
      <c r="E23" s="24">
        <v>25.481000000000002</v>
      </c>
      <c r="F23" s="24">
        <v>28.538999999999998</v>
      </c>
      <c r="G23" s="24">
        <v>28.749599999999997</v>
      </c>
      <c r="H23" s="24">
        <v>22.2212</v>
      </c>
      <c r="I23" s="24">
        <v>14.896000000000001</v>
      </c>
      <c r="J23" s="25">
        <v>14.052500000000004</v>
      </c>
      <c r="K23" s="82">
        <v>20.944833333333335</v>
      </c>
      <c r="L23" s="24">
        <v>15.131083333333333</v>
      </c>
      <c r="M23" s="24">
        <v>15.131083333333333</v>
      </c>
      <c r="N23" s="24">
        <v>20.189583333333331</v>
      </c>
      <c r="O23" s="24">
        <v>12.593333333333334</v>
      </c>
      <c r="P23" s="23">
        <v>13.053999999999998</v>
      </c>
      <c r="Q23" s="24">
        <v>24.787800000000004</v>
      </c>
      <c r="R23" s="24">
        <v>27.018000000000001</v>
      </c>
      <c r="S23" s="25">
        <v>17.744999999999997</v>
      </c>
      <c r="T23" s="26">
        <f t="shared" si="0"/>
        <v>371.17301666666663</v>
      </c>
      <c r="V23" s="2"/>
      <c r="W23" s="20"/>
    </row>
    <row r="24" spans="1:30" ht="40" customHeight="1" x14ac:dyDescent="0.35">
      <c r="A24" s="94" t="s">
        <v>19</v>
      </c>
      <c r="B24" s="23">
        <v>25.389000000000003</v>
      </c>
      <c r="C24" s="24">
        <v>19.188000000000006</v>
      </c>
      <c r="D24" s="24">
        <v>26.062000000000001</v>
      </c>
      <c r="E24" s="24">
        <v>25.481000000000002</v>
      </c>
      <c r="F24" s="24">
        <v>28.538999999999998</v>
      </c>
      <c r="G24" s="24">
        <v>28.749599999999997</v>
      </c>
      <c r="H24" s="24">
        <v>22.2212</v>
      </c>
      <c r="I24" s="24">
        <v>14.896000000000001</v>
      </c>
      <c r="J24" s="25">
        <v>14.052500000000004</v>
      </c>
      <c r="K24" s="82">
        <v>20.944833333333335</v>
      </c>
      <c r="L24" s="24">
        <v>15.131083333333333</v>
      </c>
      <c r="M24" s="24">
        <v>15.131083333333333</v>
      </c>
      <c r="N24" s="24">
        <v>20.189583333333331</v>
      </c>
      <c r="O24" s="24">
        <v>12.593333333333334</v>
      </c>
      <c r="P24" s="23">
        <v>13.053999999999998</v>
      </c>
      <c r="Q24" s="24">
        <v>24.787800000000004</v>
      </c>
      <c r="R24" s="24">
        <v>27.018000000000001</v>
      </c>
      <c r="S24" s="25">
        <v>17.744999999999997</v>
      </c>
      <c r="T24" s="26">
        <f t="shared" si="0"/>
        <v>371.17301666666663</v>
      </c>
      <c r="V24" s="2"/>
    </row>
    <row r="25" spans="1:30" ht="41.5" customHeight="1" x14ac:dyDescent="0.35">
      <c r="A25" s="95" t="s">
        <v>11</v>
      </c>
      <c r="B25" s="27">
        <f t="shared" ref="B25:C25" si="1">SUM(B18:B24)</f>
        <v>177.72300000000004</v>
      </c>
      <c r="C25" s="28">
        <f t="shared" si="1"/>
        <v>133.45500000000001</v>
      </c>
      <c r="D25" s="28">
        <f>SUM(D18:D24)</f>
        <v>180.11</v>
      </c>
      <c r="E25" s="28">
        <f t="shared" ref="E25:G25" si="2">SUM(E18:E24)</f>
        <v>177.20499999999998</v>
      </c>
      <c r="F25" s="28">
        <f t="shared" si="2"/>
        <v>198.44999999999996</v>
      </c>
      <c r="G25" s="28">
        <f t="shared" si="2"/>
        <v>199.89199999999997</v>
      </c>
      <c r="H25" s="28">
        <f>SUM(H18:H24)</f>
        <v>154.483</v>
      </c>
      <c r="I25" s="28">
        <f t="shared" ref="I25:J25" si="3">SUM(I18:I24)</f>
        <v>104.27200000000001</v>
      </c>
      <c r="J25" s="29">
        <f t="shared" si="3"/>
        <v>98.367500000000035</v>
      </c>
      <c r="K25" s="84">
        <f>SUM(K18:K24)</f>
        <v>148.16900000000001</v>
      </c>
      <c r="L25" s="28">
        <f t="shared" ref="L25:O25" si="4">SUM(L18:L24)</f>
        <v>107.58650000000002</v>
      </c>
      <c r="M25" s="28">
        <f t="shared" ref="M25" si="5">SUM(M18:M24)</f>
        <v>107.58650000000002</v>
      </c>
      <c r="N25" s="28">
        <f t="shared" si="4"/>
        <v>144.63749999999999</v>
      </c>
      <c r="O25" s="28">
        <f t="shared" si="4"/>
        <v>90.86</v>
      </c>
      <c r="P25" s="27">
        <f>SUM(P18:P24)</f>
        <v>91.378</v>
      </c>
      <c r="Q25" s="28">
        <f t="shared" ref="Q25:S25" si="6">SUM(Q18:Q24)</f>
        <v>174.69900000000001</v>
      </c>
      <c r="R25" s="28">
        <f t="shared" si="6"/>
        <v>189.126</v>
      </c>
      <c r="S25" s="29">
        <f t="shared" si="6"/>
        <v>125.125</v>
      </c>
      <c r="T25" s="26">
        <f t="shared" si="0"/>
        <v>2603.1250000000005</v>
      </c>
    </row>
    <row r="26" spans="1:30" s="2" customFormat="1" ht="36.75" customHeight="1" x14ac:dyDescent="0.35">
      <c r="A26" s="96" t="s">
        <v>20</v>
      </c>
      <c r="B26" s="30">
        <v>31.5</v>
      </c>
      <c r="C26" s="31">
        <v>31</v>
      </c>
      <c r="D26" s="31">
        <v>31</v>
      </c>
      <c r="E26" s="31">
        <v>30.5</v>
      </c>
      <c r="F26" s="31">
        <v>30</v>
      </c>
      <c r="G26" s="31">
        <v>29.5</v>
      </c>
      <c r="H26" s="31">
        <v>29</v>
      </c>
      <c r="I26" s="31">
        <v>28</v>
      </c>
      <c r="J26" s="32">
        <v>27.5</v>
      </c>
      <c r="K26" s="85">
        <v>30.5</v>
      </c>
      <c r="L26" s="31">
        <v>29.5</v>
      </c>
      <c r="M26" s="31">
        <v>29.5</v>
      </c>
      <c r="N26" s="31">
        <v>28.5</v>
      </c>
      <c r="O26" s="31">
        <v>27.5</v>
      </c>
      <c r="P26" s="30">
        <v>30.5</v>
      </c>
      <c r="Q26" s="31">
        <v>29.5</v>
      </c>
      <c r="R26" s="31">
        <v>28.5</v>
      </c>
      <c r="S26" s="32">
        <v>27.5</v>
      </c>
      <c r="T26" s="33">
        <f>+((T25/T27)/7)*1000</f>
        <v>29.506863445211462</v>
      </c>
    </row>
    <row r="27" spans="1:30" s="2" customFormat="1" ht="33" customHeight="1" x14ac:dyDescent="0.35">
      <c r="A27" s="97" t="s">
        <v>21</v>
      </c>
      <c r="B27" s="34">
        <v>806</v>
      </c>
      <c r="C27" s="35">
        <v>615</v>
      </c>
      <c r="D27" s="35">
        <v>830</v>
      </c>
      <c r="E27" s="35">
        <v>830</v>
      </c>
      <c r="F27" s="35">
        <v>945</v>
      </c>
      <c r="G27" s="35">
        <v>968</v>
      </c>
      <c r="H27" s="35">
        <v>761</v>
      </c>
      <c r="I27" s="35">
        <v>532</v>
      </c>
      <c r="J27" s="36">
        <v>511</v>
      </c>
      <c r="K27" s="86">
        <v>694</v>
      </c>
      <c r="L27" s="35">
        <v>521</v>
      </c>
      <c r="M27" s="35">
        <v>521</v>
      </c>
      <c r="N27" s="35">
        <v>725</v>
      </c>
      <c r="O27" s="35">
        <v>472</v>
      </c>
      <c r="P27" s="34">
        <v>428</v>
      </c>
      <c r="Q27" s="35">
        <v>846</v>
      </c>
      <c r="R27" s="35">
        <v>948</v>
      </c>
      <c r="S27" s="36">
        <v>650</v>
      </c>
      <c r="T27" s="37">
        <f>SUM(B27:S27)</f>
        <v>12603</v>
      </c>
      <c r="U27" s="2">
        <f>((T25*1000)/T27)/7</f>
        <v>29.506863445211462</v>
      </c>
    </row>
    <row r="28" spans="1:30" s="2" customFormat="1" ht="33" customHeight="1" x14ac:dyDescent="0.35">
      <c r="A28" s="98" t="s">
        <v>22</v>
      </c>
      <c r="B28" s="39">
        <f t="shared" ref="B28:O28" si="7">((B27*B26)*7/1000-B18-B19)/5</f>
        <v>25.389000000000003</v>
      </c>
      <c r="C28" s="39">
        <f t="shared" si="7"/>
        <v>19.188000000000006</v>
      </c>
      <c r="D28" s="39">
        <f t="shared" si="7"/>
        <v>26.062000000000001</v>
      </c>
      <c r="E28" s="39">
        <f t="shared" si="7"/>
        <v>25.481000000000002</v>
      </c>
      <c r="F28" s="39">
        <f t="shared" si="7"/>
        <v>28.538999999999998</v>
      </c>
      <c r="G28" s="39">
        <f t="shared" si="7"/>
        <v>28.749599999999997</v>
      </c>
      <c r="H28" s="39">
        <f t="shared" si="7"/>
        <v>22.2212</v>
      </c>
      <c r="I28" s="39">
        <f t="shared" si="7"/>
        <v>14.896000000000001</v>
      </c>
      <c r="J28" s="40">
        <f t="shared" si="7"/>
        <v>14.052500000000004</v>
      </c>
      <c r="K28" s="87">
        <f t="shared" si="7"/>
        <v>20.944833333333335</v>
      </c>
      <c r="L28" s="39">
        <f t="shared" si="7"/>
        <v>15.131083333333333</v>
      </c>
      <c r="M28" s="39">
        <f t="shared" si="7"/>
        <v>15.131083333333333</v>
      </c>
      <c r="N28" s="39">
        <f t="shared" si="7"/>
        <v>20.189583333333331</v>
      </c>
      <c r="O28" s="39">
        <f t="shared" si="7"/>
        <v>12.593333333333334</v>
      </c>
      <c r="P28" s="38">
        <f>((P27*P26)*7/1000-P18-P19)/5</f>
        <v>13.053999999999998</v>
      </c>
      <c r="Q28" s="39">
        <f t="shared" ref="Q28:S28" si="8">((Q27*Q26)*7/1000-Q18-Q19)/5</f>
        <v>24.787800000000004</v>
      </c>
      <c r="R28" s="39">
        <f t="shared" si="8"/>
        <v>27.018000000000001</v>
      </c>
      <c r="S28" s="40">
        <f t="shared" si="8"/>
        <v>17.744999999999997</v>
      </c>
      <c r="T28" s="41"/>
    </row>
    <row r="29" spans="1:30" ht="33.75" customHeight="1" x14ac:dyDescent="0.35">
      <c r="A29" s="99" t="s">
        <v>23</v>
      </c>
      <c r="B29" s="42">
        <f t="shared" ref="B29:C29" si="9">((B27*B26)*7)/1000</f>
        <v>177.72300000000001</v>
      </c>
      <c r="C29" s="43">
        <f t="shared" si="9"/>
        <v>133.45500000000001</v>
      </c>
      <c r="D29" s="43">
        <f>((D27*D26)*7)/1000</f>
        <v>180.11</v>
      </c>
      <c r="E29" s="43">
        <f>((E27*E26)*7)/1000</f>
        <v>177.20500000000001</v>
      </c>
      <c r="F29" s="43">
        <f t="shared" ref="F29:G29" si="10">((F27*F26)*7)/1000</f>
        <v>198.45</v>
      </c>
      <c r="G29" s="43">
        <f t="shared" si="10"/>
        <v>199.892</v>
      </c>
      <c r="H29" s="43">
        <f>((H27*H26)*7)/1000</f>
        <v>154.483</v>
      </c>
      <c r="I29" s="43">
        <f>((I27*I26)*7)/1000</f>
        <v>104.27200000000001</v>
      </c>
      <c r="J29" s="90">
        <f t="shared" ref="J29" si="11">((J27*J26)*7)/1000</f>
        <v>98.367500000000007</v>
      </c>
      <c r="K29" s="88">
        <f>((K27*K26)*7)/1000</f>
        <v>148.16900000000001</v>
      </c>
      <c r="L29" s="43">
        <f>((L27*L26)*7)/1000</f>
        <v>107.5865</v>
      </c>
      <c r="M29" s="43">
        <f>((M27*M26)*7)/1000</f>
        <v>107.5865</v>
      </c>
      <c r="N29" s="43">
        <f t="shared" ref="N29:S29" si="12">((N27*N26)*7)/1000</f>
        <v>144.63749999999999</v>
      </c>
      <c r="O29" s="43">
        <f t="shared" si="12"/>
        <v>90.86</v>
      </c>
      <c r="P29" s="44">
        <f t="shared" si="12"/>
        <v>91.378</v>
      </c>
      <c r="Q29" s="45">
        <f t="shared" si="12"/>
        <v>174.69900000000001</v>
      </c>
      <c r="R29" s="45">
        <f t="shared" si="12"/>
        <v>189.126</v>
      </c>
      <c r="S29" s="46">
        <f t="shared" si="12"/>
        <v>125.125</v>
      </c>
      <c r="T29" s="47"/>
    </row>
    <row r="30" spans="1:30" ht="33.75" customHeight="1" thickBot="1" x14ac:dyDescent="0.4">
      <c r="A30" s="100" t="s">
        <v>24</v>
      </c>
      <c r="B30" s="48">
        <f t="shared" ref="B30:C30" si="13">+(B25/B27)/7*1000</f>
        <v>31.500000000000007</v>
      </c>
      <c r="C30" s="49">
        <f t="shared" si="13"/>
        <v>31.000000000000004</v>
      </c>
      <c r="D30" s="49">
        <f>+(D25/D27)/7*1000</f>
        <v>31.000000000000004</v>
      </c>
      <c r="E30" s="49">
        <f t="shared" ref="E30:G30" si="14">+(E25/E27)/7*1000</f>
        <v>30.499999999999996</v>
      </c>
      <c r="F30" s="49">
        <f t="shared" si="14"/>
        <v>29.999999999999996</v>
      </c>
      <c r="G30" s="49">
        <f t="shared" si="14"/>
        <v>29.499999999999996</v>
      </c>
      <c r="H30" s="49">
        <f>+(H25/H27)/7*1000</f>
        <v>29</v>
      </c>
      <c r="I30" s="49">
        <f t="shared" ref="I30:J30" si="15">+(I25/I27)/7*1000</f>
        <v>28</v>
      </c>
      <c r="J30" s="50">
        <f t="shared" si="15"/>
        <v>27.500000000000007</v>
      </c>
      <c r="K30" s="89">
        <f>+(K25/K27)/7*1000</f>
        <v>30.500000000000004</v>
      </c>
      <c r="L30" s="49">
        <f t="shared" ref="L30:S30" si="16">+(L25/L27)/7*1000</f>
        <v>29.500000000000004</v>
      </c>
      <c r="M30" s="49">
        <f t="shared" ref="M30" si="17">+(M25/M27)/7*1000</f>
        <v>29.500000000000004</v>
      </c>
      <c r="N30" s="49">
        <f t="shared" si="16"/>
        <v>28.499999999999996</v>
      </c>
      <c r="O30" s="49">
        <f t="shared" si="16"/>
        <v>27.5</v>
      </c>
      <c r="P30" s="48">
        <f t="shared" si="16"/>
        <v>30.5</v>
      </c>
      <c r="Q30" s="49">
        <f t="shared" si="16"/>
        <v>29.500000000000004</v>
      </c>
      <c r="R30" s="49">
        <f t="shared" si="16"/>
        <v>28.5</v>
      </c>
      <c r="S30" s="50">
        <f t="shared" si="16"/>
        <v>27.5</v>
      </c>
      <c r="T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200" t="s">
        <v>26</v>
      </c>
      <c r="C36" s="201"/>
      <c r="D36" s="201"/>
      <c r="E36" s="201"/>
      <c r="F36" s="201"/>
      <c r="G36" s="201"/>
      <c r="H36" s="102"/>
      <c r="I36" s="55" t="s">
        <v>27</v>
      </c>
      <c r="J36" s="110"/>
      <c r="K36" s="203" t="s">
        <v>26</v>
      </c>
      <c r="L36" s="203"/>
      <c r="M36" s="203"/>
      <c r="N36" s="203"/>
      <c r="O36" s="200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35">
      <c r="A39" s="94" t="s">
        <v>13</v>
      </c>
      <c r="B39" s="82">
        <v>12.99</v>
      </c>
      <c r="C39" s="82">
        <v>19.690999999999999</v>
      </c>
      <c r="D39" s="82">
        <v>19.72</v>
      </c>
      <c r="E39" s="82">
        <v>14.84</v>
      </c>
      <c r="F39" s="82">
        <v>14.923999999999999</v>
      </c>
      <c r="G39" s="82">
        <v>25.684999999999999</v>
      </c>
      <c r="H39" s="104">
        <f t="shared" ref="H39:H46" si="18">SUM(B39:G39)</f>
        <v>107.85</v>
      </c>
      <c r="I39" s="2"/>
      <c r="J39" s="94" t="s">
        <v>13</v>
      </c>
      <c r="K39" s="82">
        <v>32.759</v>
      </c>
      <c r="L39" s="82">
        <v>32.759</v>
      </c>
      <c r="M39" s="82">
        <v>32.759</v>
      </c>
      <c r="N39" s="82">
        <v>32.759</v>
      </c>
      <c r="O39" s="82">
        <v>32.805999999999997</v>
      </c>
      <c r="P39" s="104">
        <f t="shared" ref="P39:P46" si="19">SUM(K39:O39)</f>
        <v>163.84199999999998</v>
      </c>
      <c r="Q39" s="2"/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35">
      <c r="A40" s="95" t="s">
        <v>14</v>
      </c>
      <c r="B40" s="82">
        <v>12.99</v>
      </c>
      <c r="C40" s="82">
        <v>19.690999999999999</v>
      </c>
      <c r="D40" s="82">
        <v>19.72</v>
      </c>
      <c r="E40" s="82">
        <v>14.84</v>
      </c>
      <c r="F40" s="82">
        <v>14.923999999999999</v>
      </c>
      <c r="G40" s="82">
        <v>25.684999999999999</v>
      </c>
      <c r="H40" s="104">
        <f t="shared" si="18"/>
        <v>107.85</v>
      </c>
      <c r="I40" s="2"/>
      <c r="J40" s="95" t="s">
        <v>14</v>
      </c>
      <c r="K40" s="82">
        <f>K48*$Q$40/1000</f>
        <v>37.784999999999997</v>
      </c>
      <c r="L40" s="82">
        <f t="shared" ref="L40:O40" si="20">L48*$Q$40/1000</f>
        <v>37.895000000000003</v>
      </c>
      <c r="M40" s="82">
        <f t="shared" si="20"/>
        <v>37.619999999999997</v>
      </c>
      <c r="N40" s="82">
        <f t="shared" si="20"/>
        <v>37.619999999999997</v>
      </c>
      <c r="O40" s="82">
        <f t="shared" si="20"/>
        <v>37.619999999999997</v>
      </c>
      <c r="P40" s="104">
        <f t="shared" si="19"/>
        <v>188.54000000000002</v>
      </c>
      <c r="Q40" s="2">
        <v>55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35">
      <c r="A41" s="94" t="s">
        <v>15</v>
      </c>
      <c r="B41" s="83">
        <v>13.293100000000001</v>
      </c>
      <c r="C41" s="24">
        <v>20.1663</v>
      </c>
      <c r="D41" s="24">
        <v>20.195999999999998</v>
      </c>
      <c r="E41" s="24">
        <v>15.210999999999999</v>
      </c>
      <c r="F41" s="24">
        <v>15.2971</v>
      </c>
      <c r="G41" s="24">
        <v>25.684999999999995</v>
      </c>
      <c r="H41" s="104">
        <f t="shared" si="18"/>
        <v>109.8485</v>
      </c>
      <c r="I41" s="2"/>
      <c r="J41" s="94" t="s">
        <v>15</v>
      </c>
      <c r="K41" s="83">
        <f>K48*$Q$41/1000</f>
        <v>41.22</v>
      </c>
      <c r="L41" s="24">
        <f t="shared" ref="L41:O41" si="21">L48*$Q$41/1000</f>
        <v>41.34</v>
      </c>
      <c r="M41" s="24">
        <f t="shared" si="21"/>
        <v>41.04</v>
      </c>
      <c r="N41" s="24">
        <f t="shared" si="21"/>
        <v>41.04</v>
      </c>
      <c r="O41" s="24">
        <f t="shared" si="21"/>
        <v>41.04</v>
      </c>
      <c r="P41" s="104">
        <f t="shared" si="19"/>
        <v>205.67999999999998</v>
      </c>
      <c r="Q41" s="2">
        <v>60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35">
      <c r="A42" s="95" t="s">
        <v>16</v>
      </c>
      <c r="B42" s="82">
        <v>13.293100000000001</v>
      </c>
      <c r="C42" s="82">
        <v>20.1663</v>
      </c>
      <c r="D42" s="82">
        <v>20.195999999999998</v>
      </c>
      <c r="E42" s="82">
        <v>15.210999999999999</v>
      </c>
      <c r="F42" s="82">
        <v>15.2971</v>
      </c>
      <c r="G42" s="82">
        <v>25.684999999999995</v>
      </c>
      <c r="H42" s="104">
        <f t="shared" si="18"/>
        <v>109.8485</v>
      </c>
      <c r="I42" s="2"/>
      <c r="J42" s="95" t="s">
        <v>16</v>
      </c>
      <c r="K42" s="82">
        <f>K48*$Q$42/1000</f>
        <v>45.341999999999999</v>
      </c>
      <c r="L42" s="82">
        <f t="shared" ref="L42:O42" si="22">L48*$Q$42/1000</f>
        <v>45.473999999999997</v>
      </c>
      <c r="M42" s="82">
        <f t="shared" si="22"/>
        <v>45.143999999999998</v>
      </c>
      <c r="N42" s="82">
        <f t="shared" si="22"/>
        <v>45.143999999999998</v>
      </c>
      <c r="O42" s="82">
        <f t="shared" si="22"/>
        <v>45.143999999999998</v>
      </c>
      <c r="P42" s="104">
        <f t="shared" si="19"/>
        <v>226.24800000000002</v>
      </c>
      <c r="Q42" s="2">
        <v>66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35">
      <c r="A43" s="94" t="s">
        <v>17</v>
      </c>
      <c r="B43" s="82">
        <v>13.293100000000001</v>
      </c>
      <c r="C43" s="82">
        <v>20.1663</v>
      </c>
      <c r="D43" s="82">
        <v>20.195999999999998</v>
      </c>
      <c r="E43" s="82">
        <v>15.210999999999999</v>
      </c>
      <c r="F43" s="82">
        <v>15.2971</v>
      </c>
      <c r="G43" s="82">
        <v>25.684999999999995</v>
      </c>
      <c r="H43" s="104">
        <f t="shared" si="18"/>
        <v>109.8485</v>
      </c>
      <c r="I43" s="2"/>
      <c r="J43" s="94" t="s">
        <v>17</v>
      </c>
      <c r="K43" s="82">
        <f>K48*$Q$43/1000</f>
        <v>50.151000000000003</v>
      </c>
      <c r="L43" s="82">
        <f t="shared" ref="L43:O43" si="23">L48*$Q$43/1000</f>
        <v>50.296999999999997</v>
      </c>
      <c r="M43" s="82">
        <f t="shared" si="23"/>
        <v>49.932000000000002</v>
      </c>
      <c r="N43" s="82">
        <f t="shared" si="23"/>
        <v>49.932000000000002</v>
      </c>
      <c r="O43" s="82">
        <f t="shared" si="23"/>
        <v>49.932000000000002</v>
      </c>
      <c r="P43" s="104">
        <f t="shared" si="19"/>
        <v>250.24400000000003</v>
      </c>
      <c r="Q43" s="2">
        <v>73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35">
      <c r="A44" s="95" t="s">
        <v>18</v>
      </c>
      <c r="B44" s="82">
        <v>13.293100000000001</v>
      </c>
      <c r="C44" s="82">
        <v>20.1663</v>
      </c>
      <c r="D44" s="82">
        <v>20.195999999999998</v>
      </c>
      <c r="E44" s="82">
        <v>15.210999999999999</v>
      </c>
      <c r="F44" s="82">
        <v>15.2971</v>
      </c>
      <c r="G44" s="82">
        <v>25.684999999999995</v>
      </c>
      <c r="H44" s="104">
        <f t="shared" si="18"/>
        <v>109.8485</v>
      </c>
      <c r="I44" s="2"/>
      <c r="J44" s="95" t="s">
        <v>18</v>
      </c>
      <c r="K44" s="82">
        <f>K48*$Q$44/1000</f>
        <v>51.524999999999999</v>
      </c>
      <c r="L44" s="82">
        <f t="shared" ref="L44:O44" si="24">L48*$Q$44/1000</f>
        <v>51.674999999999997</v>
      </c>
      <c r="M44" s="82">
        <f t="shared" si="24"/>
        <v>51.3</v>
      </c>
      <c r="N44" s="82">
        <f t="shared" si="24"/>
        <v>51.3</v>
      </c>
      <c r="O44" s="82">
        <f t="shared" si="24"/>
        <v>51.3</v>
      </c>
      <c r="P44" s="104">
        <f t="shared" si="19"/>
        <v>257.10000000000002</v>
      </c>
      <c r="Q44" s="2">
        <v>75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35">
      <c r="A45" s="94" t="s">
        <v>19</v>
      </c>
      <c r="B45" s="82">
        <v>13.293100000000001</v>
      </c>
      <c r="C45" s="82">
        <v>20.1663</v>
      </c>
      <c r="D45" s="82">
        <v>20.195999999999998</v>
      </c>
      <c r="E45" s="82">
        <v>15.210999999999999</v>
      </c>
      <c r="F45" s="82">
        <v>15.2971</v>
      </c>
      <c r="G45" s="82">
        <v>25.684999999999995</v>
      </c>
      <c r="H45" s="104">
        <f t="shared" si="18"/>
        <v>109.8485</v>
      </c>
      <c r="I45" s="2"/>
      <c r="J45" s="94" t="s">
        <v>19</v>
      </c>
      <c r="K45" s="82">
        <f>K48*$Q$45/1000</f>
        <v>52.212000000000003</v>
      </c>
      <c r="L45" s="82">
        <f t="shared" ref="L45:O45" si="25">L48*$Q$45/1000</f>
        <v>52.363999999999997</v>
      </c>
      <c r="M45" s="82">
        <f t="shared" si="25"/>
        <v>51.984000000000002</v>
      </c>
      <c r="N45" s="82">
        <f t="shared" si="25"/>
        <v>51.984000000000002</v>
      </c>
      <c r="O45" s="82">
        <f t="shared" si="25"/>
        <v>51.984000000000002</v>
      </c>
      <c r="P45" s="104">
        <f t="shared" si="19"/>
        <v>260.52800000000002</v>
      </c>
      <c r="Q45" s="2">
        <v>76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35">
      <c r="A46" s="95" t="s">
        <v>11</v>
      </c>
      <c r="B46" s="84">
        <f t="shared" ref="B46:G46" si="26">SUM(B39:B45)</f>
        <v>92.445499999999996</v>
      </c>
      <c r="C46" s="28">
        <f t="shared" si="26"/>
        <v>140.21350000000001</v>
      </c>
      <c r="D46" s="28">
        <f t="shared" si="26"/>
        <v>140.41999999999999</v>
      </c>
      <c r="E46" s="28">
        <f t="shared" si="26"/>
        <v>105.73499999999999</v>
      </c>
      <c r="F46" s="28">
        <f t="shared" si="26"/>
        <v>106.3335</v>
      </c>
      <c r="G46" s="28">
        <f t="shared" si="26"/>
        <v>179.79499999999999</v>
      </c>
      <c r="H46" s="104">
        <f t="shared" si="18"/>
        <v>764.94249999999988</v>
      </c>
      <c r="J46" s="80" t="s">
        <v>11</v>
      </c>
      <c r="K46" s="84">
        <f>SUM(K39:K45)</f>
        <v>310.99399999999997</v>
      </c>
      <c r="L46" s="28">
        <f>SUM(L39:L45)</f>
        <v>311.80399999999997</v>
      </c>
      <c r="M46" s="28">
        <f>SUM(M39:M45)</f>
        <v>309.779</v>
      </c>
      <c r="N46" s="28">
        <f>SUM(N39:N45)</f>
        <v>309.779</v>
      </c>
      <c r="O46" s="28">
        <f>SUM(O39:O45)</f>
        <v>309.82599999999996</v>
      </c>
      <c r="P46" s="104">
        <f t="shared" si="19"/>
        <v>1552.182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35">
      <c r="A47" s="96" t="s">
        <v>20</v>
      </c>
      <c r="B47" s="85">
        <v>30.5</v>
      </c>
      <c r="C47" s="31">
        <v>29.5</v>
      </c>
      <c r="D47" s="31">
        <v>29.5</v>
      </c>
      <c r="E47" s="31">
        <v>28.5</v>
      </c>
      <c r="F47" s="31">
        <v>28.5</v>
      </c>
      <c r="G47" s="31">
        <v>27.5</v>
      </c>
      <c r="H47" s="105">
        <f>+((H46/H48)/7)*1000</f>
        <v>28.840723145948793</v>
      </c>
      <c r="J47" s="113" t="s">
        <v>20</v>
      </c>
      <c r="K47" s="85">
        <v>65</v>
      </c>
      <c r="L47" s="31">
        <v>65</v>
      </c>
      <c r="M47" s="31">
        <v>65</v>
      </c>
      <c r="N47" s="31">
        <v>65</v>
      </c>
      <c r="O47" s="31">
        <v>65</v>
      </c>
      <c r="P47" s="105">
        <f>+((P46/P48)/7)*1000</f>
        <v>64.685030838473068</v>
      </c>
      <c r="Q47" s="65"/>
      <c r="R47" s="65"/>
    </row>
    <row r="48" spans="1:30" ht="33.75" customHeight="1" x14ac:dyDescent="0.35">
      <c r="A48" s="97" t="s">
        <v>21</v>
      </c>
      <c r="B48" s="86">
        <v>433</v>
      </c>
      <c r="C48" s="35">
        <v>679</v>
      </c>
      <c r="D48" s="35">
        <v>680</v>
      </c>
      <c r="E48" s="35">
        <v>530</v>
      </c>
      <c r="F48" s="35">
        <v>533</v>
      </c>
      <c r="G48" s="35">
        <v>934</v>
      </c>
      <c r="H48" s="106">
        <f>SUM(B48:G48)</f>
        <v>3789</v>
      </c>
      <c r="I48" s="66"/>
      <c r="J48" s="97" t="s">
        <v>21</v>
      </c>
      <c r="K48" s="109">
        <v>687</v>
      </c>
      <c r="L48" s="67">
        <v>689</v>
      </c>
      <c r="M48" s="67">
        <v>684</v>
      </c>
      <c r="N48" s="67">
        <v>684</v>
      </c>
      <c r="O48" s="67">
        <v>684</v>
      </c>
      <c r="P48" s="115">
        <f>SUM(K48:O48)</f>
        <v>3428</v>
      </c>
      <c r="Q48" s="68"/>
      <c r="R48" s="68"/>
    </row>
    <row r="49" spans="1:30" ht="33.75" customHeight="1" x14ac:dyDescent="0.35">
      <c r="A49" s="98" t="s">
        <v>22</v>
      </c>
      <c r="B49" s="87">
        <f t="shared" ref="B49" si="27">((B48*B47)*7/1000-B39-B40)/5</f>
        <v>13.293100000000001</v>
      </c>
      <c r="C49" s="39">
        <f t="shared" ref="C49" si="28">((C48*C47)*7/1000-C39-C40)/5</f>
        <v>20.1663</v>
      </c>
      <c r="D49" s="39">
        <f t="shared" ref="D49" si="29">((D48*D47)*7/1000-D39-D40)/5</f>
        <v>20.195999999999998</v>
      </c>
      <c r="E49" s="39">
        <f t="shared" ref="E49" si="30">((E48*E47)*7/1000-E39-E40)/5</f>
        <v>15.210999999999999</v>
      </c>
      <c r="F49" s="39">
        <f t="shared" ref="F49" si="31">((F48*F47)*7/1000-F39-F40)/5</f>
        <v>15.2971</v>
      </c>
      <c r="G49" s="39">
        <f t="shared" ref="G49" si="32">((G48*G47)*7/1000-G39-G40)/5</f>
        <v>25.684999999999995</v>
      </c>
      <c r="H49" s="107">
        <f>((H46*1000)/H48)/7</f>
        <v>28.840723145948797</v>
      </c>
      <c r="J49" s="98" t="s">
        <v>22</v>
      </c>
      <c r="K49" s="87">
        <f>(K48*K47)/1000</f>
        <v>44.655000000000001</v>
      </c>
      <c r="L49" s="39">
        <f>(L48*L47)/1000</f>
        <v>44.784999999999997</v>
      </c>
      <c r="M49" s="39">
        <f>(M48*M47)/1000</f>
        <v>44.46</v>
      </c>
      <c r="N49" s="39">
        <f>(N48*N47)/1000</f>
        <v>44.46</v>
      </c>
      <c r="O49" s="39">
        <f>(O48*O47)/1000</f>
        <v>44.46</v>
      </c>
      <c r="P49" s="116">
        <f>((P46*1000)/P48)/7</f>
        <v>64.685030838473082</v>
      </c>
      <c r="Q49" s="68"/>
      <c r="R49" s="68"/>
    </row>
    <row r="50" spans="1:30" ht="33.75" customHeight="1" x14ac:dyDescent="0.35">
      <c r="A50" s="99" t="s">
        <v>23</v>
      </c>
      <c r="B50" s="88">
        <f t="shared" ref="B50:G50" si="33">((B48*B47)*7)/1000</f>
        <v>92.445499999999996</v>
      </c>
      <c r="C50" s="43">
        <f t="shared" si="33"/>
        <v>140.21350000000001</v>
      </c>
      <c r="D50" s="43">
        <f t="shared" si="33"/>
        <v>140.41999999999999</v>
      </c>
      <c r="E50" s="43">
        <f t="shared" si="33"/>
        <v>105.735</v>
      </c>
      <c r="F50" s="43">
        <f t="shared" si="33"/>
        <v>106.3335</v>
      </c>
      <c r="G50" s="43">
        <f t="shared" si="33"/>
        <v>179.79499999999999</v>
      </c>
      <c r="H50" s="90"/>
      <c r="J50" s="99" t="s">
        <v>23</v>
      </c>
      <c r="K50" s="88">
        <f>((K48*K47)*7)/1000</f>
        <v>312.58499999999998</v>
      </c>
      <c r="L50" s="43">
        <f>((L48*L47)*7)/1000</f>
        <v>313.495</v>
      </c>
      <c r="M50" s="43">
        <f>((M48*M47)*7)/1000</f>
        <v>311.22000000000003</v>
      </c>
      <c r="N50" s="43">
        <f>((N48*N47)*7)/1000</f>
        <v>311.22000000000003</v>
      </c>
      <c r="O50" s="43">
        <f>((O48*O47)*7)/1000</f>
        <v>311.22000000000003</v>
      </c>
      <c r="P50" s="117"/>
    </row>
    <row r="51" spans="1:30" ht="33.75" customHeight="1" thickBot="1" x14ac:dyDescent="0.4">
      <c r="A51" s="100" t="s">
        <v>24</v>
      </c>
      <c r="B51" s="89">
        <f t="shared" ref="B51:G51" si="34">+(B46/B48)/7*1000</f>
        <v>30.5</v>
      </c>
      <c r="C51" s="49">
        <f t="shared" si="34"/>
        <v>29.500000000000004</v>
      </c>
      <c r="D51" s="49">
        <f t="shared" si="34"/>
        <v>29.5</v>
      </c>
      <c r="E51" s="49">
        <f t="shared" si="34"/>
        <v>28.499999999999996</v>
      </c>
      <c r="F51" s="49">
        <f t="shared" si="34"/>
        <v>28.5</v>
      </c>
      <c r="G51" s="49">
        <f t="shared" si="34"/>
        <v>27.499999999999996</v>
      </c>
      <c r="H51" s="108"/>
      <c r="I51" s="52"/>
      <c r="J51" s="100" t="s">
        <v>24</v>
      </c>
      <c r="K51" s="89">
        <f>+(K46/K48)/7*1000</f>
        <v>64.669161987939276</v>
      </c>
      <c r="L51" s="49">
        <f>+(L46/L48)/7*1000</f>
        <v>64.649388347501542</v>
      </c>
      <c r="M51" s="49">
        <f>+(M46/M48)/7*1000</f>
        <v>64.699039264828741</v>
      </c>
      <c r="N51" s="49">
        <f>+(N46/N48)/7*1000</f>
        <v>64.699039264828741</v>
      </c>
      <c r="O51" s="49">
        <f>+(O46/O48)/7*1000</f>
        <v>64.708855472013354</v>
      </c>
      <c r="P51" s="50"/>
      <c r="Q51" s="53"/>
      <c r="R51" s="53"/>
    </row>
    <row r="52" spans="1:30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204"/>
      <c r="K54" s="20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21" t="s">
        <v>29</v>
      </c>
      <c r="B55" s="202" t="s">
        <v>8</v>
      </c>
      <c r="C55" s="203"/>
      <c r="D55" s="203"/>
      <c r="E55" s="203"/>
      <c r="F55" s="200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4" t="s">
        <v>13</v>
      </c>
      <c r="B58" s="82">
        <v>32.195</v>
      </c>
      <c r="C58" s="82">
        <v>32.195</v>
      </c>
      <c r="D58" s="82">
        <v>32.195</v>
      </c>
      <c r="E58" s="82">
        <v>32.241999999999997</v>
      </c>
      <c r="F58" s="82">
        <v>32.241999999999997</v>
      </c>
      <c r="G58" s="104">
        <f t="shared" ref="G58:G65" si="35">SUM(B58:F58)</f>
        <v>161.06899999999999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5" t="s">
        <v>14</v>
      </c>
      <c r="B59" s="82">
        <f>B67*$I$59/1000</f>
        <v>37.18</v>
      </c>
      <c r="C59" s="82">
        <f>C67*$I$59/1000</f>
        <v>37.125</v>
      </c>
      <c r="D59" s="82">
        <f>D67*$I$59/1000</f>
        <v>36.96</v>
      </c>
      <c r="E59" s="82">
        <f>E67*$I$59/1000</f>
        <v>37.015000000000001</v>
      </c>
      <c r="F59" s="82">
        <f>F67*$I$59/1000</f>
        <v>37.344999999999999</v>
      </c>
      <c r="G59" s="104">
        <f t="shared" si="35"/>
        <v>185.62500000000003</v>
      </c>
      <c r="H59" s="76"/>
      <c r="I59" s="2">
        <v>55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4" t="s">
        <v>15</v>
      </c>
      <c r="B60" s="83">
        <f>B67*$I$60/1000</f>
        <v>40.56</v>
      </c>
      <c r="C60" s="24">
        <f>C67*$I$60/1000</f>
        <v>40.5</v>
      </c>
      <c r="D60" s="24">
        <f>D67*$I$60/1000</f>
        <v>40.32</v>
      </c>
      <c r="E60" s="24">
        <f>E67*$I$60/1000</f>
        <v>40.380000000000003</v>
      </c>
      <c r="F60" s="24">
        <f>F67*$I$60/1000</f>
        <v>40.74</v>
      </c>
      <c r="G60" s="104">
        <f t="shared" si="35"/>
        <v>202.5</v>
      </c>
      <c r="H60" s="76"/>
      <c r="I60" s="2">
        <v>60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5" t="s">
        <v>16</v>
      </c>
      <c r="B61" s="82">
        <f>B67*$I$61/1000</f>
        <v>44.616</v>
      </c>
      <c r="C61" s="82">
        <f>C67*$I$61/1000</f>
        <v>44.55</v>
      </c>
      <c r="D61" s="82">
        <f>D67*$I$61/1000</f>
        <v>44.351999999999997</v>
      </c>
      <c r="E61" s="82">
        <f>E67*$I$61/1000</f>
        <v>44.417999999999999</v>
      </c>
      <c r="F61" s="82">
        <f>F67*$I$61/1000</f>
        <v>44.814</v>
      </c>
      <c r="G61" s="104">
        <f t="shared" si="35"/>
        <v>222.75</v>
      </c>
      <c r="H61" s="76"/>
      <c r="I61" s="2">
        <v>66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4" t="s">
        <v>17</v>
      </c>
      <c r="B62" s="82">
        <f>B67*$I$62/1000</f>
        <v>49.347999999999999</v>
      </c>
      <c r="C62" s="82">
        <f>C67*$I$62/1000</f>
        <v>49.274999999999999</v>
      </c>
      <c r="D62" s="82">
        <f>D67*$I$62/1000</f>
        <v>49.055999999999997</v>
      </c>
      <c r="E62" s="82">
        <f>E67*$I$62/1000</f>
        <v>49.128999999999998</v>
      </c>
      <c r="F62" s="82">
        <f>F67*$I$62/1000</f>
        <v>49.567</v>
      </c>
      <c r="G62" s="104">
        <f t="shared" si="35"/>
        <v>246.37499999999997</v>
      </c>
      <c r="H62" s="76"/>
      <c r="I62" s="2">
        <v>73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5" t="s">
        <v>18</v>
      </c>
      <c r="B63" s="82">
        <f>B67*$I$63/1000</f>
        <v>50.7</v>
      </c>
      <c r="C63" s="82">
        <f>C67*$I$63/1000</f>
        <v>50.625</v>
      </c>
      <c r="D63" s="82">
        <f>D67*$I$63/1000</f>
        <v>50.4</v>
      </c>
      <c r="E63" s="82">
        <f>E67*$I$63/1000</f>
        <v>50.475000000000001</v>
      </c>
      <c r="F63" s="82">
        <f>F67*$I$63/1000</f>
        <v>50.924999999999997</v>
      </c>
      <c r="G63" s="104">
        <f t="shared" si="35"/>
        <v>253.125</v>
      </c>
      <c r="H63" s="76"/>
      <c r="I63" s="2">
        <v>75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35">
      <c r="A64" s="94" t="s">
        <v>19</v>
      </c>
      <c r="B64" s="82">
        <f>B67*$I$64/1000</f>
        <v>51.375999999999998</v>
      </c>
      <c r="C64" s="82">
        <f>C67*$I$64/1000</f>
        <v>51.3</v>
      </c>
      <c r="D64" s="82">
        <f>D67*$I$64/1000</f>
        <v>51.072000000000003</v>
      </c>
      <c r="E64" s="82">
        <f>E67*$I$64/1000</f>
        <v>51.148000000000003</v>
      </c>
      <c r="F64" s="82">
        <f>F67*$I$64/1000</f>
        <v>51.603999999999999</v>
      </c>
      <c r="G64" s="104">
        <f t="shared" si="35"/>
        <v>256.5</v>
      </c>
      <c r="H64" s="76"/>
      <c r="I64" s="2">
        <v>76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35">
      <c r="A65" s="122" t="s">
        <v>11</v>
      </c>
      <c r="B65" s="84">
        <f>SUM(B58:B64)</f>
        <v>305.97499999999997</v>
      </c>
      <c r="C65" s="28">
        <f>SUM(C58:C64)</f>
        <v>305.57</v>
      </c>
      <c r="D65" s="28">
        <f>SUM(D58:D64)</f>
        <v>304.35500000000002</v>
      </c>
      <c r="E65" s="28">
        <f>SUM(E58:E64)</f>
        <v>304.80700000000002</v>
      </c>
      <c r="F65" s="28">
        <f>SUM(F58:F64)</f>
        <v>307.23699999999997</v>
      </c>
      <c r="G65" s="104">
        <f t="shared" si="35"/>
        <v>1527.944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6" t="s">
        <v>20</v>
      </c>
      <c r="B66" s="85">
        <v>65</v>
      </c>
      <c r="C66" s="31">
        <v>65</v>
      </c>
      <c r="D66" s="31">
        <v>65</v>
      </c>
      <c r="E66" s="31">
        <v>65</v>
      </c>
      <c r="F66" s="31">
        <v>65</v>
      </c>
      <c r="G66" s="105">
        <f>+((G65/G67)/7)*1000</f>
        <v>64.674878306878313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7" t="s">
        <v>21</v>
      </c>
      <c r="B67" s="109">
        <v>676</v>
      </c>
      <c r="C67" s="67">
        <v>675</v>
      </c>
      <c r="D67" s="67">
        <v>672</v>
      </c>
      <c r="E67" s="67">
        <v>673</v>
      </c>
      <c r="F67" s="67">
        <v>679</v>
      </c>
      <c r="G67" s="115">
        <f>SUM(B67:F67)</f>
        <v>3375</v>
      </c>
      <c r="I67" s="77"/>
      <c r="M67" s="3"/>
      <c r="N67" s="3"/>
      <c r="O67" s="3"/>
      <c r="P67" s="3"/>
      <c r="Q67" s="3"/>
    </row>
    <row r="68" spans="1:28" ht="33.75" customHeight="1" x14ac:dyDescent="0.35">
      <c r="A68" s="98" t="s">
        <v>22</v>
      </c>
      <c r="B68" s="87">
        <f>(B67*B66)/1000</f>
        <v>43.94</v>
      </c>
      <c r="C68" s="39">
        <f>(C67*C66)/1000</f>
        <v>43.875</v>
      </c>
      <c r="D68" s="39">
        <f>(D67*D66)/1000</f>
        <v>43.68</v>
      </c>
      <c r="E68" s="39">
        <f>(E67*E66)/1000</f>
        <v>43.744999999999997</v>
      </c>
      <c r="F68" s="39">
        <f>(F67*F66)/1000</f>
        <v>44.134999999999998</v>
      </c>
      <c r="G68" s="119">
        <f>((G65*1000)/G67)/7</f>
        <v>64.674878306878313</v>
      </c>
      <c r="M68" s="3"/>
      <c r="N68" s="3"/>
      <c r="O68" s="3"/>
      <c r="P68" s="3"/>
      <c r="Q68" s="3"/>
    </row>
    <row r="69" spans="1:28" ht="33.75" customHeight="1" x14ac:dyDescent="0.35">
      <c r="A69" s="99" t="s">
        <v>23</v>
      </c>
      <c r="B69" s="88">
        <f>((B67*B66)*7)/1000</f>
        <v>307.58</v>
      </c>
      <c r="C69" s="43">
        <f>((C67*C66)*7)/1000</f>
        <v>307.125</v>
      </c>
      <c r="D69" s="43">
        <f>((D67*D66)*7)/1000</f>
        <v>305.76</v>
      </c>
      <c r="E69" s="43">
        <f>((E67*E66)*7)/1000</f>
        <v>306.21499999999997</v>
      </c>
      <c r="F69" s="43">
        <f>((F67*F66)*7)/1000</f>
        <v>308.94499999999999</v>
      </c>
      <c r="G69" s="90"/>
      <c r="H69" s="52"/>
      <c r="Q69" s="3"/>
    </row>
    <row r="70" spans="1:28" ht="33.75" customHeight="1" thickBot="1" x14ac:dyDescent="0.4">
      <c r="A70" s="100" t="s">
        <v>24</v>
      </c>
      <c r="B70" s="89">
        <f>+(B65/B67)/7*1000</f>
        <v>64.660819949281475</v>
      </c>
      <c r="C70" s="49">
        <f>+(C65/C67)/7*1000</f>
        <v>64.670899470899457</v>
      </c>
      <c r="D70" s="49">
        <f>+(D65/D67)/7*1000</f>
        <v>64.701318027210888</v>
      </c>
      <c r="E70" s="49">
        <f>+(E65/E67)/7*1000</f>
        <v>64.701125026533646</v>
      </c>
      <c r="F70" s="49">
        <f>+(F65/F67)/7*1000</f>
        <v>64.640648011782034</v>
      </c>
      <c r="G70" s="120"/>
      <c r="Q70" s="3"/>
    </row>
    <row r="71" spans="1:28" ht="33.75" customHeight="1" x14ac:dyDescent="0.35"/>
    <row r="72" spans="1:28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35"/>
    <row r="74" spans="1:28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1">
    <mergeCell ref="B36:G36"/>
    <mergeCell ref="K36:O36"/>
    <mergeCell ref="J54:K54"/>
    <mergeCell ref="B55:F55"/>
    <mergeCell ref="B15:J15"/>
    <mergeCell ref="A3:C3"/>
    <mergeCell ref="E9:G9"/>
    <mergeCell ref="R9:S9"/>
    <mergeCell ref="K11:L11"/>
    <mergeCell ref="P15:S15"/>
    <mergeCell ref="K15:O15"/>
  </mergeCells>
  <pageMargins left="0.7" right="0.7" top="0.75" bottom="0.75" header="0.3" footer="0.3"/>
  <pageSetup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43" zoomScale="30" zoomScaleNormal="30" workbookViewId="0">
      <selection activeCell="B67" sqref="B67:E67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0.90625" style="19"/>
    <col min="33" max="33" width="14.81640625" style="19" bestFit="1" customWidth="1"/>
    <col min="34" max="258" width="10.906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0.90625" style="19"/>
    <col min="289" max="289" width="14.81640625" style="19" bestFit="1" customWidth="1"/>
    <col min="290" max="514" width="10.906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0.90625" style="19"/>
    <col min="545" max="545" width="14.81640625" style="19" bestFit="1" customWidth="1"/>
    <col min="546" max="770" width="10.906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0.90625" style="19"/>
    <col min="801" max="801" width="14.81640625" style="19" bestFit="1" customWidth="1"/>
    <col min="802" max="1026" width="10.906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0.90625" style="19"/>
    <col min="1057" max="1057" width="14.81640625" style="19" bestFit="1" customWidth="1"/>
    <col min="1058" max="1282" width="10.906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0.90625" style="19"/>
    <col min="1313" max="1313" width="14.81640625" style="19" bestFit="1" customWidth="1"/>
    <col min="1314" max="1538" width="10.906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0.90625" style="19"/>
    <col min="1569" max="1569" width="14.81640625" style="19" bestFit="1" customWidth="1"/>
    <col min="1570" max="1794" width="10.906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0.90625" style="19"/>
    <col min="1825" max="1825" width="14.81640625" style="19" bestFit="1" customWidth="1"/>
    <col min="1826" max="2050" width="10.906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0.90625" style="19"/>
    <col min="2081" max="2081" width="14.81640625" style="19" bestFit="1" customWidth="1"/>
    <col min="2082" max="2306" width="10.906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0.90625" style="19"/>
    <col min="2337" max="2337" width="14.81640625" style="19" bestFit="1" customWidth="1"/>
    <col min="2338" max="2562" width="10.906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0.90625" style="19"/>
    <col min="2593" max="2593" width="14.81640625" style="19" bestFit="1" customWidth="1"/>
    <col min="2594" max="2818" width="10.906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0.90625" style="19"/>
    <col min="2849" max="2849" width="14.81640625" style="19" bestFit="1" customWidth="1"/>
    <col min="2850" max="3074" width="10.906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0.90625" style="19"/>
    <col min="3105" max="3105" width="14.81640625" style="19" bestFit="1" customWidth="1"/>
    <col min="3106" max="3330" width="10.906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0.90625" style="19"/>
    <col min="3361" max="3361" width="14.81640625" style="19" bestFit="1" customWidth="1"/>
    <col min="3362" max="3586" width="10.906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0.90625" style="19"/>
    <col min="3617" max="3617" width="14.81640625" style="19" bestFit="1" customWidth="1"/>
    <col min="3618" max="3842" width="10.906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0.90625" style="19"/>
    <col min="3873" max="3873" width="14.81640625" style="19" bestFit="1" customWidth="1"/>
    <col min="3874" max="4098" width="10.906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0.90625" style="19"/>
    <col min="4129" max="4129" width="14.81640625" style="19" bestFit="1" customWidth="1"/>
    <col min="4130" max="4354" width="10.906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0.90625" style="19"/>
    <col min="4385" max="4385" width="14.81640625" style="19" bestFit="1" customWidth="1"/>
    <col min="4386" max="4610" width="10.906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0.90625" style="19"/>
    <col min="4641" max="4641" width="14.81640625" style="19" bestFit="1" customWidth="1"/>
    <col min="4642" max="4866" width="10.906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0.90625" style="19"/>
    <col min="4897" max="4897" width="14.81640625" style="19" bestFit="1" customWidth="1"/>
    <col min="4898" max="5122" width="10.906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0.90625" style="19"/>
    <col min="5153" max="5153" width="14.81640625" style="19" bestFit="1" customWidth="1"/>
    <col min="5154" max="5378" width="10.906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0.90625" style="19"/>
    <col min="5409" max="5409" width="14.81640625" style="19" bestFit="1" customWidth="1"/>
    <col min="5410" max="5634" width="10.906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0.90625" style="19"/>
    <col min="5665" max="5665" width="14.81640625" style="19" bestFit="1" customWidth="1"/>
    <col min="5666" max="5890" width="10.906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0.90625" style="19"/>
    <col min="5921" max="5921" width="14.81640625" style="19" bestFit="1" customWidth="1"/>
    <col min="5922" max="6146" width="10.906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0.90625" style="19"/>
    <col min="6177" max="6177" width="14.81640625" style="19" bestFit="1" customWidth="1"/>
    <col min="6178" max="6402" width="10.906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0.90625" style="19"/>
    <col min="6433" max="6433" width="14.81640625" style="19" bestFit="1" customWidth="1"/>
    <col min="6434" max="6658" width="10.906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0.90625" style="19"/>
    <col min="6689" max="6689" width="14.81640625" style="19" bestFit="1" customWidth="1"/>
    <col min="6690" max="6914" width="10.906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0.90625" style="19"/>
    <col min="6945" max="6945" width="14.81640625" style="19" bestFit="1" customWidth="1"/>
    <col min="6946" max="7170" width="10.906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0.90625" style="19"/>
    <col min="7201" max="7201" width="14.81640625" style="19" bestFit="1" customWidth="1"/>
    <col min="7202" max="7426" width="10.906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0.90625" style="19"/>
    <col min="7457" max="7457" width="14.81640625" style="19" bestFit="1" customWidth="1"/>
    <col min="7458" max="7682" width="10.906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0.90625" style="19"/>
    <col min="7713" max="7713" width="14.81640625" style="19" bestFit="1" customWidth="1"/>
    <col min="7714" max="7938" width="10.906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0.90625" style="19"/>
    <col min="7969" max="7969" width="14.81640625" style="19" bestFit="1" customWidth="1"/>
    <col min="7970" max="8194" width="10.906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0.90625" style="19"/>
    <col min="8225" max="8225" width="14.81640625" style="19" bestFit="1" customWidth="1"/>
    <col min="8226" max="8450" width="10.906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0.90625" style="19"/>
    <col min="8481" max="8481" width="14.81640625" style="19" bestFit="1" customWidth="1"/>
    <col min="8482" max="8706" width="10.906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0.90625" style="19"/>
    <col min="8737" max="8737" width="14.81640625" style="19" bestFit="1" customWidth="1"/>
    <col min="8738" max="8962" width="10.906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0.90625" style="19"/>
    <col min="8993" max="8993" width="14.81640625" style="19" bestFit="1" customWidth="1"/>
    <col min="8994" max="9218" width="10.906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0.90625" style="19"/>
    <col min="9249" max="9249" width="14.81640625" style="19" bestFit="1" customWidth="1"/>
    <col min="9250" max="9474" width="10.906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0.90625" style="19"/>
    <col min="9505" max="9505" width="14.81640625" style="19" bestFit="1" customWidth="1"/>
    <col min="9506" max="9730" width="10.906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0.90625" style="19"/>
    <col min="9761" max="9761" width="14.81640625" style="19" bestFit="1" customWidth="1"/>
    <col min="9762" max="9986" width="10.906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0.90625" style="19"/>
    <col min="10017" max="10017" width="14.81640625" style="19" bestFit="1" customWidth="1"/>
    <col min="10018" max="10242" width="10.906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0.90625" style="19"/>
    <col min="10273" max="10273" width="14.81640625" style="19" bestFit="1" customWidth="1"/>
    <col min="10274" max="10498" width="10.906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0.90625" style="19"/>
    <col min="10529" max="10529" width="14.81640625" style="19" bestFit="1" customWidth="1"/>
    <col min="10530" max="10754" width="10.906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0.90625" style="19"/>
    <col min="10785" max="10785" width="14.81640625" style="19" bestFit="1" customWidth="1"/>
    <col min="10786" max="11010" width="10.906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0.90625" style="19"/>
    <col min="11041" max="11041" width="14.81640625" style="19" bestFit="1" customWidth="1"/>
    <col min="11042" max="11266" width="10.906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0.90625" style="19"/>
    <col min="11297" max="11297" width="14.81640625" style="19" bestFit="1" customWidth="1"/>
    <col min="11298" max="11522" width="10.906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0.90625" style="19"/>
    <col min="11553" max="11553" width="14.81640625" style="19" bestFit="1" customWidth="1"/>
    <col min="11554" max="11778" width="10.906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0.90625" style="19"/>
    <col min="11809" max="11809" width="14.81640625" style="19" bestFit="1" customWidth="1"/>
    <col min="11810" max="12034" width="10.906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0.90625" style="19"/>
    <col min="12065" max="12065" width="14.81640625" style="19" bestFit="1" customWidth="1"/>
    <col min="12066" max="12290" width="10.906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0.90625" style="19"/>
    <col min="12321" max="12321" width="14.81640625" style="19" bestFit="1" customWidth="1"/>
    <col min="12322" max="12546" width="10.906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0.90625" style="19"/>
    <col min="12577" max="12577" width="14.81640625" style="19" bestFit="1" customWidth="1"/>
    <col min="12578" max="12802" width="10.906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0.90625" style="19"/>
    <col min="12833" max="12833" width="14.81640625" style="19" bestFit="1" customWidth="1"/>
    <col min="12834" max="13058" width="10.906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0.90625" style="19"/>
    <col min="13089" max="13089" width="14.81640625" style="19" bestFit="1" customWidth="1"/>
    <col min="13090" max="13314" width="10.906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0.90625" style="19"/>
    <col min="13345" max="13345" width="14.81640625" style="19" bestFit="1" customWidth="1"/>
    <col min="13346" max="13570" width="10.906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0.90625" style="19"/>
    <col min="13601" max="13601" width="14.81640625" style="19" bestFit="1" customWidth="1"/>
    <col min="13602" max="13826" width="10.906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0.90625" style="19"/>
    <col min="13857" max="13857" width="14.81640625" style="19" bestFit="1" customWidth="1"/>
    <col min="13858" max="14082" width="10.906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0.90625" style="19"/>
    <col min="14113" max="14113" width="14.81640625" style="19" bestFit="1" customWidth="1"/>
    <col min="14114" max="14338" width="10.906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0.90625" style="19"/>
    <col min="14369" max="14369" width="14.81640625" style="19" bestFit="1" customWidth="1"/>
    <col min="14370" max="14594" width="10.906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0.90625" style="19"/>
    <col min="14625" max="14625" width="14.81640625" style="19" bestFit="1" customWidth="1"/>
    <col min="14626" max="14850" width="10.906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0.90625" style="19"/>
    <col min="14881" max="14881" width="14.81640625" style="19" bestFit="1" customWidth="1"/>
    <col min="14882" max="15106" width="10.906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0.90625" style="19"/>
    <col min="15137" max="15137" width="14.81640625" style="19" bestFit="1" customWidth="1"/>
    <col min="15138" max="15362" width="10.906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0.90625" style="19"/>
    <col min="15393" max="15393" width="14.81640625" style="19" bestFit="1" customWidth="1"/>
    <col min="15394" max="15618" width="10.906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0.90625" style="19"/>
    <col min="15649" max="15649" width="14.81640625" style="19" bestFit="1" customWidth="1"/>
    <col min="15650" max="15874" width="10.906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0.90625" style="19"/>
    <col min="15905" max="15905" width="14.81640625" style="19" bestFit="1" customWidth="1"/>
    <col min="15906" max="16130" width="10.906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0.90625" style="19"/>
    <col min="16161" max="16161" width="14.81640625" style="19" bestFit="1" customWidth="1"/>
    <col min="16162" max="16384" width="10.906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197" t="s">
        <v>0</v>
      </c>
      <c r="B3" s="197"/>
      <c r="C3" s="197"/>
      <c r="D3" s="185"/>
      <c r="E3" s="185"/>
      <c r="F3" s="185"/>
      <c r="G3" s="185"/>
      <c r="H3" s="185"/>
      <c r="I3" s="185"/>
      <c r="J3" s="185"/>
      <c r="K3" s="185"/>
      <c r="L3" s="185"/>
      <c r="M3" s="185"/>
      <c r="N3" s="185"/>
      <c r="O3" s="185"/>
      <c r="P3" s="185"/>
      <c r="Q3" s="185"/>
      <c r="R3" s="185"/>
      <c r="S3" s="185"/>
      <c r="T3" s="185"/>
      <c r="U3" s="185"/>
      <c r="V3" s="185"/>
      <c r="W3" s="185"/>
      <c r="X3" s="185"/>
      <c r="Y3" s="2"/>
      <c r="Z3" s="2"/>
      <c r="AA3" s="2"/>
      <c r="AB3" s="2"/>
      <c r="AC3" s="2"/>
      <c r="AD3" s="185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85" t="s">
        <v>1</v>
      </c>
      <c r="B9" s="185"/>
      <c r="C9" s="185"/>
      <c r="D9" s="1"/>
      <c r="E9" s="198" t="s">
        <v>2</v>
      </c>
      <c r="F9" s="198"/>
      <c r="G9" s="19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198"/>
      <c r="S9" s="19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85"/>
      <c r="B10" s="185"/>
      <c r="C10" s="185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85" t="s">
        <v>4</v>
      </c>
      <c r="B11" s="185"/>
      <c r="C11" s="185"/>
      <c r="D11" s="1"/>
      <c r="E11" s="186">
        <v>1</v>
      </c>
      <c r="F11" s="1"/>
      <c r="G11" s="1"/>
      <c r="H11" s="1"/>
      <c r="I11" s="1"/>
      <c r="J11" s="1"/>
      <c r="K11" s="199" t="s">
        <v>71</v>
      </c>
      <c r="L11" s="199"/>
      <c r="M11" s="187"/>
      <c r="N11" s="187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85"/>
      <c r="B12" s="185"/>
      <c r="C12" s="185"/>
      <c r="D12" s="1"/>
      <c r="E12" s="5"/>
      <c r="F12" s="1"/>
      <c r="G12" s="1"/>
      <c r="H12" s="1"/>
      <c r="I12" s="1"/>
      <c r="J12" s="1"/>
      <c r="K12" s="187"/>
      <c r="L12" s="187"/>
      <c r="M12" s="187"/>
      <c r="N12" s="187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85"/>
      <c r="B13" s="185"/>
      <c r="C13" s="185"/>
      <c r="D13" s="185"/>
      <c r="E13" s="185"/>
      <c r="F13" s="185"/>
      <c r="G13" s="185"/>
      <c r="H13" s="185"/>
      <c r="I13" s="185"/>
      <c r="J13" s="185"/>
      <c r="K13" s="185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"/>
      <c r="X13" s="1"/>
      <c r="Y13" s="1"/>
    </row>
    <row r="14" spans="1:30" s="3" customFormat="1" ht="25.5" thickBot="1" x14ac:dyDescent="0.4">
      <c r="A14" s="185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91" t="s">
        <v>7</v>
      </c>
      <c r="B15" s="210" t="s">
        <v>8</v>
      </c>
      <c r="C15" s="211"/>
      <c r="D15" s="211"/>
      <c r="E15" s="212"/>
      <c r="F15" s="210" t="s">
        <v>55</v>
      </c>
      <c r="G15" s="211"/>
      <c r="H15" s="211"/>
      <c r="I15" s="211"/>
      <c r="J15" s="211"/>
      <c r="K15" s="211"/>
      <c r="L15" s="212"/>
      <c r="M15" s="213" t="s">
        <v>9</v>
      </c>
      <c r="N15" s="205"/>
      <c r="O15" s="205"/>
      <c r="P15" s="205"/>
      <c r="Q15" s="206"/>
      <c r="R15" s="214" t="s">
        <v>30</v>
      </c>
      <c r="S15" s="215"/>
      <c r="T15" s="215"/>
      <c r="U15" s="215"/>
      <c r="V15" s="216"/>
      <c r="W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40" customHeight="1" x14ac:dyDescent="0.35">
      <c r="A18" s="94" t="s">
        <v>13</v>
      </c>
      <c r="B18" s="23">
        <v>27.895599999999995</v>
      </c>
      <c r="C18" s="24">
        <v>48.695999999999998</v>
      </c>
      <c r="D18" s="24">
        <v>44.882599999999996</v>
      </c>
      <c r="E18" s="25">
        <v>57.595000000000006</v>
      </c>
      <c r="F18" s="23">
        <v>45.158399999999993</v>
      </c>
      <c r="G18" s="24">
        <v>49.814499999999995</v>
      </c>
      <c r="H18" s="24">
        <v>49.224399999999989</v>
      </c>
      <c r="I18" s="24">
        <v>92.957599999999985</v>
      </c>
      <c r="J18" s="24">
        <v>78.458699999999993</v>
      </c>
      <c r="K18" s="24">
        <v>88.424700000000001</v>
      </c>
      <c r="L18" s="25">
        <v>51.139099999999999</v>
      </c>
      <c r="M18" s="82">
        <v>34.545000000000002</v>
      </c>
      <c r="N18" s="24">
        <v>67.575500000000005</v>
      </c>
      <c r="O18" s="24">
        <v>48.785600000000002</v>
      </c>
      <c r="P18" s="24">
        <v>71.041799999999995</v>
      </c>
      <c r="Q18" s="24">
        <v>50.806799999999996</v>
      </c>
      <c r="R18" s="23">
        <v>42.877300000000005</v>
      </c>
      <c r="S18" s="24">
        <v>70.746799999999993</v>
      </c>
      <c r="T18" s="24">
        <v>48.270200000000003</v>
      </c>
      <c r="U18" s="24">
        <v>55.8352</v>
      </c>
      <c r="V18" s="25">
        <v>51.554000000000009</v>
      </c>
      <c r="W18" s="26">
        <f t="shared" ref="W18:W25" si="0">SUM(B18:V18)</f>
        <v>1176.2848000000001</v>
      </c>
      <c r="Y18" s="2"/>
      <c r="Z18" s="20"/>
    </row>
    <row r="19" spans="1:30" ht="40" customHeight="1" x14ac:dyDescent="0.35">
      <c r="A19" s="95" t="s">
        <v>14</v>
      </c>
      <c r="B19" s="23">
        <v>27.895599999999995</v>
      </c>
      <c r="C19" s="24">
        <v>48.695999999999998</v>
      </c>
      <c r="D19" s="24">
        <v>44.882599999999996</v>
      </c>
      <c r="E19" s="25">
        <v>57.595000000000006</v>
      </c>
      <c r="F19" s="23">
        <v>45.158399999999993</v>
      </c>
      <c r="G19" s="24">
        <v>49.814499999999995</v>
      </c>
      <c r="H19" s="24">
        <v>49.224399999999989</v>
      </c>
      <c r="I19" s="24">
        <v>92.957599999999985</v>
      </c>
      <c r="J19" s="24">
        <v>78.458699999999993</v>
      </c>
      <c r="K19" s="24">
        <v>88.424700000000001</v>
      </c>
      <c r="L19" s="25">
        <v>51.139099999999999</v>
      </c>
      <c r="M19" s="82">
        <v>34.545000000000002</v>
      </c>
      <c r="N19" s="24">
        <v>67.575500000000005</v>
      </c>
      <c r="O19" s="24">
        <v>48.785600000000002</v>
      </c>
      <c r="P19" s="24">
        <v>71.041799999999995</v>
      </c>
      <c r="Q19" s="24">
        <v>50.806799999999996</v>
      </c>
      <c r="R19" s="23">
        <v>42.877300000000005</v>
      </c>
      <c r="S19" s="24">
        <v>70.746799999999993</v>
      </c>
      <c r="T19" s="24">
        <v>48.270200000000003</v>
      </c>
      <c r="U19" s="24">
        <v>55.8352</v>
      </c>
      <c r="V19" s="25">
        <v>51.554000000000009</v>
      </c>
      <c r="W19" s="26">
        <f t="shared" si="0"/>
        <v>1176.2848000000001</v>
      </c>
      <c r="Y19" s="2"/>
      <c r="Z19" s="20"/>
    </row>
    <row r="20" spans="1:30" ht="39.75" customHeight="1" x14ac:dyDescent="0.35">
      <c r="A20" s="94" t="s">
        <v>15</v>
      </c>
      <c r="B20" s="79">
        <v>28.59056</v>
      </c>
      <c r="C20" s="24">
        <v>50.836600000000004</v>
      </c>
      <c r="D20" s="24">
        <v>47.69715999999999</v>
      </c>
      <c r="E20" s="25">
        <v>61.934999999999988</v>
      </c>
      <c r="F20" s="23">
        <v>48.090140000000005</v>
      </c>
      <c r="G20" s="24">
        <v>53.255700000000004</v>
      </c>
      <c r="H20" s="24">
        <v>52.550239999999995</v>
      </c>
      <c r="I20" s="24">
        <v>97.407360000000011</v>
      </c>
      <c r="J20" s="24">
        <v>82.080919999999992</v>
      </c>
      <c r="K20" s="24">
        <v>92.417919999999981</v>
      </c>
      <c r="L20" s="25">
        <v>53.061160000000008</v>
      </c>
      <c r="M20" s="83">
        <v>35.774899999999988</v>
      </c>
      <c r="N20" s="24">
        <v>70.756299999999982</v>
      </c>
      <c r="O20" s="24">
        <v>51.090560000000004</v>
      </c>
      <c r="P20" s="24">
        <v>74.913780000000017</v>
      </c>
      <c r="Q20" s="24">
        <v>54.281880000000001</v>
      </c>
      <c r="R20" s="79">
        <v>44.410580000000003</v>
      </c>
      <c r="S20" s="24">
        <v>73.933480000000003</v>
      </c>
      <c r="T20" s="24">
        <v>50.481220000000008</v>
      </c>
      <c r="U20" s="24">
        <v>58.888320000000007</v>
      </c>
      <c r="V20" s="25">
        <v>54.899299999999982</v>
      </c>
      <c r="W20" s="26">
        <f t="shared" si="0"/>
        <v>1237.3530799999999</v>
      </c>
      <c r="Y20" s="2"/>
      <c r="Z20" s="20"/>
    </row>
    <row r="21" spans="1:30" ht="40" customHeight="1" x14ac:dyDescent="0.35">
      <c r="A21" s="95" t="s">
        <v>16</v>
      </c>
      <c r="B21" s="23">
        <v>28.59056</v>
      </c>
      <c r="C21" s="24">
        <v>50.836600000000004</v>
      </c>
      <c r="D21" s="24">
        <v>47.69715999999999</v>
      </c>
      <c r="E21" s="25">
        <v>61.934999999999988</v>
      </c>
      <c r="F21" s="23">
        <v>48.090140000000005</v>
      </c>
      <c r="G21" s="24">
        <v>53.255700000000004</v>
      </c>
      <c r="H21" s="24">
        <v>52.550239999999995</v>
      </c>
      <c r="I21" s="24">
        <v>97.407360000000011</v>
      </c>
      <c r="J21" s="24">
        <v>82.080919999999992</v>
      </c>
      <c r="K21" s="24">
        <v>92.417919999999981</v>
      </c>
      <c r="L21" s="25">
        <v>53.061160000000008</v>
      </c>
      <c r="M21" s="82">
        <v>35.774899999999988</v>
      </c>
      <c r="N21" s="24">
        <v>70.756299999999982</v>
      </c>
      <c r="O21" s="24">
        <v>51.090560000000004</v>
      </c>
      <c r="P21" s="24">
        <v>74.913780000000017</v>
      </c>
      <c r="Q21" s="24">
        <v>54.281880000000001</v>
      </c>
      <c r="R21" s="23">
        <v>44.410580000000003</v>
      </c>
      <c r="S21" s="24">
        <v>73.933480000000003</v>
      </c>
      <c r="T21" s="24">
        <v>50.481220000000008</v>
      </c>
      <c r="U21" s="24">
        <v>58.888320000000007</v>
      </c>
      <c r="V21" s="25">
        <v>54.899299999999982</v>
      </c>
      <c r="W21" s="26">
        <f t="shared" si="0"/>
        <v>1237.3530799999999</v>
      </c>
      <c r="Y21" s="2"/>
      <c r="Z21" s="20"/>
    </row>
    <row r="22" spans="1:30" ht="40" customHeight="1" x14ac:dyDescent="0.35">
      <c r="A22" s="94" t="s">
        <v>17</v>
      </c>
      <c r="B22" s="23">
        <v>28.59056</v>
      </c>
      <c r="C22" s="24">
        <v>50.836600000000004</v>
      </c>
      <c r="D22" s="24">
        <v>47.69715999999999</v>
      </c>
      <c r="E22" s="25">
        <v>61.934999999999988</v>
      </c>
      <c r="F22" s="23">
        <v>48.090140000000005</v>
      </c>
      <c r="G22" s="24">
        <v>53.255700000000004</v>
      </c>
      <c r="H22" s="24">
        <v>52.550239999999995</v>
      </c>
      <c r="I22" s="24">
        <v>97.407360000000011</v>
      </c>
      <c r="J22" s="24">
        <v>82.080919999999992</v>
      </c>
      <c r="K22" s="24">
        <v>92.417919999999981</v>
      </c>
      <c r="L22" s="25">
        <v>53.061160000000008</v>
      </c>
      <c r="M22" s="82">
        <v>35.774899999999988</v>
      </c>
      <c r="N22" s="24">
        <v>70.756299999999982</v>
      </c>
      <c r="O22" s="24">
        <v>51.090560000000004</v>
      </c>
      <c r="P22" s="24">
        <v>74.913780000000017</v>
      </c>
      <c r="Q22" s="24">
        <v>54.281880000000001</v>
      </c>
      <c r="R22" s="23">
        <v>44.410580000000003</v>
      </c>
      <c r="S22" s="24">
        <v>73.933480000000003</v>
      </c>
      <c r="T22" s="24">
        <v>50.481220000000008</v>
      </c>
      <c r="U22" s="24">
        <v>58.888320000000007</v>
      </c>
      <c r="V22" s="25">
        <v>54.899299999999982</v>
      </c>
      <c r="W22" s="26">
        <f t="shared" si="0"/>
        <v>1237.3530799999999</v>
      </c>
      <c r="Y22" s="2"/>
      <c r="Z22" s="20"/>
    </row>
    <row r="23" spans="1:30" ht="40" customHeight="1" x14ac:dyDescent="0.35">
      <c r="A23" s="95" t="s">
        <v>18</v>
      </c>
      <c r="B23" s="23">
        <v>28.59056</v>
      </c>
      <c r="C23" s="24">
        <v>50.836600000000004</v>
      </c>
      <c r="D23" s="24">
        <v>47.69715999999999</v>
      </c>
      <c r="E23" s="25">
        <v>61.934999999999988</v>
      </c>
      <c r="F23" s="23">
        <v>48.090140000000005</v>
      </c>
      <c r="G23" s="24">
        <v>53.255700000000004</v>
      </c>
      <c r="H23" s="24">
        <v>52.550239999999995</v>
      </c>
      <c r="I23" s="24">
        <v>97.407360000000011</v>
      </c>
      <c r="J23" s="24">
        <v>82.080919999999992</v>
      </c>
      <c r="K23" s="24">
        <v>92.417919999999981</v>
      </c>
      <c r="L23" s="25">
        <v>53.061160000000008</v>
      </c>
      <c r="M23" s="82">
        <v>35.774899999999988</v>
      </c>
      <c r="N23" s="24">
        <v>70.756299999999982</v>
      </c>
      <c r="O23" s="24">
        <v>51.090560000000004</v>
      </c>
      <c r="P23" s="24">
        <v>74.913780000000017</v>
      </c>
      <c r="Q23" s="24">
        <v>54.281880000000001</v>
      </c>
      <c r="R23" s="23">
        <v>44.410580000000003</v>
      </c>
      <c r="S23" s="24">
        <v>73.933480000000003</v>
      </c>
      <c r="T23" s="24">
        <v>50.481220000000008</v>
      </c>
      <c r="U23" s="24">
        <v>58.888320000000007</v>
      </c>
      <c r="V23" s="25">
        <v>54.899299999999982</v>
      </c>
      <c r="W23" s="26">
        <f t="shared" si="0"/>
        <v>1237.3530799999999</v>
      </c>
      <c r="Y23" s="2"/>
      <c r="Z23" s="20"/>
    </row>
    <row r="24" spans="1:30" ht="40" customHeight="1" x14ac:dyDescent="0.35">
      <c r="A24" s="94" t="s">
        <v>19</v>
      </c>
      <c r="B24" s="23">
        <v>28.59056</v>
      </c>
      <c r="C24" s="24">
        <v>50.836600000000004</v>
      </c>
      <c r="D24" s="24">
        <v>47.69715999999999</v>
      </c>
      <c r="E24" s="25">
        <v>61.934999999999988</v>
      </c>
      <c r="F24" s="23">
        <v>48.090140000000005</v>
      </c>
      <c r="G24" s="24">
        <v>53.255700000000004</v>
      </c>
      <c r="H24" s="24">
        <v>52.550239999999995</v>
      </c>
      <c r="I24" s="24">
        <v>97.407360000000011</v>
      </c>
      <c r="J24" s="24">
        <v>82.080919999999992</v>
      </c>
      <c r="K24" s="24">
        <v>92.417919999999981</v>
      </c>
      <c r="L24" s="25">
        <v>53.061160000000008</v>
      </c>
      <c r="M24" s="82">
        <v>35.774899999999988</v>
      </c>
      <c r="N24" s="24">
        <v>70.756299999999982</v>
      </c>
      <c r="O24" s="24">
        <v>51.090560000000004</v>
      </c>
      <c r="P24" s="24">
        <v>74.913780000000017</v>
      </c>
      <c r="Q24" s="24">
        <v>54.281880000000001</v>
      </c>
      <c r="R24" s="23">
        <v>44.410580000000003</v>
      </c>
      <c r="S24" s="24">
        <v>73.933480000000003</v>
      </c>
      <c r="T24" s="24">
        <v>50.481220000000008</v>
      </c>
      <c r="U24" s="24">
        <v>58.888320000000007</v>
      </c>
      <c r="V24" s="25">
        <v>54.899299999999982</v>
      </c>
      <c r="W24" s="26">
        <f t="shared" si="0"/>
        <v>1237.3530799999999</v>
      </c>
      <c r="Y24" s="2"/>
    </row>
    <row r="25" spans="1:30" ht="41.5" customHeight="1" x14ac:dyDescent="0.35">
      <c r="A25" s="95" t="s">
        <v>11</v>
      </c>
      <c r="B25" s="27">
        <f t="shared" ref="B25:D25" si="1">SUM(B18:B24)</f>
        <v>198.744</v>
      </c>
      <c r="C25" s="28">
        <f t="shared" si="1"/>
        <v>351.57500000000005</v>
      </c>
      <c r="D25" s="28">
        <f t="shared" si="1"/>
        <v>328.25099999999998</v>
      </c>
      <c r="E25" s="29">
        <f>SUM(E18:E24)</f>
        <v>424.86500000000001</v>
      </c>
      <c r="F25" s="27">
        <f t="shared" ref="F25:H25" si="2">SUM(F18:F24)</f>
        <v>330.76750000000004</v>
      </c>
      <c r="G25" s="28">
        <f t="shared" si="2"/>
        <v>365.90749999999997</v>
      </c>
      <c r="H25" s="28">
        <f t="shared" si="2"/>
        <v>361.19999999999993</v>
      </c>
      <c r="I25" s="28">
        <f>SUM(I18:I24)</f>
        <v>672.95200000000011</v>
      </c>
      <c r="J25" s="28">
        <f t="shared" ref="J25:L25" si="3">SUM(J18:J24)</f>
        <v>567.32199999999989</v>
      </c>
      <c r="K25" s="28">
        <f t="shared" si="3"/>
        <v>638.93899999999996</v>
      </c>
      <c r="L25" s="29">
        <f t="shared" si="3"/>
        <v>367.58400000000006</v>
      </c>
      <c r="M25" s="84">
        <f>SUM(M18:M24)</f>
        <v>247.96449999999999</v>
      </c>
      <c r="N25" s="28">
        <f t="shared" ref="N25:Q25" si="4">SUM(N18:N24)</f>
        <v>488.9325</v>
      </c>
      <c r="O25" s="28">
        <f t="shared" si="4"/>
        <v>353.024</v>
      </c>
      <c r="P25" s="28">
        <f t="shared" si="4"/>
        <v>516.65250000000015</v>
      </c>
      <c r="Q25" s="28">
        <f t="shared" si="4"/>
        <v>373.02300000000002</v>
      </c>
      <c r="R25" s="27">
        <f>SUM(R18:R24)</f>
        <v>307.8075</v>
      </c>
      <c r="S25" s="28">
        <f t="shared" ref="S25:V25" si="5">SUM(S18:S24)</f>
        <v>511.16100000000006</v>
      </c>
      <c r="T25" s="28">
        <f t="shared" si="5"/>
        <v>348.94650000000001</v>
      </c>
      <c r="U25" s="28">
        <f t="shared" si="5"/>
        <v>406.11200000000008</v>
      </c>
      <c r="V25" s="29">
        <f t="shared" si="5"/>
        <v>377.60449999999992</v>
      </c>
      <c r="W25" s="26">
        <f t="shared" si="0"/>
        <v>8539.3350000000009</v>
      </c>
    </row>
    <row r="26" spans="1:30" s="2" customFormat="1" ht="36.75" customHeight="1" x14ac:dyDescent="0.35">
      <c r="A26" s="96" t="s">
        <v>20</v>
      </c>
      <c r="B26" s="30">
        <v>104</v>
      </c>
      <c r="C26" s="31">
        <v>102.5</v>
      </c>
      <c r="D26" s="31">
        <v>101.5</v>
      </c>
      <c r="E26" s="32">
        <v>99.5</v>
      </c>
      <c r="F26" s="30">
        <v>102.5</v>
      </c>
      <c r="G26" s="31">
        <v>101.5</v>
      </c>
      <c r="H26" s="31">
        <v>100</v>
      </c>
      <c r="I26" s="31">
        <v>98.5</v>
      </c>
      <c r="J26" s="31">
        <v>98</v>
      </c>
      <c r="K26" s="31">
        <v>97</v>
      </c>
      <c r="L26" s="32">
        <v>96</v>
      </c>
      <c r="M26" s="85">
        <v>101.5</v>
      </c>
      <c r="N26" s="31">
        <v>100.5</v>
      </c>
      <c r="O26" s="31">
        <v>98.5</v>
      </c>
      <c r="P26" s="31">
        <v>97.5</v>
      </c>
      <c r="Q26" s="31">
        <v>95.5</v>
      </c>
      <c r="R26" s="30">
        <v>102.5</v>
      </c>
      <c r="S26" s="31">
        <v>101</v>
      </c>
      <c r="T26" s="31">
        <v>99.5</v>
      </c>
      <c r="U26" s="31">
        <v>98</v>
      </c>
      <c r="V26" s="32">
        <v>96.5</v>
      </c>
      <c r="W26" s="33">
        <f>+((W25/W27)/7)*1000</f>
        <v>99.235743919303673</v>
      </c>
    </row>
    <row r="27" spans="1:30" s="2" customFormat="1" ht="33" customHeight="1" x14ac:dyDescent="0.35">
      <c r="A27" s="97" t="s">
        <v>21</v>
      </c>
      <c r="B27" s="34">
        <v>273</v>
      </c>
      <c r="C27" s="35">
        <v>490</v>
      </c>
      <c r="D27" s="35">
        <v>462</v>
      </c>
      <c r="E27" s="36">
        <v>610</v>
      </c>
      <c r="F27" s="34">
        <v>461</v>
      </c>
      <c r="G27" s="35">
        <v>515</v>
      </c>
      <c r="H27" s="35">
        <v>516</v>
      </c>
      <c r="I27" s="35">
        <v>976</v>
      </c>
      <c r="J27" s="35">
        <v>827</v>
      </c>
      <c r="K27" s="35">
        <v>941</v>
      </c>
      <c r="L27" s="36">
        <v>547</v>
      </c>
      <c r="M27" s="86">
        <v>349</v>
      </c>
      <c r="N27" s="35">
        <v>695</v>
      </c>
      <c r="O27" s="35">
        <v>512</v>
      </c>
      <c r="P27" s="35">
        <v>757</v>
      </c>
      <c r="Q27" s="35">
        <v>558</v>
      </c>
      <c r="R27" s="34">
        <v>429</v>
      </c>
      <c r="S27" s="35">
        <v>723</v>
      </c>
      <c r="T27" s="35">
        <v>501</v>
      </c>
      <c r="U27" s="35">
        <v>592</v>
      </c>
      <c r="V27" s="36">
        <v>559</v>
      </c>
      <c r="W27" s="37">
        <f>SUM(B27:V27)</f>
        <v>12293</v>
      </c>
      <c r="X27" s="2">
        <f>((W25*1000)/W27)/7</f>
        <v>99.235743919303687</v>
      </c>
    </row>
    <row r="28" spans="1:30" s="2" customFormat="1" ht="33" customHeight="1" x14ac:dyDescent="0.35">
      <c r="A28" s="98" t="s">
        <v>22</v>
      </c>
      <c r="B28" s="38">
        <f>((B27*B26)*7/1000-B18-B19)/5</f>
        <v>28.59056</v>
      </c>
      <c r="C28" s="39">
        <f t="shared" ref="C28:V28" si="6">((C27*C26)*7/1000-C18-C19)/5</f>
        <v>50.836600000000004</v>
      </c>
      <c r="D28" s="39">
        <f t="shared" si="6"/>
        <v>47.69715999999999</v>
      </c>
      <c r="E28" s="40">
        <f t="shared" si="6"/>
        <v>61.934999999999988</v>
      </c>
      <c r="F28" s="38">
        <f t="shared" si="6"/>
        <v>48.090140000000005</v>
      </c>
      <c r="G28" s="39">
        <f t="shared" si="6"/>
        <v>53.255700000000004</v>
      </c>
      <c r="H28" s="39">
        <f t="shared" si="6"/>
        <v>52.550239999999995</v>
      </c>
      <c r="I28" s="39">
        <f t="shared" si="6"/>
        <v>97.407360000000011</v>
      </c>
      <c r="J28" s="39">
        <f t="shared" si="6"/>
        <v>82.080919999999992</v>
      </c>
      <c r="K28" s="39">
        <f t="shared" si="6"/>
        <v>92.417919999999981</v>
      </c>
      <c r="L28" s="40">
        <f t="shared" si="6"/>
        <v>53.061160000000008</v>
      </c>
      <c r="M28" s="87">
        <f t="shared" si="6"/>
        <v>35.774899999999988</v>
      </c>
      <c r="N28" s="39">
        <f t="shared" si="6"/>
        <v>70.756299999999982</v>
      </c>
      <c r="O28" s="39">
        <f t="shared" si="6"/>
        <v>51.090560000000004</v>
      </c>
      <c r="P28" s="39">
        <f t="shared" si="6"/>
        <v>74.913780000000017</v>
      </c>
      <c r="Q28" s="39">
        <f t="shared" si="6"/>
        <v>54.281880000000001</v>
      </c>
      <c r="R28" s="38">
        <f t="shared" si="6"/>
        <v>44.410580000000003</v>
      </c>
      <c r="S28" s="39">
        <f t="shared" si="6"/>
        <v>73.933480000000003</v>
      </c>
      <c r="T28" s="39">
        <f t="shared" si="6"/>
        <v>50.481220000000008</v>
      </c>
      <c r="U28" s="39">
        <f t="shared" si="6"/>
        <v>58.888320000000007</v>
      </c>
      <c r="V28" s="40">
        <f t="shared" si="6"/>
        <v>54.899299999999982</v>
      </c>
      <c r="W28" s="41"/>
    </row>
    <row r="29" spans="1:30" ht="33.75" customHeight="1" x14ac:dyDescent="0.35">
      <c r="A29" s="99" t="s">
        <v>23</v>
      </c>
      <c r="B29" s="42">
        <f t="shared" ref="B29:D29" si="7">((B27*B26)*7)/1000</f>
        <v>198.744</v>
      </c>
      <c r="C29" s="43">
        <f t="shared" si="7"/>
        <v>351.57499999999999</v>
      </c>
      <c r="D29" s="43">
        <f t="shared" si="7"/>
        <v>328.25099999999998</v>
      </c>
      <c r="E29" s="90">
        <f>((E27*E26)*7)/1000</f>
        <v>424.86500000000001</v>
      </c>
      <c r="F29" s="42">
        <f>((F27*F26)*7)/1000</f>
        <v>330.76749999999998</v>
      </c>
      <c r="G29" s="43">
        <f t="shared" ref="G29:H29" si="8">((G27*G26)*7)/1000</f>
        <v>365.90750000000003</v>
      </c>
      <c r="H29" s="43">
        <f t="shared" si="8"/>
        <v>361.2</v>
      </c>
      <c r="I29" s="43">
        <f>((I27*I26)*7)/1000</f>
        <v>672.952</v>
      </c>
      <c r="J29" s="43">
        <f>((J27*J26)*7)/1000</f>
        <v>567.322</v>
      </c>
      <c r="K29" s="43">
        <f t="shared" ref="K29:L29" si="9">((K27*K26)*7)/1000</f>
        <v>638.93899999999996</v>
      </c>
      <c r="L29" s="90">
        <f t="shared" si="9"/>
        <v>367.584</v>
      </c>
      <c r="M29" s="88">
        <f>((M27*M26)*7)/1000</f>
        <v>247.96449999999999</v>
      </c>
      <c r="N29" s="43">
        <f>((N27*N26)*7)/1000</f>
        <v>488.9325</v>
      </c>
      <c r="O29" s="43">
        <f>((O27*O26)*7)/1000</f>
        <v>353.024</v>
      </c>
      <c r="P29" s="43">
        <f t="shared" ref="P29:V29" si="10">((P27*P26)*7)/1000</f>
        <v>516.65250000000003</v>
      </c>
      <c r="Q29" s="43">
        <f t="shared" si="10"/>
        <v>373.02300000000002</v>
      </c>
      <c r="R29" s="44">
        <f t="shared" si="10"/>
        <v>307.8075</v>
      </c>
      <c r="S29" s="45">
        <f t="shared" si="10"/>
        <v>511.161</v>
      </c>
      <c r="T29" s="45">
        <f t="shared" si="10"/>
        <v>348.94650000000001</v>
      </c>
      <c r="U29" s="45">
        <f t="shared" si="10"/>
        <v>406.11200000000002</v>
      </c>
      <c r="V29" s="46">
        <f t="shared" si="10"/>
        <v>377.60449999999997</v>
      </c>
      <c r="W29" s="47"/>
    </row>
    <row r="30" spans="1:30" ht="33.75" customHeight="1" thickBot="1" x14ac:dyDescent="0.4">
      <c r="A30" s="100" t="s">
        <v>24</v>
      </c>
      <c r="B30" s="48">
        <f t="shared" ref="B30:D30" si="11">+(B25/B27)/7*1000</f>
        <v>104</v>
      </c>
      <c r="C30" s="49">
        <f t="shared" si="11"/>
        <v>102.50000000000003</v>
      </c>
      <c r="D30" s="49">
        <f t="shared" si="11"/>
        <v>101.5</v>
      </c>
      <c r="E30" s="50">
        <f>+(E25/E27)/7*1000</f>
        <v>99.5</v>
      </c>
      <c r="F30" s="48">
        <f t="shared" ref="F30:H30" si="12">+(F25/F27)/7*1000</f>
        <v>102.50000000000003</v>
      </c>
      <c r="G30" s="49">
        <f t="shared" si="12"/>
        <v>101.5</v>
      </c>
      <c r="H30" s="49">
        <f t="shared" si="12"/>
        <v>99.999999999999972</v>
      </c>
      <c r="I30" s="49">
        <f>+(I25/I27)/7*1000</f>
        <v>98.500000000000014</v>
      </c>
      <c r="J30" s="49">
        <f t="shared" ref="J30:L30" si="13">+(J25/J27)/7*1000</f>
        <v>97.999999999999972</v>
      </c>
      <c r="K30" s="49">
        <f t="shared" si="13"/>
        <v>96.999999999999986</v>
      </c>
      <c r="L30" s="50">
        <f t="shared" si="13"/>
        <v>96.000000000000014</v>
      </c>
      <c r="M30" s="89">
        <f>+(M25/M27)/7*1000</f>
        <v>101.5</v>
      </c>
      <c r="N30" s="49">
        <f t="shared" ref="N30:V30" si="14">+(N25/N27)/7*1000</f>
        <v>100.5</v>
      </c>
      <c r="O30" s="49">
        <f t="shared" si="14"/>
        <v>98.5</v>
      </c>
      <c r="P30" s="49">
        <f t="shared" si="14"/>
        <v>97.500000000000028</v>
      </c>
      <c r="Q30" s="49">
        <f t="shared" si="14"/>
        <v>95.500000000000014</v>
      </c>
      <c r="R30" s="48">
        <f t="shared" si="14"/>
        <v>102.50000000000001</v>
      </c>
      <c r="S30" s="49">
        <f t="shared" si="14"/>
        <v>101</v>
      </c>
      <c r="T30" s="49">
        <f t="shared" si="14"/>
        <v>99.5</v>
      </c>
      <c r="U30" s="49">
        <f t="shared" si="14"/>
        <v>98.000000000000014</v>
      </c>
      <c r="V30" s="50">
        <f t="shared" si="14"/>
        <v>96.499999999999986</v>
      </c>
      <c r="W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202" t="s">
        <v>26</v>
      </c>
      <c r="C36" s="203"/>
      <c r="D36" s="203"/>
      <c r="E36" s="203"/>
      <c r="F36" s="203"/>
      <c r="G36" s="203"/>
      <c r="H36" s="200"/>
      <c r="I36" s="102"/>
      <c r="J36" s="55" t="s">
        <v>27</v>
      </c>
      <c r="K36" s="110"/>
      <c r="L36" s="203" t="s">
        <v>26</v>
      </c>
      <c r="M36" s="203"/>
      <c r="N36" s="203"/>
      <c r="O36" s="203"/>
      <c r="P36" s="20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24.792199999999994</v>
      </c>
      <c r="C39" s="82">
        <v>67.949759999999984</v>
      </c>
      <c r="D39" s="82">
        <v>63.290200000000006</v>
      </c>
      <c r="E39" s="82">
        <v>69.204639999999998</v>
      </c>
      <c r="F39" s="82">
        <v>74.076179999999994</v>
      </c>
      <c r="G39" s="82">
        <v>67.350239999999985</v>
      </c>
      <c r="H39" s="82"/>
      <c r="I39" s="104">
        <f t="shared" ref="I39:I46" si="15">SUM(B39:H39)</f>
        <v>366.66321999999991</v>
      </c>
      <c r="J39" s="2"/>
      <c r="K39" s="94" t="s">
        <v>13</v>
      </c>
      <c r="L39" s="82">
        <v>7.2</v>
      </c>
      <c r="M39" s="82">
        <v>18.899999999999999</v>
      </c>
      <c r="N39" s="82">
        <v>12.7</v>
      </c>
      <c r="O39" s="82"/>
      <c r="P39" s="82"/>
      <c r="Q39" s="104">
        <f t="shared" ref="Q39:Q46" si="16">SUM(L39:P39)</f>
        <v>38.799999999999997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24.792199999999994</v>
      </c>
      <c r="C40" s="82">
        <v>67.949759999999984</v>
      </c>
      <c r="D40" s="82">
        <v>63.290200000000006</v>
      </c>
      <c r="E40" s="82">
        <v>69.204639999999998</v>
      </c>
      <c r="F40" s="82">
        <v>74.076179999999994</v>
      </c>
      <c r="G40" s="82">
        <v>67.350239999999985</v>
      </c>
      <c r="H40" s="82"/>
      <c r="I40" s="104">
        <f t="shared" si="15"/>
        <v>366.66321999999991</v>
      </c>
      <c r="J40" s="2"/>
      <c r="K40" s="95" t="s">
        <v>14</v>
      </c>
      <c r="L40" s="82">
        <v>7.2</v>
      </c>
      <c r="M40" s="82">
        <v>18.899999999999999</v>
      </c>
      <c r="N40" s="82">
        <v>12.7</v>
      </c>
      <c r="O40" s="82"/>
      <c r="P40" s="82"/>
      <c r="Q40" s="104">
        <f t="shared" si="16"/>
        <v>38.799999999999997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>
        <v>25.678820000000009</v>
      </c>
      <c r="C41" s="24">
        <v>70.95449600000002</v>
      </c>
      <c r="D41" s="24">
        <v>65.962519999999984</v>
      </c>
      <c r="E41" s="24">
        <v>72.640744000000012</v>
      </c>
      <c r="F41" s="24">
        <v>77.160827999999995</v>
      </c>
      <c r="G41" s="24">
        <v>69.941304000000002</v>
      </c>
      <c r="H41" s="24"/>
      <c r="I41" s="104">
        <f t="shared" si="15"/>
        <v>382.33871200000004</v>
      </c>
      <c r="J41" s="2"/>
      <c r="K41" s="94" t="s">
        <v>15</v>
      </c>
      <c r="L41" s="82">
        <v>7.6</v>
      </c>
      <c r="M41" s="82">
        <v>19.899999999999999</v>
      </c>
      <c r="N41" s="82">
        <v>13.3</v>
      </c>
      <c r="O41" s="24"/>
      <c r="P41" s="24"/>
      <c r="Q41" s="104">
        <f t="shared" si="16"/>
        <v>40.799999999999997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25.678820000000009</v>
      </c>
      <c r="C42" s="82">
        <v>70.95449600000002</v>
      </c>
      <c r="D42" s="82">
        <v>65.962519999999984</v>
      </c>
      <c r="E42" s="82">
        <v>72.640744000000012</v>
      </c>
      <c r="F42" s="82">
        <v>77.160827999999995</v>
      </c>
      <c r="G42" s="82">
        <v>69.941304000000002</v>
      </c>
      <c r="H42" s="82"/>
      <c r="I42" s="104">
        <f t="shared" si="15"/>
        <v>382.33871200000004</v>
      </c>
      <c r="J42" s="2"/>
      <c r="K42" s="95" t="s">
        <v>16</v>
      </c>
      <c r="L42" s="82">
        <v>7.6</v>
      </c>
      <c r="M42" s="82">
        <v>19.899999999999999</v>
      </c>
      <c r="N42" s="82">
        <v>13.3</v>
      </c>
      <c r="O42" s="82"/>
      <c r="P42" s="82"/>
      <c r="Q42" s="104">
        <f t="shared" si="16"/>
        <v>40.799999999999997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25.678820000000009</v>
      </c>
      <c r="C43" s="82">
        <v>70.95449600000002</v>
      </c>
      <c r="D43" s="82">
        <v>65.962519999999984</v>
      </c>
      <c r="E43" s="82">
        <v>72.640744000000012</v>
      </c>
      <c r="F43" s="82">
        <v>77.160827999999995</v>
      </c>
      <c r="G43" s="82">
        <v>69.941304000000002</v>
      </c>
      <c r="H43" s="82"/>
      <c r="I43" s="104">
        <f t="shared" si="15"/>
        <v>382.33871200000004</v>
      </c>
      <c r="J43" s="2"/>
      <c r="K43" s="94" t="s">
        <v>17</v>
      </c>
      <c r="L43" s="82">
        <v>7.6</v>
      </c>
      <c r="M43" s="82">
        <v>20</v>
      </c>
      <c r="N43" s="82">
        <v>13.3</v>
      </c>
      <c r="O43" s="82"/>
      <c r="P43" s="82"/>
      <c r="Q43" s="104">
        <f t="shared" si="16"/>
        <v>40.900000000000006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>
        <v>25.678820000000009</v>
      </c>
      <c r="C44" s="82">
        <v>70.95449600000002</v>
      </c>
      <c r="D44" s="82">
        <v>65.962519999999984</v>
      </c>
      <c r="E44" s="82">
        <v>72.640744000000012</v>
      </c>
      <c r="F44" s="82">
        <v>77.160827999999995</v>
      </c>
      <c r="G44" s="82">
        <v>69.941304000000002</v>
      </c>
      <c r="H44" s="82"/>
      <c r="I44" s="104">
        <f t="shared" si="15"/>
        <v>382.33871200000004</v>
      </c>
      <c r="J44" s="2"/>
      <c r="K44" s="95" t="s">
        <v>18</v>
      </c>
      <c r="L44" s="82">
        <v>7.6</v>
      </c>
      <c r="M44" s="82">
        <v>20</v>
      </c>
      <c r="N44" s="82">
        <v>13.3</v>
      </c>
      <c r="O44" s="82"/>
      <c r="P44" s="82"/>
      <c r="Q44" s="104">
        <f t="shared" si="16"/>
        <v>40.900000000000006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25.678820000000009</v>
      </c>
      <c r="C45" s="82">
        <v>70.95449600000002</v>
      </c>
      <c r="D45" s="82">
        <v>65.962519999999984</v>
      </c>
      <c r="E45" s="82">
        <v>72.640744000000012</v>
      </c>
      <c r="F45" s="82">
        <v>77.160827999999995</v>
      </c>
      <c r="G45" s="82">
        <v>69.941304000000002</v>
      </c>
      <c r="H45" s="82"/>
      <c r="I45" s="104">
        <f t="shared" si="15"/>
        <v>382.33871200000004</v>
      </c>
      <c r="J45" s="2"/>
      <c r="K45" s="94" t="s">
        <v>19</v>
      </c>
      <c r="L45" s="82">
        <v>7.7</v>
      </c>
      <c r="M45" s="82">
        <v>20</v>
      </c>
      <c r="N45" s="82">
        <v>13.4</v>
      </c>
      <c r="O45" s="82"/>
      <c r="P45" s="82"/>
      <c r="Q45" s="104">
        <f t="shared" si="16"/>
        <v>41.1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7">SUM(B39:B45)</f>
        <v>177.9785</v>
      </c>
      <c r="C46" s="28">
        <f t="shared" si="17"/>
        <v>490.67200000000003</v>
      </c>
      <c r="D46" s="28">
        <f t="shared" si="17"/>
        <v>456.39299999999992</v>
      </c>
      <c r="E46" s="28">
        <f t="shared" si="17"/>
        <v>501.61300000000017</v>
      </c>
      <c r="F46" s="28">
        <f t="shared" si="17"/>
        <v>533.95649999999989</v>
      </c>
      <c r="G46" s="28">
        <f t="shared" si="17"/>
        <v>484.40699999999998</v>
      </c>
      <c r="H46" s="28">
        <f t="shared" si="17"/>
        <v>0</v>
      </c>
      <c r="I46" s="104">
        <f t="shared" si="15"/>
        <v>2645.02</v>
      </c>
      <c r="K46" s="80" t="s">
        <v>11</v>
      </c>
      <c r="L46" s="84">
        <f>SUM(L39:L45)</f>
        <v>52.500000000000007</v>
      </c>
      <c r="M46" s="28">
        <f>SUM(M39:M45)</f>
        <v>137.6</v>
      </c>
      <c r="N46" s="28">
        <f>SUM(N39:N45)</f>
        <v>92</v>
      </c>
      <c r="O46" s="28">
        <f>SUM(O39:O45)</f>
        <v>0</v>
      </c>
      <c r="P46" s="28">
        <f>SUM(P39:P45)</f>
        <v>0</v>
      </c>
      <c r="Q46" s="104">
        <f t="shared" si="16"/>
        <v>282.10000000000002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105.5</v>
      </c>
      <c r="C47" s="31">
        <v>104</v>
      </c>
      <c r="D47" s="31">
        <v>103</v>
      </c>
      <c r="E47" s="31">
        <v>101.5</v>
      </c>
      <c r="F47" s="31">
        <v>100.5</v>
      </c>
      <c r="G47" s="31">
        <v>99</v>
      </c>
      <c r="H47" s="31"/>
      <c r="I47" s="105">
        <f>+((I46/I48)/7)*1000</f>
        <v>101.79418103448276</v>
      </c>
      <c r="K47" s="113" t="s">
        <v>20</v>
      </c>
      <c r="L47" s="85">
        <v>105.5</v>
      </c>
      <c r="M47" s="31">
        <v>104</v>
      </c>
      <c r="N47" s="31">
        <v>103.5</v>
      </c>
      <c r="O47" s="31"/>
      <c r="P47" s="31"/>
      <c r="Q47" s="105">
        <f>+((Q46/Q48)/7)*1000</f>
        <v>104.13436692506461</v>
      </c>
      <c r="R47" s="65"/>
      <c r="S47" s="65"/>
    </row>
    <row r="48" spans="1:30" ht="33.75" customHeight="1" x14ac:dyDescent="0.3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699</v>
      </c>
      <c r="H48" s="35"/>
      <c r="I48" s="106">
        <f>SUM(B48:H48)</f>
        <v>3712</v>
      </c>
      <c r="J48" s="66"/>
      <c r="K48" s="97" t="s">
        <v>21</v>
      </c>
      <c r="L48" s="109">
        <v>71</v>
      </c>
      <c r="M48" s="67">
        <v>189</v>
      </c>
      <c r="N48" s="67">
        <v>127</v>
      </c>
      <c r="O48" s="67"/>
      <c r="P48" s="67"/>
      <c r="Q48" s="115">
        <f>SUM(L48:P48)</f>
        <v>387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18">((B48*B47)*7/1000-B39-B40)/5</f>
        <v>25.678820000000009</v>
      </c>
      <c r="C49" s="39">
        <f t="shared" si="18"/>
        <v>70.95449600000002</v>
      </c>
      <c r="D49" s="39">
        <f t="shared" si="18"/>
        <v>65.962519999999984</v>
      </c>
      <c r="E49" s="39">
        <f t="shared" si="18"/>
        <v>72.640744000000012</v>
      </c>
      <c r="F49" s="39">
        <f t="shared" si="18"/>
        <v>77.160827999999995</v>
      </c>
      <c r="G49" s="39">
        <f t="shared" si="18"/>
        <v>69.941304000000002</v>
      </c>
      <c r="H49" s="39">
        <f t="shared" si="18"/>
        <v>0</v>
      </c>
      <c r="I49" s="107">
        <f>((I46*1000)/I48)/7</f>
        <v>101.79418103448276</v>
      </c>
      <c r="K49" s="98" t="s">
        <v>22</v>
      </c>
      <c r="L49" s="87">
        <f t="shared" ref="L49:P49" si="19">((L48*L47)*7/1000-L39-L40)/5</f>
        <v>7.6066999999999991</v>
      </c>
      <c r="M49" s="39">
        <f t="shared" si="19"/>
        <v>19.958400000000001</v>
      </c>
      <c r="N49" s="39">
        <f t="shared" si="19"/>
        <v>13.322299999999998</v>
      </c>
      <c r="O49" s="39">
        <f t="shared" si="19"/>
        <v>0</v>
      </c>
      <c r="P49" s="39">
        <f t="shared" si="19"/>
        <v>0</v>
      </c>
      <c r="Q49" s="116">
        <f>((Q46*1000)/Q48)/7</f>
        <v>104.1343669250646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0">((B48*B47)*7)/1000</f>
        <v>177.9785</v>
      </c>
      <c r="C50" s="43">
        <f t="shared" si="20"/>
        <v>490.67200000000003</v>
      </c>
      <c r="D50" s="43">
        <f t="shared" si="20"/>
        <v>456.39299999999997</v>
      </c>
      <c r="E50" s="43">
        <f t="shared" si="20"/>
        <v>501.613</v>
      </c>
      <c r="F50" s="43">
        <f t="shared" si="20"/>
        <v>533.95650000000001</v>
      </c>
      <c r="G50" s="43">
        <f t="shared" si="20"/>
        <v>484.40699999999998</v>
      </c>
      <c r="H50" s="43">
        <f t="shared" si="20"/>
        <v>0</v>
      </c>
      <c r="I50" s="90"/>
      <c r="K50" s="99" t="s">
        <v>23</v>
      </c>
      <c r="L50" s="88">
        <f>((L48*L47)*7)/1000</f>
        <v>52.433500000000002</v>
      </c>
      <c r="M50" s="43">
        <f>((M48*M47)*7)/1000</f>
        <v>137.59200000000001</v>
      </c>
      <c r="N50" s="43">
        <f>((N48*N47)*7)/1000</f>
        <v>92.011499999999998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1">+(B46/B48)/7*1000</f>
        <v>105.5</v>
      </c>
      <c r="C51" s="49">
        <f t="shared" si="21"/>
        <v>104.00000000000001</v>
      </c>
      <c r="D51" s="49">
        <f t="shared" si="21"/>
        <v>102.99999999999999</v>
      </c>
      <c r="E51" s="49">
        <f t="shared" si="21"/>
        <v>101.50000000000003</v>
      </c>
      <c r="F51" s="49">
        <f t="shared" si="21"/>
        <v>100.49999999999999</v>
      </c>
      <c r="G51" s="49">
        <f t="shared" si="21"/>
        <v>98.999999999999986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105.63380281690142</v>
      </c>
      <c r="M51" s="49">
        <f>+(M46/M48)/7*1000</f>
        <v>104.00604686318972</v>
      </c>
      <c r="N51" s="49">
        <f>+(N46/N48)/7*1000</f>
        <v>103.48706411698538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204"/>
      <c r="K54" s="20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202" t="s">
        <v>8</v>
      </c>
      <c r="C55" s="203"/>
      <c r="D55" s="203"/>
      <c r="E55" s="203"/>
      <c r="F55" s="203"/>
      <c r="G55" s="20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18.8</v>
      </c>
      <c r="C58" s="82">
        <v>33.6</v>
      </c>
      <c r="D58" s="82">
        <v>33</v>
      </c>
      <c r="E58" s="82">
        <v>47.2</v>
      </c>
      <c r="F58" s="82"/>
      <c r="G58" s="82"/>
      <c r="H58" s="104">
        <f t="shared" ref="H58:H65" si="22">SUM(B58:G58)</f>
        <v>132.60000000000002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18.8</v>
      </c>
      <c r="C59" s="82">
        <v>33.6</v>
      </c>
      <c r="D59" s="82">
        <v>33</v>
      </c>
      <c r="E59" s="82">
        <v>47.2</v>
      </c>
      <c r="F59" s="82"/>
      <c r="G59" s="82"/>
      <c r="H59" s="104">
        <f t="shared" si="22"/>
        <v>132.60000000000002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>
        <v>19.8</v>
      </c>
      <c r="C60" s="82">
        <v>35</v>
      </c>
      <c r="D60" s="82">
        <v>34.6</v>
      </c>
      <c r="E60" s="82">
        <v>49.2</v>
      </c>
      <c r="F60" s="82"/>
      <c r="G60" s="24"/>
      <c r="H60" s="104">
        <f t="shared" si="22"/>
        <v>138.60000000000002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19.8</v>
      </c>
      <c r="C61" s="82">
        <v>35</v>
      </c>
      <c r="D61" s="82">
        <v>34.700000000000003</v>
      </c>
      <c r="E61" s="82">
        <v>49.2</v>
      </c>
      <c r="F61" s="82"/>
      <c r="G61" s="82"/>
      <c r="H61" s="104">
        <f t="shared" si="22"/>
        <v>138.69999999999999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>
        <v>19.8</v>
      </c>
      <c r="C62" s="82">
        <v>35</v>
      </c>
      <c r="D62" s="82">
        <v>34.700000000000003</v>
      </c>
      <c r="E62" s="82">
        <v>49.2</v>
      </c>
      <c r="F62" s="82"/>
      <c r="G62" s="82"/>
      <c r="H62" s="104">
        <f t="shared" si="22"/>
        <v>138.69999999999999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>
        <v>19.899999999999999</v>
      </c>
      <c r="C63" s="82">
        <v>35</v>
      </c>
      <c r="D63" s="82">
        <v>34.700000000000003</v>
      </c>
      <c r="E63" s="82">
        <v>49.2</v>
      </c>
      <c r="F63" s="82"/>
      <c r="G63" s="82"/>
      <c r="H63" s="104">
        <f t="shared" si="22"/>
        <v>138.80000000000001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19.899999999999999</v>
      </c>
      <c r="C64" s="82">
        <v>35</v>
      </c>
      <c r="D64" s="82">
        <v>34.700000000000003</v>
      </c>
      <c r="E64" s="82">
        <v>49.2</v>
      </c>
      <c r="F64" s="82"/>
      <c r="G64" s="82"/>
      <c r="H64" s="104">
        <f t="shared" si="22"/>
        <v>138.80000000000001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3">SUM(B58:B64)</f>
        <v>136.80000000000001</v>
      </c>
      <c r="C65" s="28">
        <f t="shared" si="23"/>
        <v>242.2</v>
      </c>
      <c r="D65" s="28">
        <f t="shared" si="23"/>
        <v>239.39999999999998</v>
      </c>
      <c r="E65" s="28">
        <f t="shared" si="23"/>
        <v>340.4</v>
      </c>
      <c r="F65" s="28">
        <f t="shared" si="23"/>
        <v>0</v>
      </c>
      <c r="G65" s="28">
        <f t="shared" si="23"/>
        <v>0</v>
      </c>
      <c r="H65" s="104">
        <f t="shared" si="22"/>
        <v>958.8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113</v>
      </c>
      <c r="C66" s="31">
        <v>112</v>
      </c>
      <c r="D66" s="31">
        <v>111</v>
      </c>
      <c r="E66" s="31">
        <v>110.5</v>
      </c>
      <c r="F66" s="31"/>
      <c r="G66" s="31"/>
      <c r="H66" s="105">
        <f>+((H65/H67)/7)*1000</f>
        <v>111.3588850174216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173</v>
      </c>
      <c r="C67" s="67">
        <v>309</v>
      </c>
      <c r="D67" s="67">
        <v>308</v>
      </c>
      <c r="E67" s="67">
        <v>440</v>
      </c>
      <c r="F67" s="67"/>
      <c r="G67" s="67"/>
      <c r="H67" s="115">
        <f>SUM(B67:G67)</f>
        <v>1230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:G68" si="24">((B67*B66)*7/1000-B58-B59)/5</f>
        <v>19.848599999999998</v>
      </c>
      <c r="C68" s="39">
        <f t="shared" si="24"/>
        <v>35.011200000000002</v>
      </c>
      <c r="D68" s="39">
        <f t="shared" si="24"/>
        <v>34.663200000000003</v>
      </c>
      <c r="E68" s="39">
        <f t="shared" si="24"/>
        <v>49.188000000000002</v>
      </c>
      <c r="F68" s="39">
        <f t="shared" si="24"/>
        <v>0</v>
      </c>
      <c r="G68" s="39">
        <f t="shared" si="24"/>
        <v>0</v>
      </c>
      <c r="H68" s="119">
        <f>((H65*1000)/H67)/7</f>
        <v>111.3588850174216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25">((B67*B66)*7)/1000</f>
        <v>136.84299999999999</v>
      </c>
      <c r="C69" s="43">
        <f t="shared" si="25"/>
        <v>242.256</v>
      </c>
      <c r="D69" s="43">
        <f t="shared" si="25"/>
        <v>239.316</v>
      </c>
      <c r="E69" s="43">
        <f t="shared" si="25"/>
        <v>340.34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26">+(B65/B67)/7*1000</f>
        <v>112.9644921552436</v>
      </c>
      <c r="C70" s="49">
        <f t="shared" si="26"/>
        <v>111.97411003236246</v>
      </c>
      <c r="D70" s="49">
        <f t="shared" si="26"/>
        <v>111.03896103896103</v>
      </c>
      <c r="E70" s="49">
        <f t="shared" si="26"/>
        <v>110.51948051948051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R9:S9"/>
    <mergeCell ref="K11:L11"/>
    <mergeCell ref="B15:E15"/>
    <mergeCell ref="F15:L15"/>
    <mergeCell ref="M15:Q15"/>
    <mergeCell ref="R15:V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zoomScale="30" zoomScaleNormal="30" workbookViewId="0">
      <selection activeCell="B67" sqref="B67:E67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0.90625" style="19"/>
    <col min="33" max="33" width="14.81640625" style="19" bestFit="1" customWidth="1"/>
    <col min="34" max="258" width="10.906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0.90625" style="19"/>
    <col min="289" max="289" width="14.81640625" style="19" bestFit="1" customWidth="1"/>
    <col min="290" max="514" width="10.906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0.90625" style="19"/>
    <col min="545" max="545" width="14.81640625" style="19" bestFit="1" customWidth="1"/>
    <col min="546" max="770" width="10.906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0.90625" style="19"/>
    <col min="801" max="801" width="14.81640625" style="19" bestFit="1" customWidth="1"/>
    <col min="802" max="1026" width="10.906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0.90625" style="19"/>
    <col min="1057" max="1057" width="14.81640625" style="19" bestFit="1" customWidth="1"/>
    <col min="1058" max="1282" width="10.906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0.90625" style="19"/>
    <col min="1313" max="1313" width="14.81640625" style="19" bestFit="1" customWidth="1"/>
    <col min="1314" max="1538" width="10.906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0.90625" style="19"/>
    <col min="1569" max="1569" width="14.81640625" style="19" bestFit="1" customWidth="1"/>
    <col min="1570" max="1794" width="10.906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0.90625" style="19"/>
    <col min="1825" max="1825" width="14.81640625" style="19" bestFit="1" customWidth="1"/>
    <col min="1826" max="2050" width="10.906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0.90625" style="19"/>
    <col min="2081" max="2081" width="14.81640625" style="19" bestFit="1" customWidth="1"/>
    <col min="2082" max="2306" width="10.906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0.90625" style="19"/>
    <col min="2337" max="2337" width="14.81640625" style="19" bestFit="1" customWidth="1"/>
    <col min="2338" max="2562" width="10.906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0.90625" style="19"/>
    <col min="2593" max="2593" width="14.81640625" style="19" bestFit="1" customWidth="1"/>
    <col min="2594" max="2818" width="10.906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0.90625" style="19"/>
    <col min="2849" max="2849" width="14.81640625" style="19" bestFit="1" customWidth="1"/>
    <col min="2850" max="3074" width="10.906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0.90625" style="19"/>
    <col min="3105" max="3105" width="14.81640625" style="19" bestFit="1" customWidth="1"/>
    <col min="3106" max="3330" width="10.906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0.90625" style="19"/>
    <col min="3361" max="3361" width="14.81640625" style="19" bestFit="1" customWidth="1"/>
    <col min="3362" max="3586" width="10.906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0.90625" style="19"/>
    <col min="3617" max="3617" width="14.81640625" style="19" bestFit="1" customWidth="1"/>
    <col min="3618" max="3842" width="10.906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0.90625" style="19"/>
    <col min="3873" max="3873" width="14.81640625" style="19" bestFit="1" customWidth="1"/>
    <col min="3874" max="4098" width="10.906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0.90625" style="19"/>
    <col min="4129" max="4129" width="14.81640625" style="19" bestFit="1" customWidth="1"/>
    <col min="4130" max="4354" width="10.906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0.90625" style="19"/>
    <col min="4385" max="4385" width="14.81640625" style="19" bestFit="1" customWidth="1"/>
    <col min="4386" max="4610" width="10.906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0.90625" style="19"/>
    <col min="4641" max="4641" width="14.81640625" style="19" bestFit="1" customWidth="1"/>
    <col min="4642" max="4866" width="10.906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0.90625" style="19"/>
    <col min="4897" max="4897" width="14.81640625" style="19" bestFit="1" customWidth="1"/>
    <col min="4898" max="5122" width="10.906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0.90625" style="19"/>
    <col min="5153" max="5153" width="14.81640625" style="19" bestFit="1" customWidth="1"/>
    <col min="5154" max="5378" width="10.906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0.90625" style="19"/>
    <col min="5409" max="5409" width="14.81640625" style="19" bestFit="1" customWidth="1"/>
    <col min="5410" max="5634" width="10.906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0.90625" style="19"/>
    <col min="5665" max="5665" width="14.81640625" style="19" bestFit="1" customWidth="1"/>
    <col min="5666" max="5890" width="10.906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0.90625" style="19"/>
    <col min="5921" max="5921" width="14.81640625" style="19" bestFit="1" customWidth="1"/>
    <col min="5922" max="6146" width="10.906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0.90625" style="19"/>
    <col min="6177" max="6177" width="14.81640625" style="19" bestFit="1" customWidth="1"/>
    <col min="6178" max="6402" width="10.906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0.90625" style="19"/>
    <col min="6433" max="6433" width="14.81640625" style="19" bestFit="1" customWidth="1"/>
    <col min="6434" max="6658" width="10.906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0.90625" style="19"/>
    <col min="6689" max="6689" width="14.81640625" style="19" bestFit="1" customWidth="1"/>
    <col min="6690" max="6914" width="10.906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0.90625" style="19"/>
    <col min="6945" max="6945" width="14.81640625" style="19" bestFit="1" customWidth="1"/>
    <col min="6946" max="7170" width="10.906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0.90625" style="19"/>
    <col min="7201" max="7201" width="14.81640625" style="19" bestFit="1" customWidth="1"/>
    <col min="7202" max="7426" width="10.906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0.90625" style="19"/>
    <col min="7457" max="7457" width="14.81640625" style="19" bestFit="1" customWidth="1"/>
    <col min="7458" max="7682" width="10.906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0.90625" style="19"/>
    <col min="7713" max="7713" width="14.81640625" style="19" bestFit="1" customWidth="1"/>
    <col min="7714" max="7938" width="10.906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0.90625" style="19"/>
    <col min="7969" max="7969" width="14.81640625" style="19" bestFit="1" customWidth="1"/>
    <col min="7970" max="8194" width="10.906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0.90625" style="19"/>
    <col min="8225" max="8225" width="14.81640625" style="19" bestFit="1" customWidth="1"/>
    <col min="8226" max="8450" width="10.906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0.90625" style="19"/>
    <col min="8481" max="8481" width="14.81640625" style="19" bestFit="1" customWidth="1"/>
    <col min="8482" max="8706" width="10.906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0.90625" style="19"/>
    <col min="8737" max="8737" width="14.81640625" style="19" bestFit="1" customWidth="1"/>
    <col min="8738" max="8962" width="10.906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0.90625" style="19"/>
    <col min="8993" max="8993" width="14.81640625" style="19" bestFit="1" customWidth="1"/>
    <col min="8994" max="9218" width="10.906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0.90625" style="19"/>
    <col min="9249" max="9249" width="14.81640625" style="19" bestFit="1" customWidth="1"/>
    <col min="9250" max="9474" width="10.906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0.90625" style="19"/>
    <col min="9505" max="9505" width="14.81640625" style="19" bestFit="1" customWidth="1"/>
    <col min="9506" max="9730" width="10.906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0.90625" style="19"/>
    <col min="9761" max="9761" width="14.81640625" style="19" bestFit="1" customWidth="1"/>
    <col min="9762" max="9986" width="10.906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0.90625" style="19"/>
    <col min="10017" max="10017" width="14.81640625" style="19" bestFit="1" customWidth="1"/>
    <col min="10018" max="10242" width="10.906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0.90625" style="19"/>
    <col min="10273" max="10273" width="14.81640625" style="19" bestFit="1" customWidth="1"/>
    <col min="10274" max="10498" width="10.906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0.90625" style="19"/>
    <col min="10529" max="10529" width="14.81640625" style="19" bestFit="1" customWidth="1"/>
    <col min="10530" max="10754" width="10.906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0.90625" style="19"/>
    <col min="10785" max="10785" width="14.81640625" style="19" bestFit="1" customWidth="1"/>
    <col min="10786" max="11010" width="10.906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0.90625" style="19"/>
    <col min="11041" max="11041" width="14.81640625" style="19" bestFit="1" customWidth="1"/>
    <col min="11042" max="11266" width="10.906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0.90625" style="19"/>
    <col min="11297" max="11297" width="14.81640625" style="19" bestFit="1" customWidth="1"/>
    <col min="11298" max="11522" width="10.906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0.90625" style="19"/>
    <col min="11553" max="11553" width="14.81640625" style="19" bestFit="1" customWidth="1"/>
    <col min="11554" max="11778" width="10.906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0.90625" style="19"/>
    <col min="11809" max="11809" width="14.81640625" style="19" bestFit="1" customWidth="1"/>
    <col min="11810" max="12034" width="10.906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0.90625" style="19"/>
    <col min="12065" max="12065" width="14.81640625" style="19" bestFit="1" customWidth="1"/>
    <col min="12066" max="12290" width="10.906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0.90625" style="19"/>
    <col min="12321" max="12321" width="14.81640625" style="19" bestFit="1" customWidth="1"/>
    <col min="12322" max="12546" width="10.906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0.90625" style="19"/>
    <col min="12577" max="12577" width="14.81640625" style="19" bestFit="1" customWidth="1"/>
    <col min="12578" max="12802" width="10.906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0.90625" style="19"/>
    <col min="12833" max="12833" width="14.81640625" style="19" bestFit="1" customWidth="1"/>
    <col min="12834" max="13058" width="10.906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0.90625" style="19"/>
    <col min="13089" max="13089" width="14.81640625" style="19" bestFit="1" customWidth="1"/>
    <col min="13090" max="13314" width="10.906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0.90625" style="19"/>
    <col min="13345" max="13345" width="14.81640625" style="19" bestFit="1" customWidth="1"/>
    <col min="13346" max="13570" width="10.906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0.90625" style="19"/>
    <col min="13601" max="13601" width="14.81640625" style="19" bestFit="1" customWidth="1"/>
    <col min="13602" max="13826" width="10.906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0.90625" style="19"/>
    <col min="13857" max="13857" width="14.81640625" style="19" bestFit="1" customWidth="1"/>
    <col min="13858" max="14082" width="10.906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0.90625" style="19"/>
    <col min="14113" max="14113" width="14.81640625" style="19" bestFit="1" customWidth="1"/>
    <col min="14114" max="14338" width="10.906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0.90625" style="19"/>
    <col min="14369" max="14369" width="14.81640625" style="19" bestFit="1" customWidth="1"/>
    <col min="14370" max="14594" width="10.906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0.90625" style="19"/>
    <col min="14625" max="14625" width="14.81640625" style="19" bestFit="1" customWidth="1"/>
    <col min="14626" max="14850" width="10.906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0.90625" style="19"/>
    <col min="14881" max="14881" width="14.81640625" style="19" bestFit="1" customWidth="1"/>
    <col min="14882" max="15106" width="10.906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0.90625" style="19"/>
    <col min="15137" max="15137" width="14.81640625" style="19" bestFit="1" customWidth="1"/>
    <col min="15138" max="15362" width="10.906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0.90625" style="19"/>
    <col min="15393" max="15393" width="14.81640625" style="19" bestFit="1" customWidth="1"/>
    <col min="15394" max="15618" width="10.906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0.90625" style="19"/>
    <col min="15649" max="15649" width="14.81640625" style="19" bestFit="1" customWidth="1"/>
    <col min="15650" max="15874" width="10.906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0.90625" style="19"/>
    <col min="15905" max="15905" width="14.81640625" style="19" bestFit="1" customWidth="1"/>
    <col min="15906" max="16130" width="10.906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0.90625" style="19"/>
    <col min="16161" max="16161" width="14.81640625" style="19" bestFit="1" customWidth="1"/>
    <col min="16162" max="16384" width="10.906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197" t="s">
        <v>0</v>
      </c>
      <c r="B3" s="197"/>
      <c r="C3" s="197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2"/>
      <c r="Z3" s="2"/>
      <c r="AA3" s="2"/>
      <c r="AB3" s="2"/>
      <c r="AC3" s="2"/>
      <c r="AD3" s="188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88" t="s">
        <v>1</v>
      </c>
      <c r="B9" s="188"/>
      <c r="C9" s="188"/>
      <c r="D9" s="1"/>
      <c r="E9" s="198" t="s">
        <v>2</v>
      </c>
      <c r="F9" s="198"/>
      <c r="G9" s="19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198"/>
      <c r="S9" s="19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88"/>
      <c r="B10" s="188"/>
      <c r="C10" s="18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88" t="s">
        <v>4</v>
      </c>
      <c r="B11" s="188"/>
      <c r="C11" s="188"/>
      <c r="D11" s="1"/>
      <c r="E11" s="189">
        <v>1</v>
      </c>
      <c r="F11" s="1"/>
      <c r="G11" s="1"/>
      <c r="H11" s="1"/>
      <c r="I11" s="1"/>
      <c r="J11" s="1"/>
      <c r="K11" s="199" t="s">
        <v>72</v>
      </c>
      <c r="L11" s="199"/>
      <c r="M11" s="190"/>
      <c r="N11" s="19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88"/>
      <c r="B12" s="188"/>
      <c r="C12" s="188"/>
      <c r="D12" s="1"/>
      <c r="E12" s="5"/>
      <c r="F12" s="1"/>
      <c r="G12" s="1"/>
      <c r="H12" s="1"/>
      <c r="I12" s="1"/>
      <c r="J12" s="1"/>
      <c r="K12" s="190"/>
      <c r="L12" s="190"/>
      <c r="M12" s="190"/>
      <c r="N12" s="19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88"/>
      <c r="B13" s="188"/>
      <c r="C13" s="188"/>
      <c r="D13" s="188"/>
      <c r="E13" s="188"/>
      <c r="F13" s="188"/>
      <c r="G13" s="188"/>
      <c r="H13" s="188"/>
      <c r="I13" s="188"/>
      <c r="J13" s="188"/>
      <c r="K13" s="188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"/>
      <c r="X13" s="1"/>
      <c r="Y13" s="1"/>
    </row>
    <row r="14" spans="1:30" s="3" customFormat="1" ht="25.5" thickBot="1" x14ac:dyDescent="0.4">
      <c r="A14" s="18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91" t="s">
        <v>7</v>
      </c>
      <c r="B15" s="210" t="s">
        <v>8</v>
      </c>
      <c r="C15" s="211"/>
      <c r="D15" s="211"/>
      <c r="E15" s="212"/>
      <c r="F15" s="210" t="s">
        <v>55</v>
      </c>
      <c r="G15" s="211"/>
      <c r="H15" s="211"/>
      <c r="I15" s="211"/>
      <c r="J15" s="211"/>
      <c r="K15" s="211"/>
      <c r="L15" s="212"/>
      <c r="M15" s="213" t="s">
        <v>9</v>
      </c>
      <c r="N15" s="205"/>
      <c r="O15" s="205"/>
      <c r="P15" s="205"/>
      <c r="Q15" s="206"/>
      <c r="R15" s="214" t="s">
        <v>30</v>
      </c>
      <c r="S15" s="215"/>
      <c r="T15" s="215"/>
      <c r="U15" s="215"/>
      <c r="V15" s="216"/>
      <c r="W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40" customHeight="1" x14ac:dyDescent="0.35">
      <c r="A18" s="94" t="s">
        <v>13</v>
      </c>
      <c r="B18" s="23">
        <v>28.59056</v>
      </c>
      <c r="C18" s="24">
        <v>50.836600000000004</v>
      </c>
      <c r="D18" s="24">
        <v>47.69715999999999</v>
      </c>
      <c r="E18" s="25">
        <v>61.934999999999988</v>
      </c>
      <c r="F18" s="23">
        <v>48.090140000000005</v>
      </c>
      <c r="G18" s="24">
        <v>53.255700000000004</v>
      </c>
      <c r="H18" s="24">
        <v>52.550239999999995</v>
      </c>
      <c r="I18" s="24">
        <v>97.407360000000011</v>
      </c>
      <c r="J18" s="24">
        <v>82.080919999999992</v>
      </c>
      <c r="K18" s="24">
        <v>92.417919999999981</v>
      </c>
      <c r="L18" s="25">
        <v>53.061160000000008</v>
      </c>
      <c r="M18" s="82">
        <v>35.774899999999988</v>
      </c>
      <c r="N18" s="24">
        <v>70.756299999999982</v>
      </c>
      <c r="O18" s="24">
        <v>51.090560000000004</v>
      </c>
      <c r="P18" s="24">
        <v>74.913780000000017</v>
      </c>
      <c r="Q18" s="24">
        <v>54.281880000000001</v>
      </c>
      <c r="R18" s="23">
        <v>44.410580000000003</v>
      </c>
      <c r="S18" s="24">
        <v>73.933480000000003</v>
      </c>
      <c r="T18" s="24">
        <v>50.481220000000008</v>
      </c>
      <c r="U18" s="24">
        <v>58.888320000000007</v>
      </c>
      <c r="V18" s="25">
        <v>54.899299999999982</v>
      </c>
      <c r="W18" s="26">
        <f t="shared" ref="W18:W25" si="0">SUM(B18:V18)</f>
        <v>1237.3530799999999</v>
      </c>
      <c r="Y18" s="2"/>
      <c r="Z18" s="20"/>
    </row>
    <row r="19" spans="1:30" ht="40" customHeight="1" x14ac:dyDescent="0.35">
      <c r="A19" s="95" t="s">
        <v>14</v>
      </c>
      <c r="B19" s="23">
        <v>28.59056</v>
      </c>
      <c r="C19" s="24">
        <v>50.836600000000004</v>
      </c>
      <c r="D19" s="24">
        <v>47.69715999999999</v>
      </c>
      <c r="E19" s="25">
        <v>61.934999999999988</v>
      </c>
      <c r="F19" s="23">
        <v>48.090140000000005</v>
      </c>
      <c r="G19" s="24">
        <v>53.255700000000004</v>
      </c>
      <c r="H19" s="24">
        <v>52.550239999999995</v>
      </c>
      <c r="I19" s="24">
        <v>97.407360000000011</v>
      </c>
      <c r="J19" s="24">
        <v>82.080919999999992</v>
      </c>
      <c r="K19" s="24">
        <v>92.417919999999981</v>
      </c>
      <c r="L19" s="25">
        <v>53.061160000000008</v>
      </c>
      <c r="M19" s="82">
        <v>35.774899999999988</v>
      </c>
      <c r="N19" s="24">
        <v>70.756299999999982</v>
      </c>
      <c r="O19" s="24">
        <v>51.090560000000004</v>
      </c>
      <c r="P19" s="24">
        <v>74.913780000000017</v>
      </c>
      <c r="Q19" s="24">
        <v>54.281880000000001</v>
      </c>
      <c r="R19" s="23">
        <v>44.410580000000003</v>
      </c>
      <c r="S19" s="24">
        <v>73.933480000000003</v>
      </c>
      <c r="T19" s="24">
        <v>50.481220000000008</v>
      </c>
      <c r="U19" s="24">
        <v>58.888320000000007</v>
      </c>
      <c r="V19" s="25">
        <v>54.899299999999982</v>
      </c>
      <c r="W19" s="26">
        <f t="shared" si="0"/>
        <v>1237.3530799999999</v>
      </c>
      <c r="Y19" s="2"/>
      <c r="Z19" s="20"/>
    </row>
    <row r="20" spans="1:30" ht="39.75" customHeight="1" x14ac:dyDescent="0.35">
      <c r="A20" s="94" t="s">
        <v>15</v>
      </c>
      <c r="B20" s="79">
        <v>30.032475999999996</v>
      </c>
      <c r="C20" s="24">
        <v>53.067360000000008</v>
      </c>
      <c r="D20" s="24">
        <v>49.481935999999997</v>
      </c>
      <c r="E20" s="25">
        <v>64.042000000000002</v>
      </c>
      <c r="F20" s="23">
        <v>49.821743999999988</v>
      </c>
      <c r="G20" s="24">
        <v>55.123720000000006</v>
      </c>
      <c r="H20" s="24">
        <v>54.684904000000003</v>
      </c>
      <c r="I20" s="24">
        <v>101.77625599999999</v>
      </c>
      <c r="J20" s="24">
        <v>85.842131999999992</v>
      </c>
      <c r="K20" s="24">
        <v>96.748932000000011</v>
      </c>
      <c r="L20" s="25">
        <v>55.738435999999993</v>
      </c>
      <c r="M20" s="83">
        <v>37.481640000000006</v>
      </c>
      <c r="N20" s="24">
        <v>73.862480000000005</v>
      </c>
      <c r="O20" s="24">
        <v>53.394176000000002</v>
      </c>
      <c r="P20" s="24">
        <v>78.134087999999991</v>
      </c>
      <c r="Q20" s="24">
        <v>56.407248000000003</v>
      </c>
      <c r="R20" s="79">
        <v>46.649768000000002</v>
      </c>
      <c r="S20" s="24">
        <v>77.213707999999997</v>
      </c>
      <c r="T20" s="24">
        <v>52.607512</v>
      </c>
      <c r="U20" s="24">
        <v>61.396671999999988</v>
      </c>
      <c r="V20" s="25">
        <v>57.08288000000001</v>
      </c>
      <c r="W20" s="26">
        <f t="shared" si="0"/>
        <v>1290.590068</v>
      </c>
      <c r="Y20" s="2"/>
      <c r="Z20" s="20"/>
    </row>
    <row r="21" spans="1:30" ht="40" customHeight="1" x14ac:dyDescent="0.35">
      <c r="A21" s="95" t="s">
        <v>16</v>
      </c>
      <c r="B21" s="23">
        <v>30.032475999999996</v>
      </c>
      <c r="C21" s="24">
        <v>53.067360000000008</v>
      </c>
      <c r="D21" s="24">
        <v>49.481935999999997</v>
      </c>
      <c r="E21" s="25">
        <v>64.042000000000002</v>
      </c>
      <c r="F21" s="23">
        <v>49.821743999999988</v>
      </c>
      <c r="G21" s="24">
        <v>55.123720000000006</v>
      </c>
      <c r="H21" s="24">
        <v>54.684904000000003</v>
      </c>
      <c r="I21" s="24">
        <v>101.77625599999999</v>
      </c>
      <c r="J21" s="24">
        <v>85.842131999999992</v>
      </c>
      <c r="K21" s="24">
        <v>96.748932000000011</v>
      </c>
      <c r="L21" s="25">
        <v>55.738435999999993</v>
      </c>
      <c r="M21" s="82">
        <v>37.481640000000006</v>
      </c>
      <c r="N21" s="24">
        <v>73.862480000000005</v>
      </c>
      <c r="O21" s="24">
        <v>53.394176000000002</v>
      </c>
      <c r="P21" s="24">
        <v>78.134087999999991</v>
      </c>
      <c r="Q21" s="24">
        <v>56.407248000000003</v>
      </c>
      <c r="R21" s="23">
        <v>46.649768000000002</v>
      </c>
      <c r="S21" s="24">
        <v>77.213707999999997</v>
      </c>
      <c r="T21" s="24">
        <v>52.607512</v>
      </c>
      <c r="U21" s="24">
        <v>61.396671999999988</v>
      </c>
      <c r="V21" s="25">
        <v>57.08288000000001</v>
      </c>
      <c r="W21" s="26">
        <f t="shared" si="0"/>
        <v>1290.590068</v>
      </c>
      <c r="Y21" s="2"/>
      <c r="Z21" s="20"/>
    </row>
    <row r="22" spans="1:30" ht="40" customHeight="1" x14ac:dyDescent="0.35">
      <c r="A22" s="94" t="s">
        <v>17</v>
      </c>
      <c r="B22" s="23">
        <v>30.032475999999996</v>
      </c>
      <c r="C22" s="24">
        <v>53.067360000000008</v>
      </c>
      <c r="D22" s="24">
        <v>49.481935999999997</v>
      </c>
      <c r="E22" s="25">
        <v>64.042000000000002</v>
      </c>
      <c r="F22" s="23">
        <v>49.821743999999988</v>
      </c>
      <c r="G22" s="24">
        <v>55.123720000000006</v>
      </c>
      <c r="H22" s="24">
        <v>54.684904000000003</v>
      </c>
      <c r="I22" s="24">
        <v>101.77625599999999</v>
      </c>
      <c r="J22" s="24">
        <v>85.842131999999992</v>
      </c>
      <c r="K22" s="24">
        <v>96.748932000000011</v>
      </c>
      <c r="L22" s="25">
        <v>55.738435999999993</v>
      </c>
      <c r="M22" s="82">
        <v>37.481640000000006</v>
      </c>
      <c r="N22" s="24">
        <v>73.862480000000005</v>
      </c>
      <c r="O22" s="24">
        <v>53.394176000000002</v>
      </c>
      <c r="P22" s="24">
        <v>78.134087999999991</v>
      </c>
      <c r="Q22" s="24">
        <v>56.407248000000003</v>
      </c>
      <c r="R22" s="23">
        <v>46.649768000000002</v>
      </c>
      <c r="S22" s="24">
        <v>77.213707999999997</v>
      </c>
      <c r="T22" s="24">
        <v>52.607512</v>
      </c>
      <c r="U22" s="24">
        <v>61.396671999999988</v>
      </c>
      <c r="V22" s="25">
        <v>57.08288000000001</v>
      </c>
      <c r="W22" s="26">
        <f t="shared" si="0"/>
        <v>1290.590068</v>
      </c>
      <c r="Y22" s="2"/>
      <c r="Z22" s="20"/>
    </row>
    <row r="23" spans="1:30" ht="40" customHeight="1" x14ac:dyDescent="0.35">
      <c r="A23" s="95" t="s">
        <v>18</v>
      </c>
      <c r="B23" s="23">
        <v>30.032475999999996</v>
      </c>
      <c r="C23" s="24">
        <v>53.067360000000008</v>
      </c>
      <c r="D23" s="24">
        <v>49.481935999999997</v>
      </c>
      <c r="E23" s="25">
        <v>64.042000000000002</v>
      </c>
      <c r="F23" s="23">
        <v>49.821743999999988</v>
      </c>
      <c r="G23" s="24">
        <v>55.123720000000006</v>
      </c>
      <c r="H23" s="24">
        <v>54.684904000000003</v>
      </c>
      <c r="I23" s="24">
        <v>101.77625599999999</v>
      </c>
      <c r="J23" s="24">
        <v>85.842131999999992</v>
      </c>
      <c r="K23" s="24">
        <v>96.748932000000011</v>
      </c>
      <c r="L23" s="25">
        <v>55.738435999999993</v>
      </c>
      <c r="M23" s="82">
        <v>37.481640000000006</v>
      </c>
      <c r="N23" s="24">
        <v>73.862480000000005</v>
      </c>
      <c r="O23" s="24">
        <v>53.394176000000002</v>
      </c>
      <c r="P23" s="24">
        <v>78.134087999999991</v>
      </c>
      <c r="Q23" s="24">
        <v>56.407248000000003</v>
      </c>
      <c r="R23" s="23">
        <v>46.649768000000002</v>
      </c>
      <c r="S23" s="24">
        <v>77.213707999999997</v>
      </c>
      <c r="T23" s="24">
        <v>52.607512</v>
      </c>
      <c r="U23" s="24">
        <v>61.396671999999988</v>
      </c>
      <c r="V23" s="25">
        <v>57.08288000000001</v>
      </c>
      <c r="W23" s="26">
        <f t="shared" si="0"/>
        <v>1290.590068</v>
      </c>
      <c r="Y23" s="2"/>
      <c r="Z23" s="20"/>
    </row>
    <row r="24" spans="1:30" ht="40" customHeight="1" x14ac:dyDescent="0.35">
      <c r="A24" s="94" t="s">
        <v>19</v>
      </c>
      <c r="B24" s="23">
        <v>30.032475999999996</v>
      </c>
      <c r="C24" s="24">
        <v>53.067360000000008</v>
      </c>
      <c r="D24" s="24">
        <v>49.481935999999997</v>
      </c>
      <c r="E24" s="25">
        <v>64.042000000000002</v>
      </c>
      <c r="F24" s="23">
        <v>49.821743999999988</v>
      </c>
      <c r="G24" s="24">
        <v>55.123720000000006</v>
      </c>
      <c r="H24" s="24">
        <v>54.684904000000003</v>
      </c>
      <c r="I24" s="24">
        <v>101.77625599999999</v>
      </c>
      <c r="J24" s="24">
        <v>85.842131999999992</v>
      </c>
      <c r="K24" s="24">
        <v>96.748932000000011</v>
      </c>
      <c r="L24" s="25">
        <v>55.738435999999993</v>
      </c>
      <c r="M24" s="82">
        <v>37.481640000000006</v>
      </c>
      <c r="N24" s="24">
        <v>73.862480000000005</v>
      </c>
      <c r="O24" s="24">
        <v>53.394176000000002</v>
      </c>
      <c r="P24" s="24">
        <v>78.134087999999991</v>
      </c>
      <c r="Q24" s="24">
        <v>56.407248000000003</v>
      </c>
      <c r="R24" s="23">
        <v>46.649768000000002</v>
      </c>
      <c r="S24" s="24">
        <v>77.213707999999997</v>
      </c>
      <c r="T24" s="24">
        <v>52.607512</v>
      </c>
      <c r="U24" s="24">
        <v>61.396671999999988</v>
      </c>
      <c r="V24" s="25">
        <v>57.08288000000001</v>
      </c>
      <c r="W24" s="26">
        <f t="shared" si="0"/>
        <v>1290.590068</v>
      </c>
      <c r="Y24" s="2"/>
    </row>
    <row r="25" spans="1:30" ht="41.5" customHeight="1" x14ac:dyDescent="0.35">
      <c r="A25" s="95" t="s">
        <v>11</v>
      </c>
      <c r="B25" s="27">
        <f t="shared" ref="B25:D25" si="1">SUM(B18:B24)</f>
        <v>207.34350000000001</v>
      </c>
      <c r="C25" s="28">
        <f t="shared" si="1"/>
        <v>367.01000000000005</v>
      </c>
      <c r="D25" s="28">
        <f t="shared" si="1"/>
        <v>342.80399999999997</v>
      </c>
      <c r="E25" s="29">
        <f>SUM(E18:E24)</f>
        <v>444.08000000000004</v>
      </c>
      <c r="F25" s="27">
        <f t="shared" ref="F25:H25" si="2">SUM(F18:F24)</f>
        <v>345.28899999999993</v>
      </c>
      <c r="G25" s="28">
        <f t="shared" si="2"/>
        <v>382.13</v>
      </c>
      <c r="H25" s="28">
        <f t="shared" si="2"/>
        <v>378.52500000000003</v>
      </c>
      <c r="I25" s="28">
        <f>SUM(I18:I24)</f>
        <v>703.69600000000003</v>
      </c>
      <c r="J25" s="28">
        <f t="shared" ref="J25:L25" si="3">SUM(J18:J24)</f>
        <v>593.37249999999995</v>
      </c>
      <c r="K25" s="28">
        <f t="shared" si="3"/>
        <v>668.58050000000003</v>
      </c>
      <c r="L25" s="29">
        <f t="shared" si="3"/>
        <v>384.81449999999995</v>
      </c>
      <c r="M25" s="84">
        <f>SUM(M18:M24)</f>
        <v>258.95799999999997</v>
      </c>
      <c r="N25" s="28">
        <f t="shared" ref="N25:Q25" si="4">SUM(N18:N24)</f>
        <v>510.82499999999999</v>
      </c>
      <c r="O25" s="28">
        <f t="shared" si="4"/>
        <v>369.15200000000004</v>
      </c>
      <c r="P25" s="28">
        <f t="shared" si="4"/>
        <v>540.49800000000005</v>
      </c>
      <c r="Q25" s="28">
        <f t="shared" si="4"/>
        <v>390.59999999999997</v>
      </c>
      <c r="R25" s="27">
        <f>SUM(R18:R24)</f>
        <v>322.07</v>
      </c>
      <c r="S25" s="28">
        <f t="shared" ref="S25:V25" si="5">SUM(S18:S24)</f>
        <v>533.93550000000005</v>
      </c>
      <c r="T25" s="28">
        <f t="shared" si="5"/>
        <v>363.99999999999994</v>
      </c>
      <c r="U25" s="28">
        <f t="shared" si="5"/>
        <v>424.75999999999993</v>
      </c>
      <c r="V25" s="29">
        <f t="shared" si="5"/>
        <v>395.21299999999997</v>
      </c>
      <c r="W25" s="26">
        <f t="shared" si="0"/>
        <v>8927.6564999999991</v>
      </c>
    </row>
    <row r="26" spans="1:30" s="2" customFormat="1" ht="36.75" customHeight="1" x14ac:dyDescent="0.35">
      <c r="A26" s="96" t="s">
        <v>20</v>
      </c>
      <c r="B26" s="30">
        <v>108.5</v>
      </c>
      <c r="C26" s="31">
        <v>107</v>
      </c>
      <c r="D26" s="31">
        <v>106</v>
      </c>
      <c r="E26" s="32">
        <v>104</v>
      </c>
      <c r="F26" s="30">
        <v>107</v>
      </c>
      <c r="G26" s="31">
        <v>106</v>
      </c>
      <c r="H26" s="31">
        <v>105</v>
      </c>
      <c r="I26" s="31">
        <v>103</v>
      </c>
      <c r="J26" s="31">
        <v>102.5</v>
      </c>
      <c r="K26" s="31">
        <v>101.5</v>
      </c>
      <c r="L26" s="32">
        <v>100.5</v>
      </c>
      <c r="M26" s="85">
        <v>106</v>
      </c>
      <c r="N26" s="31">
        <v>105</v>
      </c>
      <c r="O26" s="31">
        <v>103</v>
      </c>
      <c r="P26" s="31">
        <v>102</v>
      </c>
      <c r="Q26" s="31">
        <v>100</v>
      </c>
      <c r="R26" s="30">
        <v>107.5</v>
      </c>
      <c r="S26" s="31">
        <v>105.5</v>
      </c>
      <c r="T26" s="31">
        <v>104</v>
      </c>
      <c r="U26" s="31">
        <v>102.5</v>
      </c>
      <c r="V26" s="32">
        <v>101</v>
      </c>
      <c r="W26" s="33">
        <f>+((W25/W27)/7)*1000</f>
        <v>103.77375915378354</v>
      </c>
    </row>
    <row r="27" spans="1:30" s="2" customFormat="1" ht="33" customHeight="1" x14ac:dyDescent="0.35">
      <c r="A27" s="97" t="s">
        <v>21</v>
      </c>
      <c r="B27" s="34">
        <v>273</v>
      </c>
      <c r="C27" s="35">
        <v>490</v>
      </c>
      <c r="D27" s="35">
        <v>462</v>
      </c>
      <c r="E27" s="36">
        <v>610</v>
      </c>
      <c r="F27" s="34">
        <v>461</v>
      </c>
      <c r="G27" s="35">
        <v>515</v>
      </c>
      <c r="H27" s="35">
        <v>515</v>
      </c>
      <c r="I27" s="35">
        <v>976</v>
      </c>
      <c r="J27" s="35">
        <v>827</v>
      </c>
      <c r="K27" s="35">
        <v>941</v>
      </c>
      <c r="L27" s="36">
        <v>547</v>
      </c>
      <c r="M27" s="86">
        <v>349</v>
      </c>
      <c r="N27" s="35">
        <v>695</v>
      </c>
      <c r="O27" s="35">
        <v>512</v>
      </c>
      <c r="P27" s="35">
        <v>757</v>
      </c>
      <c r="Q27" s="35">
        <v>558</v>
      </c>
      <c r="R27" s="34">
        <v>428</v>
      </c>
      <c r="S27" s="35">
        <v>723</v>
      </c>
      <c r="T27" s="35">
        <v>500</v>
      </c>
      <c r="U27" s="35">
        <v>592</v>
      </c>
      <c r="V27" s="36">
        <v>559</v>
      </c>
      <c r="W27" s="37">
        <f>SUM(B27:V27)</f>
        <v>12290</v>
      </c>
      <c r="X27" s="2">
        <f>((W25*1000)/W27)/7</f>
        <v>103.77375915378356</v>
      </c>
    </row>
    <row r="28" spans="1:30" s="2" customFormat="1" ht="33" customHeight="1" x14ac:dyDescent="0.35">
      <c r="A28" s="98" t="s">
        <v>22</v>
      </c>
      <c r="B28" s="38">
        <f>((B27*B26)*7/1000-B18-B19)/5</f>
        <v>30.032475999999996</v>
      </c>
      <c r="C28" s="39">
        <f t="shared" ref="C28:V28" si="6">((C27*C26)*7/1000-C18-C19)/5</f>
        <v>53.067360000000008</v>
      </c>
      <c r="D28" s="39">
        <f t="shared" si="6"/>
        <v>49.481935999999997</v>
      </c>
      <c r="E28" s="40">
        <f t="shared" si="6"/>
        <v>64.042000000000002</v>
      </c>
      <c r="F28" s="38">
        <f t="shared" si="6"/>
        <v>49.821743999999988</v>
      </c>
      <c r="G28" s="39">
        <f t="shared" si="6"/>
        <v>55.123720000000006</v>
      </c>
      <c r="H28" s="39">
        <f t="shared" si="6"/>
        <v>54.684904000000003</v>
      </c>
      <c r="I28" s="39">
        <f t="shared" si="6"/>
        <v>101.77625599999999</v>
      </c>
      <c r="J28" s="39">
        <f t="shared" si="6"/>
        <v>85.842131999999992</v>
      </c>
      <c r="K28" s="39">
        <f t="shared" si="6"/>
        <v>96.748932000000011</v>
      </c>
      <c r="L28" s="40">
        <f t="shared" si="6"/>
        <v>55.738435999999993</v>
      </c>
      <c r="M28" s="87">
        <f t="shared" si="6"/>
        <v>37.481640000000006</v>
      </c>
      <c r="N28" s="39">
        <f t="shared" si="6"/>
        <v>73.862480000000005</v>
      </c>
      <c r="O28" s="39">
        <f t="shared" si="6"/>
        <v>53.394176000000002</v>
      </c>
      <c r="P28" s="39">
        <f t="shared" si="6"/>
        <v>78.134087999999991</v>
      </c>
      <c r="Q28" s="39">
        <f t="shared" si="6"/>
        <v>56.407248000000003</v>
      </c>
      <c r="R28" s="38">
        <f t="shared" si="6"/>
        <v>46.649768000000002</v>
      </c>
      <c r="S28" s="39">
        <f t="shared" si="6"/>
        <v>77.213707999999997</v>
      </c>
      <c r="T28" s="39">
        <f t="shared" si="6"/>
        <v>52.607512</v>
      </c>
      <c r="U28" s="39">
        <f t="shared" si="6"/>
        <v>61.396671999999988</v>
      </c>
      <c r="V28" s="40">
        <f t="shared" si="6"/>
        <v>57.08288000000001</v>
      </c>
      <c r="W28" s="41"/>
    </row>
    <row r="29" spans="1:30" ht="33.75" customHeight="1" x14ac:dyDescent="0.35">
      <c r="A29" s="99" t="s">
        <v>23</v>
      </c>
      <c r="B29" s="42">
        <f t="shared" ref="B29:D29" si="7">((B27*B26)*7)/1000</f>
        <v>207.34350000000001</v>
      </c>
      <c r="C29" s="43">
        <f t="shared" si="7"/>
        <v>367.01</v>
      </c>
      <c r="D29" s="43">
        <f t="shared" si="7"/>
        <v>342.80399999999997</v>
      </c>
      <c r="E29" s="90">
        <f>((E27*E26)*7)/1000</f>
        <v>444.08</v>
      </c>
      <c r="F29" s="42">
        <f>((F27*F26)*7)/1000</f>
        <v>345.28899999999999</v>
      </c>
      <c r="G29" s="43">
        <f t="shared" ref="G29:H29" si="8">((G27*G26)*7)/1000</f>
        <v>382.13</v>
      </c>
      <c r="H29" s="43">
        <f t="shared" si="8"/>
        <v>378.52499999999998</v>
      </c>
      <c r="I29" s="43">
        <f>((I27*I26)*7)/1000</f>
        <v>703.69600000000003</v>
      </c>
      <c r="J29" s="43">
        <f>((J27*J26)*7)/1000</f>
        <v>593.37249999999995</v>
      </c>
      <c r="K29" s="43">
        <f t="shared" ref="K29:L29" si="9">((K27*K26)*7)/1000</f>
        <v>668.58050000000003</v>
      </c>
      <c r="L29" s="90">
        <f t="shared" si="9"/>
        <v>384.81450000000001</v>
      </c>
      <c r="M29" s="88">
        <f>((M27*M26)*7)/1000</f>
        <v>258.95800000000003</v>
      </c>
      <c r="N29" s="43">
        <f>((N27*N26)*7)/1000</f>
        <v>510.82499999999999</v>
      </c>
      <c r="O29" s="43">
        <f>((O27*O26)*7)/1000</f>
        <v>369.15199999999999</v>
      </c>
      <c r="P29" s="43">
        <f t="shared" ref="P29:V29" si="10">((P27*P26)*7)/1000</f>
        <v>540.49800000000005</v>
      </c>
      <c r="Q29" s="43">
        <f t="shared" si="10"/>
        <v>390.6</v>
      </c>
      <c r="R29" s="44">
        <f t="shared" si="10"/>
        <v>322.07</v>
      </c>
      <c r="S29" s="45">
        <f t="shared" si="10"/>
        <v>533.93550000000005</v>
      </c>
      <c r="T29" s="45">
        <f t="shared" si="10"/>
        <v>364</v>
      </c>
      <c r="U29" s="45">
        <f t="shared" si="10"/>
        <v>424.76</v>
      </c>
      <c r="V29" s="46">
        <f t="shared" si="10"/>
        <v>395.21300000000002</v>
      </c>
      <c r="W29" s="47"/>
    </row>
    <row r="30" spans="1:30" ht="33.75" customHeight="1" thickBot="1" x14ac:dyDescent="0.4">
      <c r="A30" s="100" t="s">
        <v>24</v>
      </c>
      <c r="B30" s="48">
        <f t="shared" ref="B30:D30" si="11">+(B25/B27)/7*1000</f>
        <v>108.50000000000001</v>
      </c>
      <c r="C30" s="49">
        <f t="shared" si="11"/>
        <v>107.00000000000001</v>
      </c>
      <c r="D30" s="49">
        <f t="shared" si="11"/>
        <v>106</v>
      </c>
      <c r="E30" s="50">
        <f>+(E25/E27)/7*1000</f>
        <v>104.00000000000001</v>
      </c>
      <c r="F30" s="48">
        <f t="shared" ref="F30:H30" si="12">+(F25/F27)/7*1000</f>
        <v>106.99999999999999</v>
      </c>
      <c r="G30" s="49">
        <f t="shared" si="12"/>
        <v>106</v>
      </c>
      <c r="H30" s="49">
        <f t="shared" si="12"/>
        <v>105.00000000000001</v>
      </c>
      <c r="I30" s="49">
        <f>+(I25/I27)/7*1000</f>
        <v>103</v>
      </c>
      <c r="J30" s="49">
        <f t="shared" ref="J30:L30" si="13">+(J25/J27)/7*1000</f>
        <v>102.5</v>
      </c>
      <c r="K30" s="49">
        <f t="shared" si="13"/>
        <v>101.5</v>
      </c>
      <c r="L30" s="50">
        <f t="shared" si="13"/>
        <v>100.49999999999999</v>
      </c>
      <c r="M30" s="89">
        <f>+(M25/M27)/7*1000</f>
        <v>105.99999999999999</v>
      </c>
      <c r="N30" s="49">
        <f t="shared" ref="N30:V30" si="14">+(N25/N27)/7*1000</f>
        <v>105</v>
      </c>
      <c r="O30" s="49">
        <f t="shared" si="14"/>
        <v>103.00000000000001</v>
      </c>
      <c r="P30" s="49">
        <f t="shared" si="14"/>
        <v>102.00000000000001</v>
      </c>
      <c r="Q30" s="49">
        <f t="shared" si="14"/>
        <v>99.999999999999986</v>
      </c>
      <c r="R30" s="48">
        <f t="shared" si="14"/>
        <v>107.5</v>
      </c>
      <c r="S30" s="49">
        <f t="shared" si="14"/>
        <v>105.50000000000001</v>
      </c>
      <c r="T30" s="49">
        <f t="shared" si="14"/>
        <v>103.99999999999999</v>
      </c>
      <c r="U30" s="49">
        <f t="shared" si="14"/>
        <v>102.5</v>
      </c>
      <c r="V30" s="50">
        <f t="shared" si="14"/>
        <v>100.99999999999999</v>
      </c>
      <c r="W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202" t="s">
        <v>26</v>
      </c>
      <c r="C36" s="203"/>
      <c r="D36" s="203"/>
      <c r="E36" s="203"/>
      <c r="F36" s="203"/>
      <c r="G36" s="203"/>
      <c r="H36" s="200"/>
      <c r="I36" s="102"/>
      <c r="J36" s="55" t="s">
        <v>27</v>
      </c>
      <c r="K36" s="110"/>
      <c r="L36" s="203" t="s">
        <v>26</v>
      </c>
      <c r="M36" s="203"/>
      <c r="N36" s="203"/>
      <c r="O36" s="203"/>
      <c r="P36" s="20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25.678820000000009</v>
      </c>
      <c r="C39" s="82">
        <v>70.95449600000002</v>
      </c>
      <c r="D39" s="82">
        <v>65.962519999999984</v>
      </c>
      <c r="E39" s="82">
        <v>72.640744000000012</v>
      </c>
      <c r="F39" s="82">
        <v>77.160827999999995</v>
      </c>
      <c r="G39" s="82">
        <v>69.941304000000002</v>
      </c>
      <c r="H39" s="82"/>
      <c r="I39" s="104">
        <f t="shared" ref="I39:I46" si="15">SUM(B39:H39)</f>
        <v>382.33871200000004</v>
      </c>
      <c r="J39" s="2"/>
      <c r="K39" s="94" t="s">
        <v>13</v>
      </c>
      <c r="L39" s="82">
        <v>7.7</v>
      </c>
      <c r="M39" s="82">
        <v>20</v>
      </c>
      <c r="N39" s="82">
        <v>13.4</v>
      </c>
      <c r="O39" s="82"/>
      <c r="P39" s="82"/>
      <c r="Q39" s="104">
        <f t="shared" ref="Q39:Q46" si="16">SUM(L39:P39)</f>
        <v>41.1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25.678820000000009</v>
      </c>
      <c r="C40" s="82">
        <v>70.95449600000002</v>
      </c>
      <c r="D40" s="82">
        <v>65.962519999999984</v>
      </c>
      <c r="E40" s="82">
        <v>72.640744000000012</v>
      </c>
      <c r="F40" s="82">
        <v>77.160827999999995</v>
      </c>
      <c r="G40" s="82">
        <v>69.941304000000002</v>
      </c>
      <c r="H40" s="82"/>
      <c r="I40" s="104">
        <f t="shared" si="15"/>
        <v>382.33871200000004</v>
      </c>
      <c r="J40" s="2"/>
      <c r="K40" s="95" t="s">
        <v>14</v>
      </c>
      <c r="L40" s="82">
        <v>7.7</v>
      </c>
      <c r="M40" s="82">
        <v>20</v>
      </c>
      <c r="N40" s="82">
        <v>13.4</v>
      </c>
      <c r="O40" s="82"/>
      <c r="P40" s="82"/>
      <c r="Q40" s="104">
        <f t="shared" si="16"/>
        <v>41.1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>
        <v>27.011171999999998</v>
      </c>
      <c r="C41" s="24">
        <v>74.470601599999981</v>
      </c>
      <c r="D41" s="24">
        <v>69.32459200000001</v>
      </c>
      <c r="E41" s="24">
        <v>76.20830239999998</v>
      </c>
      <c r="F41" s="24">
        <v>81.2399688</v>
      </c>
      <c r="G41" s="24">
        <v>73.994578399999995</v>
      </c>
      <c r="H41" s="24"/>
      <c r="I41" s="104">
        <f t="shared" si="15"/>
        <v>402.24921519999998</v>
      </c>
      <c r="J41" s="2"/>
      <c r="K41" s="94" t="s">
        <v>15</v>
      </c>
      <c r="L41" s="82">
        <v>8.1</v>
      </c>
      <c r="M41" s="82">
        <v>21</v>
      </c>
      <c r="N41" s="82">
        <v>14.3</v>
      </c>
      <c r="O41" s="24"/>
      <c r="P41" s="24"/>
      <c r="Q41" s="104">
        <f t="shared" si="16"/>
        <v>43.400000000000006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27.011171999999998</v>
      </c>
      <c r="C42" s="82">
        <v>74.470601599999981</v>
      </c>
      <c r="D42" s="82">
        <v>69.32459200000001</v>
      </c>
      <c r="E42" s="82">
        <v>76.20830239999998</v>
      </c>
      <c r="F42" s="82">
        <v>81.2399688</v>
      </c>
      <c r="G42" s="82">
        <v>73.994578399999995</v>
      </c>
      <c r="H42" s="82"/>
      <c r="I42" s="104">
        <f t="shared" si="15"/>
        <v>402.24921519999998</v>
      </c>
      <c r="J42" s="2"/>
      <c r="K42" s="95" t="s">
        <v>16</v>
      </c>
      <c r="L42" s="82">
        <v>8.1</v>
      </c>
      <c r="M42" s="82">
        <v>21</v>
      </c>
      <c r="N42" s="82">
        <v>14.4</v>
      </c>
      <c r="O42" s="82"/>
      <c r="P42" s="82"/>
      <c r="Q42" s="104">
        <f t="shared" si="16"/>
        <v>43.5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27.011171999999998</v>
      </c>
      <c r="C43" s="82">
        <v>74.470601599999981</v>
      </c>
      <c r="D43" s="82">
        <v>69.32459200000001</v>
      </c>
      <c r="E43" s="82">
        <v>76.20830239999998</v>
      </c>
      <c r="F43" s="82">
        <v>81.2399688</v>
      </c>
      <c r="G43" s="82">
        <v>73.994578399999995</v>
      </c>
      <c r="H43" s="82"/>
      <c r="I43" s="104">
        <f t="shared" si="15"/>
        <v>402.24921519999998</v>
      </c>
      <c r="J43" s="2"/>
      <c r="K43" s="94" t="s">
        <v>17</v>
      </c>
      <c r="L43" s="82">
        <v>8.1</v>
      </c>
      <c r="M43" s="82">
        <v>21.1</v>
      </c>
      <c r="N43" s="82">
        <v>14.4</v>
      </c>
      <c r="O43" s="82"/>
      <c r="P43" s="82"/>
      <c r="Q43" s="104">
        <f t="shared" si="16"/>
        <v>43.6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>
        <v>27.011171999999998</v>
      </c>
      <c r="C44" s="82">
        <v>74.470601599999981</v>
      </c>
      <c r="D44" s="82">
        <v>69.32459200000001</v>
      </c>
      <c r="E44" s="82">
        <v>76.20830239999998</v>
      </c>
      <c r="F44" s="82">
        <v>81.2399688</v>
      </c>
      <c r="G44" s="82">
        <v>73.994578399999995</v>
      </c>
      <c r="H44" s="82"/>
      <c r="I44" s="104">
        <f t="shared" si="15"/>
        <v>402.24921519999998</v>
      </c>
      <c r="J44" s="2"/>
      <c r="K44" s="95" t="s">
        <v>18</v>
      </c>
      <c r="L44" s="82">
        <v>8.1</v>
      </c>
      <c r="M44" s="82">
        <v>21.1</v>
      </c>
      <c r="N44" s="82">
        <v>14.4</v>
      </c>
      <c r="O44" s="82"/>
      <c r="P44" s="82"/>
      <c r="Q44" s="104">
        <f t="shared" si="16"/>
        <v>43.6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27.011171999999998</v>
      </c>
      <c r="C45" s="82">
        <v>74.470601599999981</v>
      </c>
      <c r="D45" s="82">
        <v>69.32459200000001</v>
      </c>
      <c r="E45" s="82">
        <v>76.20830239999998</v>
      </c>
      <c r="F45" s="82">
        <v>81.2399688</v>
      </c>
      <c r="G45" s="82">
        <v>73.994578399999995</v>
      </c>
      <c r="H45" s="82"/>
      <c r="I45" s="104">
        <f t="shared" si="15"/>
        <v>402.24921519999998</v>
      </c>
      <c r="J45" s="2"/>
      <c r="K45" s="94" t="s">
        <v>19</v>
      </c>
      <c r="L45" s="82">
        <v>8.1</v>
      </c>
      <c r="M45" s="82">
        <v>21.1</v>
      </c>
      <c r="N45" s="82">
        <v>14.4</v>
      </c>
      <c r="O45" s="82"/>
      <c r="P45" s="82"/>
      <c r="Q45" s="104">
        <f t="shared" si="16"/>
        <v>43.6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7">SUM(B39:B45)</f>
        <v>186.4135</v>
      </c>
      <c r="C46" s="28">
        <f t="shared" si="17"/>
        <v>514.26200000000006</v>
      </c>
      <c r="D46" s="28">
        <f t="shared" si="17"/>
        <v>478.54799999999994</v>
      </c>
      <c r="E46" s="28">
        <f t="shared" si="17"/>
        <v>526.32299999999987</v>
      </c>
      <c r="F46" s="28">
        <f t="shared" si="17"/>
        <v>560.52149999999995</v>
      </c>
      <c r="G46" s="28">
        <f t="shared" si="17"/>
        <v>509.85550000000001</v>
      </c>
      <c r="H46" s="28">
        <f t="shared" si="17"/>
        <v>0</v>
      </c>
      <c r="I46" s="104">
        <f t="shared" si="15"/>
        <v>2775.9234999999999</v>
      </c>
      <c r="K46" s="80" t="s">
        <v>11</v>
      </c>
      <c r="L46" s="84">
        <f>SUM(L39:L45)</f>
        <v>55.900000000000006</v>
      </c>
      <c r="M46" s="28">
        <f>SUM(M39:M45)</f>
        <v>145.29999999999998</v>
      </c>
      <c r="N46" s="28">
        <f>SUM(N39:N45)</f>
        <v>98.700000000000017</v>
      </c>
      <c r="O46" s="28">
        <f>SUM(O39:O45)</f>
        <v>0</v>
      </c>
      <c r="P46" s="28">
        <f>SUM(P39:P45)</f>
        <v>0</v>
      </c>
      <c r="Q46" s="104">
        <f t="shared" si="16"/>
        <v>299.89999999999998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110.5</v>
      </c>
      <c r="C47" s="31">
        <v>109</v>
      </c>
      <c r="D47" s="31">
        <v>108</v>
      </c>
      <c r="E47" s="31">
        <v>106.5</v>
      </c>
      <c r="F47" s="31">
        <v>105.5</v>
      </c>
      <c r="G47" s="31">
        <v>104.5</v>
      </c>
      <c r="H47" s="31"/>
      <c r="I47" s="105">
        <f>+((I46/I48)/7)*1000</f>
        <v>106.88962264150943</v>
      </c>
      <c r="K47" s="113" t="s">
        <v>20</v>
      </c>
      <c r="L47" s="85">
        <v>112.5</v>
      </c>
      <c r="M47" s="31">
        <v>111</v>
      </c>
      <c r="N47" s="31">
        <v>111</v>
      </c>
      <c r="O47" s="31"/>
      <c r="P47" s="31"/>
      <c r="Q47" s="105">
        <f>+((Q46/Q48)/7)*1000</f>
        <v>111.28014842300556</v>
      </c>
      <c r="R47" s="65"/>
      <c r="S47" s="65"/>
    </row>
    <row r="48" spans="1:30" ht="33.75" customHeight="1" x14ac:dyDescent="0.35">
      <c r="A48" s="97" t="s">
        <v>21</v>
      </c>
      <c r="B48" s="86">
        <v>241</v>
      </c>
      <c r="C48" s="35">
        <v>674</v>
      </c>
      <c r="D48" s="35">
        <v>633</v>
      </c>
      <c r="E48" s="35">
        <v>706</v>
      </c>
      <c r="F48" s="35">
        <v>759</v>
      </c>
      <c r="G48" s="35">
        <v>697</v>
      </c>
      <c r="H48" s="35"/>
      <c r="I48" s="106">
        <f>SUM(B48:H48)</f>
        <v>3710</v>
      </c>
      <c r="J48" s="66"/>
      <c r="K48" s="97" t="s">
        <v>21</v>
      </c>
      <c r="L48" s="109">
        <v>71</v>
      </c>
      <c r="M48" s="67">
        <v>187</v>
      </c>
      <c r="N48" s="67">
        <v>127</v>
      </c>
      <c r="O48" s="67"/>
      <c r="P48" s="67"/>
      <c r="Q48" s="115">
        <f>SUM(L48:P48)</f>
        <v>385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18">((B48*B47)*7/1000-B39-B40)/5</f>
        <v>27.011171999999998</v>
      </c>
      <c r="C49" s="39">
        <f t="shared" si="18"/>
        <v>74.470601599999981</v>
      </c>
      <c r="D49" s="39">
        <f t="shared" si="18"/>
        <v>69.32459200000001</v>
      </c>
      <c r="E49" s="39">
        <f t="shared" si="18"/>
        <v>76.20830239999998</v>
      </c>
      <c r="F49" s="39">
        <f t="shared" si="18"/>
        <v>81.2399688</v>
      </c>
      <c r="G49" s="39">
        <f t="shared" si="18"/>
        <v>73.994578399999995</v>
      </c>
      <c r="H49" s="39">
        <f t="shared" si="18"/>
        <v>0</v>
      </c>
      <c r="I49" s="107">
        <f>((I46*1000)/I48)/7</f>
        <v>106.88962264150943</v>
      </c>
      <c r="K49" s="98" t="s">
        <v>22</v>
      </c>
      <c r="L49" s="87">
        <f t="shared" ref="L49:P49" si="19">((L48*L47)*7/1000-L39-L40)/5</f>
        <v>8.1024999999999991</v>
      </c>
      <c r="M49" s="39">
        <f t="shared" si="19"/>
        <v>21.059800000000003</v>
      </c>
      <c r="N49" s="39">
        <f t="shared" si="19"/>
        <v>14.375799999999998</v>
      </c>
      <c r="O49" s="39">
        <f t="shared" si="19"/>
        <v>0</v>
      </c>
      <c r="P49" s="39">
        <f t="shared" si="19"/>
        <v>0</v>
      </c>
      <c r="Q49" s="116">
        <f>((Q46*1000)/Q48)/7</f>
        <v>111.28014842300557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0">((B48*B47)*7)/1000</f>
        <v>186.4135</v>
      </c>
      <c r="C50" s="43">
        <f t="shared" si="20"/>
        <v>514.26199999999994</v>
      </c>
      <c r="D50" s="43">
        <f t="shared" si="20"/>
        <v>478.548</v>
      </c>
      <c r="E50" s="43">
        <f t="shared" si="20"/>
        <v>526.32299999999998</v>
      </c>
      <c r="F50" s="43">
        <f t="shared" si="20"/>
        <v>560.52149999999995</v>
      </c>
      <c r="G50" s="43">
        <f t="shared" si="20"/>
        <v>509.85550000000001</v>
      </c>
      <c r="H50" s="43">
        <f t="shared" si="20"/>
        <v>0</v>
      </c>
      <c r="I50" s="90"/>
      <c r="K50" s="99" t="s">
        <v>23</v>
      </c>
      <c r="L50" s="88">
        <f>((L48*L47)*7)/1000</f>
        <v>55.912500000000001</v>
      </c>
      <c r="M50" s="43">
        <f>((M48*M47)*7)/1000</f>
        <v>145.29900000000001</v>
      </c>
      <c r="N50" s="43">
        <f>((N48*N47)*7)/1000</f>
        <v>98.679000000000002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1">+(B46/B48)/7*1000</f>
        <v>110.5</v>
      </c>
      <c r="C51" s="49">
        <f t="shared" si="21"/>
        <v>109.00000000000001</v>
      </c>
      <c r="D51" s="49">
        <f t="shared" si="21"/>
        <v>107.99999999999999</v>
      </c>
      <c r="E51" s="49">
        <f t="shared" si="21"/>
        <v>106.49999999999997</v>
      </c>
      <c r="F51" s="49">
        <f t="shared" si="21"/>
        <v>105.5</v>
      </c>
      <c r="G51" s="49">
        <f t="shared" si="21"/>
        <v>104.50000000000001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112.47484909456742</v>
      </c>
      <c r="M51" s="49">
        <f>+(M46/M48)/7*1000</f>
        <v>111.00076394194039</v>
      </c>
      <c r="N51" s="49">
        <f>+(N46/N48)/7*1000</f>
        <v>111.02362204724412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204"/>
      <c r="K54" s="20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202" t="s">
        <v>8</v>
      </c>
      <c r="C55" s="203"/>
      <c r="D55" s="203"/>
      <c r="E55" s="203"/>
      <c r="F55" s="203"/>
      <c r="G55" s="20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19.899999999999999</v>
      </c>
      <c r="C58" s="82">
        <v>35</v>
      </c>
      <c r="D58" s="82">
        <v>34.700000000000003</v>
      </c>
      <c r="E58" s="82">
        <v>49.2</v>
      </c>
      <c r="F58" s="82"/>
      <c r="G58" s="82"/>
      <c r="H58" s="104">
        <f t="shared" ref="H58:H65" si="22">SUM(B58:G58)</f>
        <v>138.80000000000001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19.899999999999999</v>
      </c>
      <c r="C59" s="82">
        <v>35</v>
      </c>
      <c r="D59" s="82">
        <v>34.700000000000003</v>
      </c>
      <c r="E59" s="82">
        <v>49.2</v>
      </c>
      <c r="F59" s="82"/>
      <c r="G59" s="82"/>
      <c r="H59" s="104">
        <f t="shared" si="22"/>
        <v>138.80000000000001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>
        <v>20.9</v>
      </c>
      <c r="C60" s="82">
        <v>37</v>
      </c>
      <c r="D60" s="82">
        <v>36.5</v>
      </c>
      <c r="E60" s="82">
        <v>52.4</v>
      </c>
      <c r="F60" s="82"/>
      <c r="G60" s="24"/>
      <c r="H60" s="104">
        <f t="shared" si="22"/>
        <v>146.80000000000001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21</v>
      </c>
      <c r="C61" s="82">
        <v>37</v>
      </c>
      <c r="D61" s="82">
        <v>36.6</v>
      </c>
      <c r="E61" s="82">
        <v>52.4</v>
      </c>
      <c r="F61" s="82"/>
      <c r="G61" s="82"/>
      <c r="H61" s="104">
        <f t="shared" si="22"/>
        <v>147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>
        <v>21</v>
      </c>
      <c r="C62" s="82">
        <v>37</v>
      </c>
      <c r="D62" s="82">
        <v>36.6</v>
      </c>
      <c r="E62" s="82">
        <v>52.4</v>
      </c>
      <c r="F62" s="82"/>
      <c r="G62" s="82"/>
      <c r="H62" s="104">
        <f t="shared" si="22"/>
        <v>147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>
        <v>21</v>
      </c>
      <c r="C63" s="82">
        <v>37.1</v>
      </c>
      <c r="D63" s="82">
        <v>36.6</v>
      </c>
      <c r="E63" s="82">
        <v>52.4</v>
      </c>
      <c r="F63" s="82"/>
      <c r="G63" s="82"/>
      <c r="H63" s="104">
        <f t="shared" si="22"/>
        <v>147.1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21</v>
      </c>
      <c r="C64" s="82">
        <v>37.1</v>
      </c>
      <c r="D64" s="82">
        <v>36.6</v>
      </c>
      <c r="E64" s="82">
        <v>52.4</v>
      </c>
      <c r="F64" s="82"/>
      <c r="G64" s="82"/>
      <c r="H64" s="104">
        <f t="shared" si="22"/>
        <v>147.1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3">SUM(B58:B64)</f>
        <v>144.69999999999999</v>
      </c>
      <c r="C65" s="28">
        <f t="shared" si="23"/>
        <v>255.2</v>
      </c>
      <c r="D65" s="28">
        <f t="shared" si="23"/>
        <v>252.29999999999998</v>
      </c>
      <c r="E65" s="28">
        <f t="shared" si="23"/>
        <v>360.4</v>
      </c>
      <c r="F65" s="28">
        <f t="shared" si="23"/>
        <v>0</v>
      </c>
      <c r="G65" s="28">
        <f t="shared" si="23"/>
        <v>0</v>
      </c>
      <c r="H65" s="104">
        <f t="shared" si="22"/>
        <v>1012.5999999999999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119.5</v>
      </c>
      <c r="C66" s="31">
        <v>118</v>
      </c>
      <c r="D66" s="31">
        <v>117</v>
      </c>
      <c r="E66" s="31">
        <v>117</v>
      </c>
      <c r="F66" s="31"/>
      <c r="G66" s="31"/>
      <c r="H66" s="105">
        <f>+((H65/H67)/7)*1000</f>
        <v>117.6074332171893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173</v>
      </c>
      <c r="C67" s="67">
        <v>309</v>
      </c>
      <c r="D67" s="67">
        <v>308</v>
      </c>
      <c r="E67" s="67">
        <v>440</v>
      </c>
      <c r="F67" s="67"/>
      <c r="G67" s="67"/>
      <c r="H67" s="115">
        <f>SUM(B67:G67)</f>
        <v>1230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:G68" si="24">((B67*B66)*7/1000-B58-B59)/5</f>
        <v>20.982899999999994</v>
      </c>
      <c r="C68" s="39">
        <f t="shared" si="24"/>
        <v>37.046800000000005</v>
      </c>
      <c r="D68" s="39">
        <f t="shared" si="24"/>
        <v>36.570400000000006</v>
      </c>
      <c r="E68" s="39">
        <f t="shared" si="24"/>
        <v>52.39200000000001</v>
      </c>
      <c r="F68" s="39">
        <f t="shared" si="24"/>
        <v>0</v>
      </c>
      <c r="G68" s="39">
        <f t="shared" si="24"/>
        <v>0</v>
      </c>
      <c r="H68" s="119">
        <f>((H65*1000)/H67)/7</f>
        <v>117.6074332171893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25">((B67*B66)*7)/1000</f>
        <v>144.71449999999999</v>
      </c>
      <c r="C69" s="43">
        <f t="shared" si="25"/>
        <v>255.23400000000001</v>
      </c>
      <c r="D69" s="43">
        <f t="shared" si="25"/>
        <v>252.25200000000001</v>
      </c>
      <c r="E69" s="43">
        <f t="shared" si="25"/>
        <v>360.36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26">+(B65/B67)/7*1000</f>
        <v>119.48802642444259</v>
      </c>
      <c r="C70" s="49">
        <f t="shared" si="26"/>
        <v>117.98428109107719</v>
      </c>
      <c r="D70" s="49">
        <f t="shared" si="26"/>
        <v>117.02226345083487</v>
      </c>
      <c r="E70" s="49">
        <f t="shared" si="26"/>
        <v>117.01298701298701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Q15"/>
    <mergeCell ref="R15:V1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zoomScale="30" zoomScaleNormal="30" workbookViewId="0">
      <selection activeCell="Q27" sqref="B27:Q27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0.90625" style="19"/>
    <col min="33" max="33" width="14.81640625" style="19" bestFit="1" customWidth="1"/>
    <col min="34" max="258" width="10.906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0.90625" style="19"/>
    <col min="289" max="289" width="14.81640625" style="19" bestFit="1" customWidth="1"/>
    <col min="290" max="514" width="10.906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0.90625" style="19"/>
    <col min="545" max="545" width="14.81640625" style="19" bestFit="1" customWidth="1"/>
    <col min="546" max="770" width="10.906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0.90625" style="19"/>
    <col min="801" max="801" width="14.81640625" style="19" bestFit="1" customWidth="1"/>
    <col min="802" max="1026" width="10.906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0.90625" style="19"/>
    <col min="1057" max="1057" width="14.81640625" style="19" bestFit="1" customWidth="1"/>
    <col min="1058" max="1282" width="10.906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0.90625" style="19"/>
    <col min="1313" max="1313" width="14.81640625" style="19" bestFit="1" customWidth="1"/>
    <col min="1314" max="1538" width="10.906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0.90625" style="19"/>
    <col min="1569" max="1569" width="14.81640625" style="19" bestFit="1" customWidth="1"/>
    <col min="1570" max="1794" width="10.906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0.90625" style="19"/>
    <col min="1825" max="1825" width="14.81640625" style="19" bestFit="1" customWidth="1"/>
    <col min="1826" max="2050" width="10.906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0.90625" style="19"/>
    <col min="2081" max="2081" width="14.81640625" style="19" bestFit="1" customWidth="1"/>
    <col min="2082" max="2306" width="10.906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0.90625" style="19"/>
    <col min="2337" max="2337" width="14.81640625" style="19" bestFit="1" customWidth="1"/>
    <col min="2338" max="2562" width="10.906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0.90625" style="19"/>
    <col min="2593" max="2593" width="14.81640625" style="19" bestFit="1" customWidth="1"/>
    <col min="2594" max="2818" width="10.906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0.90625" style="19"/>
    <col min="2849" max="2849" width="14.81640625" style="19" bestFit="1" customWidth="1"/>
    <col min="2850" max="3074" width="10.906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0.90625" style="19"/>
    <col min="3105" max="3105" width="14.81640625" style="19" bestFit="1" customWidth="1"/>
    <col min="3106" max="3330" width="10.906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0.90625" style="19"/>
    <col min="3361" max="3361" width="14.81640625" style="19" bestFit="1" customWidth="1"/>
    <col min="3362" max="3586" width="10.906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0.90625" style="19"/>
    <col min="3617" max="3617" width="14.81640625" style="19" bestFit="1" customWidth="1"/>
    <col min="3618" max="3842" width="10.906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0.90625" style="19"/>
    <col min="3873" max="3873" width="14.81640625" style="19" bestFit="1" customWidth="1"/>
    <col min="3874" max="4098" width="10.906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0.90625" style="19"/>
    <col min="4129" max="4129" width="14.81640625" style="19" bestFit="1" customWidth="1"/>
    <col min="4130" max="4354" width="10.906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0.90625" style="19"/>
    <col min="4385" max="4385" width="14.81640625" style="19" bestFit="1" customWidth="1"/>
    <col min="4386" max="4610" width="10.906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0.90625" style="19"/>
    <col min="4641" max="4641" width="14.81640625" style="19" bestFit="1" customWidth="1"/>
    <col min="4642" max="4866" width="10.906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0.90625" style="19"/>
    <col min="4897" max="4897" width="14.81640625" style="19" bestFit="1" customWidth="1"/>
    <col min="4898" max="5122" width="10.906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0.90625" style="19"/>
    <col min="5153" max="5153" width="14.81640625" style="19" bestFit="1" customWidth="1"/>
    <col min="5154" max="5378" width="10.906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0.90625" style="19"/>
    <col min="5409" max="5409" width="14.81640625" style="19" bestFit="1" customWidth="1"/>
    <col min="5410" max="5634" width="10.906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0.90625" style="19"/>
    <col min="5665" max="5665" width="14.81640625" style="19" bestFit="1" customWidth="1"/>
    <col min="5666" max="5890" width="10.906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0.90625" style="19"/>
    <col min="5921" max="5921" width="14.81640625" style="19" bestFit="1" customWidth="1"/>
    <col min="5922" max="6146" width="10.906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0.90625" style="19"/>
    <col min="6177" max="6177" width="14.81640625" style="19" bestFit="1" customWidth="1"/>
    <col min="6178" max="6402" width="10.906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0.90625" style="19"/>
    <col min="6433" max="6433" width="14.81640625" style="19" bestFit="1" customWidth="1"/>
    <col min="6434" max="6658" width="10.906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0.90625" style="19"/>
    <col min="6689" max="6689" width="14.81640625" style="19" bestFit="1" customWidth="1"/>
    <col min="6690" max="6914" width="10.906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0.90625" style="19"/>
    <col min="6945" max="6945" width="14.81640625" style="19" bestFit="1" customWidth="1"/>
    <col min="6946" max="7170" width="10.906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0.90625" style="19"/>
    <col min="7201" max="7201" width="14.81640625" style="19" bestFit="1" customWidth="1"/>
    <col min="7202" max="7426" width="10.906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0.90625" style="19"/>
    <col min="7457" max="7457" width="14.81640625" style="19" bestFit="1" customWidth="1"/>
    <col min="7458" max="7682" width="10.906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0.90625" style="19"/>
    <col min="7713" max="7713" width="14.81640625" style="19" bestFit="1" customWidth="1"/>
    <col min="7714" max="7938" width="10.906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0.90625" style="19"/>
    <col min="7969" max="7969" width="14.81640625" style="19" bestFit="1" customWidth="1"/>
    <col min="7970" max="8194" width="10.906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0.90625" style="19"/>
    <col min="8225" max="8225" width="14.81640625" style="19" bestFit="1" customWidth="1"/>
    <col min="8226" max="8450" width="10.906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0.90625" style="19"/>
    <col min="8481" max="8481" width="14.81640625" style="19" bestFit="1" customWidth="1"/>
    <col min="8482" max="8706" width="10.906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0.90625" style="19"/>
    <col min="8737" max="8737" width="14.81640625" style="19" bestFit="1" customWidth="1"/>
    <col min="8738" max="8962" width="10.906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0.90625" style="19"/>
    <col min="8993" max="8993" width="14.81640625" style="19" bestFit="1" customWidth="1"/>
    <col min="8994" max="9218" width="10.906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0.90625" style="19"/>
    <col min="9249" max="9249" width="14.81640625" style="19" bestFit="1" customWidth="1"/>
    <col min="9250" max="9474" width="10.906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0.90625" style="19"/>
    <col min="9505" max="9505" width="14.81640625" style="19" bestFit="1" customWidth="1"/>
    <col min="9506" max="9730" width="10.906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0.90625" style="19"/>
    <col min="9761" max="9761" width="14.81640625" style="19" bestFit="1" customWidth="1"/>
    <col min="9762" max="9986" width="10.906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0.90625" style="19"/>
    <col min="10017" max="10017" width="14.81640625" style="19" bestFit="1" customWidth="1"/>
    <col min="10018" max="10242" width="10.906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0.90625" style="19"/>
    <col min="10273" max="10273" width="14.81640625" style="19" bestFit="1" customWidth="1"/>
    <col min="10274" max="10498" width="10.906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0.90625" style="19"/>
    <col min="10529" max="10529" width="14.81640625" style="19" bestFit="1" customWidth="1"/>
    <col min="10530" max="10754" width="10.906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0.90625" style="19"/>
    <col min="10785" max="10785" width="14.81640625" style="19" bestFit="1" customWidth="1"/>
    <col min="10786" max="11010" width="10.906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0.90625" style="19"/>
    <col min="11041" max="11041" width="14.81640625" style="19" bestFit="1" customWidth="1"/>
    <col min="11042" max="11266" width="10.906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0.90625" style="19"/>
    <col min="11297" max="11297" width="14.81640625" style="19" bestFit="1" customWidth="1"/>
    <col min="11298" max="11522" width="10.906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0.90625" style="19"/>
    <col min="11553" max="11553" width="14.81640625" style="19" bestFit="1" customWidth="1"/>
    <col min="11554" max="11778" width="10.906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0.90625" style="19"/>
    <col min="11809" max="11809" width="14.81640625" style="19" bestFit="1" customWidth="1"/>
    <col min="11810" max="12034" width="10.906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0.90625" style="19"/>
    <col min="12065" max="12065" width="14.81640625" style="19" bestFit="1" customWidth="1"/>
    <col min="12066" max="12290" width="10.906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0.90625" style="19"/>
    <col min="12321" max="12321" width="14.81640625" style="19" bestFit="1" customWidth="1"/>
    <col min="12322" max="12546" width="10.906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0.90625" style="19"/>
    <col min="12577" max="12577" width="14.81640625" style="19" bestFit="1" customWidth="1"/>
    <col min="12578" max="12802" width="10.906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0.90625" style="19"/>
    <col min="12833" max="12833" width="14.81640625" style="19" bestFit="1" customWidth="1"/>
    <col min="12834" max="13058" width="10.906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0.90625" style="19"/>
    <col min="13089" max="13089" width="14.81640625" style="19" bestFit="1" customWidth="1"/>
    <col min="13090" max="13314" width="10.906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0.90625" style="19"/>
    <col min="13345" max="13345" width="14.81640625" style="19" bestFit="1" customWidth="1"/>
    <col min="13346" max="13570" width="10.906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0.90625" style="19"/>
    <col min="13601" max="13601" width="14.81640625" style="19" bestFit="1" customWidth="1"/>
    <col min="13602" max="13826" width="10.906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0.90625" style="19"/>
    <col min="13857" max="13857" width="14.81640625" style="19" bestFit="1" customWidth="1"/>
    <col min="13858" max="14082" width="10.906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0.90625" style="19"/>
    <col min="14113" max="14113" width="14.81640625" style="19" bestFit="1" customWidth="1"/>
    <col min="14114" max="14338" width="10.906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0.90625" style="19"/>
    <col min="14369" max="14369" width="14.81640625" style="19" bestFit="1" customWidth="1"/>
    <col min="14370" max="14594" width="10.906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0.90625" style="19"/>
    <col min="14625" max="14625" width="14.81640625" style="19" bestFit="1" customWidth="1"/>
    <col min="14626" max="14850" width="10.906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0.90625" style="19"/>
    <col min="14881" max="14881" width="14.81640625" style="19" bestFit="1" customWidth="1"/>
    <col min="14882" max="15106" width="10.906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0.90625" style="19"/>
    <col min="15137" max="15137" width="14.81640625" style="19" bestFit="1" customWidth="1"/>
    <col min="15138" max="15362" width="10.906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0.90625" style="19"/>
    <col min="15393" max="15393" width="14.81640625" style="19" bestFit="1" customWidth="1"/>
    <col min="15394" max="15618" width="10.906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0.90625" style="19"/>
    <col min="15649" max="15649" width="14.81640625" style="19" bestFit="1" customWidth="1"/>
    <col min="15650" max="15874" width="10.906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0.90625" style="19"/>
    <col min="15905" max="15905" width="14.81640625" style="19" bestFit="1" customWidth="1"/>
    <col min="15906" max="16130" width="10.906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0.90625" style="19"/>
    <col min="16161" max="16161" width="14.81640625" style="19" bestFit="1" customWidth="1"/>
    <col min="16162" max="16384" width="10.906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197" t="s">
        <v>0</v>
      </c>
      <c r="B3" s="197"/>
      <c r="C3" s="197"/>
      <c r="D3" s="191"/>
      <c r="E3" s="191"/>
      <c r="F3" s="191"/>
      <c r="G3" s="191"/>
      <c r="H3" s="191"/>
      <c r="I3" s="191"/>
      <c r="J3" s="191"/>
      <c r="K3" s="191"/>
      <c r="L3" s="191"/>
      <c r="M3" s="191"/>
      <c r="N3" s="191"/>
      <c r="O3" s="191"/>
      <c r="P3" s="191"/>
      <c r="Q3" s="191"/>
      <c r="R3" s="191"/>
      <c r="S3" s="191"/>
      <c r="T3" s="191"/>
      <c r="U3" s="191"/>
      <c r="V3" s="191"/>
      <c r="W3" s="191"/>
      <c r="X3" s="191"/>
      <c r="Y3" s="2"/>
      <c r="Z3" s="2"/>
      <c r="AA3" s="2"/>
      <c r="AB3" s="2"/>
      <c r="AC3" s="2"/>
      <c r="AD3" s="191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91" t="s">
        <v>1</v>
      </c>
      <c r="B9" s="191"/>
      <c r="C9" s="191"/>
      <c r="D9" s="1"/>
      <c r="E9" s="198" t="s">
        <v>2</v>
      </c>
      <c r="F9" s="198"/>
      <c r="G9" s="19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198"/>
      <c r="S9" s="19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91"/>
      <c r="B10" s="191"/>
      <c r="C10" s="19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91" t="s">
        <v>4</v>
      </c>
      <c r="B11" s="191"/>
      <c r="C11" s="191"/>
      <c r="D11" s="1"/>
      <c r="E11" s="192">
        <v>1</v>
      </c>
      <c r="F11" s="1"/>
      <c r="G11" s="1"/>
      <c r="H11" s="1"/>
      <c r="I11" s="1"/>
      <c r="J11" s="1"/>
      <c r="K11" s="199" t="s">
        <v>73</v>
      </c>
      <c r="L11" s="199"/>
      <c r="M11" s="193"/>
      <c r="N11" s="19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91"/>
      <c r="B12" s="191"/>
      <c r="C12" s="191"/>
      <c r="D12" s="1"/>
      <c r="E12" s="5"/>
      <c r="F12" s="1"/>
      <c r="G12" s="1"/>
      <c r="H12" s="1"/>
      <c r="I12" s="1"/>
      <c r="J12" s="1"/>
      <c r="K12" s="193"/>
      <c r="L12" s="193"/>
      <c r="M12" s="193"/>
      <c r="N12" s="19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91"/>
      <c r="B13" s="191"/>
      <c r="C13" s="191"/>
      <c r="D13" s="191"/>
      <c r="E13" s="191"/>
      <c r="F13" s="191"/>
      <c r="G13" s="191"/>
      <c r="H13" s="191"/>
      <c r="I13" s="191"/>
      <c r="J13" s="191"/>
      <c r="K13" s="191"/>
      <c r="L13" s="193"/>
      <c r="M13" s="193"/>
      <c r="N13" s="193"/>
      <c r="O13" s="193"/>
      <c r="P13" s="193"/>
      <c r="Q13" s="193"/>
      <c r="R13" s="193"/>
      <c r="S13" s="193"/>
      <c r="T13" s="193"/>
      <c r="U13" s="193"/>
      <c r="V13" s="193"/>
      <c r="W13" s="1"/>
      <c r="X13" s="1"/>
      <c r="Y13" s="1"/>
    </row>
    <row r="14" spans="1:30" s="3" customFormat="1" ht="25.5" thickBot="1" x14ac:dyDescent="0.4">
      <c r="A14" s="19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91" t="s">
        <v>7</v>
      </c>
      <c r="B15" s="210" t="s">
        <v>8</v>
      </c>
      <c r="C15" s="211"/>
      <c r="D15" s="211"/>
      <c r="E15" s="212"/>
      <c r="F15" s="210" t="s">
        <v>55</v>
      </c>
      <c r="G15" s="211"/>
      <c r="H15" s="211"/>
      <c r="I15" s="211"/>
      <c r="J15" s="211"/>
      <c r="K15" s="211"/>
      <c r="L15" s="212"/>
      <c r="M15" s="213" t="s">
        <v>9</v>
      </c>
      <c r="N15" s="205"/>
      <c r="O15" s="205"/>
      <c r="P15" s="205"/>
      <c r="Q15" s="206"/>
      <c r="R15" s="214" t="s">
        <v>30</v>
      </c>
      <c r="S15" s="215"/>
      <c r="T15" s="215"/>
      <c r="U15" s="215"/>
      <c r="V15" s="216"/>
      <c r="W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40" customHeight="1" x14ac:dyDescent="0.35">
      <c r="A18" s="94" t="s">
        <v>13</v>
      </c>
      <c r="B18" s="23">
        <v>30.032475999999996</v>
      </c>
      <c r="C18" s="24">
        <v>53.067360000000008</v>
      </c>
      <c r="D18" s="24">
        <v>49.481935999999997</v>
      </c>
      <c r="E18" s="25">
        <v>64.042000000000002</v>
      </c>
      <c r="F18" s="23">
        <v>49.821743999999988</v>
      </c>
      <c r="G18" s="24">
        <v>55.123720000000006</v>
      </c>
      <c r="H18" s="24">
        <v>54.684904000000003</v>
      </c>
      <c r="I18" s="24">
        <v>101.77625599999999</v>
      </c>
      <c r="J18" s="24">
        <v>85.842131999999992</v>
      </c>
      <c r="K18" s="24">
        <v>96.748932000000011</v>
      </c>
      <c r="L18" s="25">
        <v>55.738435999999993</v>
      </c>
      <c r="M18" s="82">
        <v>37.481640000000006</v>
      </c>
      <c r="N18" s="24">
        <v>73.862480000000005</v>
      </c>
      <c r="O18" s="24">
        <v>53.394176000000002</v>
      </c>
      <c r="P18" s="24">
        <v>78.134087999999991</v>
      </c>
      <c r="Q18" s="24">
        <v>56.407248000000003</v>
      </c>
      <c r="R18" s="23">
        <v>46.649768000000002</v>
      </c>
      <c r="S18" s="24">
        <v>77.213707999999997</v>
      </c>
      <c r="T18" s="24">
        <v>52.607512</v>
      </c>
      <c r="U18" s="24">
        <v>61.396671999999988</v>
      </c>
      <c r="V18" s="25">
        <v>57.08288000000001</v>
      </c>
      <c r="W18" s="26">
        <f t="shared" ref="W18:W25" si="0">SUM(B18:V18)</f>
        <v>1290.590068</v>
      </c>
      <c r="Y18" s="2"/>
      <c r="Z18" s="20"/>
    </row>
    <row r="19" spans="1:30" ht="40" customHeight="1" x14ac:dyDescent="0.35">
      <c r="A19" s="95" t="s">
        <v>14</v>
      </c>
      <c r="B19" s="23">
        <v>30.032475999999996</v>
      </c>
      <c r="C19" s="24">
        <v>53.067360000000008</v>
      </c>
      <c r="D19" s="24">
        <v>49.481935999999997</v>
      </c>
      <c r="E19" s="25">
        <v>64.042000000000002</v>
      </c>
      <c r="F19" s="23">
        <v>49.821743999999988</v>
      </c>
      <c r="G19" s="24">
        <v>55.123720000000006</v>
      </c>
      <c r="H19" s="24">
        <v>54.684904000000003</v>
      </c>
      <c r="I19" s="24">
        <v>101.77625599999999</v>
      </c>
      <c r="J19" s="24">
        <v>85.842131999999992</v>
      </c>
      <c r="K19" s="24">
        <v>96.748932000000011</v>
      </c>
      <c r="L19" s="25">
        <v>55.738435999999993</v>
      </c>
      <c r="M19" s="82">
        <v>37.481640000000006</v>
      </c>
      <c r="N19" s="24">
        <v>73.862480000000005</v>
      </c>
      <c r="O19" s="24">
        <v>53.394176000000002</v>
      </c>
      <c r="P19" s="24">
        <v>78.134087999999991</v>
      </c>
      <c r="Q19" s="24">
        <v>56.407248000000003</v>
      </c>
      <c r="R19" s="23">
        <v>46.649768000000002</v>
      </c>
      <c r="S19" s="24">
        <v>77.213707999999997</v>
      </c>
      <c r="T19" s="24">
        <v>52.607512</v>
      </c>
      <c r="U19" s="24">
        <v>61.396671999999988</v>
      </c>
      <c r="V19" s="25">
        <v>57.08288000000001</v>
      </c>
      <c r="W19" s="26">
        <f t="shared" si="0"/>
        <v>1290.590068</v>
      </c>
      <c r="Y19" s="2"/>
      <c r="Z19" s="20"/>
    </row>
    <row r="20" spans="1:30" ht="39.75" customHeight="1" x14ac:dyDescent="0.35">
      <c r="A20" s="94" t="s">
        <v>15</v>
      </c>
      <c r="B20" s="79">
        <v>31.3667096</v>
      </c>
      <c r="C20" s="24">
        <v>55.262055999999994</v>
      </c>
      <c r="D20" s="24">
        <v>51.678625599999997</v>
      </c>
      <c r="E20" s="25">
        <v>67.042200000000008</v>
      </c>
      <c r="F20" s="23">
        <v>52.033402400000014</v>
      </c>
      <c r="G20" s="24">
        <v>57.621012000000007</v>
      </c>
      <c r="H20" s="24">
        <v>57.075538399999992</v>
      </c>
      <c r="I20" s="24">
        <v>106.17749760000001</v>
      </c>
      <c r="J20" s="24">
        <v>89.547747200000003</v>
      </c>
      <c r="K20" s="24">
        <v>100.94482719999999</v>
      </c>
      <c r="L20" s="25">
        <v>58.113625600000013</v>
      </c>
      <c r="M20" s="83">
        <v>39.241944000000004</v>
      </c>
      <c r="N20" s="24">
        <v>77.485007999999993</v>
      </c>
      <c r="O20" s="24">
        <v>55.905529599999987</v>
      </c>
      <c r="P20" s="24">
        <v>82.144964799999997</v>
      </c>
      <c r="Q20" s="24">
        <v>59.463100800000007</v>
      </c>
      <c r="R20" s="79">
        <v>48.450492800000006</v>
      </c>
      <c r="S20" s="24">
        <v>80.302516800000006</v>
      </c>
      <c r="T20" s="24">
        <v>54.755095200000007</v>
      </c>
      <c r="U20" s="24">
        <v>64.122931200000011</v>
      </c>
      <c r="V20" s="25">
        <v>60.122448000000006</v>
      </c>
      <c r="W20" s="26">
        <f t="shared" si="0"/>
        <v>1348.8572728000001</v>
      </c>
      <c r="Y20" s="2"/>
      <c r="Z20" s="20"/>
    </row>
    <row r="21" spans="1:30" ht="40" customHeight="1" x14ac:dyDescent="0.35">
      <c r="A21" s="95" t="s">
        <v>16</v>
      </c>
      <c r="B21" s="23">
        <v>31.3667096</v>
      </c>
      <c r="C21" s="24">
        <v>55.262055999999994</v>
      </c>
      <c r="D21" s="24">
        <v>51.678625599999997</v>
      </c>
      <c r="E21" s="25">
        <v>67.042200000000008</v>
      </c>
      <c r="F21" s="23">
        <v>52.033402400000014</v>
      </c>
      <c r="G21" s="24">
        <v>57.621012000000007</v>
      </c>
      <c r="H21" s="24">
        <v>57.075538399999992</v>
      </c>
      <c r="I21" s="24">
        <v>106.17749760000001</v>
      </c>
      <c r="J21" s="24">
        <v>89.547747200000003</v>
      </c>
      <c r="K21" s="24">
        <v>100.94482719999999</v>
      </c>
      <c r="L21" s="25">
        <v>58.113625600000013</v>
      </c>
      <c r="M21" s="82">
        <v>39.241944000000004</v>
      </c>
      <c r="N21" s="24">
        <v>77.485007999999993</v>
      </c>
      <c r="O21" s="24">
        <v>55.905529599999987</v>
      </c>
      <c r="P21" s="24">
        <v>82.144964799999997</v>
      </c>
      <c r="Q21" s="24">
        <v>59.463100800000007</v>
      </c>
      <c r="R21" s="23">
        <v>48.450492800000006</v>
      </c>
      <c r="S21" s="24">
        <v>80.302516800000006</v>
      </c>
      <c r="T21" s="24">
        <v>54.755095200000007</v>
      </c>
      <c r="U21" s="24">
        <v>64.122931200000011</v>
      </c>
      <c r="V21" s="25">
        <v>60.122448000000006</v>
      </c>
      <c r="W21" s="26">
        <f t="shared" si="0"/>
        <v>1348.8572728000001</v>
      </c>
      <c r="Y21" s="2"/>
      <c r="Z21" s="20"/>
    </row>
    <row r="22" spans="1:30" ht="40" customHeight="1" x14ac:dyDescent="0.35">
      <c r="A22" s="94" t="s">
        <v>17</v>
      </c>
      <c r="B22" s="23">
        <v>31.3667096</v>
      </c>
      <c r="C22" s="24">
        <v>55.262055999999994</v>
      </c>
      <c r="D22" s="24">
        <v>51.678625599999997</v>
      </c>
      <c r="E22" s="25">
        <v>67.042200000000008</v>
      </c>
      <c r="F22" s="23">
        <v>52.033402400000014</v>
      </c>
      <c r="G22" s="24">
        <v>57.621012000000007</v>
      </c>
      <c r="H22" s="24">
        <v>57.075538399999992</v>
      </c>
      <c r="I22" s="24">
        <v>106.17749760000001</v>
      </c>
      <c r="J22" s="24">
        <v>89.547747200000003</v>
      </c>
      <c r="K22" s="24">
        <v>100.94482719999999</v>
      </c>
      <c r="L22" s="25">
        <v>58.113625600000013</v>
      </c>
      <c r="M22" s="82">
        <v>39.241944000000004</v>
      </c>
      <c r="N22" s="24">
        <v>77.485007999999993</v>
      </c>
      <c r="O22" s="24">
        <v>55.905529599999987</v>
      </c>
      <c r="P22" s="24">
        <v>82.144964799999997</v>
      </c>
      <c r="Q22" s="24">
        <v>59.463100800000007</v>
      </c>
      <c r="R22" s="23">
        <v>48.450492800000006</v>
      </c>
      <c r="S22" s="24">
        <v>80.302516800000006</v>
      </c>
      <c r="T22" s="24">
        <v>54.755095200000007</v>
      </c>
      <c r="U22" s="24">
        <v>64.122931200000011</v>
      </c>
      <c r="V22" s="25">
        <v>60.122448000000006</v>
      </c>
      <c r="W22" s="26">
        <f t="shared" si="0"/>
        <v>1348.8572728000001</v>
      </c>
      <c r="Y22" s="2"/>
      <c r="Z22" s="20"/>
    </row>
    <row r="23" spans="1:30" ht="40" customHeight="1" x14ac:dyDescent="0.35">
      <c r="A23" s="95" t="s">
        <v>18</v>
      </c>
      <c r="B23" s="23">
        <v>31.3667096</v>
      </c>
      <c r="C23" s="24">
        <v>55.262055999999994</v>
      </c>
      <c r="D23" s="24">
        <v>51.678625599999997</v>
      </c>
      <c r="E23" s="25">
        <v>67.042200000000008</v>
      </c>
      <c r="F23" s="23">
        <v>52.033402400000014</v>
      </c>
      <c r="G23" s="24">
        <v>57.621012000000007</v>
      </c>
      <c r="H23" s="24">
        <v>57.075538399999992</v>
      </c>
      <c r="I23" s="24">
        <v>106.17749760000001</v>
      </c>
      <c r="J23" s="24">
        <v>89.547747200000003</v>
      </c>
      <c r="K23" s="24">
        <v>100.94482719999999</v>
      </c>
      <c r="L23" s="25">
        <v>58.113625600000013</v>
      </c>
      <c r="M23" s="82">
        <v>39.241944000000004</v>
      </c>
      <c r="N23" s="24">
        <v>77.485007999999993</v>
      </c>
      <c r="O23" s="24">
        <v>55.905529599999987</v>
      </c>
      <c r="P23" s="24">
        <v>82.144964799999997</v>
      </c>
      <c r="Q23" s="24">
        <v>59.463100800000007</v>
      </c>
      <c r="R23" s="23">
        <v>48.450492800000006</v>
      </c>
      <c r="S23" s="24">
        <v>80.302516800000006</v>
      </c>
      <c r="T23" s="24">
        <v>54.755095200000007</v>
      </c>
      <c r="U23" s="24">
        <v>64.122931200000011</v>
      </c>
      <c r="V23" s="25">
        <v>60.122448000000006</v>
      </c>
      <c r="W23" s="26">
        <f t="shared" si="0"/>
        <v>1348.8572728000001</v>
      </c>
      <c r="Y23" s="2"/>
      <c r="Z23" s="20"/>
    </row>
    <row r="24" spans="1:30" ht="40" customHeight="1" x14ac:dyDescent="0.35">
      <c r="A24" s="94" t="s">
        <v>19</v>
      </c>
      <c r="B24" s="23">
        <v>31.3667096</v>
      </c>
      <c r="C24" s="24">
        <v>55.262055999999994</v>
      </c>
      <c r="D24" s="24">
        <v>51.678625599999997</v>
      </c>
      <c r="E24" s="25">
        <v>67.042200000000008</v>
      </c>
      <c r="F24" s="23">
        <v>52.033402400000014</v>
      </c>
      <c r="G24" s="24">
        <v>57.621012000000007</v>
      </c>
      <c r="H24" s="24">
        <v>57.075538399999992</v>
      </c>
      <c r="I24" s="24">
        <v>106.17749760000001</v>
      </c>
      <c r="J24" s="24">
        <v>89.547747200000003</v>
      </c>
      <c r="K24" s="24">
        <v>100.94482719999999</v>
      </c>
      <c r="L24" s="25">
        <v>58.113625600000013</v>
      </c>
      <c r="M24" s="82">
        <v>39.241944000000004</v>
      </c>
      <c r="N24" s="24">
        <v>77.485007999999993</v>
      </c>
      <c r="O24" s="24">
        <v>55.905529599999987</v>
      </c>
      <c r="P24" s="24">
        <v>82.144964799999997</v>
      </c>
      <c r="Q24" s="24">
        <v>59.463100800000007</v>
      </c>
      <c r="R24" s="23">
        <v>48.450492800000006</v>
      </c>
      <c r="S24" s="24">
        <v>80.302516800000006</v>
      </c>
      <c r="T24" s="24">
        <v>54.755095200000007</v>
      </c>
      <c r="U24" s="24">
        <v>64.122931200000011</v>
      </c>
      <c r="V24" s="25">
        <v>60.122448000000006</v>
      </c>
      <c r="W24" s="26">
        <f t="shared" si="0"/>
        <v>1348.8572728000001</v>
      </c>
      <c r="Y24" s="2"/>
    </row>
    <row r="25" spans="1:30" ht="41.5" customHeight="1" x14ac:dyDescent="0.35">
      <c r="A25" s="95" t="s">
        <v>11</v>
      </c>
      <c r="B25" s="27">
        <f t="shared" ref="B25:D25" si="1">SUM(B18:B24)</f>
        <v>216.89850000000001</v>
      </c>
      <c r="C25" s="28">
        <f t="shared" si="1"/>
        <v>382.44499999999994</v>
      </c>
      <c r="D25" s="28">
        <f t="shared" si="1"/>
        <v>357.35699999999997</v>
      </c>
      <c r="E25" s="29">
        <f>SUM(E18:E24)</f>
        <v>463.29499999999996</v>
      </c>
      <c r="F25" s="27">
        <f t="shared" ref="F25:H25" si="2">SUM(F18:F24)</f>
        <v>359.81049999999999</v>
      </c>
      <c r="G25" s="28">
        <f t="shared" si="2"/>
        <v>398.35250000000008</v>
      </c>
      <c r="H25" s="28">
        <f t="shared" si="2"/>
        <v>394.74749999999995</v>
      </c>
      <c r="I25" s="28">
        <f>SUM(I18:I24)</f>
        <v>734.44000000000017</v>
      </c>
      <c r="J25" s="28">
        <f t="shared" ref="J25:L25" si="3">SUM(J18:J24)</f>
        <v>619.423</v>
      </c>
      <c r="K25" s="28">
        <f t="shared" si="3"/>
        <v>698.22199999999987</v>
      </c>
      <c r="L25" s="29">
        <f t="shared" si="3"/>
        <v>402.04500000000007</v>
      </c>
      <c r="M25" s="84">
        <f>SUM(M18:M24)</f>
        <v>271.173</v>
      </c>
      <c r="N25" s="28">
        <f t="shared" ref="N25:Q25" si="4">SUM(N18:N24)</f>
        <v>535.15</v>
      </c>
      <c r="O25" s="28">
        <f t="shared" si="4"/>
        <v>386.31599999999992</v>
      </c>
      <c r="P25" s="28">
        <f t="shared" si="4"/>
        <v>566.99300000000005</v>
      </c>
      <c r="Q25" s="28">
        <f t="shared" si="4"/>
        <v>410.13000000000005</v>
      </c>
      <c r="R25" s="27">
        <f>SUM(R18:R24)</f>
        <v>335.55200000000002</v>
      </c>
      <c r="S25" s="28">
        <f t="shared" ref="S25:V25" si="5">SUM(S18:S24)</f>
        <v>555.94000000000005</v>
      </c>
      <c r="T25" s="28">
        <f t="shared" si="5"/>
        <v>378.99050000000005</v>
      </c>
      <c r="U25" s="28">
        <f t="shared" si="5"/>
        <v>443.40800000000002</v>
      </c>
      <c r="V25" s="29">
        <f t="shared" si="5"/>
        <v>414.77800000000008</v>
      </c>
      <c r="W25" s="26">
        <f t="shared" si="0"/>
        <v>9325.4664999999986</v>
      </c>
    </row>
    <row r="26" spans="1:30" s="2" customFormat="1" ht="36.75" customHeight="1" x14ac:dyDescent="0.35">
      <c r="A26" s="96" t="s">
        <v>20</v>
      </c>
      <c r="B26" s="30">
        <v>113.5</v>
      </c>
      <c r="C26" s="31">
        <v>111.5</v>
      </c>
      <c r="D26" s="31">
        <v>110.5</v>
      </c>
      <c r="E26" s="32">
        <v>108.5</v>
      </c>
      <c r="F26" s="30">
        <v>111.5</v>
      </c>
      <c r="G26" s="31">
        <v>110.5</v>
      </c>
      <c r="H26" s="31">
        <v>109.5</v>
      </c>
      <c r="I26" s="31">
        <v>107.5</v>
      </c>
      <c r="J26" s="31">
        <v>107</v>
      </c>
      <c r="K26" s="31">
        <v>106</v>
      </c>
      <c r="L26" s="32">
        <v>105</v>
      </c>
      <c r="M26" s="85">
        <v>111</v>
      </c>
      <c r="N26" s="31">
        <v>110</v>
      </c>
      <c r="O26" s="31">
        <v>108</v>
      </c>
      <c r="P26" s="31">
        <v>107</v>
      </c>
      <c r="Q26" s="31">
        <v>105</v>
      </c>
      <c r="R26" s="30">
        <v>112</v>
      </c>
      <c r="S26" s="31">
        <v>110</v>
      </c>
      <c r="T26" s="31">
        <v>108.5</v>
      </c>
      <c r="U26" s="31">
        <v>107</v>
      </c>
      <c r="V26" s="32">
        <v>106</v>
      </c>
      <c r="W26" s="33">
        <f>+((W25/W27)/7)*1000</f>
        <v>108.42431024660208</v>
      </c>
    </row>
    <row r="27" spans="1:30" s="2" customFormat="1" ht="33" customHeight="1" x14ac:dyDescent="0.35">
      <c r="A27" s="97" t="s">
        <v>21</v>
      </c>
      <c r="B27" s="34">
        <v>273</v>
      </c>
      <c r="C27" s="35">
        <v>490</v>
      </c>
      <c r="D27" s="35">
        <v>462</v>
      </c>
      <c r="E27" s="36">
        <v>610</v>
      </c>
      <c r="F27" s="34">
        <v>461</v>
      </c>
      <c r="G27" s="35">
        <v>515</v>
      </c>
      <c r="H27" s="35">
        <v>515</v>
      </c>
      <c r="I27" s="35">
        <v>976</v>
      </c>
      <c r="J27" s="35">
        <v>827</v>
      </c>
      <c r="K27" s="35">
        <v>941</v>
      </c>
      <c r="L27" s="36">
        <v>547</v>
      </c>
      <c r="M27" s="86">
        <v>349</v>
      </c>
      <c r="N27" s="35">
        <v>695</v>
      </c>
      <c r="O27" s="35">
        <v>511</v>
      </c>
      <c r="P27" s="35">
        <v>757</v>
      </c>
      <c r="Q27" s="35">
        <v>558</v>
      </c>
      <c r="R27" s="34">
        <v>428</v>
      </c>
      <c r="S27" s="35">
        <v>722</v>
      </c>
      <c r="T27" s="35">
        <v>499</v>
      </c>
      <c r="U27" s="35">
        <v>592</v>
      </c>
      <c r="V27" s="36">
        <v>559</v>
      </c>
      <c r="W27" s="37">
        <f>SUM(B27:V27)</f>
        <v>12287</v>
      </c>
      <c r="X27" s="2">
        <f>((W25*1000)/W27)/7</f>
        <v>108.42431024660208</v>
      </c>
    </row>
    <row r="28" spans="1:30" s="2" customFormat="1" ht="33" customHeight="1" x14ac:dyDescent="0.35">
      <c r="A28" s="98" t="s">
        <v>22</v>
      </c>
      <c r="B28" s="38">
        <f>((B27*B26)*7/1000-B18-B19)/5</f>
        <v>31.3667096</v>
      </c>
      <c r="C28" s="39">
        <f t="shared" ref="C28:V28" si="6">((C27*C26)*7/1000-C18-C19)/5</f>
        <v>55.262055999999994</v>
      </c>
      <c r="D28" s="39">
        <f t="shared" si="6"/>
        <v>51.678625599999997</v>
      </c>
      <c r="E28" s="40">
        <f t="shared" si="6"/>
        <v>67.042200000000008</v>
      </c>
      <c r="F28" s="38">
        <f t="shared" si="6"/>
        <v>52.033402400000014</v>
      </c>
      <c r="G28" s="39">
        <f t="shared" si="6"/>
        <v>57.621012000000007</v>
      </c>
      <c r="H28" s="39">
        <f t="shared" si="6"/>
        <v>57.075538399999992</v>
      </c>
      <c r="I28" s="39">
        <f t="shared" si="6"/>
        <v>106.17749760000001</v>
      </c>
      <c r="J28" s="39">
        <f t="shared" si="6"/>
        <v>89.547747200000003</v>
      </c>
      <c r="K28" s="39">
        <f t="shared" si="6"/>
        <v>100.94482719999999</v>
      </c>
      <c r="L28" s="40">
        <f t="shared" si="6"/>
        <v>58.113625600000013</v>
      </c>
      <c r="M28" s="87">
        <f t="shared" si="6"/>
        <v>39.241944000000004</v>
      </c>
      <c r="N28" s="39">
        <f t="shared" si="6"/>
        <v>77.485007999999993</v>
      </c>
      <c r="O28" s="39">
        <f t="shared" si="6"/>
        <v>55.905529599999987</v>
      </c>
      <c r="P28" s="39">
        <f t="shared" si="6"/>
        <v>82.144964799999997</v>
      </c>
      <c r="Q28" s="39">
        <f t="shared" si="6"/>
        <v>59.463100800000007</v>
      </c>
      <c r="R28" s="38">
        <f t="shared" si="6"/>
        <v>48.450492800000006</v>
      </c>
      <c r="S28" s="39">
        <f t="shared" si="6"/>
        <v>80.302516800000006</v>
      </c>
      <c r="T28" s="39">
        <f t="shared" si="6"/>
        <v>54.755095200000007</v>
      </c>
      <c r="U28" s="39">
        <f t="shared" si="6"/>
        <v>64.122931200000011</v>
      </c>
      <c r="V28" s="40">
        <f t="shared" si="6"/>
        <v>60.122448000000006</v>
      </c>
      <c r="W28" s="41"/>
    </row>
    <row r="29" spans="1:30" ht="33.75" customHeight="1" x14ac:dyDescent="0.35">
      <c r="A29" s="99" t="s">
        <v>23</v>
      </c>
      <c r="B29" s="42">
        <f t="shared" ref="B29:D29" si="7">((B27*B26)*7)/1000</f>
        <v>216.89850000000001</v>
      </c>
      <c r="C29" s="43">
        <f t="shared" si="7"/>
        <v>382.44499999999999</v>
      </c>
      <c r="D29" s="43">
        <f t="shared" si="7"/>
        <v>357.35700000000003</v>
      </c>
      <c r="E29" s="90">
        <f>((E27*E26)*7)/1000</f>
        <v>463.29500000000002</v>
      </c>
      <c r="F29" s="42">
        <f>((F27*F26)*7)/1000</f>
        <v>359.81049999999999</v>
      </c>
      <c r="G29" s="43">
        <f t="shared" ref="G29:H29" si="8">((G27*G26)*7)/1000</f>
        <v>398.35250000000002</v>
      </c>
      <c r="H29" s="43">
        <f t="shared" si="8"/>
        <v>394.7475</v>
      </c>
      <c r="I29" s="43">
        <f>((I27*I26)*7)/1000</f>
        <v>734.44</v>
      </c>
      <c r="J29" s="43">
        <f>((J27*J26)*7)/1000</f>
        <v>619.423</v>
      </c>
      <c r="K29" s="43">
        <f t="shared" ref="K29:L29" si="9">((K27*K26)*7)/1000</f>
        <v>698.22199999999998</v>
      </c>
      <c r="L29" s="90">
        <f t="shared" si="9"/>
        <v>402.04500000000002</v>
      </c>
      <c r="M29" s="88">
        <f>((M27*M26)*7)/1000</f>
        <v>271.173</v>
      </c>
      <c r="N29" s="43">
        <f>((N27*N26)*7)/1000</f>
        <v>535.15</v>
      </c>
      <c r="O29" s="43">
        <f>((O27*O26)*7)/1000</f>
        <v>386.31599999999997</v>
      </c>
      <c r="P29" s="43">
        <f t="shared" ref="P29:V29" si="10">((P27*P26)*7)/1000</f>
        <v>566.99300000000005</v>
      </c>
      <c r="Q29" s="43">
        <f t="shared" si="10"/>
        <v>410.13</v>
      </c>
      <c r="R29" s="44">
        <f t="shared" si="10"/>
        <v>335.55200000000002</v>
      </c>
      <c r="S29" s="45">
        <f t="shared" si="10"/>
        <v>555.94000000000005</v>
      </c>
      <c r="T29" s="45">
        <f t="shared" si="10"/>
        <v>378.9905</v>
      </c>
      <c r="U29" s="45">
        <f t="shared" si="10"/>
        <v>443.40800000000002</v>
      </c>
      <c r="V29" s="46">
        <f t="shared" si="10"/>
        <v>414.77800000000002</v>
      </c>
      <c r="W29" s="47"/>
    </row>
    <row r="30" spans="1:30" ht="33.75" customHeight="1" thickBot="1" x14ac:dyDescent="0.4">
      <c r="A30" s="100" t="s">
        <v>24</v>
      </c>
      <c r="B30" s="48">
        <f t="shared" ref="B30:D30" si="11">+(B25/B27)/7*1000</f>
        <v>113.50000000000001</v>
      </c>
      <c r="C30" s="49">
        <f t="shared" si="11"/>
        <v>111.49999999999997</v>
      </c>
      <c r="D30" s="49">
        <f t="shared" si="11"/>
        <v>110.5</v>
      </c>
      <c r="E30" s="50">
        <f>+(E25/E27)/7*1000</f>
        <v>108.5</v>
      </c>
      <c r="F30" s="48">
        <f t="shared" ref="F30:H30" si="12">+(F25/F27)/7*1000</f>
        <v>111.5</v>
      </c>
      <c r="G30" s="49">
        <f t="shared" si="12"/>
        <v>110.50000000000003</v>
      </c>
      <c r="H30" s="49">
        <f t="shared" si="12"/>
        <v>109.49999999999997</v>
      </c>
      <c r="I30" s="49">
        <f>+(I25/I27)/7*1000</f>
        <v>107.50000000000003</v>
      </c>
      <c r="J30" s="49">
        <f t="shared" ref="J30:L30" si="13">+(J25/J27)/7*1000</f>
        <v>107</v>
      </c>
      <c r="K30" s="49">
        <f t="shared" si="13"/>
        <v>105.99999999999999</v>
      </c>
      <c r="L30" s="50">
        <f t="shared" si="13"/>
        <v>105.00000000000001</v>
      </c>
      <c r="M30" s="89">
        <f>+(M25/M27)/7*1000</f>
        <v>111</v>
      </c>
      <c r="N30" s="49">
        <f t="shared" ref="N30:V30" si="14">+(N25/N27)/7*1000</f>
        <v>110</v>
      </c>
      <c r="O30" s="49">
        <f t="shared" si="14"/>
        <v>107.99999999999997</v>
      </c>
      <c r="P30" s="49">
        <f t="shared" si="14"/>
        <v>107.00000000000001</v>
      </c>
      <c r="Q30" s="49">
        <f t="shared" si="14"/>
        <v>105.00000000000001</v>
      </c>
      <c r="R30" s="48">
        <f t="shared" si="14"/>
        <v>112</v>
      </c>
      <c r="S30" s="49">
        <f t="shared" si="14"/>
        <v>110.00000000000001</v>
      </c>
      <c r="T30" s="49">
        <f t="shared" si="14"/>
        <v>108.50000000000001</v>
      </c>
      <c r="U30" s="49">
        <f t="shared" si="14"/>
        <v>107</v>
      </c>
      <c r="V30" s="50">
        <f t="shared" si="14"/>
        <v>106.00000000000001</v>
      </c>
      <c r="W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202" t="s">
        <v>26</v>
      </c>
      <c r="C36" s="203"/>
      <c r="D36" s="203"/>
      <c r="E36" s="203"/>
      <c r="F36" s="203"/>
      <c r="G36" s="203"/>
      <c r="H36" s="200"/>
      <c r="I36" s="102"/>
      <c r="J36" s="55" t="s">
        <v>27</v>
      </c>
      <c r="K36" s="110"/>
      <c r="L36" s="203" t="s">
        <v>26</v>
      </c>
      <c r="M36" s="203"/>
      <c r="N36" s="203"/>
      <c r="O36" s="203"/>
      <c r="P36" s="20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27.011171999999998</v>
      </c>
      <c r="C39" s="82">
        <v>74.470601599999981</v>
      </c>
      <c r="D39" s="82">
        <v>69.32459200000001</v>
      </c>
      <c r="E39" s="82">
        <v>76.20830239999998</v>
      </c>
      <c r="F39" s="82">
        <v>81.2399688</v>
      </c>
      <c r="G39" s="82">
        <v>73.994578399999995</v>
      </c>
      <c r="H39" s="82"/>
      <c r="I39" s="104">
        <f t="shared" ref="I39:I46" si="15">SUM(B39:H39)</f>
        <v>402.24921519999998</v>
      </c>
      <c r="J39" s="2"/>
      <c r="K39" s="94" t="s">
        <v>13</v>
      </c>
      <c r="L39" s="82">
        <v>8.1</v>
      </c>
      <c r="M39" s="82">
        <v>21.1</v>
      </c>
      <c r="N39" s="82">
        <v>14.4</v>
      </c>
      <c r="O39" s="82"/>
      <c r="P39" s="82"/>
      <c r="Q39" s="104">
        <f t="shared" ref="Q39:Q46" si="16">SUM(L39:P39)</f>
        <v>43.6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27.011171999999998</v>
      </c>
      <c r="C40" s="82">
        <v>74.470601599999981</v>
      </c>
      <c r="D40" s="82">
        <v>69.32459200000001</v>
      </c>
      <c r="E40" s="82">
        <v>76.20830239999998</v>
      </c>
      <c r="F40" s="82">
        <v>81.2399688</v>
      </c>
      <c r="G40" s="82">
        <v>73.994578399999995</v>
      </c>
      <c r="H40" s="82"/>
      <c r="I40" s="104">
        <f t="shared" si="15"/>
        <v>402.24921519999998</v>
      </c>
      <c r="J40" s="2"/>
      <c r="K40" s="95" t="s">
        <v>14</v>
      </c>
      <c r="L40" s="82">
        <v>8.1</v>
      </c>
      <c r="M40" s="82">
        <v>21.1</v>
      </c>
      <c r="N40" s="82">
        <v>14.4</v>
      </c>
      <c r="O40" s="82"/>
      <c r="P40" s="82"/>
      <c r="Q40" s="104">
        <f t="shared" si="16"/>
        <v>43.6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>
        <v>27.346931200000007</v>
      </c>
      <c r="C41" s="24">
        <v>76.680359359999983</v>
      </c>
      <c r="D41" s="24">
        <v>71.524563200000003</v>
      </c>
      <c r="E41" s="24">
        <v>78.580179040000004</v>
      </c>
      <c r="F41" s="24">
        <v>83.705412479999993</v>
      </c>
      <c r="G41" s="24">
        <v>76.27646863999999</v>
      </c>
      <c r="H41" s="24"/>
      <c r="I41" s="104">
        <f t="shared" si="15"/>
        <v>414.11391391999996</v>
      </c>
      <c r="J41" s="2"/>
      <c r="K41" s="94" t="s">
        <v>15</v>
      </c>
      <c r="L41" s="82">
        <v>8.4</v>
      </c>
      <c r="M41" s="82">
        <v>21.7</v>
      </c>
      <c r="N41" s="82">
        <v>14.7</v>
      </c>
      <c r="O41" s="24"/>
      <c r="P41" s="24"/>
      <c r="Q41" s="104">
        <f t="shared" si="16"/>
        <v>44.8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27.346931200000007</v>
      </c>
      <c r="C42" s="82">
        <v>76.680359359999983</v>
      </c>
      <c r="D42" s="82">
        <v>71.524563200000003</v>
      </c>
      <c r="E42" s="82">
        <v>78.580179040000004</v>
      </c>
      <c r="F42" s="82">
        <v>83.705412479999993</v>
      </c>
      <c r="G42" s="82">
        <v>76.27646863999999</v>
      </c>
      <c r="H42" s="82"/>
      <c r="I42" s="104">
        <f t="shared" si="15"/>
        <v>414.11391391999996</v>
      </c>
      <c r="J42" s="2"/>
      <c r="K42" s="95" t="s">
        <v>16</v>
      </c>
      <c r="L42" s="82">
        <v>8.4</v>
      </c>
      <c r="M42" s="82">
        <v>21.7</v>
      </c>
      <c r="N42" s="82">
        <v>14.7</v>
      </c>
      <c r="O42" s="82"/>
      <c r="P42" s="82"/>
      <c r="Q42" s="104">
        <f t="shared" si="16"/>
        <v>44.8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27.346931200000007</v>
      </c>
      <c r="C43" s="82">
        <v>76.680359359999983</v>
      </c>
      <c r="D43" s="82">
        <v>71.524563200000003</v>
      </c>
      <c r="E43" s="82">
        <v>78.580179040000004</v>
      </c>
      <c r="F43" s="82">
        <v>83.705412479999993</v>
      </c>
      <c r="G43" s="82">
        <v>76.27646863999999</v>
      </c>
      <c r="H43" s="82"/>
      <c r="I43" s="104">
        <f t="shared" si="15"/>
        <v>414.11391391999996</v>
      </c>
      <c r="J43" s="2"/>
      <c r="K43" s="94" t="s">
        <v>17</v>
      </c>
      <c r="L43" s="82">
        <v>8.4</v>
      </c>
      <c r="M43" s="82">
        <v>21.8</v>
      </c>
      <c r="N43" s="82">
        <v>14.7</v>
      </c>
      <c r="O43" s="82"/>
      <c r="P43" s="82"/>
      <c r="Q43" s="104">
        <f t="shared" si="16"/>
        <v>44.900000000000006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>
        <v>27.346931200000007</v>
      </c>
      <c r="C44" s="82">
        <v>76.680359359999983</v>
      </c>
      <c r="D44" s="82">
        <v>71.524563200000003</v>
      </c>
      <c r="E44" s="82">
        <v>78.580179040000004</v>
      </c>
      <c r="F44" s="82">
        <v>83.705412479999993</v>
      </c>
      <c r="G44" s="82">
        <v>76.27646863999999</v>
      </c>
      <c r="H44" s="82"/>
      <c r="I44" s="104">
        <f t="shared" si="15"/>
        <v>414.11391391999996</v>
      </c>
      <c r="J44" s="2"/>
      <c r="K44" s="95" t="s">
        <v>18</v>
      </c>
      <c r="L44" s="82">
        <v>8.5</v>
      </c>
      <c r="M44" s="82">
        <v>21.8</v>
      </c>
      <c r="N44" s="82">
        <v>14.7</v>
      </c>
      <c r="O44" s="82"/>
      <c r="P44" s="82"/>
      <c r="Q44" s="104">
        <f t="shared" si="16"/>
        <v>45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27.346931200000007</v>
      </c>
      <c r="C45" s="82">
        <v>76.680359359999983</v>
      </c>
      <c r="D45" s="82">
        <v>71.524563200000003</v>
      </c>
      <c r="E45" s="82">
        <v>78.580179040000004</v>
      </c>
      <c r="F45" s="82">
        <v>83.705412479999993</v>
      </c>
      <c r="G45" s="82">
        <v>76.27646863999999</v>
      </c>
      <c r="H45" s="82"/>
      <c r="I45" s="104">
        <f t="shared" si="15"/>
        <v>414.11391391999996</v>
      </c>
      <c r="J45" s="2"/>
      <c r="K45" s="94" t="s">
        <v>19</v>
      </c>
      <c r="L45" s="82">
        <v>8.5</v>
      </c>
      <c r="M45" s="82">
        <v>21.8</v>
      </c>
      <c r="N45" s="82">
        <v>14.7</v>
      </c>
      <c r="O45" s="82"/>
      <c r="P45" s="82"/>
      <c r="Q45" s="104">
        <f t="shared" si="16"/>
        <v>45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7">SUM(B39:B45)</f>
        <v>190.75700000000001</v>
      </c>
      <c r="C46" s="28">
        <f t="shared" si="17"/>
        <v>532.34299999999996</v>
      </c>
      <c r="D46" s="28">
        <f t="shared" si="17"/>
        <v>496.27199999999999</v>
      </c>
      <c r="E46" s="28">
        <f t="shared" si="17"/>
        <v>545.3175</v>
      </c>
      <c r="F46" s="28">
        <f t="shared" si="17"/>
        <v>581.00699999999995</v>
      </c>
      <c r="G46" s="28">
        <f t="shared" si="17"/>
        <v>529.37149999999986</v>
      </c>
      <c r="H46" s="28">
        <f t="shared" si="17"/>
        <v>0</v>
      </c>
      <c r="I46" s="104">
        <f t="shared" si="15"/>
        <v>2875.0679999999998</v>
      </c>
      <c r="K46" s="80" t="s">
        <v>11</v>
      </c>
      <c r="L46" s="84">
        <f>SUM(L39:L45)</f>
        <v>58.4</v>
      </c>
      <c r="M46" s="28">
        <f>SUM(M39:M45)</f>
        <v>151.00000000000003</v>
      </c>
      <c r="N46" s="28">
        <f>SUM(N39:N45)</f>
        <v>102.30000000000001</v>
      </c>
      <c r="O46" s="28">
        <f>SUM(O39:O45)</f>
        <v>0</v>
      </c>
      <c r="P46" s="28">
        <f>SUM(P39:P45)</f>
        <v>0</v>
      </c>
      <c r="Q46" s="104">
        <f t="shared" si="16"/>
        <v>311.70000000000005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114.5</v>
      </c>
      <c r="C47" s="31">
        <v>113</v>
      </c>
      <c r="D47" s="31">
        <v>112</v>
      </c>
      <c r="E47" s="31">
        <v>110.5</v>
      </c>
      <c r="F47" s="31">
        <v>109.5</v>
      </c>
      <c r="G47" s="31">
        <v>108.5</v>
      </c>
      <c r="H47" s="31"/>
      <c r="I47" s="105">
        <f>+((I46/I48)/7)*1000</f>
        <v>110.88660907127428</v>
      </c>
      <c r="K47" s="113" t="s">
        <v>20</v>
      </c>
      <c r="L47" s="85">
        <v>117.5</v>
      </c>
      <c r="M47" s="31">
        <v>116</v>
      </c>
      <c r="N47" s="31">
        <v>116</v>
      </c>
      <c r="O47" s="31"/>
      <c r="P47" s="31"/>
      <c r="Q47" s="105">
        <f>+((Q46/Q48)/7)*1000</f>
        <v>116.2625885863484</v>
      </c>
      <c r="R47" s="65"/>
      <c r="S47" s="65"/>
    </row>
    <row r="48" spans="1:30" ht="33.75" customHeight="1" x14ac:dyDescent="0.35">
      <c r="A48" s="97" t="s">
        <v>21</v>
      </c>
      <c r="B48" s="86">
        <v>238</v>
      </c>
      <c r="C48" s="35">
        <v>673</v>
      </c>
      <c r="D48" s="35">
        <v>633</v>
      </c>
      <c r="E48" s="35">
        <v>705</v>
      </c>
      <c r="F48" s="35">
        <v>758</v>
      </c>
      <c r="G48" s="35">
        <v>697</v>
      </c>
      <c r="H48" s="35"/>
      <c r="I48" s="106">
        <f>SUM(B48:H48)</f>
        <v>3704</v>
      </c>
      <c r="J48" s="66"/>
      <c r="K48" s="97" t="s">
        <v>21</v>
      </c>
      <c r="L48" s="109">
        <v>71</v>
      </c>
      <c r="M48" s="67">
        <v>186</v>
      </c>
      <c r="N48" s="67">
        <v>126</v>
      </c>
      <c r="O48" s="67"/>
      <c r="P48" s="67"/>
      <c r="Q48" s="115">
        <f>SUM(L48:P48)</f>
        <v>383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18">((B48*B47)*7/1000-B39-B40)/5</f>
        <v>27.346931200000007</v>
      </c>
      <c r="C49" s="39">
        <f t="shared" si="18"/>
        <v>76.680359359999983</v>
      </c>
      <c r="D49" s="39">
        <f t="shared" si="18"/>
        <v>71.524563200000003</v>
      </c>
      <c r="E49" s="39">
        <f t="shared" si="18"/>
        <v>78.580179040000004</v>
      </c>
      <c r="F49" s="39">
        <f t="shared" si="18"/>
        <v>83.705412479999993</v>
      </c>
      <c r="G49" s="39">
        <f t="shared" si="18"/>
        <v>76.27646863999999</v>
      </c>
      <c r="H49" s="39">
        <f t="shared" si="18"/>
        <v>0</v>
      </c>
      <c r="I49" s="107">
        <f>((I46*1000)/I48)/7</f>
        <v>110.88660907127428</v>
      </c>
      <c r="K49" s="98" t="s">
        <v>22</v>
      </c>
      <c r="L49" s="87">
        <f t="shared" ref="L49:P49" si="19">((L48*L47)*7/1000-L39-L40)/5</f>
        <v>8.4394999999999989</v>
      </c>
      <c r="M49" s="39">
        <f t="shared" si="19"/>
        <v>21.766400000000004</v>
      </c>
      <c r="N49" s="39">
        <f t="shared" si="19"/>
        <v>14.702399999999997</v>
      </c>
      <c r="O49" s="39">
        <f t="shared" si="19"/>
        <v>0</v>
      </c>
      <c r="P49" s="39">
        <f t="shared" si="19"/>
        <v>0</v>
      </c>
      <c r="Q49" s="116">
        <f>((Q46*1000)/Q48)/7</f>
        <v>116.2625885863484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0">((B48*B47)*7)/1000</f>
        <v>190.75700000000001</v>
      </c>
      <c r="C50" s="43">
        <f t="shared" si="20"/>
        <v>532.34299999999996</v>
      </c>
      <c r="D50" s="43">
        <f t="shared" si="20"/>
        <v>496.27199999999999</v>
      </c>
      <c r="E50" s="43">
        <f t="shared" si="20"/>
        <v>545.3175</v>
      </c>
      <c r="F50" s="43">
        <f t="shared" si="20"/>
        <v>581.00699999999995</v>
      </c>
      <c r="G50" s="43">
        <f t="shared" si="20"/>
        <v>529.37149999999997</v>
      </c>
      <c r="H50" s="43">
        <f t="shared" si="20"/>
        <v>0</v>
      </c>
      <c r="I50" s="90"/>
      <c r="K50" s="99" t="s">
        <v>23</v>
      </c>
      <c r="L50" s="88">
        <f>((L48*L47)*7)/1000</f>
        <v>58.397500000000001</v>
      </c>
      <c r="M50" s="43">
        <f>((M48*M47)*7)/1000</f>
        <v>151.03200000000001</v>
      </c>
      <c r="N50" s="43">
        <f>((N48*N47)*7)/1000</f>
        <v>102.312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1">+(B46/B48)/7*1000</f>
        <v>114.5</v>
      </c>
      <c r="C51" s="49">
        <f t="shared" si="21"/>
        <v>112.99999999999999</v>
      </c>
      <c r="D51" s="49">
        <f t="shared" si="21"/>
        <v>112</v>
      </c>
      <c r="E51" s="49">
        <f t="shared" si="21"/>
        <v>110.5</v>
      </c>
      <c r="F51" s="49">
        <f t="shared" si="21"/>
        <v>109.5</v>
      </c>
      <c r="G51" s="49">
        <f t="shared" si="21"/>
        <v>108.49999999999997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117.50503018108651</v>
      </c>
      <c r="M51" s="49">
        <f>+(M46/M48)/7*1000</f>
        <v>115.97542242703535</v>
      </c>
      <c r="N51" s="49">
        <f>+(N46/N48)/7*1000</f>
        <v>115.98639455782315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204"/>
      <c r="K54" s="20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202" t="s">
        <v>8</v>
      </c>
      <c r="C55" s="203"/>
      <c r="D55" s="203"/>
      <c r="E55" s="203"/>
      <c r="F55" s="203"/>
      <c r="G55" s="20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21</v>
      </c>
      <c r="C58" s="82">
        <v>37.1</v>
      </c>
      <c r="D58" s="82">
        <v>36.6</v>
      </c>
      <c r="E58" s="82">
        <v>52.4</v>
      </c>
      <c r="F58" s="82"/>
      <c r="G58" s="82"/>
      <c r="H58" s="104">
        <f t="shared" ref="H58:H65" si="22">SUM(B58:G58)</f>
        <v>147.1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21</v>
      </c>
      <c r="C59" s="82">
        <v>37.1</v>
      </c>
      <c r="D59" s="82">
        <v>36.6</v>
      </c>
      <c r="E59" s="82">
        <v>52.4</v>
      </c>
      <c r="F59" s="82"/>
      <c r="G59" s="82"/>
      <c r="H59" s="104">
        <f t="shared" si="22"/>
        <v>147.1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>
        <v>21.7</v>
      </c>
      <c r="C60" s="82">
        <v>38.6</v>
      </c>
      <c r="D60" s="82">
        <v>38.200000000000003</v>
      </c>
      <c r="E60" s="82">
        <v>54.5</v>
      </c>
      <c r="F60" s="82"/>
      <c r="G60" s="24"/>
      <c r="H60" s="104">
        <f t="shared" si="22"/>
        <v>153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21.7</v>
      </c>
      <c r="C61" s="82">
        <v>38.6</v>
      </c>
      <c r="D61" s="82">
        <v>38.200000000000003</v>
      </c>
      <c r="E61" s="82">
        <v>54.5</v>
      </c>
      <c r="F61" s="82"/>
      <c r="G61" s="82"/>
      <c r="H61" s="104">
        <f t="shared" si="22"/>
        <v>153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>
        <v>21.8</v>
      </c>
      <c r="C62" s="82">
        <v>38.6</v>
      </c>
      <c r="D62" s="82">
        <v>38.200000000000003</v>
      </c>
      <c r="E62" s="82">
        <v>54.5</v>
      </c>
      <c r="F62" s="82"/>
      <c r="G62" s="82"/>
      <c r="H62" s="104">
        <f t="shared" si="22"/>
        <v>153.10000000000002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>
        <v>21.8</v>
      </c>
      <c r="C63" s="82">
        <v>38.6</v>
      </c>
      <c r="D63" s="82">
        <v>38.200000000000003</v>
      </c>
      <c r="E63" s="82">
        <v>54.5</v>
      </c>
      <c r="F63" s="82"/>
      <c r="G63" s="82"/>
      <c r="H63" s="104">
        <f t="shared" si="22"/>
        <v>153.10000000000002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21.8</v>
      </c>
      <c r="C64" s="82">
        <v>38.6</v>
      </c>
      <c r="D64" s="82">
        <v>38.200000000000003</v>
      </c>
      <c r="E64" s="82">
        <v>54.5</v>
      </c>
      <c r="F64" s="82"/>
      <c r="G64" s="82"/>
      <c r="H64" s="104">
        <f t="shared" si="22"/>
        <v>153.10000000000002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3">SUM(B58:B64)</f>
        <v>150.80000000000001</v>
      </c>
      <c r="C65" s="28">
        <f t="shared" si="23"/>
        <v>267.2</v>
      </c>
      <c r="D65" s="28">
        <f t="shared" si="23"/>
        <v>264.2</v>
      </c>
      <c r="E65" s="28">
        <f t="shared" si="23"/>
        <v>377.3</v>
      </c>
      <c r="F65" s="28">
        <f t="shared" si="23"/>
        <v>0</v>
      </c>
      <c r="G65" s="28">
        <f t="shared" si="23"/>
        <v>0</v>
      </c>
      <c r="H65" s="104">
        <f t="shared" si="22"/>
        <v>1059.5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124.5</v>
      </c>
      <c r="C66" s="31">
        <v>123.5</v>
      </c>
      <c r="D66" s="31">
        <v>122.5</v>
      </c>
      <c r="E66" s="31">
        <v>122.5</v>
      </c>
      <c r="F66" s="31"/>
      <c r="G66" s="31"/>
      <c r="H66" s="105">
        <f>+((H65/H67)/7)*1000</f>
        <v>123.05458768873402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173</v>
      </c>
      <c r="C67" s="67">
        <v>309</v>
      </c>
      <c r="D67" s="67">
        <v>308</v>
      </c>
      <c r="E67" s="67">
        <v>440</v>
      </c>
      <c r="F67" s="67"/>
      <c r="G67" s="67"/>
      <c r="H67" s="115">
        <f>SUM(B67:G67)</f>
        <v>1230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:G68" si="24">((B67*B66)*7/1000-B58-B59)/5</f>
        <v>21.753899999999998</v>
      </c>
      <c r="C68" s="39">
        <f t="shared" si="24"/>
        <v>38.586100000000002</v>
      </c>
      <c r="D68" s="39">
        <f t="shared" si="24"/>
        <v>38.182000000000002</v>
      </c>
      <c r="E68" s="39">
        <f t="shared" si="24"/>
        <v>54.500000000000014</v>
      </c>
      <c r="F68" s="39">
        <f t="shared" si="24"/>
        <v>0</v>
      </c>
      <c r="G68" s="39">
        <f t="shared" si="24"/>
        <v>0</v>
      </c>
      <c r="H68" s="119">
        <f>((H65*1000)/H67)/7</f>
        <v>123.05458768873403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25">((B67*B66)*7)/1000</f>
        <v>150.76949999999999</v>
      </c>
      <c r="C69" s="43">
        <f t="shared" si="25"/>
        <v>267.13049999999998</v>
      </c>
      <c r="D69" s="43">
        <f t="shared" si="25"/>
        <v>264.11</v>
      </c>
      <c r="E69" s="43">
        <f t="shared" si="25"/>
        <v>377.3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26">+(B65/B67)/7*1000</f>
        <v>124.52518579686212</v>
      </c>
      <c r="C70" s="49">
        <f t="shared" si="26"/>
        <v>123.53213129912157</v>
      </c>
      <c r="D70" s="49">
        <f t="shared" si="26"/>
        <v>122.54174397031539</v>
      </c>
      <c r="E70" s="49">
        <f t="shared" si="26"/>
        <v>122.50000000000001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R9:S9"/>
    <mergeCell ref="K11:L11"/>
    <mergeCell ref="B15:E15"/>
    <mergeCell ref="F15:L15"/>
    <mergeCell ref="M15:Q15"/>
    <mergeCell ref="R15:V15"/>
    <mergeCell ref="B36:H36"/>
    <mergeCell ref="L36:P36"/>
    <mergeCell ref="J54:K54"/>
    <mergeCell ref="B55:G55"/>
    <mergeCell ref="A3:C3"/>
    <mergeCell ref="E9:G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A49" zoomScale="30" zoomScaleNormal="30" workbookViewId="0">
      <selection activeCell="B67" sqref="B67:E67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0.90625" style="19"/>
    <col min="33" max="33" width="14.81640625" style="19" bestFit="1" customWidth="1"/>
    <col min="34" max="258" width="10.906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0.90625" style="19"/>
    <col min="289" max="289" width="14.81640625" style="19" bestFit="1" customWidth="1"/>
    <col min="290" max="514" width="10.906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0.90625" style="19"/>
    <col min="545" max="545" width="14.81640625" style="19" bestFit="1" customWidth="1"/>
    <col min="546" max="770" width="10.906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0.90625" style="19"/>
    <col min="801" max="801" width="14.81640625" style="19" bestFit="1" customWidth="1"/>
    <col min="802" max="1026" width="10.906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0.90625" style="19"/>
    <col min="1057" max="1057" width="14.81640625" style="19" bestFit="1" customWidth="1"/>
    <col min="1058" max="1282" width="10.906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0.90625" style="19"/>
    <col min="1313" max="1313" width="14.81640625" style="19" bestFit="1" customWidth="1"/>
    <col min="1314" max="1538" width="10.906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0.90625" style="19"/>
    <col min="1569" max="1569" width="14.81640625" style="19" bestFit="1" customWidth="1"/>
    <col min="1570" max="1794" width="10.906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0.90625" style="19"/>
    <col min="1825" max="1825" width="14.81640625" style="19" bestFit="1" customWidth="1"/>
    <col min="1826" max="2050" width="10.906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0.90625" style="19"/>
    <col min="2081" max="2081" width="14.81640625" style="19" bestFit="1" customWidth="1"/>
    <col min="2082" max="2306" width="10.906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0.90625" style="19"/>
    <col min="2337" max="2337" width="14.81640625" style="19" bestFit="1" customWidth="1"/>
    <col min="2338" max="2562" width="10.906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0.90625" style="19"/>
    <col min="2593" max="2593" width="14.81640625" style="19" bestFit="1" customWidth="1"/>
    <col min="2594" max="2818" width="10.906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0.90625" style="19"/>
    <col min="2849" max="2849" width="14.81640625" style="19" bestFit="1" customWidth="1"/>
    <col min="2850" max="3074" width="10.906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0.90625" style="19"/>
    <col min="3105" max="3105" width="14.81640625" style="19" bestFit="1" customWidth="1"/>
    <col min="3106" max="3330" width="10.906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0.90625" style="19"/>
    <col min="3361" max="3361" width="14.81640625" style="19" bestFit="1" customWidth="1"/>
    <col min="3362" max="3586" width="10.906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0.90625" style="19"/>
    <col min="3617" max="3617" width="14.81640625" style="19" bestFit="1" customWidth="1"/>
    <col min="3618" max="3842" width="10.906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0.90625" style="19"/>
    <col min="3873" max="3873" width="14.81640625" style="19" bestFit="1" customWidth="1"/>
    <col min="3874" max="4098" width="10.906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0.90625" style="19"/>
    <col min="4129" max="4129" width="14.81640625" style="19" bestFit="1" customWidth="1"/>
    <col min="4130" max="4354" width="10.906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0.90625" style="19"/>
    <col min="4385" max="4385" width="14.81640625" style="19" bestFit="1" customWidth="1"/>
    <col min="4386" max="4610" width="10.906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0.90625" style="19"/>
    <col min="4641" max="4641" width="14.81640625" style="19" bestFit="1" customWidth="1"/>
    <col min="4642" max="4866" width="10.906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0.90625" style="19"/>
    <col min="4897" max="4897" width="14.81640625" style="19" bestFit="1" customWidth="1"/>
    <col min="4898" max="5122" width="10.906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0.90625" style="19"/>
    <col min="5153" max="5153" width="14.81640625" style="19" bestFit="1" customWidth="1"/>
    <col min="5154" max="5378" width="10.906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0.90625" style="19"/>
    <col min="5409" max="5409" width="14.81640625" style="19" bestFit="1" customWidth="1"/>
    <col min="5410" max="5634" width="10.906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0.90625" style="19"/>
    <col min="5665" max="5665" width="14.81640625" style="19" bestFit="1" customWidth="1"/>
    <col min="5666" max="5890" width="10.906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0.90625" style="19"/>
    <col min="5921" max="5921" width="14.81640625" style="19" bestFit="1" customWidth="1"/>
    <col min="5922" max="6146" width="10.906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0.90625" style="19"/>
    <col min="6177" max="6177" width="14.81640625" style="19" bestFit="1" customWidth="1"/>
    <col min="6178" max="6402" width="10.906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0.90625" style="19"/>
    <col min="6433" max="6433" width="14.81640625" style="19" bestFit="1" customWidth="1"/>
    <col min="6434" max="6658" width="10.906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0.90625" style="19"/>
    <col min="6689" max="6689" width="14.81640625" style="19" bestFit="1" customWidth="1"/>
    <col min="6690" max="6914" width="10.906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0.90625" style="19"/>
    <col min="6945" max="6945" width="14.81640625" style="19" bestFit="1" customWidth="1"/>
    <col min="6946" max="7170" width="10.906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0.90625" style="19"/>
    <col min="7201" max="7201" width="14.81640625" style="19" bestFit="1" customWidth="1"/>
    <col min="7202" max="7426" width="10.906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0.90625" style="19"/>
    <col min="7457" max="7457" width="14.81640625" style="19" bestFit="1" customWidth="1"/>
    <col min="7458" max="7682" width="10.906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0.90625" style="19"/>
    <col min="7713" max="7713" width="14.81640625" style="19" bestFit="1" customWidth="1"/>
    <col min="7714" max="7938" width="10.906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0.90625" style="19"/>
    <col min="7969" max="7969" width="14.81640625" style="19" bestFit="1" customWidth="1"/>
    <col min="7970" max="8194" width="10.906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0.90625" style="19"/>
    <col min="8225" max="8225" width="14.81640625" style="19" bestFit="1" customWidth="1"/>
    <col min="8226" max="8450" width="10.906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0.90625" style="19"/>
    <col min="8481" max="8481" width="14.81640625" style="19" bestFit="1" customWidth="1"/>
    <col min="8482" max="8706" width="10.906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0.90625" style="19"/>
    <col min="8737" max="8737" width="14.81640625" style="19" bestFit="1" customWidth="1"/>
    <col min="8738" max="8962" width="10.906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0.90625" style="19"/>
    <col min="8993" max="8993" width="14.81640625" style="19" bestFit="1" customWidth="1"/>
    <col min="8994" max="9218" width="10.906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0.90625" style="19"/>
    <col min="9249" max="9249" width="14.81640625" style="19" bestFit="1" customWidth="1"/>
    <col min="9250" max="9474" width="10.906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0.90625" style="19"/>
    <col min="9505" max="9505" width="14.81640625" style="19" bestFit="1" customWidth="1"/>
    <col min="9506" max="9730" width="10.906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0.90625" style="19"/>
    <col min="9761" max="9761" width="14.81640625" style="19" bestFit="1" customWidth="1"/>
    <col min="9762" max="9986" width="10.906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0.90625" style="19"/>
    <col min="10017" max="10017" width="14.81640625" style="19" bestFit="1" customWidth="1"/>
    <col min="10018" max="10242" width="10.906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0.90625" style="19"/>
    <col min="10273" max="10273" width="14.81640625" style="19" bestFit="1" customWidth="1"/>
    <col min="10274" max="10498" width="10.906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0.90625" style="19"/>
    <col min="10529" max="10529" width="14.81640625" style="19" bestFit="1" customWidth="1"/>
    <col min="10530" max="10754" width="10.906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0.90625" style="19"/>
    <col min="10785" max="10785" width="14.81640625" style="19" bestFit="1" customWidth="1"/>
    <col min="10786" max="11010" width="10.906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0.90625" style="19"/>
    <col min="11041" max="11041" width="14.81640625" style="19" bestFit="1" customWidth="1"/>
    <col min="11042" max="11266" width="10.906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0.90625" style="19"/>
    <col min="11297" max="11297" width="14.81640625" style="19" bestFit="1" customWidth="1"/>
    <col min="11298" max="11522" width="10.906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0.90625" style="19"/>
    <col min="11553" max="11553" width="14.81640625" style="19" bestFit="1" customWidth="1"/>
    <col min="11554" max="11778" width="10.906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0.90625" style="19"/>
    <col min="11809" max="11809" width="14.81640625" style="19" bestFit="1" customWidth="1"/>
    <col min="11810" max="12034" width="10.906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0.90625" style="19"/>
    <col min="12065" max="12065" width="14.81640625" style="19" bestFit="1" customWidth="1"/>
    <col min="12066" max="12290" width="10.906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0.90625" style="19"/>
    <col min="12321" max="12321" width="14.81640625" style="19" bestFit="1" customWidth="1"/>
    <col min="12322" max="12546" width="10.906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0.90625" style="19"/>
    <col min="12577" max="12577" width="14.81640625" style="19" bestFit="1" customWidth="1"/>
    <col min="12578" max="12802" width="10.906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0.90625" style="19"/>
    <col min="12833" max="12833" width="14.81640625" style="19" bestFit="1" customWidth="1"/>
    <col min="12834" max="13058" width="10.906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0.90625" style="19"/>
    <col min="13089" max="13089" width="14.81640625" style="19" bestFit="1" customWidth="1"/>
    <col min="13090" max="13314" width="10.906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0.90625" style="19"/>
    <col min="13345" max="13345" width="14.81640625" style="19" bestFit="1" customWidth="1"/>
    <col min="13346" max="13570" width="10.906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0.90625" style="19"/>
    <col min="13601" max="13601" width="14.81640625" style="19" bestFit="1" customWidth="1"/>
    <col min="13602" max="13826" width="10.906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0.90625" style="19"/>
    <col min="13857" max="13857" width="14.81640625" style="19" bestFit="1" customWidth="1"/>
    <col min="13858" max="14082" width="10.906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0.90625" style="19"/>
    <col min="14113" max="14113" width="14.81640625" style="19" bestFit="1" customWidth="1"/>
    <col min="14114" max="14338" width="10.906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0.90625" style="19"/>
    <col min="14369" max="14369" width="14.81640625" style="19" bestFit="1" customWidth="1"/>
    <col min="14370" max="14594" width="10.906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0.90625" style="19"/>
    <col min="14625" max="14625" width="14.81640625" style="19" bestFit="1" customWidth="1"/>
    <col min="14626" max="14850" width="10.906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0.90625" style="19"/>
    <col min="14881" max="14881" width="14.81640625" style="19" bestFit="1" customWidth="1"/>
    <col min="14882" max="15106" width="10.906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0.90625" style="19"/>
    <col min="15137" max="15137" width="14.81640625" style="19" bestFit="1" customWidth="1"/>
    <col min="15138" max="15362" width="10.906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0.90625" style="19"/>
    <col min="15393" max="15393" width="14.81640625" style="19" bestFit="1" customWidth="1"/>
    <col min="15394" max="15618" width="10.906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0.90625" style="19"/>
    <col min="15649" max="15649" width="14.81640625" style="19" bestFit="1" customWidth="1"/>
    <col min="15650" max="15874" width="10.906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0.90625" style="19"/>
    <col min="15905" max="15905" width="14.81640625" style="19" bestFit="1" customWidth="1"/>
    <col min="15906" max="16130" width="10.906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0.90625" style="19"/>
    <col min="16161" max="16161" width="14.81640625" style="19" bestFit="1" customWidth="1"/>
    <col min="16162" max="16384" width="10.906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197" t="s">
        <v>0</v>
      </c>
      <c r="B3" s="197"/>
      <c r="C3" s="197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  <c r="R3" s="194"/>
      <c r="S3" s="194"/>
      <c r="T3" s="194"/>
      <c r="U3" s="194"/>
      <c r="V3" s="194"/>
      <c r="W3" s="194"/>
      <c r="X3" s="194"/>
      <c r="Y3" s="2"/>
      <c r="Z3" s="2"/>
      <c r="AA3" s="2"/>
      <c r="AB3" s="2"/>
      <c r="AC3" s="2"/>
      <c r="AD3" s="194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94" t="s">
        <v>1</v>
      </c>
      <c r="B9" s="194"/>
      <c r="C9" s="194"/>
      <c r="D9" s="1"/>
      <c r="E9" s="198" t="s">
        <v>2</v>
      </c>
      <c r="F9" s="198"/>
      <c r="G9" s="19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198"/>
      <c r="S9" s="19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94"/>
      <c r="B10" s="194"/>
      <c r="C10" s="19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94" t="s">
        <v>4</v>
      </c>
      <c r="B11" s="194"/>
      <c r="C11" s="194"/>
      <c r="D11" s="1"/>
      <c r="E11" s="195">
        <v>1</v>
      </c>
      <c r="F11" s="1"/>
      <c r="G11" s="1"/>
      <c r="H11" s="1"/>
      <c r="I11" s="1"/>
      <c r="J11" s="1"/>
      <c r="K11" s="199" t="s">
        <v>76</v>
      </c>
      <c r="L11" s="199"/>
      <c r="M11" s="196"/>
      <c r="N11" s="19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94"/>
      <c r="B12" s="194"/>
      <c r="C12" s="194"/>
      <c r="D12" s="1"/>
      <c r="E12" s="5"/>
      <c r="F12" s="1"/>
      <c r="G12" s="1"/>
      <c r="H12" s="1"/>
      <c r="I12" s="1"/>
      <c r="J12" s="1"/>
      <c r="K12" s="196"/>
      <c r="L12" s="196"/>
      <c r="M12" s="196"/>
      <c r="N12" s="19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94"/>
      <c r="B13" s="194"/>
      <c r="C13" s="194"/>
      <c r="D13" s="194"/>
      <c r="E13" s="194"/>
      <c r="F13" s="194"/>
      <c r="G13" s="194"/>
      <c r="H13" s="194"/>
      <c r="I13" s="194"/>
      <c r="J13" s="194"/>
      <c r="K13" s="194"/>
      <c r="L13" s="196"/>
      <c r="M13" s="196"/>
      <c r="N13" s="196"/>
      <c r="O13" s="196"/>
      <c r="P13" s="196"/>
      <c r="Q13" s="196"/>
      <c r="R13" s="196"/>
      <c r="S13" s="196"/>
      <c r="T13" s="196"/>
      <c r="U13" s="196"/>
      <c r="V13" s="196"/>
      <c r="W13" s="1"/>
      <c r="X13" s="1"/>
      <c r="Y13" s="1"/>
    </row>
    <row r="14" spans="1:30" s="3" customFormat="1" ht="25.5" thickBot="1" x14ac:dyDescent="0.4">
      <c r="A14" s="19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.5" thickBot="1" x14ac:dyDescent="0.4">
      <c r="A15" s="91" t="s">
        <v>7</v>
      </c>
      <c r="B15" s="210" t="s">
        <v>8</v>
      </c>
      <c r="C15" s="211"/>
      <c r="D15" s="211"/>
      <c r="E15" s="212"/>
      <c r="F15" s="210" t="s">
        <v>55</v>
      </c>
      <c r="G15" s="211"/>
      <c r="H15" s="211"/>
      <c r="I15" s="211"/>
      <c r="J15" s="211"/>
      <c r="K15" s="211"/>
      <c r="L15" s="212"/>
      <c r="M15" s="213" t="s">
        <v>9</v>
      </c>
      <c r="N15" s="205"/>
      <c r="O15" s="205"/>
      <c r="P15" s="205"/>
      <c r="Q15" s="206"/>
      <c r="R15" s="214" t="s">
        <v>30</v>
      </c>
      <c r="S15" s="215"/>
      <c r="T15" s="215"/>
      <c r="U15" s="215"/>
      <c r="V15" s="216"/>
      <c r="W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16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46"/>
      <c r="M16" s="127">
        <v>1</v>
      </c>
      <c r="N16" s="15">
        <v>2</v>
      </c>
      <c r="O16" s="15">
        <v>3</v>
      </c>
      <c r="P16" s="15">
        <v>4</v>
      </c>
      <c r="Q16" s="15">
        <v>5</v>
      </c>
      <c r="R16" s="181">
        <v>1</v>
      </c>
      <c r="S16" s="182">
        <v>2</v>
      </c>
      <c r="T16" s="183">
        <v>3</v>
      </c>
      <c r="U16" s="183">
        <v>4</v>
      </c>
      <c r="V16" s="184">
        <v>5</v>
      </c>
      <c r="W16" s="18" t="s">
        <v>11</v>
      </c>
      <c r="Y16" s="20"/>
      <c r="Z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14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2">
        <v>10</v>
      </c>
      <c r="M17" s="81">
        <v>1</v>
      </c>
      <c r="N17" s="21">
        <v>2</v>
      </c>
      <c r="O17" s="21">
        <v>3</v>
      </c>
      <c r="P17" s="21">
        <v>4</v>
      </c>
      <c r="Q17" s="21">
        <v>5</v>
      </c>
      <c r="R17" s="14">
        <v>1</v>
      </c>
      <c r="S17" s="21">
        <v>2</v>
      </c>
      <c r="T17" s="21">
        <v>3</v>
      </c>
      <c r="U17" s="21">
        <v>4</v>
      </c>
      <c r="V17" s="22">
        <v>5</v>
      </c>
      <c r="W17" s="18"/>
      <c r="Y17" s="2"/>
      <c r="Z17" s="20"/>
    </row>
    <row r="18" spans="1:30" ht="40" customHeight="1" x14ac:dyDescent="0.35">
      <c r="A18" s="94" t="s">
        <v>13</v>
      </c>
      <c r="B18" s="23">
        <v>31.3667096</v>
      </c>
      <c r="C18" s="24">
        <v>55.262055999999994</v>
      </c>
      <c r="D18" s="24">
        <v>51.678625599999997</v>
      </c>
      <c r="E18" s="25">
        <v>67.042200000000008</v>
      </c>
      <c r="F18" s="23">
        <v>52.033402400000014</v>
      </c>
      <c r="G18" s="24">
        <v>57.621012000000007</v>
      </c>
      <c r="H18" s="24">
        <v>57.075538399999992</v>
      </c>
      <c r="I18" s="24">
        <v>106.17749760000001</v>
      </c>
      <c r="J18" s="24">
        <v>89.547747200000003</v>
      </c>
      <c r="K18" s="24">
        <v>100.94482719999999</v>
      </c>
      <c r="L18" s="25">
        <v>58.113625600000013</v>
      </c>
      <c r="M18" s="82">
        <v>39.241944000000004</v>
      </c>
      <c r="N18" s="24">
        <v>77.485007999999993</v>
      </c>
      <c r="O18" s="24">
        <v>55.905529599999987</v>
      </c>
      <c r="P18" s="24">
        <v>82.144964799999997</v>
      </c>
      <c r="Q18" s="24">
        <v>59.463100800000007</v>
      </c>
      <c r="R18" s="23">
        <v>48.450492800000006</v>
      </c>
      <c r="S18" s="24">
        <v>80.302516800000006</v>
      </c>
      <c r="T18" s="24">
        <v>54.755095200000007</v>
      </c>
      <c r="U18" s="24">
        <v>64.122931200000011</v>
      </c>
      <c r="V18" s="25">
        <v>60.122448000000006</v>
      </c>
      <c r="W18" s="26">
        <f t="shared" ref="W18:W25" si="0">SUM(B18:V18)</f>
        <v>1348.8572728000001</v>
      </c>
      <c r="Y18" s="2"/>
      <c r="Z18" s="20"/>
    </row>
    <row r="19" spans="1:30" ht="40" customHeight="1" x14ac:dyDescent="0.35">
      <c r="A19" s="95" t="s">
        <v>14</v>
      </c>
      <c r="B19" s="23">
        <v>31.3667096</v>
      </c>
      <c r="C19" s="24">
        <v>55.262055999999994</v>
      </c>
      <c r="D19" s="24">
        <v>51.678625599999997</v>
      </c>
      <c r="E19" s="25">
        <v>67.042200000000008</v>
      </c>
      <c r="F19" s="23">
        <v>52.033402400000014</v>
      </c>
      <c r="G19" s="24">
        <v>57.621012000000007</v>
      </c>
      <c r="H19" s="24">
        <v>57.075538399999992</v>
      </c>
      <c r="I19" s="24">
        <v>106.17749760000001</v>
      </c>
      <c r="J19" s="24">
        <v>89.547747200000003</v>
      </c>
      <c r="K19" s="24">
        <v>100.94482719999999</v>
      </c>
      <c r="L19" s="25">
        <v>58.113625600000013</v>
      </c>
      <c r="M19" s="82">
        <v>39.241944000000004</v>
      </c>
      <c r="N19" s="24">
        <v>77.485007999999993</v>
      </c>
      <c r="O19" s="24">
        <v>55.905529599999987</v>
      </c>
      <c r="P19" s="24">
        <v>82.144964799999997</v>
      </c>
      <c r="Q19" s="24">
        <v>59.463100800000007</v>
      </c>
      <c r="R19" s="23">
        <v>48.450492800000006</v>
      </c>
      <c r="S19" s="24">
        <v>80.302516800000006</v>
      </c>
      <c r="T19" s="24">
        <v>54.755095200000007</v>
      </c>
      <c r="U19" s="24">
        <v>64.122931200000011</v>
      </c>
      <c r="V19" s="25">
        <v>60.122448000000006</v>
      </c>
      <c r="W19" s="26">
        <f t="shared" si="0"/>
        <v>1348.8572728000001</v>
      </c>
      <c r="Y19" s="2"/>
      <c r="Z19" s="20"/>
    </row>
    <row r="20" spans="1:30" ht="39.75" customHeight="1" x14ac:dyDescent="0.35">
      <c r="A20" s="94" t="s">
        <v>15</v>
      </c>
      <c r="B20" s="79">
        <v>32.032816159999996</v>
      </c>
      <c r="C20" s="24">
        <v>57.146377600000008</v>
      </c>
      <c r="D20" s="24">
        <v>53.549549760000012</v>
      </c>
      <c r="E20" s="25">
        <v>69.685120000000012</v>
      </c>
      <c r="F20" s="23">
        <v>52.266639039999994</v>
      </c>
      <c r="G20" s="24">
        <v>59.544595199999989</v>
      </c>
      <c r="H20" s="24">
        <v>59.044584640000018</v>
      </c>
      <c r="I20" s="24">
        <v>110.56580095999998</v>
      </c>
      <c r="J20" s="24">
        <v>93.27560111999999</v>
      </c>
      <c r="K20" s="24">
        <v>105.19476912000002</v>
      </c>
      <c r="L20" s="25">
        <v>60.992549759999989</v>
      </c>
      <c r="M20" s="83">
        <v>40.736522399999998</v>
      </c>
      <c r="N20" s="24">
        <v>80.414496800000009</v>
      </c>
      <c r="O20" s="24">
        <v>58.120288160000015</v>
      </c>
      <c r="P20" s="24">
        <v>85.309714079999978</v>
      </c>
      <c r="Q20" s="24">
        <v>62.146759680000002</v>
      </c>
      <c r="R20" s="79">
        <v>50.263502879999997</v>
      </c>
      <c r="S20" s="24">
        <v>83.615593279999985</v>
      </c>
      <c r="T20" s="24">
        <v>57.039761919999989</v>
      </c>
      <c r="U20" s="24">
        <v>66.76202751999999</v>
      </c>
      <c r="V20" s="25">
        <v>62.428320799999995</v>
      </c>
      <c r="W20" s="26">
        <f t="shared" si="0"/>
        <v>1400.1353908799999</v>
      </c>
      <c r="Y20" s="2"/>
      <c r="Z20" s="20"/>
    </row>
    <row r="21" spans="1:30" ht="40" customHeight="1" x14ac:dyDescent="0.35">
      <c r="A21" s="95" t="s">
        <v>16</v>
      </c>
      <c r="B21" s="23">
        <v>32.032816159999996</v>
      </c>
      <c r="C21" s="24">
        <v>57.146377600000008</v>
      </c>
      <c r="D21" s="24">
        <v>53.549549760000012</v>
      </c>
      <c r="E21" s="25">
        <v>69.685120000000012</v>
      </c>
      <c r="F21" s="23">
        <v>52.266639039999994</v>
      </c>
      <c r="G21" s="24">
        <v>59.544595199999989</v>
      </c>
      <c r="H21" s="24">
        <v>59.044584640000018</v>
      </c>
      <c r="I21" s="24">
        <v>110.56580095999998</v>
      </c>
      <c r="J21" s="24">
        <v>93.27560111999999</v>
      </c>
      <c r="K21" s="24">
        <v>105.19476912000002</v>
      </c>
      <c r="L21" s="25">
        <v>60.992549759999989</v>
      </c>
      <c r="M21" s="82">
        <v>40.736522399999998</v>
      </c>
      <c r="N21" s="24">
        <v>80.414496800000009</v>
      </c>
      <c r="O21" s="24">
        <v>58.120288160000015</v>
      </c>
      <c r="P21" s="24">
        <v>85.309714079999978</v>
      </c>
      <c r="Q21" s="24">
        <v>62.146759680000002</v>
      </c>
      <c r="R21" s="23">
        <v>50.263502879999997</v>
      </c>
      <c r="S21" s="24">
        <v>83.615593279999985</v>
      </c>
      <c r="T21" s="24">
        <v>57.039761919999989</v>
      </c>
      <c r="U21" s="24">
        <v>66.76202751999999</v>
      </c>
      <c r="V21" s="25">
        <v>62.428320799999995</v>
      </c>
      <c r="W21" s="26">
        <f t="shared" si="0"/>
        <v>1400.1353908799999</v>
      </c>
      <c r="Y21" s="2"/>
      <c r="Z21" s="20"/>
    </row>
    <row r="22" spans="1:30" ht="40" customHeight="1" x14ac:dyDescent="0.35">
      <c r="A22" s="94" t="s">
        <v>17</v>
      </c>
      <c r="B22" s="23">
        <v>32.032816159999996</v>
      </c>
      <c r="C22" s="24">
        <v>57.146377600000008</v>
      </c>
      <c r="D22" s="24">
        <v>53.549549760000012</v>
      </c>
      <c r="E22" s="25">
        <v>69.685120000000012</v>
      </c>
      <c r="F22" s="23">
        <v>52.266639039999994</v>
      </c>
      <c r="G22" s="24">
        <v>59.544595199999989</v>
      </c>
      <c r="H22" s="24">
        <v>59.044584640000018</v>
      </c>
      <c r="I22" s="24">
        <v>110.56580095999998</v>
      </c>
      <c r="J22" s="24">
        <v>93.27560111999999</v>
      </c>
      <c r="K22" s="24">
        <v>105.19476912000002</v>
      </c>
      <c r="L22" s="25">
        <v>60.992549759999989</v>
      </c>
      <c r="M22" s="82">
        <v>40.736522399999998</v>
      </c>
      <c r="N22" s="24">
        <v>80.414496800000009</v>
      </c>
      <c r="O22" s="24">
        <v>58.120288160000015</v>
      </c>
      <c r="P22" s="24">
        <v>85.309714079999978</v>
      </c>
      <c r="Q22" s="24">
        <v>62.146759680000002</v>
      </c>
      <c r="R22" s="23">
        <v>50.263502879999997</v>
      </c>
      <c r="S22" s="24">
        <v>83.615593279999985</v>
      </c>
      <c r="T22" s="24">
        <v>57.039761919999989</v>
      </c>
      <c r="U22" s="24">
        <v>66.76202751999999</v>
      </c>
      <c r="V22" s="25">
        <v>62.428320799999995</v>
      </c>
      <c r="W22" s="26">
        <f t="shared" si="0"/>
        <v>1400.1353908799999</v>
      </c>
      <c r="Y22" s="2"/>
      <c r="Z22" s="20"/>
    </row>
    <row r="23" spans="1:30" ht="40" customHeight="1" x14ac:dyDescent="0.35">
      <c r="A23" s="95" t="s">
        <v>18</v>
      </c>
      <c r="B23" s="23">
        <v>32.032816159999996</v>
      </c>
      <c r="C23" s="24">
        <v>57.146377600000008</v>
      </c>
      <c r="D23" s="24">
        <v>53.549549760000012</v>
      </c>
      <c r="E23" s="25">
        <v>69.685120000000012</v>
      </c>
      <c r="F23" s="23">
        <v>52.266639039999994</v>
      </c>
      <c r="G23" s="24">
        <v>59.544595199999989</v>
      </c>
      <c r="H23" s="24">
        <v>59.044584640000018</v>
      </c>
      <c r="I23" s="24">
        <v>110.56580095999998</v>
      </c>
      <c r="J23" s="24">
        <v>93.27560111999999</v>
      </c>
      <c r="K23" s="24">
        <v>105.19476912000002</v>
      </c>
      <c r="L23" s="25">
        <v>60.992549759999989</v>
      </c>
      <c r="M23" s="82">
        <v>40.736522399999998</v>
      </c>
      <c r="N23" s="24">
        <v>80.414496800000009</v>
      </c>
      <c r="O23" s="24">
        <v>58.120288160000015</v>
      </c>
      <c r="P23" s="24">
        <v>85.309714079999978</v>
      </c>
      <c r="Q23" s="24">
        <v>62.146759680000002</v>
      </c>
      <c r="R23" s="23">
        <v>50.263502879999997</v>
      </c>
      <c r="S23" s="24">
        <v>83.615593279999985</v>
      </c>
      <c r="T23" s="24">
        <v>57.039761919999989</v>
      </c>
      <c r="U23" s="24">
        <v>66.76202751999999</v>
      </c>
      <c r="V23" s="25">
        <v>62.428320799999995</v>
      </c>
      <c r="W23" s="26">
        <f t="shared" si="0"/>
        <v>1400.1353908799999</v>
      </c>
      <c r="Y23" s="2"/>
      <c r="Z23" s="20"/>
    </row>
    <row r="24" spans="1:30" ht="40" customHeight="1" x14ac:dyDescent="0.35">
      <c r="A24" s="94" t="s">
        <v>19</v>
      </c>
      <c r="B24" s="23">
        <v>32.032816159999996</v>
      </c>
      <c r="C24" s="24">
        <v>57.146377600000008</v>
      </c>
      <c r="D24" s="24">
        <v>53.549549760000012</v>
      </c>
      <c r="E24" s="25">
        <v>69.685120000000012</v>
      </c>
      <c r="F24" s="23">
        <v>52.266639039999994</v>
      </c>
      <c r="G24" s="24">
        <v>59.544595199999989</v>
      </c>
      <c r="H24" s="24">
        <v>59.044584640000018</v>
      </c>
      <c r="I24" s="24">
        <v>110.56580095999998</v>
      </c>
      <c r="J24" s="24">
        <v>93.27560111999999</v>
      </c>
      <c r="K24" s="24">
        <v>105.19476912000002</v>
      </c>
      <c r="L24" s="25">
        <v>60.992549759999989</v>
      </c>
      <c r="M24" s="82">
        <v>40.736522399999998</v>
      </c>
      <c r="N24" s="24">
        <v>80.414496800000009</v>
      </c>
      <c r="O24" s="24">
        <v>58.120288160000015</v>
      </c>
      <c r="P24" s="24">
        <v>85.309714079999978</v>
      </c>
      <c r="Q24" s="24">
        <v>62.146759680000002</v>
      </c>
      <c r="R24" s="23">
        <v>50.263502879999997</v>
      </c>
      <c r="S24" s="24">
        <v>83.615593279999985</v>
      </c>
      <c r="T24" s="24">
        <v>57.039761919999989</v>
      </c>
      <c r="U24" s="24">
        <v>66.76202751999999</v>
      </c>
      <c r="V24" s="25">
        <v>62.428320799999995</v>
      </c>
      <c r="W24" s="26">
        <f t="shared" si="0"/>
        <v>1400.1353908799999</v>
      </c>
      <c r="Y24" s="2"/>
    </row>
    <row r="25" spans="1:30" ht="41.5" customHeight="1" x14ac:dyDescent="0.35">
      <c r="A25" s="95" t="s">
        <v>11</v>
      </c>
      <c r="B25" s="27">
        <f t="shared" ref="B25:D25" si="1">SUM(B18:B24)</f>
        <v>222.89749999999998</v>
      </c>
      <c r="C25" s="28">
        <f t="shared" si="1"/>
        <v>396.25599999999997</v>
      </c>
      <c r="D25" s="28">
        <f t="shared" si="1"/>
        <v>371.10500000000002</v>
      </c>
      <c r="E25" s="29">
        <f>SUM(E18:E24)</f>
        <v>482.51</v>
      </c>
      <c r="F25" s="27">
        <f t="shared" ref="F25:H25" si="2">SUM(F18:F24)</f>
        <v>365.4</v>
      </c>
      <c r="G25" s="28">
        <f t="shared" si="2"/>
        <v>412.96500000000003</v>
      </c>
      <c r="H25" s="28">
        <f t="shared" si="2"/>
        <v>409.37400000000014</v>
      </c>
      <c r="I25" s="28">
        <f>SUM(I18:I24)</f>
        <v>765.18399999999986</v>
      </c>
      <c r="J25" s="28">
        <f t="shared" ref="J25:L25" si="3">SUM(J18:J24)</f>
        <v>645.47349999999994</v>
      </c>
      <c r="K25" s="28">
        <f t="shared" si="3"/>
        <v>727.86350000000016</v>
      </c>
      <c r="L25" s="29">
        <f t="shared" si="3"/>
        <v>421.18999999999994</v>
      </c>
      <c r="M25" s="84">
        <f>SUM(M18:M24)</f>
        <v>282.16650000000004</v>
      </c>
      <c r="N25" s="28">
        <f t="shared" ref="N25:Q25" si="4">SUM(N18:N24)</f>
        <v>557.04250000000002</v>
      </c>
      <c r="O25" s="28">
        <f t="shared" si="4"/>
        <v>402.41250000000008</v>
      </c>
      <c r="P25" s="28">
        <f t="shared" si="4"/>
        <v>590.83849999999995</v>
      </c>
      <c r="Q25" s="28">
        <f t="shared" si="4"/>
        <v>429.66</v>
      </c>
      <c r="R25" s="27">
        <f>SUM(R18:R24)</f>
        <v>348.21850000000001</v>
      </c>
      <c r="S25" s="28">
        <f t="shared" ref="S25:V25" si="5">SUM(S18:S24)</f>
        <v>578.68299999999999</v>
      </c>
      <c r="T25" s="28">
        <f t="shared" si="5"/>
        <v>394.70899999999995</v>
      </c>
      <c r="U25" s="28">
        <f t="shared" si="5"/>
        <v>462.05600000000004</v>
      </c>
      <c r="V25" s="29">
        <f t="shared" si="5"/>
        <v>432.38649999999996</v>
      </c>
      <c r="W25" s="26">
        <f t="shared" si="0"/>
        <v>9698.3915000000015</v>
      </c>
    </row>
    <row r="26" spans="1:30" s="2" customFormat="1" ht="36.75" customHeight="1" x14ac:dyDescent="0.35">
      <c r="A26" s="96" t="s">
        <v>20</v>
      </c>
      <c r="B26" s="30">
        <v>117.5</v>
      </c>
      <c r="C26" s="31">
        <v>116</v>
      </c>
      <c r="D26" s="31">
        <v>115</v>
      </c>
      <c r="E26" s="32">
        <v>113</v>
      </c>
      <c r="F26" s="30">
        <v>116</v>
      </c>
      <c r="G26" s="31">
        <v>115</v>
      </c>
      <c r="H26" s="31">
        <v>114</v>
      </c>
      <c r="I26" s="31">
        <v>112</v>
      </c>
      <c r="J26" s="31">
        <v>111.5</v>
      </c>
      <c r="K26" s="31">
        <v>110.5</v>
      </c>
      <c r="L26" s="32">
        <v>110</v>
      </c>
      <c r="M26" s="85">
        <v>115.5</v>
      </c>
      <c r="N26" s="31">
        <v>114.5</v>
      </c>
      <c r="O26" s="31">
        <v>112.5</v>
      </c>
      <c r="P26" s="31">
        <v>111.5</v>
      </c>
      <c r="Q26" s="31">
        <v>110</v>
      </c>
      <c r="R26" s="30">
        <v>116.5</v>
      </c>
      <c r="S26" s="31">
        <v>114.5</v>
      </c>
      <c r="T26" s="31">
        <v>113</v>
      </c>
      <c r="U26" s="31">
        <v>111.5</v>
      </c>
      <c r="V26" s="32">
        <v>110.5</v>
      </c>
      <c r="W26" s="33">
        <f>+((W25/W27)/7)*1000</f>
        <v>112.95324474156207</v>
      </c>
    </row>
    <row r="27" spans="1:30" s="2" customFormat="1" ht="33" customHeight="1" x14ac:dyDescent="0.35">
      <c r="A27" s="97" t="s">
        <v>21</v>
      </c>
      <c r="B27" s="34">
        <v>271</v>
      </c>
      <c r="C27" s="35">
        <v>488</v>
      </c>
      <c r="D27" s="35">
        <v>461</v>
      </c>
      <c r="E27" s="36">
        <v>610</v>
      </c>
      <c r="F27" s="34">
        <v>450</v>
      </c>
      <c r="G27" s="35">
        <v>513</v>
      </c>
      <c r="H27" s="35">
        <v>513</v>
      </c>
      <c r="I27" s="35">
        <v>976</v>
      </c>
      <c r="J27" s="35">
        <v>827</v>
      </c>
      <c r="K27" s="35">
        <v>941</v>
      </c>
      <c r="L27" s="36">
        <v>547</v>
      </c>
      <c r="M27" s="86">
        <v>349</v>
      </c>
      <c r="N27" s="35">
        <v>695</v>
      </c>
      <c r="O27" s="35">
        <v>511</v>
      </c>
      <c r="P27" s="35">
        <v>757</v>
      </c>
      <c r="Q27" s="35">
        <v>558</v>
      </c>
      <c r="R27" s="34">
        <v>427</v>
      </c>
      <c r="S27" s="35">
        <v>722</v>
      </c>
      <c r="T27" s="35">
        <v>499</v>
      </c>
      <c r="U27" s="35">
        <v>592</v>
      </c>
      <c r="V27" s="36">
        <v>559</v>
      </c>
      <c r="W27" s="37">
        <f>SUM(B27:V27)</f>
        <v>12266</v>
      </c>
      <c r="X27" s="2">
        <f>((W25*1000)/W27)/7</f>
        <v>112.95324474156207</v>
      </c>
    </row>
    <row r="28" spans="1:30" s="2" customFormat="1" ht="33" customHeight="1" x14ac:dyDescent="0.35">
      <c r="A28" s="98" t="s">
        <v>22</v>
      </c>
      <c r="B28" s="38">
        <f>((B27*B26)*7/1000-B18-B19)/5</f>
        <v>32.032816159999996</v>
      </c>
      <c r="C28" s="39">
        <f t="shared" ref="C28:V28" si="6">((C27*C26)*7/1000-C18-C19)/5</f>
        <v>57.146377600000008</v>
      </c>
      <c r="D28" s="39">
        <f t="shared" si="6"/>
        <v>53.549549760000012</v>
      </c>
      <c r="E28" s="40">
        <f t="shared" si="6"/>
        <v>69.685120000000012</v>
      </c>
      <c r="F28" s="38">
        <f t="shared" si="6"/>
        <v>52.266639039999994</v>
      </c>
      <c r="G28" s="39">
        <f t="shared" si="6"/>
        <v>59.544595199999989</v>
      </c>
      <c r="H28" s="39">
        <f t="shared" si="6"/>
        <v>59.044584640000018</v>
      </c>
      <c r="I28" s="39">
        <f t="shared" si="6"/>
        <v>110.56580095999998</v>
      </c>
      <c r="J28" s="39">
        <f t="shared" si="6"/>
        <v>93.27560111999999</v>
      </c>
      <c r="K28" s="39">
        <f t="shared" si="6"/>
        <v>105.19476912000002</v>
      </c>
      <c r="L28" s="40">
        <f t="shared" si="6"/>
        <v>60.992549759999989</v>
      </c>
      <c r="M28" s="87">
        <f t="shared" si="6"/>
        <v>40.736522399999998</v>
      </c>
      <c r="N28" s="39">
        <f t="shared" si="6"/>
        <v>80.414496800000009</v>
      </c>
      <c r="O28" s="39">
        <f t="shared" si="6"/>
        <v>58.120288160000015</v>
      </c>
      <c r="P28" s="39">
        <f t="shared" si="6"/>
        <v>85.309714079999978</v>
      </c>
      <c r="Q28" s="39">
        <f t="shared" si="6"/>
        <v>62.146759680000002</v>
      </c>
      <c r="R28" s="38">
        <f t="shared" si="6"/>
        <v>50.263502879999997</v>
      </c>
      <c r="S28" s="39">
        <f t="shared" si="6"/>
        <v>83.615593279999985</v>
      </c>
      <c r="T28" s="39">
        <f t="shared" si="6"/>
        <v>57.039761919999989</v>
      </c>
      <c r="U28" s="39">
        <f t="shared" si="6"/>
        <v>66.76202751999999</v>
      </c>
      <c r="V28" s="40">
        <f t="shared" si="6"/>
        <v>62.428320799999995</v>
      </c>
      <c r="W28" s="41"/>
    </row>
    <row r="29" spans="1:30" ht="33.75" customHeight="1" x14ac:dyDescent="0.35">
      <c r="A29" s="99" t="s">
        <v>23</v>
      </c>
      <c r="B29" s="42">
        <f t="shared" ref="B29:D29" si="7">((B27*B26)*7)/1000</f>
        <v>222.89750000000001</v>
      </c>
      <c r="C29" s="43">
        <f t="shared" si="7"/>
        <v>396.25599999999997</v>
      </c>
      <c r="D29" s="43">
        <f t="shared" si="7"/>
        <v>371.10500000000002</v>
      </c>
      <c r="E29" s="90">
        <f>((E27*E26)*7)/1000</f>
        <v>482.51</v>
      </c>
      <c r="F29" s="42">
        <f>((F27*F26)*7)/1000</f>
        <v>365.4</v>
      </c>
      <c r="G29" s="43">
        <f t="shared" ref="G29:H29" si="8">((G27*G26)*7)/1000</f>
        <v>412.96499999999997</v>
      </c>
      <c r="H29" s="43">
        <f t="shared" si="8"/>
        <v>409.37400000000002</v>
      </c>
      <c r="I29" s="43">
        <f>((I27*I26)*7)/1000</f>
        <v>765.18399999999997</v>
      </c>
      <c r="J29" s="43">
        <f>((J27*J26)*7)/1000</f>
        <v>645.47349999999994</v>
      </c>
      <c r="K29" s="43">
        <f t="shared" ref="K29:L29" si="9">((K27*K26)*7)/1000</f>
        <v>727.86350000000004</v>
      </c>
      <c r="L29" s="90">
        <f t="shared" si="9"/>
        <v>421.19</v>
      </c>
      <c r="M29" s="88">
        <f>((M27*M26)*7)/1000</f>
        <v>282.16649999999998</v>
      </c>
      <c r="N29" s="43">
        <f>((N27*N26)*7)/1000</f>
        <v>557.04250000000002</v>
      </c>
      <c r="O29" s="43">
        <f>((O27*O26)*7)/1000</f>
        <v>402.41250000000002</v>
      </c>
      <c r="P29" s="43">
        <f t="shared" ref="P29:V29" si="10">((P27*P26)*7)/1000</f>
        <v>590.83849999999995</v>
      </c>
      <c r="Q29" s="43">
        <f t="shared" si="10"/>
        <v>429.66</v>
      </c>
      <c r="R29" s="44">
        <f t="shared" si="10"/>
        <v>348.21850000000001</v>
      </c>
      <c r="S29" s="45">
        <f t="shared" si="10"/>
        <v>578.68299999999999</v>
      </c>
      <c r="T29" s="45">
        <f t="shared" si="10"/>
        <v>394.709</v>
      </c>
      <c r="U29" s="45">
        <f t="shared" si="10"/>
        <v>462.05599999999998</v>
      </c>
      <c r="V29" s="46">
        <f t="shared" si="10"/>
        <v>432.38650000000001</v>
      </c>
      <c r="W29" s="47"/>
    </row>
    <row r="30" spans="1:30" ht="33.75" customHeight="1" thickBot="1" x14ac:dyDescent="0.4">
      <c r="A30" s="100" t="s">
        <v>24</v>
      </c>
      <c r="B30" s="48">
        <f t="shared" ref="B30:D30" si="11">+(B25/B27)/7*1000</f>
        <v>117.49999999999999</v>
      </c>
      <c r="C30" s="49">
        <f t="shared" si="11"/>
        <v>115.99999999999999</v>
      </c>
      <c r="D30" s="49">
        <f t="shared" si="11"/>
        <v>115</v>
      </c>
      <c r="E30" s="50">
        <f>+(E25/E27)/7*1000</f>
        <v>113</v>
      </c>
      <c r="F30" s="48">
        <f t="shared" ref="F30:H30" si="12">+(F25/F27)/7*1000</f>
        <v>115.99999999999999</v>
      </c>
      <c r="G30" s="49">
        <f t="shared" si="12"/>
        <v>115</v>
      </c>
      <c r="H30" s="49">
        <f t="shared" si="12"/>
        <v>114.00000000000003</v>
      </c>
      <c r="I30" s="49">
        <f>+(I25/I27)/7*1000</f>
        <v>111.99999999999997</v>
      </c>
      <c r="J30" s="49">
        <f t="shared" ref="J30:L30" si="13">+(J25/J27)/7*1000</f>
        <v>111.5</v>
      </c>
      <c r="K30" s="49">
        <f t="shared" si="13"/>
        <v>110.50000000000003</v>
      </c>
      <c r="L30" s="50">
        <f t="shared" si="13"/>
        <v>109.99999999999999</v>
      </c>
      <c r="M30" s="89">
        <f>+(M25/M27)/7*1000</f>
        <v>115.50000000000001</v>
      </c>
      <c r="N30" s="49">
        <f t="shared" ref="N30:V30" si="14">+(N25/N27)/7*1000</f>
        <v>114.5</v>
      </c>
      <c r="O30" s="49">
        <f t="shared" si="14"/>
        <v>112.50000000000003</v>
      </c>
      <c r="P30" s="49">
        <f t="shared" si="14"/>
        <v>111.5</v>
      </c>
      <c r="Q30" s="49">
        <f t="shared" si="14"/>
        <v>110</v>
      </c>
      <c r="R30" s="48">
        <f t="shared" si="14"/>
        <v>116.5</v>
      </c>
      <c r="S30" s="49">
        <f t="shared" si="14"/>
        <v>114.5</v>
      </c>
      <c r="T30" s="49">
        <f t="shared" si="14"/>
        <v>112.99999999999999</v>
      </c>
      <c r="U30" s="49">
        <f t="shared" si="14"/>
        <v>111.50000000000001</v>
      </c>
      <c r="V30" s="50">
        <f t="shared" si="14"/>
        <v>110.5</v>
      </c>
      <c r="W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202" t="s">
        <v>26</v>
      </c>
      <c r="C36" s="203"/>
      <c r="D36" s="203"/>
      <c r="E36" s="203"/>
      <c r="F36" s="203"/>
      <c r="G36" s="203"/>
      <c r="H36" s="200"/>
      <c r="I36" s="102"/>
      <c r="J36" s="55" t="s">
        <v>27</v>
      </c>
      <c r="K36" s="110"/>
      <c r="L36" s="203" t="s">
        <v>26</v>
      </c>
      <c r="M36" s="203"/>
      <c r="N36" s="203"/>
      <c r="O36" s="203"/>
      <c r="P36" s="20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27.346931200000007</v>
      </c>
      <c r="C39" s="82">
        <v>76.680359359999983</v>
      </c>
      <c r="D39" s="82">
        <v>71.524563200000003</v>
      </c>
      <c r="E39" s="82">
        <v>78.580179040000004</v>
      </c>
      <c r="F39" s="82">
        <v>83.705412479999993</v>
      </c>
      <c r="G39" s="82">
        <v>76.27646863999999</v>
      </c>
      <c r="H39" s="82"/>
      <c r="I39" s="104">
        <f t="shared" ref="I39:I46" si="15">SUM(B39:H39)</f>
        <v>414.11391391999996</v>
      </c>
      <c r="J39" s="2"/>
      <c r="K39" s="94" t="s">
        <v>13</v>
      </c>
      <c r="L39" s="82">
        <v>8.5</v>
      </c>
      <c r="M39" s="82">
        <v>21.8</v>
      </c>
      <c r="N39" s="82">
        <v>14.7</v>
      </c>
      <c r="O39" s="82"/>
      <c r="P39" s="82"/>
      <c r="Q39" s="104">
        <f t="shared" ref="Q39:Q46" si="16">SUM(L39:P39)</f>
        <v>45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27.346931200000007</v>
      </c>
      <c r="C40" s="82">
        <v>76.680359359999983</v>
      </c>
      <c r="D40" s="82">
        <v>71.524563200000003</v>
      </c>
      <c r="E40" s="82">
        <v>78.580179040000004</v>
      </c>
      <c r="F40" s="82">
        <v>83.705412479999993</v>
      </c>
      <c r="G40" s="82">
        <v>76.27646863999999</v>
      </c>
      <c r="H40" s="82"/>
      <c r="I40" s="104">
        <f t="shared" si="15"/>
        <v>414.11391391999996</v>
      </c>
      <c r="J40" s="2"/>
      <c r="K40" s="95" t="s">
        <v>14</v>
      </c>
      <c r="L40" s="82">
        <v>8.5</v>
      </c>
      <c r="M40" s="82">
        <v>21.8</v>
      </c>
      <c r="N40" s="82">
        <v>14.7</v>
      </c>
      <c r="O40" s="82"/>
      <c r="P40" s="82"/>
      <c r="Q40" s="104">
        <f t="shared" si="16"/>
        <v>45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>
        <v>27.052327519999999</v>
      </c>
      <c r="C41" s="24">
        <v>79.707356255999997</v>
      </c>
      <c r="D41" s="24">
        <v>74.306274720000005</v>
      </c>
      <c r="E41" s="24">
        <v>82.072928383999994</v>
      </c>
      <c r="F41" s="24">
        <v>87.494635008000017</v>
      </c>
      <c r="G41" s="24">
        <v>79.754812544000018</v>
      </c>
      <c r="H41" s="24"/>
      <c r="I41" s="104">
        <f t="shared" si="15"/>
        <v>430.38833443200002</v>
      </c>
      <c r="J41" s="2"/>
      <c r="K41" s="94" t="s">
        <v>15</v>
      </c>
      <c r="L41" s="82">
        <v>8.6</v>
      </c>
      <c r="M41" s="82">
        <v>22.7</v>
      </c>
      <c r="N41" s="82">
        <v>15.5</v>
      </c>
      <c r="O41" s="24"/>
      <c r="P41" s="24"/>
      <c r="Q41" s="104">
        <f t="shared" si="16"/>
        <v>46.8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27.052327519999999</v>
      </c>
      <c r="C42" s="82">
        <v>79.707356255999997</v>
      </c>
      <c r="D42" s="82">
        <v>74.306274720000005</v>
      </c>
      <c r="E42" s="82">
        <v>82.072928383999994</v>
      </c>
      <c r="F42" s="82">
        <v>87.494635008000017</v>
      </c>
      <c r="G42" s="82">
        <v>79.754812544000018</v>
      </c>
      <c r="H42" s="82"/>
      <c r="I42" s="104">
        <f t="shared" si="15"/>
        <v>430.38833443200002</v>
      </c>
      <c r="J42" s="2"/>
      <c r="K42" s="95" t="s">
        <v>16</v>
      </c>
      <c r="L42" s="82">
        <v>8.6</v>
      </c>
      <c r="M42" s="82">
        <v>22.7</v>
      </c>
      <c r="N42" s="82">
        <v>15.5</v>
      </c>
      <c r="O42" s="82"/>
      <c r="P42" s="82"/>
      <c r="Q42" s="104">
        <f t="shared" si="16"/>
        <v>46.8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27.052327519999999</v>
      </c>
      <c r="C43" s="82">
        <v>79.707356255999997</v>
      </c>
      <c r="D43" s="82">
        <v>74.306274720000005</v>
      </c>
      <c r="E43" s="82">
        <v>82.072928383999994</v>
      </c>
      <c r="F43" s="82">
        <v>87.494635008000017</v>
      </c>
      <c r="G43" s="82">
        <v>79.754812544000018</v>
      </c>
      <c r="H43" s="82"/>
      <c r="I43" s="104">
        <f t="shared" si="15"/>
        <v>430.38833443200002</v>
      </c>
      <c r="J43" s="2"/>
      <c r="K43" s="94" t="s">
        <v>17</v>
      </c>
      <c r="L43" s="82">
        <v>8.6</v>
      </c>
      <c r="M43" s="82">
        <v>22.7</v>
      </c>
      <c r="N43" s="82">
        <v>15.6</v>
      </c>
      <c r="O43" s="82"/>
      <c r="P43" s="82"/>
      <c r="Q43" s="104">
        <f t="shared" si="16"/>
        <v>46.9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>
        <v>27.052327519999999</v>
      </c>
      <c r="C44" s="82">
        <v>79.707356255999997</v>
      </c>
      <c r="D44" s="82">
        <v>74.306274720000005</v>
      </c>
      <c r="E44" s="82">
        <v>82.072928383999994</v>
      </c>
      <c r="F44" s="82">
        <v>87.494635008000017</v>
      </c>
      <c r="G44" s="82">
        <v>79.754812544000018</v>
      </c>
      <c r="H44" s="82"/>
      <c r="I44" s="104">
        <f t="shared" si="15"/>
        <v>430.38833443200002</v>
      </c>
      <c r="J44" s="2"/>
      <c r="K44" s="95" t="s">
        <v>18</v>
      </c>
      <c r="L44" s="82">
        <v>8.6</v>
      </c>
      <c r="M44" s="82">
        <v>22.8</v>
      </c>
      <c r="N44" s="82">
        <v>15.6</v>
      </c>
      <c r="O44" s="82"/>
      <c r="P44" s="82"/>
      <c r="Q44" s="104">
        <f t="shared" si="16"/>
        <v>47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27.052327519999999</v>
      </c>
      <c r="C45" s="82">
        <v>79.707356255999997</v>
      </c>
      <c r="D45" s="82">
        <v>74.306274720000005</v>
      </c>
      <c r="E45" s="82">
        <v>82.072928383999994</v>
      </c>
      <c r="F45" s="82">
        <v>87.494635008000017</v>
      </c>
      <c r="G45" s="82">
        <v>79.754812544000018</v>
      </c>
      <c r="H45" s="82"/>
      <c r="I45" s="104">
        <f t="shared" si="15"/>
        <v>430.38833443200002</v>
      </c>
      <c r="J45" s="2"/>
      <c r="K45" s="94" t="s">
        <v>19</v>
      </c>
      <c r="L45" s="82">
        <v>8.6999999999999993</v>
      </c>
      <c r="M45" s="82">
        <v>22.8</v>
      </c>
      <c r="N45" s="82">
        <v>15.6</v>
      </c>
      <c r="O45" s="82"/>
      <c r="P45" s="82"/>
      <c r="Q45" s="104">
        <f t="shared" si="16"/>
        <v>47.1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7">SUM(B39:B45)</f>
        <v>189.95550000000003</v>
      </c>
      <c r="C46" s="28">
        <f t="shared" si="17"/>
        <v>551.89750000000004</v>
      </c>
      <c r="D46" s="28">
        <f t="shared" si="17"/>
        <v>514.58050000000014</v>
      </c>
      <c r="E46" s="28">
        <f t="shared" si="17"/>
        <v>567.52499999999986</v>
      </c>
      <c r="F46" s="28">
        <f t="shared" si="17"/>
        <v>604.88400000000013</v>
      </c>
      <c r="G46" s="28">
        <f t="shared" si="17"/>
        <v>551.327</v>
      </c>
      <c r="H46" s="28">
        <f t="shared" si="17"/>
        <v>0</v>
      </c>
      <c r="I46" s="104">
        <f t="shared" si="15"/>
        <v>2980.1695</v>
      </c>
      <c r="K46" s="80" t="s">
        <v>11</v>
      </c>
      <c r="L46" s="84">
        <f>SUM(L39:L45)</f>
        <v>60.100000000000009</v>
      </c>
      <c r="M46" s="28">
        <f>SUM(M39:M45)</f>
        <v>157.30000000000001</v>
      </c>
      <c r="N46" s="28">
        <f>SUM(N39:N45)</f>
        <v>107.19999999999999</v>
      </c>
      <c r="O46" s="28">
        <f>SUM(O39:O45)</f>
        <v>0</v>
      </c>
      <c r="P46" s="28">
        <f>SUM(P39:P45)</f>
        <v>0</v>
      </c>
      <c r="Q46" s="104">
        <f t="shared" si="16"/>
        <v>324.60000000000002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118.5</v>
      </c>
      <c r="C47" s="31">
        <v>117.5</v>
      </c>
      <c r="D47" s="31">
        <v>116.5</v>
      </c>
      <c r="E47" s="31">
        <v>115</v>
      </c>
      <c r="F47" s="31">
        <v>114</v>
      </c>
      <c r="G47" s="31">
        <v>113</v>
      </c>
      <c r="H47" s="31"/>
      <c r="I47" s="105">
        <f>+((I46/I48)/7)*1000</f>
        <v>115.34502844757519</v>
      </c>
      <c r="K47" s="113" t="s">
        <v>20</v>
      </c>
      <c r="L47" s="85">
        <v>122.5</v>
      </c>
      <c r="M47" s="31">
        <v>121.5</v>
      </c>
      <c r="N47" s="31">
        <v>121.5</v>
      </c>
      <c r="O47" s="31"/>
      <c r="P47" s="31"/>
      <c r="Q47" s="105">
        <f>+((Q46/Q48)/7)*1000</f>
        <v>121.70978627671543</v>
      </c>
      <c r="R47" s="65"/>
      <c r="S47" s="65"/>
    </row>
    <row r="48" spans="1:30" ht="33.75" customHeight="1" x14ac:dyDescent="0.35">
      <c r="A48" s="97" t="s">
        <v>21</v>
      </c>
      <c r="B48" s="86">
        <v>229</v>
      </c>
      <c r="C48" s="35">
        <v>671</v>
      </c>
      <c r="D48" s="35">
        <v>631</v>
      </c>
      <c r="E48" s="35">
        <v>705</v>
      </c>
      <c r="F48" s="35">
        <v>758</v>
      </c>
      <c r="G48" s="35">
        <v>697</v>
      </c>
      <c r="H48" s="35"/>
      <c r="I48" s="106">
        <f>SUM(B48:H48)</f>
        <v>3691</v>
      </c>
      <c r="J48" s="66"/>
      <c r="K48" s="97" t="s">
        <v>21</v>
      </c>
      <c r="L48" s="109">
        <v>70</v>
      </c>
      <c r="M48" s="67">
        <v>185</v>
      </c>
      <c r="N48" s="67">
        <v>126</v>
      </c>
      <c r="O48" s="67"/>
      <c r="P48" s="67"/>
      <c r="Q48" s="115">
        <f>SUM(L48:P48)</f>
        <v>381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18">((B48*B47)*7/1000-B39-B40)/5</f>
        <v>27.052327519999999</v>
      </c>
      <c r="C49" s="39">
        <f t="shared" si="18"/>
        <v>79.707356255999997</v>
      </c>
      <c r="D49" s="39">
        <f t="shared" si="18"/>
        <v>74.306274720000005</v>
      </c>
      <c r="E49" s="39">
        <f t="shared" si="18"/>
        <v>82.072928383999994</v>
      </c>
      <c r="F49" s="39">
        <f t="shared" si="18"/>
        <v>87.494635008000017</v>
      </c>
      <c r="G49" s="39">
        <f t="shared" si="18"/>
        <v>79.754812544000018</v>
      </c>
      <c r="H49" s="39">
        <f t="shared" si="18"/>
        <v>0</v>
      </c>
      <c r="I49" s="107">
        <f>((I46*1000)/I48)/7</f>
        <v>115.34502844757517</v>
      </c>
      <c r="K49" s="98" t="s">
        <v>22</v>
      </c>
      <c r="L49" s="87">
        <f t="shared" ref="L49:P49" si="19">((L48*L47)*7/1000-L39-L40)/5</f>
        <v>8.6050000000000004</v>
      </c>
      <c r="M49" s="39">
        <f t="shared" si="19"/>
        <v>22.7485</v>
      </c>
      <c r="N49" s="39">
        <f t="shared" si="19"/>
        <v>15.552599999999998</v>
      </c>
      <c r="O49" s="39">
        <f t="shared" si="19"/>
        <v>0</v>
      </c>
      <c r="P49" s="39">
        <f t="shared" si="19"/>
        <v>0</v>
      </c>
      <c r="Q49" s="116">
        <f>((Q46*1000)/Q48)/7</f>
        <v>121.70978627671541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0">((B48*B47)*7)/1000</f>
        <v>189.9555</v>
      </c>
      <c r="C50" s="43">
        <f t="shared" si="20"/>
        <v>551.89750000000004</v>
      </c>
      <c r="D50" s="43">
        <f t="shared" si="20"/>
        <v>514.58050000000003</v>
      </c>
      <c r="E50" s="43">
        <f t="shared" si="20"/>
        <v>567.52499999999998</v>
      </c>
      <c r="F50" s="43">
        <f t="shared" si="20"/>
        <v>604.88400000000001</v>
      </c>
      <c r="G50" s="43">
        <f t="shared" si="20"/>
        <v>551.327</v>
      </c>
      <c r="H50" s="43">
        <f t="shared" si="20"/>
        <v>0</v>
      </c>
      <c r="I50" s="90"/>
      <c r="K50" s="99" t="s">
        <v>23</v>
      </c>
      <c r="L50" s="88">
        <f>((L48*L47)*7)/1000</f>
        <v>60.024999999999999</v>
      </c>
      <c r="M50" s="43">
        <f>((M48*M47)*7)/1000</f>
        <v>157.3425</v>
      </c>
      <c r="N50" s="43">
        <f>((N48*N47)*7)/1000</f>
        <v>107.163</v>
      </c>
      <c r="O50" s="43">
        <f>((O48*O47)*7)/1000</f>
        <v>0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1">+(B46/B48)/7*1000</f>
        <v>118.50000000000003</v>
      </c>
      <c r="C51" s="49">
        <f t="shared" si="21"/>
        <v>117.50000000000001</v>
      </c>
      <c r="D51" s="49">
        <f t="shared" si="21"/>
        <v>116.50000000000003</v>
      </c>
      <c r="E51" s="49">
        <f t="shared" si="21"/>
        <v>114.99999999999997</v>
      </c>
      <c r="F51" s="49">
        <f t="shared" si="21"/>
        <v>114.00000000000001</v>
      </c>
      <c r="G51" s="49">
        <f t="shared" si="21"/>
        <v>113</v>
      </c>
      <c r="H51" s="49" t="e">
        <f t="shared" si="21"/>
        <v>#DIV/0!</v>
      </c>
      <c r="I51" s="108"/>
      <c r="J51" s="52"/>
      <c r="K51" s="100" t="s">
        <v>24</v>
      </c>
      <c r="L51" s="89">
        <f>+(L46/L48)/7*1000</f>
        <v>122.6530612244898</v>
      </c>
      <c r="M51" s="49">
        <f>+(M46/M48)/7*1000</f>
        <v>121.46718146718148</v>
      </c>
      <c r="N51" s="49">
        <f>+(N46/N48)/7*1000</f>
        <v>121.54195011337866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204"/>
      <c r="K54" s="20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202" t="s">
        <v>8</v>
      </c>
      <c r="C55" s="203"/>
      <c r="D55" s="203"/>
      <c r="E55" s="203"/>
      <c r="F55" s="203"/>
      <c r="G55" s="20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21.8</v>
      </c>
      <c r="C58" s="82">
        <v>38.6</v>
      </c>
      <c r="D58" s="82">
        <v>38.200000000000003</v>
      </c>
      <c r="E58" s="82">
        <v>54.5</v>
      </c>
      <c r="F58" s="82"/>
      <c r="G58" s="82"/>
      <c r="H58" s="104">
        <f t="shared" ref="H58:H65" si="22">SUM(B58:G58)</f>
        <v>153.10000000000002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21.8</v>
      </c>
      <c r="C59" s="82">
        <v>38.6</v>
      </c>
      <c r="D59" s="82">
        <v>38.200000000000003</v>
      </c>
      <c r="E59" s="82">
        <v>54.5</v>
      </c>
      <c r="F59" s="82"/>
      <c r="G59" s="82"/>
      <c r="H59" s="104">
        <f t="shared" si="22"/>
        <v>153.10000000000002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>
        <v>22.8</v>
      </c>
      <c r="C60" s="82">
        <v>40.4</v>
      </c>
      <c r="D60" s="82">
        <v>40.1</v>
      </c>
      <c r="E60" s="82">
        <v>57.3</v>
      </c>
      <c r="F60" s="82"/>
      <c r="G60" s="24"/>
      <c r="H60" s="104">
        <f t="shared" si="22"/>
        <v>160.60000000000002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22.9</v>
      </c>
      <c r="C61" s="82">
        <v>40.4</v>
      </c>
      <c r="D61" s="82">
        <v>40.1</v>
      </c>
      <c r="E61" s="82">
        <v>57.4</v>
      </c>
      <c r="F61" s="82"/>
      <c r="G61" s="82"/>
      <c r="H61" s="104">
        <f t="shared" si="22"/>
        <v>160.80000000000001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>
        <v>22.9</v>
      </c>
      <c r="C62" s="82">
        <v>40.4</v>
      </c>
      <c r="D62" s="82">
        <v>40.1</v>
      </c>
      <c r="E62" s="82">
        <v>57.4</v>
      </c>
      <c r="F62" s="82"/>
      <c r="G62" s="82"/>
      <c r="H62" s="104">
        <f t="shared" si="22"/>
        <v>160.80000000000001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>
        <v>22.9</v>
      </c>
      <c r="C63" s="82">
        <v>40.4</v>
      </c>
      <c r="D63" s="82">
        <v>40.1</v>
      </c>
      <c r="E63" s="82">
        <v>57.4</v>
      </c>
      <c r="F63" s="82"/>
      <c r="G63" s="82"/>
      <c r="H63" s="104">
        <f t="shared" si="22"/>
        <v>160.80000000000001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22.9</v>
      </c>
      <c r="C64" s="82">
        <v>40.4</v>
      </c>
      <c r="D64" s="82">
        <v>40.200000000000003</v>
      </c>
      <c r="E64" s="82">
        <v>57.4</v>
      </c>
      <c r="F64" s="82"/>
      <c r="G64" s="82"/>
      <c r="H64" s="104">
        <f t="shared" si="22"/>
        <v>160.9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3">SUM(B58:B64)</f>
        <v>158.00000000000003</v>
      </c>
      <c r="C65" s="28">
        <f t="shared" si="23"/>
        <v>279.2</v>
      </c>
      <c r="D65" s="28">
        <f t="shared" si="23"/>
        <v>277</v>
      </c>
      <c r="E65" s="28">
        <f t="shared" si="23"/>
        <v>395.9</v>
      </c>
      <c r="F65" s="28">
        <f t="shared" si="23"/>
        <v>0</v>
      </c>
      <c r="G65" s="28">
        <f t="shared" si="23"/>
        <v>0</v>
      </c>
      <c r="H65" s="104">
        <f t="shared" si="22"/>
        <v>1110.0999999999999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130.5</v>
      </c>
      <c r="C66" s="31">
        <v>129.5</v>
      </c>
      <c r="D66" s="31">
        <v>128.5</v>
      </c>
      <c r="E66" s="31">
        <v>128.5</v>
      </c>
      <c r="F66" s="31"/>
      <c r="G66" s="31"/>
      <c r="H66" s="105">
        <f>+((H65/H67)/7)*1000</f>
        <v>129.03638265721258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173</v>
      </c>
      <c r="C67" s="67">
        <v>308</v>
      </c>
      <c r="D67" s="67">
        <v>308</v>
      </c>
      <c r="E67" s="67">
        <v>440</v>
      </c>
      <c r="F67" s="67"/>
      <c r="G67" s="67"/>
      <c r="H67" s="115">
        <f>SUM(B67:G67)</f>
        <v>1229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:G68" si="24">((B67*B66)*7/1000-B58-B59)/5</f>
        <v>22.8871</v>
      </c>
      <c r="C68" s="39">
        <f t="shared" si="24"/>
        <v>40.400400000000005</v>
      </c>
      <c r="D68" s="39">
        <f t="shared" si="24"/>
        <v>40.129200000000004</v>
      </c>
      <c r="E68" s="39">
        <f t="shared" si="24"/>
        <v>57.355999999999995</v>
      </c>
      <c r="F68" s="39">
        <f t="shared" si="24"/>
        <v>0</v>
      </c>
      <c r="G68" s="39">
        <f t="shared" si="24"/>
        <v>0</v>
      </c>
      <c r="H68" s="119">
        <f>((H65*1000)/H67)/7</f>
        <v>129.03638265721261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25">((B67*B66)*7)/1000</f>
        <v>158.03550000000001</v>
      </c>
      <c r="C69" s="43">
        <f t="shared" si="25"/>
        <v>279.202</v>
      </c>
      <c r="D69" s="43">
        <f t="shared" si="25"/>
        <v>277.04599999999999</v>
      </c>
      <c r="E69" s="43">
        <f t="shared" si="25"/>
        <v>395.78</v>
      </c>
      <c r="F69" s="43">
        <f t="shared" si="25"/>
        <v>0</v>
      </c>
      <c r="G69" s="43">
        <f t="shared" si="25"/>
        <v>0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26">+(B65/B67)/7*1000</f>
        <v>130.47068538398022</v>
      </c>
      <c r="C70" s="49">
        <f t="shared" si="26"/>
        <v>129.49907235621521</v>
      </c>
      <c r="D70" s="49">
        <f t="shared" si="26"/>
        <v>128.47866419294991</v>
      </c>
      <c r="E70" s="49">
        <f t="shared" si="26"/>
        <v>128.53896103896105</v>
      </c>
      <c r="F70" s="49" t="e">
        <f t="shared" si="26"/>
        <v>#DIV/0!</v>
      </c>
      <c r="G70" s="49" t="e">
        <f t="shared" si="26"/>
        <v>#DIV/0!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B36:H36"/>
    <mergeCell ref="L36:P36"/>
    <mergeCell ref="J54:K54"/>
    <mergeCell ref="B55:G55"/>
    <mergeCell ref="A3:C3"/>
    <mergeCell ref="E9:G9"/>
    <mergeCell ref="R9:S9"/>
    <mergeCell ref="K11:L11"/>
    <mergeCell ref="B15:E15"/>
    <mergeCell ref="F15:L15"/>
    <mergeCell ref="M15:Q15"/>
    <mergeCell ref="R15:V1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53"/>
  <sheetViews>
    <sheetView showGridLines="0" tabSelected="1" view="pageBreakPreview" zoomScale="50" zoomScaleNormal="70" zoomScaleSheetLayoutView="50" workbookViewId="0">
      <selection activeCell="G16" sqref="G16"/>
    </sheetView>
  </sheetViews>
  <sheetFormatPr baseColWidth="10" defaultColWidth="11.453125" defaultRowHeight="21" x14ac:dyDescent="0.35"/>
  <cols>
    <col min="1" max="1" width="39.7265625" style="225" customWidth="1"/>
    <col min="2" max="9" width="14.7265625" style="225" customWidth="1"/>
    <col min="10" max="10" width="18.6328125" style="225" customWidth="1"/>
    <col min="11" max="18" width="14.7265625" style="225" customWidth="1"/>
    <col min="19" max="20" width="11.26953125" style="225" customWidth="1"/>
    <col min="21" max="21" width="10.81640625" style="225" customWidth="1"/>
    <col min="22" max="22" width="9.81640625" style="225" customWidth="1"/>
    <col min="23" max="16384" width="11.453125" style="225"/>
  </cols>
  <sheetData>
    <row r="1" spans="1:23" ht="24" customHeight="1" x14ac:dyDescent="0.35">
      <c r="A1" s="217"/>
      <c r="B1" s="218" t="s">
        <v>31</v>
      </c>
      <c r="C1" s="219"/>
      <c r="D1" s="219"/>
      <c r="E1" s="219"/>
      <c r="F1" s="219"/>
      <c r="G1" s="219"/>
      <c r="H1" s="219"/>
      <c r="I1" s="219"/>
      <c r="J1" s="219"/>
      <c r="K1" s="219"/>
      <c r="L1" s="220"/>
      <c r="M1" s="221" t="s">
        <v>32</v>
      </c>
      <c r="N1" s="221"/>
      <c r="O1" s="221"/>
      <c r="P1" s="221"/>
      <c r="Q1" s="222"/>
      <c r="R1" s="223"/>
      <c r="S1" s="224"/>
      <c r="T1" s="224"/>
      <c r="U1" s="224"/>
      <c r="V1" s="224"/>
      <c r="W1" s="224"/>
    </row>
    <row r="2" spans="1:23" ht="24" customHeight="1" x14ac:dyDescent="0.35">
      <c r="A2" s="226"/>
      <c r="B2" s="227" t="s">
        <v>33</v>
      </c>
      <c r="C2" s="228"/>
      <c r="D2" s="228"/>
      <c r="E2" s="228"/>
      <c r="F2" s="228"/>
      <c r="G2" s="228"/>
      <c r="H2" s="228"/>
      <c r="I2" s="228"/>
      <c r="J2" s="228"/>
      <c r="K2" s="228"/>
      <c r="L2" s="229"/>
      <c r="M2" s="230" t="s">
        <v>34</v>
      </c>
      <c r="N2" s="230"/>
      <c r="O2" s="230"/>
      <c r="P2" s="230"/>
      <c r="Q2" s="224"/>
      <c r="R2" s="231"/>
      <c r="S2" s="224"/>
      <c r="T2" s="224"/>
      <c r="U2" s="224"/>
      <c r="V2" s="224"/>
      <c r="W2" s="224"/>
    </row>
    <row r="3" spans="1:23" ht="24" customHeight="1" x14ac:dyDescent="0.35">
      <c r="A3" s="232"/>
      <c r="B3" s="233"/>
      <c r="C3" s="234"/>
      <c r="D3" s="234"/>
      <c r="E3" s="234"/>
      <c r="F3" s="234"/>
      <c r="G3" s="234"/>
      <c r="H3" s="234"/>
      <c r="I3" s="234"/>
      <c r="J3" s="234"/>
      <c r="K3" s="234"/>
      <c r="L3" s="235"/>
      <c r="M3" s="230" t="s">
        <v>35</v>
      </c>
      <c r="N3" s="230"/>
      <c r="O3" s="230"/>
      <c r="P3" s="230"/>
      <c r="Q3" s="236"/>
      <c r="R3" s="237"/>
      <c r="S3" s="236"/>
      <c r="T3" s="224"/>
      <c r="U3" s="224"/>
      <c r="V3" s="224"/>
      <c r="W3" s="224"/>
    </row>
    <row r="4" spans="1:23" ht="24" customHeight="1" x14ac:dyDescent="0.35">
      <c r="A4" s="238"/>
      <c r="B4" s="238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24"/>
      <c r="R4" s="231"/>
      <c r="S4" s="224"/>
      <c r="T4" s="224"/>
      <c r="U4" s="224"/>
      <c r="V4" s="224"/>
      <c r="W4" s="224"/>
    </row>
    <row r="5" spans="1:23" s="66" customFormat="1" ht="24" customHeight="1" x14ac:dyDescent="0.35">
      <c r="A5" s="240" t="s">
        <v>36</v>
      </c>
      <c r="B5" s="233">
        <v>1</v>
      </c>
      <c r="C5" s="234"/>
      <c r="D5" s="241"/>
      <c r="E5" s="241"/>
      <c r="F5" s="241" t="s">
        <v>37</v>
      </c>
      <c r="G5" s="242" t="s">
        <v>56</v>
      </c>
      <c r="H5" s="242"/>
      <c r="I5" s="243"/>
      <c r="J5" s="241" t="s">
        <v>38</v>
      </c>
      <c r="K5" s="234">
        <v>23</v>
      </c>
      <c r="L5" s="234"/>
      <c r="M5" s="244"/>
      <c r="N5" s="244"/>
      <c r="O5" s="244"/>
      <c r="P5" s="244"/>
      <c r="Q5" s="244"/>
      <c r="R5" s="245"/>
      <c r="S5" s="244"/>
      <c r="T5" s="244"/>
      <c r="U5" s="244"/>
      <c r="V5" s="244"/>
      <c r="W5" s="244"/>
    </row>
    <row r="6" spans="1:23" s="66" customFormat="1" ht="24" customHeight="1" x14ac:dyDescent="0.35">
      <c r="A6" s="240"/>
      <c r="B6" s="240"/>
      <c r="C6" s="241"/>
      <c r="D6" s="241"/>
      <c r="E6" s="241"/>
      <c r="F6" s="241"/>
      <c r="G6" s="241"/>
      <c r="H6" s="241"/>
      <c r="I6" s="241"/>
      <c r="J6" s="241"/>
      <c r="K6" s="241"/>
      <c r="L6" s="241"/>
      <c r="M6" s="241"/>
      <c r="N6" s="241"/>
      <c r="O6" s="241"/>
      <c r="P6" s="241"/>
      <c r="Q6" s="244"/>
      <c r="R6" s="245"/>
      <c r="S6" s="244"/>
      <c r="T6" s="244"/>
      <c r="U6" s="244"/>
      <c r="V6" s="244"/>
      <c r="W6" s="244"/>
    </row>
    <row r="7" spans="1:23" s="66" customFormat="1" ht="24" customHeight="1" x14ac:dyDescent="0.35">
      <c r="A7" s="240" t="s">
        <v>39</v>
      </c>
      <c r="B7" s="246" t="s">
        <v>2</v>
      </c>
      <c r="C7" s="247"/>
      <c r="D7" s="248"/>
      <c r="E7" s="248"/>
      <c r="F7" s="241" t="s">
        <v>40</v>
      </c>
      <c r="G7" s="242" t="s">
        <v>75</v>
      </c>
      <c r="H7" s="242"/>
      <c r="I7" s="249"/>
      <c r="J7" s="241" t="s">
        <v>41</v>
      </c>
      <c r="K7" s="244"/>
      <c r="L7" s="234" t="s">
        <v>74</v>
      </c>
      <c r="M7" s="234"/>
      <c r="N7" s="234"/>
      <c r="O7" s="250"/>
      <c r="P7" s="250"/>
      <c r="Q7" s="244"/>
      <c r="R7" s="245"/>
      <c r="S7" s="244"/>
      <c r="T7" s="244"/>
      <c r="U7" s="244"/>
      <c r="V7" s="244"/>
      <c r="W7" s="244"/>
    </row>
    <row r="8" spans="1:23" s="66" customFormat="1" ht="24" customHeight="1" thickBot="1" x14ac:dyDescent="0.4">
      <c r="A8" s="240"/>
      <c r="B8" s="240"/>
      <c r="C8" s="241"/>
      <c r="D8" s="241"/>
      <c r="E8" s="241"/>
      <c r="F8" s="241"/>
      <c r="G8" s="241"/>
      <c r="H8" s="241"/>
      <c r="I8" s="241"/>
      <c r="J8" s="241"/>
      <c r="K8" s="241"/>
      <c r="L8" s="241"/>
      <c r="M8" s="241"/>
      <c r="N8" s="241"/>
      <c r="O8" s="241"/>
      <c r="P8" s="241"/>
      <c r="Q8" s="244"/>
      <c r="R8" s="245"/>
      <c r="S8" s="244"/>
      <c r="T8" s="244"/>
      <c r="U8" s="244"/>
      <c r="V8" s="224"/>
      <c r="W8" s="244"/>
    </row>
    <row r="9" spans="1:23" s="66" customFormat="1" ht="24" customHeight="1" thickBot="1" x14ac:dyDescent="0.4">
      <c r="A9" s="251" t="s">
        <v>42</v>
      </c>
      <c r="B9" s="252" t="s">
        <v>8</v>
      </c>
      <c r="C9" s="253"/>
      <c r="D9" s="253"/>
      <c r="E9" s="254"/>
      <c r="F9" s="252" t="s">
        <v>55</v>
      </c>
      <c r="G9" s="253"/>
      <c r="H9" s="253"/>
      <c r="I9" s="253"/>
      <c r="J9" s="253"/>
      <c r="K9" s="253"/>
      <c r="L9" s="254"/>
      <c r="M9" s="252" t="s">
        <v>9</v>
      </c>
      <c r="N9" s="253"/>
      <c r="O9" s="253"/>
      <c r="P9" s="253"/>
      <c r="Q9" s="254"/>
      <c r="R9" s="255"/>
      <c r="S9" s="256"/>
      <c r="T9" s="256"/>
      <c r="U9" s="256"/>
      <c r="V9" s="244"/>
    </row>
    <row r="10" spans="1:23" ht="24" customHeight="1" x14ac:dyDescent="0.35">
      <c r="A10" s="257" t="s">
        <v>43</v>
      </c>
      <c r="B10" s="258">
        <v>1</v>
      </c>
      <c r="C10" s="259">
        <v>2</v>
      </c>
      <c r="D10" s="260"/>
      <c r="E10" s="261">
        <v>3</v>
      </c>
      <c r="F10" s="259">
        <v>1</v>
      </c>
      <c r="G10" s="259">
        <v>2</v>
      </c>
      <c r="H10" s="259">
        <v>3</v>
      </c>
      <c r="I10" s="259">
        <v>4</v>
      </c>
      <c r="J10" s="259">
        <v>5</v>
      </c>
      <c r="K10" s="259">
        <v>6</v>
      </c>
      <c r="L10" s="259">
        <v>7</v>
      </c>
      <c r="M10" s="258">
        <v>1</v>
      </c>
      <c r="N10" s="262">
        <v>2</v>
      </c>
      <c r="O10" s="262">
        <v>3</v>
      </c>
      <c r="P10" s="262">
        <v>4</v>
      </c>
      <c r="Q10" s="263">
        <v>5</v>
      </c>
      <c r="R10" s="231"/>
      <c r="S10" s="224"/>
      <c r="T10" s="224"/>
      <c r="U10" s="224"/>
      <c r="V10" s="224"/>
    </row>
    <row r="11" spans="1:23" ht="24" customHeight="1" x14ac:dyDescent="0.35">
      <c r="A11" s="264" t="s">
        <v>44</v>
      </c>
      <c r="B11" s="265">
        <v>1</v>
      </c>
      <c r="C11" s="266">
        <v>2</v>
      </c>
      <c r="D11" s="267">
        <v>3</v>
      </c>
      <c r="E11" s="268">
        <v>4</v>
      </c>
      <c r="F11" s="265">
        <v>1</v>
      </c>
      <c r="G11" s="266">
        <v>2</v>
      </c>
      <c r="H11" s="266">
        <v>2</v>
      </c>
      <c r="I11" s="267">
        <v>3</v>
      </c>
      <c r="J11" s="269">
        <v>4</v>
      </c>
      <c r="K11" s="270">
        <v>5</v>
      </c>
      <c r="L11" s="271">
        <v>6</v>
      </c>
      <c r="M11" s="265">
        <v>1</v>
      </c>
      <c r="N11" s="266">
        <v>2</v>
      </c>
      <c r="O11" s="267">
        <v>3</v>
      </c>
      <c r="P11" s="269">
        <v>4</v>
      </c>
      <c r="Q11" s="272">
        <v>5</v>
      </c>
      <c r="R11" s="231"/>
      <c r="S11" s="224"/>
      <c r="T11" s="224"/>
      <c r="U11" s="224"/>
      <c r="V11" s="224"/>
    </row>
    <row r="12" spans="1:23" ht="24" customHeight="1" x14ac:dyDescent="0.35">
      <c r="A12" s="264" t="s">
        <v>45</v>
      </c>
      <c r="B12" s="273">
        <v>31.3667096</v>
      </c>
      <c r="C12" s="274">
        <v>55.262055999999994</v>
      </c>
      <c r="D12" s="274">
        <v>51.678625599999997</v>
      </c>
      <c r="E12" s="275">
        <v>67.042200000000008</v>
      </c>
      <c r="F12" s="274">
        <v>52.033402400000014</v>
      </c>
      <c r="G12" s="274">
        <v>57.621012000000007</v>
      </c>
      <c r="H12" s="274">
        <v>57.075538399999992</v>
      </c>
      <c r="I12" s="274">
        <v>106.17749760000001</v>
      </c>
      <c r="J12" s="276">
        <v>89.547747200000003</v>
      </c>
      <c r="K12" s="276">
        <v>100.94482719999999</v>
      </c>
      <c r="L12" s="276">
        <v>58.113625600000013</v>
      </c>
      <c r="M12" s="273">
        <v>39.241944000000004</v>
      </c>
      <c r="N12" s="277">
        <v>77.485007999999993</v>
      </c>
      <c r="O12" s="277">
        <v>55.905529599999987</v>
      </c>
      <c r="P12" s="277">
        <v>82.144964799999997</v>
      </c>
      <c r="Q12" s="278">
        <v>59.463100800000007</v>
      </c>
      <c r="R12" s="231"/>
      <c r="S12" s="224"/>
      <c r="T12" s="224"/>
      <c r="U12" s="224"/>
      <c r="V12" s="224"/>
    </row>
    <row r="13" spans="1:23" ht="24" customHeight="1" x14ac:dyDescent="0.35">
      <c r="A13" s="264" t="s">
        <v>46</v>
      </c>
      <c r="B13" s="273">
        <v>31.3667096</v>
      </c>
      <c r="C13" s="274">
        <v>55.262055999999994</v>
      </c>
      <c r="D13" s="274">
        <v>51.678625599999997</v>
      </c>
      <c r="E13" s="275">
        <v>67.042200000000008</v>
      </c>
      <c r="F13" s="274">
        <v>52.033402400000014</v>
      </c>
      <c r="G13" s="274">
        <v>57.621012000000007</v>
      </c>
      <c r="H13" s="274">
        <v>57.075538399999992</v>
      </c>
      <c r="I13" s="274">
        <v>106.17749760000001</v>
      </c>
      <c r="J13" s="276">
        <v>89.547747200000003</v>
      </c>
      <c r="K13" s="276">
        <v>100.94482719999999</v>
      </c>
      <c r="L13" s="276">
        <v>58.113625600000013</v>
      </c>
      <c r="M13" s="273">
        <v>39.241944000000004</v>
      </c>
      <c r="N13" s="277">
        <v>77.485007999999993</v>
      </c>
      <c r="O13" s="277">
        <v>55.905529599999987</v>
      </c>
      <c r="P13" s="277">
        <v>82.144964799999997</v>
      </c>
      <c r="Q13" s="278">
        <v>59.463100800000007</v>
      </c>
      <c r="R13" s="231"/>
      <c r="S13" s="224"/>
      <c r="T13" s="224"/>
      <c r="U13" s="224"/>
      <c r="V13" s="224"/>
    </row>
    <row r="14" spans="1:23" ht="24" customHeight="1" x14ac:dyDescent="0.35">
      <c r="A14" s="264" t="s">
        <v>47</v>
      </c>
      <c r="B14" s="273">
        <v>32.032816159999996</v>
      </c>
      <c r="C14" s="274">
        <v>57.146377600000008</v>
      </c>
      <c r="D14" s="274">
        <v>53.549549760000012</v>
      </c>
      <c r="E14" s="275">
        <v>69.685120000000012</v>
      </c>
      <c r="F14" s="274">
        <v>52.266639039999994</v>
      </c>
      <c r="G14" s="274">
        <v>59.544595199999989</v>
      </c>
      <c r="H14" s="274">
        <v>59.044584640000018</v>
      </c>
      <c r="I14" s="274">
        <v>110.56580095999998</v>
      </c>
      <c r="J14" s="276">
        <v>93.27560111999999</v>
      </c>
      <c r="K14" s="276">
        <v>105.19476912000002</v>
      </c>
      <c r="L14" s="276">
        <v>60.992549759999989</v>
      </c>
      <c r="M14" s="273">
        <v>40.736522399999998</v>
      </c>
      <c r="N14" s="277">
        <v>80.414496800000009</v>
      </c>
      <c r="O14" s="277">
        <v>58.120288160000015</v>
      </c>
      <c r="P14" s="277">
        <v>85.309714079999978</v>
      </c>
      <c r="Q14" s="278">
        <v>62.146759680000002</v>
      </c>
      <c r="R14" s="231"/>
      <c r="S14" s="224"/>
      <c r="T14" s="224"/>
      <c r="U14" s="224"/>
      <c r="V14" s="224"/>
    </row>
    <row r="15" spans="1:23" ht="24" customHeight="1" x14ac:dyDescent="0.35">
      <c r="A15" s="264" t="s">
        <v>48</v>
      </c>
      <c r="B15" s="273">
        <v>32.032816159999996</v>
      </c>
      <c r="C15" s="274">
        <v>57.146377600000008</v>
      </c>
      <c r="D15" s="274">
        <v>53.549549760000012</v>
      </c>
      <c r="E15" s="275">
        <v>69.685120000000012</v>
      </c>
      <c r="F15" s="274">
        <v>52.266639039999994</v>
      </c>
      <c r="G15" s="274">
        <v>59.544595199999989</v>
      </c>
      <c r="H15" s="274">
        <v>59.044584640000018</v>
      </c>
      <c r="I15" s="274">
        <v>110.56580095999998</v>
      </c>
      <c r="J15" s="276">
        <v>93.27560111999999</v>
      </c>
      <c r="K15" s="276">
        <v>105.19476912000002</v>
      </c>
      <c r="L15" s="276">
        <v>60.992549759999989</v>
      </c>
      <c r="M15" s="273">
        <v>40.736522399999998</v>
      </c>
      <c r="N15" s="277">
        <v>80.414496800000009</v>
      </c>
      <c r="O15" s="277">
        <v>58.120288160000015</v>
      </c>
      <c r="P15" s="277">
        <v>85.309714079999978</v>
      </c>
      <c r="Q15" s="278">
        <v>62.146759680000002</v>
      </c>
      <c r="R15" s="231"/>
      <c r="S15" s="224"/>
      <c r="T15" s="224"/>
      <c r="U15" s="224"/>
      <c r="V15" s="224"/>
    </row>
    <row r="16" spans="1:23" ht="24" customHeight="1" x14ac:dyDescent="0.35">
      <c r="A16" s="264" t="s">
        <v>49</v>
      </c>
      <c r="B16" s="273">
        <v>32.032816159999996</v>
      </c>
      <c r="C16" s="274">
        <v>57.146377600000008</v>
      </c>
      <c r="D16" s="274">
        <v>53.549549760000012</v>
      </c>
      <c r="E16" s="275">
        <v>69.685120000000012</v>
      </c>
      <c r="F16" s="274">
        <v>52.266639039999994</v>
      </c>
      <c r="G16" s="274">
        <v>59.544595199999989</v>
      </c>
      <c r="H16" s="274">
        <v>59.044584640000018</v>
      </c>
      <c r="I16" s="274">
        <v>110.56580095999998</v>
      </c>
      <c r="J16" s="276">
        <v>93.27560111999999</v>
      </c>
      <c r="K16" s="276">
        <v>105.19476912000002</v>
      </c>
      <c r="L16" s="276">
        <v>60.992549759999989</v>
      </c>
      <c r="M16" s="273">
        <v>40.736522399999998</v>
      </c>
      <c r="N16" s="277">
        <v>80.414496800000009</v>
      </c>
      <c r="O16" s="277">
        <v>58.120288160000015</v>
      </c>
      <c r="P16" s="277">
        <v>85.309714079999978</v>
      </c>
      <c r="Q16" s="278">
        <v>62.146759680000002</v>
      </c>
      <c r="R16" s="231"/>
      <c r="S16" s="224"/>
      <c r="T16" s="224"/>
      <c r="U16" s="224"/>
      <c r="V16" s="224"/>
    </row>
    <row r="17" spans="1:43" ht="24" customHeight="1" x14ac:dyDescent="0.35">
      <c r="A17" s="264" t="s">
        <v>50</v>
      </c>
      <c r="B17" s="273">
        <v>32.032816159999996</v>
      </c>
      <c r="C17" s="274">
        <v>57.146377600000008</v>
      </c>
      <c r="D17" s="274">
        <v>53.549549760000012</v>
      </c>
      <c r="E17" s="275">
        <v>69.685120000000012</v>
      </c>
      <c r="F17" s="274">
        <v>52.266639039999994</v>
      </c>
      <c r="G17" s="274">
        <v>59.544595199999989</v>
      </c>
      <c r="H17" s="274">
        <v>59.044584640000018</v>
      </c>
      <c r="I17" s="274">
        <v>110.56580095999998</v>
      </c>
      <c r="J17" s="276">
        <v>93.27560111999999</v>
      </c>
      <c r="K17" s="276">
        <v>105.19476912000002</v>
      </c>
      <c r="L17" s="276">
        <v>60.992549759999989</v>
      </c>
      <c r="M17" s="273">
        <v>40.736522399999998</v>
      </c>
      <c r="N17" s="277">
        <v>80.414496800000009</v>
      </c>
      <c r="O17" s="277">
        <v>58.120288160000015</v>
      </c>
      <c r="P17" s="277">
        <v>85.309714079999978</v>
      </c>
      <c r="Q17" s="278">
        <v>62.146759680000002</v>
      </c>
      <c r="R17" s="231"/>
      <c r="S17" s="224"/>
      <c r="T17" s="224"/>
      <c r="U17" s="224"/>
      <c r="V17" s="224"/>
    </row>
    <row r="18" spans="1:43" ht="24" customHeight="1" thickBot="1" x14ac:dyDescent="0.4">
      <c r="A18" s="279" t="s">
        <v>51</v>
      </c>
      <c r="B18" s="280">
        <v>32.032816159999996</v>
      </c>
      <c r="C18" s="281">
        <v>57.146377600000008</v>
      </c>
      <c r="D18" s="281">
        <v>53.549549760000012</v>
      </c>
      <c r="E18" s="282">
        <v>69.685120000000012</v>
      </c>
      <c r="F18" s="283">
        <v>52.266639039999994</v>
      </c>
      <c r="G18" s="283">
        <v>59.544595199999989</v>
      </c>
      <c r="H18" s="283">
        <v>59.044584640000018</v>
      </c>
      <c r="I18" s="283">
        <v>110.56580095999998</v>
      </c>
      <c r="J18" s="284">
        <v>93.27560111999999</v>
      </c>
      <c r="K18" s="284">
        <v>105.19476912000002</v>
      </c>
      <c r="L18" s="284">
        <v>60.992549759999989</v>
      </c>
      <c r="M18" s="285">
        <v>40.736522399999998</v>
      </c>
      <c r="N18" s="286">
        <v>80.414496800000009</v>
      </c>
      <c r="O18" s="286">
        <v>58.120288160000015</v>
      </c>
      <c r="P18" s="286">
        <v>85.309714079999978</v>
      </c>
      <c r="Q18" s="287">
        <v>62.146759680000002</v>
      </c>
      <c r="R18" s="231"/>
      <c r="S18" s="224"/>
      <c r="T18" s="224"/>
      <c r="U18" s="224"/>
      <c r="V18" s="224"/>
    </row>
    <row r="19" spans="1:43" ht="24" customHeight="1" thickBot="1" x14ac:dyDescent="0.4">
      <c r="A19" s="288" t="s">
        <v>11</v>
      </c>
      <c r="B19" s="289">
        <f>SUM(B12:B18)</f>
        <v>222.89749999999998</v>
      </c>
      <c r="C19" s="290">
        <f t="shared" ref="C19:Q19" si="0">SUM(C12:C18)</f>
        <v>396.25599999999997</v>
      </c>
      <c r="D19" s="290">
        <f t="shared" ref="D19" si="1">SUM(D12:D18)</f>
        <v>371.10500000000002</v>
      </c>
      <c r="E19" s="291">
        <f t="shared" si="0"/>
        <v>482.51</v>
      </c>
      <c r="F19" s="292">
        <f t="shared" si="0"/>
        <v>365.4</v>
      </c>
      <c r="G19" s="293">
        <f t="shared" si="0"/>
        <v>412.96500000000003</v>
      </c>
      <c r="H19" s="293">
        <f t="shared" si="0"/>
        <v>409.37400000000014</v>
      </c>
      <c r="I19" s="293">
        <f t="shared" ref="I19:K19" si="2">SUM(I12:I18)</f>
        <v>765.18399999999986</v>
      </c>
      <c r="J19" s="293">
        <f t="shared" si="2"/>
        <v>645.47349999999994</v>
      </c>
      <c r="K19" s="294">
        <f t="shared" si="2"/>
        <v>727.86350000000016</v>
      </c>
      <c r="L19" s="295">
        <f t="shared" si="0"/>
        <v>421.18999999999994</v>
      </c>
      <c r="M19" s="292">
        <f t="shared" si="0"/>
        <v>282.16650000000004</v>
      </c>
      <c r="N19" s="293">
        <f t="shared" si="0"/>
        <v>557.04250000000002</v>
      </c>
      <c r="O19" s="293">
        <f t="shared" si="0"/>
        <v>402.41250000000008</v>
      </c>
      <c r="P19" s="293">
        <f t="shared" si="0"/>
        <v>590.83849999999995</v>
      </c>
      <c r="Q19" s="295">
        <f t="shared" si="0"/>
        <v>429.66</v>
      </c>
      <c r="R19" s="231"/>
      <c r="S19" s="224"/>
      <c r="T19" s="224"/>
      <c r="U19" s="224"/>
      <c r="V19" s="224"/>
    </row>
    <row r="20" spans="1:43" ht="24" customHeight="1" x14ac:dyDescent="0.35">
      <c r="A20" s="296"/>
      <c r="B20" s="297">
        <v>271</v>
      </c>
      <c r="C20" s="298">
        <v>488</v>
      </c>
      <c r="D20" s="298">
        <v>461</v>
      </c>
      <c r="E20" s="298">
        <v>610</v>
      </c>
      <c r="F20" s="298">
        <v>450</v>
      </c>
      <c r="G20" s="298">
        <v>513</v>
      </c>
      <c r="H20" s="298">
        <v>513</v>
      </c>
      <c r="I20" s="298">
        <v>976</v>
      </c>
      <c r="J20" s="298">
        <v>827</v>
      </c>
      <c r="K20" s="298">
        <v>941</v>
      </c>
      <c r="L20" s="298">
        <v>547</v>
      </c>
      <c r="M20" s="298">
        <v>349</v>
      </c>
      <c r="N20" s="298">
        <v>695</v>
      </c>
      <c r="O20" s="298">
        <v>511</v>
      </c>
      <c r="P20" s="298">
        <v>757</v>
      </c>
      <c r="Q20" s="298">
        <v>558</v>
      </c>
      <c r="R20" s="299"/>
      <c r="S20" s="298"/>
      <c r="T20" s="298"/>
      <c r="U20" s="298"/>
      <c r="V20" s="298"/>
      <c r="W20" s="298"/>
      <c r="X20" s="224"/>
      <c r="Y20" s="224"/>
      <c r="Z20" s="224"/>
      <c r="AA20" s="224"/>
      <c r="AB20" s="224"/>
      <c r="AC20" s="224"/>
      <c r="AD20" s="224"/>
    </row>
    <row r="21" spans="1:43" s="305" customFormat="1" ht="24" customHeight="1" x14ac:dyDescent="0.35">
      <c r="A21" s="296"/>
      <c r="B21" s="300"/>
      <c r="C21" s="301"/>
      <c r="D21" s="302"/>
      <c r="E21" s="302"/>
      <c r="F21" s="302"/>
      <c r="G21" s="302"/>
      <c r="H21" s="302"/>
      <c r="I21" s="302"/>
      <c r="J21" s="302"/>
      <c r="K21" s="302"/>
      <c r="L21" s="302"/>
      <c r="M21" s="302"/>
      <c r="N21" s="302"/>
      <c r="O21" s="302"/>
      <c r="P21" s="302"/>
      <c r="Q21" s="302"/>
      <c r="R21" s="303"/>
      <c r="S21" s="302"/>
      <c r="T21" s="304"/>
      <c r="U21" s="304"/>
      <c r="V21" s="304"/>
      <c r="W21" s="304"/>
      <c r="X21" s="304"/>
      <c r="Y21" s="304"/>
    </row>
    <row r="22" spans="1:43" ht="24" customHeight="1" thickBot="1" x14ac:dyDescent="0.4">
      <c r="A22" s="306"/>
      <c r="B22" s="306"/>
      <c r="C22" s="307"/>
      <c r="D22" s="307"/>
      <c r="E22" s="307"/>
      <c r="F22" s="307"/>
      <c r="G22" s="307"/>
      <c r="H22" s="307"/>
      <c r="I22" s="307"/>
      <c r="J22" s="307"/>
      <c r="K22" s="307"/>
      <c r="L22" s="307"/>
      <c r="M22" s="307"/>
      <c r="N22" s="307"/>
      <c r="O22" s="224"/>
      <c r="P22" s="224"/>
      <c r="Q22" s="224"/>
      <c r="R22" s="231"/>
      <c r="S22" s="224"/>
      <c r="T22" s="224"/>
      <c r="U22" s="224"/>
      <c r="V22" s="224"/>
    </row>
    <row r="23" spans="1:43" ht="24" customHeight="1" thickBot="1" x14ac:dyDescent="0.4">
      <c r="A23" s="251" t="s">
        <v>42</v>
      </c>
      <c r="B23" s="252" t="s">
        <v>30</v>
      </c>
      <c r="C23" s="253"/>
      <c r="D23" s="253"/>
      <c r="E23" s="253"/>
      <c r="F23" s="254"/>
      <c r="G23" s="308"/>
      <c r="H23" s="256"/>
      <c r="I23" s="256"/>
      <c r="J23" s="251" t="s">
        <v>52</v>
      </c>
      <c r="K23" s="252" t="s">
        <v>26</v>
      </c>
      <c r="L23" s="253"/>
      <c r="M23" s="253"/>
      <c r="N23" s="253"/>
      <c r="O23" s="253"/>
      <c r="P23" s="254"/>
      <c r="Q23" s="309"/>
      <c r="R23" s="231"/>
      <c r="S23" s="224"/>
      <c r="T23" s="224"/>
      <c r="U23" s="224"/>
      <c r="V23" s="310"/>
      <c r="W23" s="310"/>
      <c r="X23" s="310"/>
      <c r="Y23" s="310"/>
      <c r="Z23" s="310"/>
      <c r="AA23" s="310"/>
      <c r="AB23" s="310"/>
      <c r="AC23" s="310"/>
      <c r="AD23" s="310"/>
      <c r="AE23" s="310"/>
      <c r="AF23" s="310"/>
      <c r="AG23" s="310"/>
      <c r="AH23" s="310"/>
      <c r="AI23" s="310"/>
      <c r="AJ23" s="310"/>
      <c r="AK23" s="310"/>
      <c r="AL23" s="310"/>
      <c r="AM23" s="310"/>
      <c r="AN23" s="310"/>
      <c r="AO23" s="310"/>
      <c r="AP23" s="310"/>
      <c r="AQ23" s="310"/>
    </row>
    <row r="24" spans="1:43" ht="24" customHeight="1" x14ac:dyDescent="0.35">
      <c r="A24" s="257" t="s">
        <v>43</v>
      </c>
      <c r="B24" s="311">
        <v>1</v>
      </c>
      <c r="C24" s="262">
        <v>2</v>
      </c>
      <c r="D24" s="262">
        <v>3</v>
      </c>
      <c r="E24" s="262">
        <v>4</v>
      </c>
      <c r="F24" s="263">
        <v>5</v>
      </c>
      <c r="G24" s="312" t="s">
        <v>11</v>
      </c>
      <c r="H24" s="313"/>
      <c r="I24" s="313"/>
      <c r="J24" s="257" t="s">
        <v>43</v>
      </c>
      <c r="K24" s="314">
        <v>1</v>
      </c>
      <c r="L24" s="315">
        <v>2</v>
      </c>
      <c r="M24" s="315">
        <v>3</v>
      </c>
      <c r="N24" s="315">
        <v>4</v>
      </c>
      <c r="O24" s="315">
        <v>5</v>
      </c>
      <c r="P24" s="316">
        <v>6</v>
      </c>
      <c r="Q24" s="317" t="s">
        <v>11</v>
      </c>
      <c r="R24" s="231"/>
      <c r="S24" s="224"/>
      <c r="T24" s="224"/>
      <c r="U24" s="224"/>
    </row>
    <row r="25" spans="1:43" ht="24" customHeight="1" x14ac:dyDescent="0.35">
      <c r="A25" s="264" t="s">
        <v>44</v>
      </c>
      <c r="B25" s="265">
        <v>1</v>
      </c>
      <c r="C25" s="266">
        <v>2</v>
      </c>
      <c r="D25" s="267">
        <v>3</v>
      </c>
      <c r="E25" s="269">
        <v>4</v>
      </c>
      <c r="F25" s="272">
        <v>5</v>
      </c>
      <c r="G25" s="318"/>
      <c r="H25" s="241"/>
      <c r="I25" s="241"/>
      <c r="J25" s="264" t="s">
        <v>44</v>
      </c>
      <c r="K25" s="265">
        <v>1</v>
      </c>
      <c r="L25" s="266">
        <v>2</v>
      </c>
      <c r="M25" s="267">
        <v>3</v>
      </c>
      <c r="N25" s="319">
        <v>4</v>
      </c>
      <c r="O25" s="270">
        <v>5</v>
      </c>
      <c r="P25" s="271">
        <v>6</v>
      </c>
      <c r="Q25" s="318"/>
      <c r="R25" s="231"/>
      <c r="S25" s="224"/>
      <c r="T25" s="224"/>
      <c r="U25" s="224"/>
    </row>
    <row r="26" spans="1:43" ht="24" customHeight="1" x14ac:dyDescent="0.35">
      <c r="A26" s="264" t="s">
        <v>45</v>
      </c>
      <c r="B26" s="320">
        <v>48.450492800000006</v>
      </c>
      <c r="C26" s="277">
        <v>80.302516800000006</v>
      </c>
      <c r="D26" s="277">
        <v>54.755095200000007</v>
      </c>
      <c r="E26" s="277">
        <v>64.122931200000011</v>
      </c>
      <c r="F26" s="278">
        <v>60.122448000000006</v>
      </c>
      <c r="G26" s="321">
        <f t="shared" ref="G26:G32" si="3">SUM(B12:Q12,B26:F26)</f>
        <v>1348.8572728000001</v>
      </c>
      <c r="H26" s="241"/>
      <c r="I26" s="241"/>
      <c r="J26" s="264" t="s">
        <v>45</v>
      </c>
      <c r="K26" s="273">
        <v>27.346931200000007</v>
      </c>
      <c r="L26" s="322">
        <v>76.680359359999983</v>
      </c>
      <c r="M26" s="322">
        <v>71.524563200000003</v>
      </c>
      <c r="N26" s="322">
        <v>78.580179040000004</v>
      </c>
      <c r="O26" s="322">
        <v>83.705412479999993</v>
      </c>
      <c r="P26" s="323">
        <v>76.27646863999999</v>
      </c>
      <c r="Q26" s="321">
        <f t="shared" ref="Q26:Q32" si="4">SUM(K26:P26)</f>
        <v>414.11391391999996</v>
      </c>
      <c r="R26" s="231"/>
      <c r="S26" s="224"/>
      <c r="T26" s="224"/>
      <c r="U26" s="224"/>
    </row>
    <row r="27" spans="1:43" ht="24" customHeight="1" x14ac:dyDescent="0.35">
      <c r="A27" s="264" t="s">
        <v>46</v>
      </c>
      <c r="B27" s="320">
        <v>48.450492800000006</v>
      </c>
      <c r="C27" s="277">
        <v>80.302516800000006</v>
      </c>
      <c r="D27" s="277">
        <v>54.755095200000007</v>
      </c>
      <c r="E27" s="277">
        <v>64.122931200000011</v>
      </c>
      <c r="F27" s="278">
        <v>60.122448000000006</v>
      </c>
      <c r="G27" s="321">
        <f t="shared" si="3"/>
        <v>1348.8572728000001</v>
      </c>
      <c r="H27" s="249"/>
      <c r="I27" s="249"/>
      <c r="J27" s="264" t="s">
        <v>46</v>
      </c>
      <c r="K27" s="273">
        <v>27.346931200000007</v>
      </c>
      <c r="L27" s="322">
        <v>76.680359359999983</v>
      </c>
      <c r="M27" s="322">
        <v>71.524563200000003</v>
      </c>
      <c r="N27" s="322">
        <v>78.580179040000004</v>
      </c>
      <c r="O27" s="322">
        <v>83.705412479999993</v>
      </c>
      <c r="P27" s="323">
        <v>76.27646863999999</v>
      </c>
      <c r="Q27" s="321">
        <f t="shared" si="4"/>
        <v>414.11391391999996</v>
      </c>
      <c r="R27" s="231"/>
      <c r="S27" s="224"/>
      <c r="T27" s="224"/>
      <c r="U27" s="224"/>
    </row>
    <row r="28" spans="1:43" ht="24" customHeight="1" x14ac:dyDescent="0.35">
      <c r="A28" s="264" t="s">
        <v>47</v>
      </c>
      <c r="B28" s="320">
        <v>50.263502879999997</v>
      </c>
      <c r="C28" s="277">
        <v>83.615593279999985</v>
      </c>
      <c r="D28" s="277">
        <v>57.039761919999989</v>
      </c>
      <c r="E28" s="277">
        <v>66.76202751999999</v>
      </c>
      <c r="F28" s="278">
        <v>62.428320799999995</v>
      </c>
      <c r="G28" s="321">
        <f t="shared" si="3"/>
        <v>1400.1353908799999</v>
      </c>
      <c r="H28" s="249"/>
      <c r="I28" s="249"/>
      <c r="J28" s="264" t="s">
        <v>47</v>
      </c>
      <c r="K28" s="273">
        <v>27.052327519999999</v>
      </c>
      <c r="L28" s="322">
        <v>79.707356255999997</v>
      </c>
      <c r="M28" s="322">
        <v>74.306274720000005</v>
      </c>
      <c r="N28" s="322">
        <v>82.072928383999994</v>
      </c>
      <c r="O28" s="322">
        <v>87.494635008000017</v>
      </c>
      <c r="P28" s="323">
        <v>79.754812544000018</v>
      </c>
      <c r="Q28" s="321">
        <f t="shared" si="4"/>
        <v>430.38833443200002</v>
      </c>
      <c r="R28" s="231"/>
      <c r="S28" s="224"/>
      <c r="T28" s="224"/>
      <c r="U28" s="224"/>
    </row>
    <row r="29" spans="1:43" ht="24" customHeight="1" x14ac:dyDescent="0.35">
      <c r="A29" s="264" t="s">
        <v>48</v>
      </c>
      <c r="B29" s="320">
        <v>50.263502879999997</v>
      </c>
      <c r="C29" s="277">
        <v>83.615593279999985</v>
      </c>
      <c r="D29" s="277">
        <v>57.039761919999989</v>
      </c>
      <c r="E29" s="277">
        <v>66.76202751999999</v>
      </c>
      <c r="F29" s="278">
        <v>62.428320799999995</v>
      </c>
      <c r="G29" s="321">
        <f t="shared" si="3"/>
        <v>1400.1353908799999</v>
      </c>
      <c r="H29" s="249"/>
      <c r="I29" s="249"/>
      <c r="J29" s="264" t="s">
        <v>48</v>
      </c>
      <c r="K29" s="273">
        <v>27.052327519999999</v>
      </c>
      <c r="L29" s="322">
        <v>79.707356255999997</v>
      </c>
      <c r="M29" s="322">
        <v>74.306274720000005</v>
      </c>
      <c r="N29" s="322">
        <v>82.072928383999994</v>
      </c>
      <c r="O29" s="322">
        <v>87.494635008000017</v>
      </c>
      <c r="P29" s="323">
        <v>79.754812544000018</v>
      </c>
      <c r="Q29" s="321">
        <f t="shared" si="4"/>
        <v>430.38833443200002</v>
      </c>
      <c r="R29" s="231"/>
      <c r="S29" s="224"/>
      <c r="T29" s="224"/>
      <c r="U29" s="224"/>
    </row>
    <row r="30" spans="1:43" ht="24" customHeight="1" x14ac:dyDescent="0.35">
      <c r="A30" s="264" t="s">
        <v>49</v>
      </c>
      <c r="B30" s="320">
        <v>50.263502879999997</v>
      </c>
      <c r="C30" s="277">
        <v>83.615593279999985</v>
      </c>
      <c r="D30" s="277">
        <v>57.039761919999989</v>
      </c>
      <c r="E30" s="277">
        <v>66.76202751999999</v>
      </c>
      <c r="F30" s="278">
        <v>62.428320799999995</v>
      </c>
      <c r="G30" s="321">
        <f t="shared" si="3"/>
        <v>1400.1353908799999</v>
      </c>
      <c r="H30" s="249"/>
      <c r="I30" s="249"/>
      <c r="J30" s="264" t="s">
        <v>49</v>
      </c>
      <c r="K30" s="273">
        <v>27.052327519999999</v>
      </c>
      <c r="L30" s="322">
        <v>79.707356255999997</v>
      </c>
      <c r="M30" s="322">
        <v>74.306274720000005</v>
      </c>
      <c r="N30" s="322">
        <v>82.072928383999994</v>
      </c>
      <c r="O30" s="322">
        <v>87.494635008000017</v>
      </c>
      <c r="P30" s="323">
        <v>79.754812544000018</v>
      </c>
      <c r="Q30" s="321">
        <f t="shared" si="4"/>
        <v>430.38833443200002</v>
      </c>
      <c r="R30" s="231"/>
      <c r="S30" s="224"/>
      <c r="T30" s="224"/>
      <c r="U30" s="224"/>
    </row>
    <row r="31" spans="1:43" ht="24" customHeight="1" x14ac:dyDescent="0.35">
      <c r="A31" s="264" t="s">
        <v>50</v>
      </c>
      <c r="B31" s="320">
        <v>50.263502879999997</v>
      </c>
      <c r="C31" s="277">
        <v>83.615593279999985</v>
      </c>
      <c r="D31" s="277">
        <v>57.039761919999989</v>
      </c>
      <c r="E31" s="277">
        <v>66.76202751999999</v>
      </c>
      <c r="F31" s="278">
        <v>62.428320799999995</v>
      </c>
      <c r="G31" s="321">
        <f t="shared" si="3"/>
        <v>1400.1353908799999</v>
      </c>
      <c r="H31" s="249"/>
      <c r="I31" s="249"/>
      <c r="J31" s="264" t="s">
        <v>50</v>
      </c>
      <c r="K31" s="273">
        <v>27.052327519999999</v>
      </c>
      <c r="L31" s="322">
        <v>79.707356255999997</v>
      </c>
      <c r="M31" s="322">
        <v>74.306274720000005</v>
      </c>
      <c r="N31" s="322">
        <v>82.072928383999994</v>
      </c>
      <c r="O31" s="322">
        <v>87.494635008000017</v>
      </c>
      <c r="P31" s="323">
        <v>79.754812544000018</v>
      </c>
      <c r="Q31" s="321">
        <f t="shared" si="4"/>
        <v>430.38833443200002</v>
      </c>
      <c r="R31" s="231"/>
      <c r="S31" s="224"/>
      <c r="T31" s="224"/>
      <c r="U31" s="224"/>
    </row>
    <row r="32" spans="1:43" ht="24" customHeight="1" thickBot="1" x14ac:dyDescent="0.4">
      <c r="A32" s="279" t="s">
        <v>51</v>
      </c>
      <c r="B32" s="324">
        <v>50.263502879999997</v>
      </c>
      <c r="C32" s="325">
        <v>83.615593279999985</v>
      </c>
      <c r="D32" s="325">
        <v>57.039761919999989</v>
      </c>
      <c r="E32" s="325">
        <v>66.76202751999999</v>
      </c>
      <c r="F32" s="326">
        <v>62.428320799999995</v>
      </c>
      <c r="G32" s="321">
        <f t="shared" si="3"/>
        <v>1400.1353908799999</v>
      </c>
      <c r="H32" s="249"/>
      <c r="I32" s="249"/>
      <c r="J32" s="279" t="s">
        <v>51</v>
      </c>
      <c r="K32" s="285">
        <v>27.052327519999999</v>
      </c>
      <c r="L32" s="327">
        <v>79.707356255999997</v>
      </c>
      <c r="M32" s="327">
        <v>74.306274720000005</v>
      </c>
      <c r="N32" s="327">
        <v>82.072928383999994</v>
      </c>
      <c r="O32" s="327">
        <v>87.494635008000017</v>
      </c>
      <c r="P32" s="328">
        <v>79.754812544000018</v>
      </c>
      <c r="Q32" s="321">
        <f t="shared" si="4"/>
        <v>430.38833443200002</v>
      </c>
      <c r="R32" s="231"/>
      <c r="S32" s="224"/>
      <c r="T32" s="224"/>
      <c r="U32" s="224"/>
    </row>
    <row r="33" spans="1:24" ht="24" customHeight="1" thickBot="1" x14ac:dyDescent="0.4">
      <c r="A33" s="288" t="s">
        <v>11</v>
      </c>
      <c r="B33" s="292">
        <f t="shared" ref="B33:F33" si="5">SUM(B26:B32)</f>
        <v>348.21850000000001</v>
      </c>
      <c r="C33" s="293">
        <f t="shared" si="5"/>
        <v>578.68299999999999</v>
      </c>
      <c r="D33" s="293">
        <f t="shared" si="5"/>
        <v>394.70899999999995</v>
      </c>
      <c r="E33" s="293">
        <f t="shared" si="5"/>
        <v>462.05600000000004</v>
      </c>
      <c r="F33" s="295">
        <f t="shared" si="5"/>
        <v>432.38649999999996</v>
      </c>
      <c r="G33" s="295">
        <f>SUM(G26:G32)</f>
        <v>9698.3914999999997</v>
      </c>
      <c r="H33" s="241"/>
      <c r="I33" s="241"/>
      <c r="J33" s="329" t="s">
        <v>11</v>
      </c>
      <c r="K33" s="330">
        <f t="shared" ref="K33:Q33" si="6">SUM(K26:K32)</f>
        <v>189.95550000000003</v>
      </c>
      <c r="L33" s="331">
        <f t="shared" si="6"/>
        <v>551.89750000000004</v>
      </c>
      <c r="M33" s="331">
        <f t="shared" si="6"/>
        <v>514.58050000000014</v>
      </c>
      <c r="N33" s="331">
        <f t="shared" si="6"/>
        <v>567.52499999999986</v>
      </c>
      <c r="O33" s="331">
        <f t="shared" si="6"/>
        <v>604.88400000000013</v>
      </c>
      <c r="P33" s="332">
        <f t="shared" si="6"/>
        <v>551.327</v>
      </c>
      <c r="Q33" s="333">
        <f t="shared" si="6"/>
        <v>2980.1695000000004</v>
      </c>
      <c r="R33" s="231"/>
      <c r="S33" s="224"/>
      <c r="T33" s="224"/>
      <c r="U33" s="224"/>
    </row>
    <row r="34" spans="1:24" ht="24" customHeight="1" x14ac:dyDescent="0.35">
      <c r="A34" s="334"/>
      <c r="B34" s="249">
        <v>427</v>
      </c>
      <c r="C34" s="249">
        <v>722</v>
      </c>
      <c r="D34" s="249">
        <v>499</v>
      </c>
      <c r="E34" s="249">
        <v>592</v>
      </c>
      <c r="F34" s="249">
        <v>559</v>
      </c>
      <c r="G34" s="249"/>
      <c r="H34" s="249"/>
      <c r="I34" s="249"/>
      <c r="J34" s="335"/>
      <c r="K34" s="335">
        <v>229</v>
      </c>
      <c r="L34" s="335">
        <v>671</v>
      </c>
      <c r="M34" s="335">
        <v>631</v>
      </c>
      <c r="N34" s="335">
        <v>705</v>
      </c>
      <c r="O34" s="335">
        <v>758</v>
      </c>
      <c r="P34" s="249">
        <v>697</v>
      </c>
      <c r="Q34" s="224"/>
      <c r="R34" s="231"/>
      <c r="S34" s="224"/>
      <c r="T34" s="224"/>
      <c r="U34" s="224"/>
    </row>
    <row r="35" spans="1:24" ht="24" customHeight="1" x14ac:dyDescent="0.35">
      <c r="A35" s="336"/>
      <c r="B35" s="335"/>
      <c r="C35" s="335"/>
      <c r="D35" s="335"/>
      <c r="E35" s="335"/>
      <c r="F35" s="335"/>
      <c r="G35" s="335"/>
      <c r="H35" s="335"/>
      <c r="I35" s="241"/>
      <c r="J35" s="241"/>
      <c r="K35" s="241"/>
      <c r="L35" s="241"/>
      <c r="M35" s="241"/>
      <c r="N35" s="241"/>
      <c r="O35" s="241"/>
      <c r="P35" s="224"/>
      <c r="Q35" s="224"/>
      <c r="R35" s="231"/>
      <c r="S35" s="224"/>
      <c r="T35" s="224"/>
      <c r="U35" s="224"/>
      <c r="V35" s="224"/>
    </row>
    <row r="36" spans="1:24" ht="24" customHeight="1" thickBot="1" x14ac:dyDescent="0.4">
      <c r="A36" s="337"/>
      <c r="B36" s="256"/>
      <c r="C36" s="256"/>
      <c r="D36" s="256"/>
      <c r="E36" s="256"/>
      <c r="F36" s="256"/>
      <c r="G36" s="256"/>
      <c r="H36" s="256"/>
      <c r="I36" s="256"/>
      <c r="J36" s="256"/>
      <c r="K36" s="256"/>
      <c r="L36" s="256"/>
      <c r="M36" s="256"/>
      <c r="N36" s="256"/>
      <c r="O36" s="256"/>
      <c r="P36" s="224"/>
      <c r="Q36" s="224"/>
      <c r="R36" s="231"/>
      <c r="S36" s="224"/>
      <c r="T36" s="224"/>
      <c r="U36" s="224"/>
      <c r="V36" s="224"/>
    </row>
    <row r="37" spans="1:24" ht="24" customHeight="1" thickBot="1" x14ac:dyDescent="0.4">
      <c r="A37" s="251" t="s">
        <v>53</v>
      </c>
      <c r="B37" s="252" t="s">
        <v>26</v>
      </c>
      <c r="C37" s="253"/>
      <c r="D37" s="253"/>
      <c r="E37" s="253"/>
      <c r="F37" s="253"/>
      <c r="G37" s="254"/>
      <c r="H37" s="256"/>
      <c r="I37" s="256"/>
      <c r="J37" s="338" t="s">
        <v>54</v>
      </c>
      <c r="K37" s="252" t="s">
        <v>8</v>
      </c>
      <c r="L37" s="253"/>
      <c r="M37" s="253"/>
      <c r="N37" s="253"/>
      <c r="O37" s="253"/>
      <c r="P37" s="253"/>
      <c r="Q37" s="309"/>
      <c r="R37" s="231"/>
      <c r="S37" s="224"/>
      <c r="T37" s="224"/>
      <c r="U37" s="224"/>
      <c r="V37" s="224"/>
      <c r="W37" s="224"/>
      <c r="X37" s="224"/>
    </row>
    <row r="38" spans="1:24" ht="24" customHeight="1" x14ac:dyDescent="0.35">
      <c r="A38" s="257" t="s">
        <v>43</v>
      </c>
      <c r="B38" s="314">
        <v>1</v>
      </c>
      <c r="C38" s="315">
        <v>2</v>
      </c>
      <c r="D38" s="315">
        <v>3</v>
      </c>
      <c r="E38" s="315">
        <v>4</v>
      </c>
      <c r="F38" s="315">
        <v>5</v>
      </c>
      <c r="G38" s="339" t="s">
        <v>11</v>
      </c>
      <c r="H38" s="256"/>
      <c r="I38" s="256"/>
      <c r="J38" s="122" t="s">
        <v>43</v>
      </c>
      <c r="K38" s="340">
        <v>1</v>
      </c>
      <c r="L38" s="315">
        <v>2</v>
      </c>
      <c r="M38" s="315">
        <v>3</v>
      </c>
      <c r="N38" s="315">
        <v>4</v>
      </c>
      <c r="O38" s="315">
        <v>5</v>
      </c>
      <c r="P38" s="315"/>
      <c r="Q38" s="339" t="s">
        <v>11</v>
      </c>
      <c r="R38" s="231"/>
      <c r="S38" s="224"/>
      <c r="T38" s="224"/>
      <c r="U38" s="224"/>
      <c r="V38" s="224"/>
      <c r="W38" s="224"/>
      <c r="X38" s="224"/>
    </row>
    <row r="39" spans="1:24" ht="24" customHeight="1" x14ac:dyDescent="0.35">
      <c r="A39" s="264" t="s">
        <v>44</v>
      </c>
      <c r="B39" s="265">
        <v>1</v>
      </c>
      <c r="C39" s="266">
        <v>2</v>
      </c>
      <c r="D39" s="267">
        <v>3</v>
      </c>
      <c r="E39" s="341"/>
      <c r="F39" s="341"/>
      <c r="G39" s="342"/>
      <c r="H39" s="256"/>
      <c r="I39" s="256"/>
      <c r="J39" s="93" t="s">
        <v>44</v>
      </c>
      <c r="K39" s="265">
        <v>1</v>
      </c>
      <c r="L39" s="266">
        <v>2</v>
      </c>
      <c r="M39" s="267">
        <v>3</v>
      </c>
      <c r="N39" s="269">
        <v>4</v>
      </c>
      <c r="O39" s="343"/>
      <c r="P39" s="344"/>
      <c r="Q39" s="345"/>
      <c r="R39" s="231"/>
      <c r="S39" s="224"/>
      <c r="T39" s="224"/>
      <c r="U39" s="224"/>
      <c r="V39" s="224"/>
      <c r="W39" s="224"/>
      <c r="X39" s="224"/>
    </row>
    <row r="40" spans="1:24" s="224" customFormat="1" ht="24" customHeight="1" x14ac:dyDescent="0.35">
      <c r="A40" s="264" t="s">
        <v>45</v>
      </c>
      <c r="B40" s="273">
        <v>8.5</v>
      </c>
      <c r="C40" s="276">
        <v>21.8</v>
      </c>
      <c r="D40" s="276">
        <v>14.7</v>
      </c>
      <c r="E40" s="276"/>
      <c r="F40" s="276"/>
      <c r="G40" s="346">
        <f t="shared" ref="G40:G47" si="7">SUM(B40:F40)</f>
        <v>45</v>
      </c>
      <c r="H40" s="256"/>
      <c r="I40" s="256"/>
      <c r="J40" s="93" t="s">
        <v>45</v>
      </c>
      <c r="K40" s="274">
        <v>21.8</v>
      </c>
      <c r="L40" s="322">
        <v>38.6</v>
      </c>
      <c r="M40" s="286">
        <v>38.200000000000003</v>
      </c>
      <c r="N40" s="286">
        <v>54.5</v>
      </c>
      <c r="O40" s="286"/>
      <c r="P40" s="286"/>
      <c r="Q40" s="346">
        <f t="shared" ref="Q40:Q47" si="8">SUM(K40:P40)</f>
        <v>153.10000000000002</v>
      </c>
      <c r="R40" s="231"/>
    </row>
    <row r="41" spans="1:24" s="224" customFormat="1" ht="24" customHeight="1" x14ac:dyDescent="0.35">
      <c r="A41" s="264" t="s">
        <v>46</v>
      </c>
      <c r="B41" s="273">
        <v>8.5</v>
      </c>
      <c r="C41" s="276">
        <v>21.8</v>
      </c>
      <c r="D41" s="276">
        <v>14.7</v>
      </c>
      <c r="E41" s="276"/>
      <c r="F41" s="276"/>
      <c r="G41" s="346">
        <f t="shared" si="7"/>
        <v>45</v>
      </c>
      <c r="H41" s="347"/>
      <c r="I41" s="347"/>
      <c r="J41" s="93" t="s">
        <v>46</v>
      </c>
      <c r="K41" s="348">
        <v>21.8</v>
      </c>
      <c r="L41" s="277">
        <v>38.6</v>
      </c>
      <c r="M41" s="277">
        <v>38.200000000000003</v>
      </c>
      <c r="N41" s="277">
        <v>54.5</v>
      </c>
      <c r="O41" s="277"/>
      <c r="P41" s="277"/>
      <c r="Q41" s="346">
        <f t="shared" si="8"/>
        <v>153.10000000000002</v>
      </c>
      <c r="R41" s="231"/>
    </row>
    <row r="42" spans="1:24" s="224" customFormat="1" ht="24" customHeight="1" x14ac:dyDescent="0.35">
      <c r="A42" s="264" t="s">
        <v>47</v>
      </c>
      <c r="B42" s="273">
        <v>8.6</v>
      </c>
      <c r="C42" s="276">
        <v>22.7</v>
      </c>
      <c r="D42" s="276">
        <v>15.5</v>
      </c>
      <c r="E42" s="276"/>
      <c r="F42" s="276"/>
      <c r="G42" s="346">
        <f t="shared" si="7"/>
        <v>46.8</v>
      </c>
      <c r="H42" s="347"/>
      <c r="I42" s="347"/>
      <c r="J42" s="93" t="s">
        <v>47</v>
      </c>
      <c r="K42" s="348">
        <v>22.8</v>
      </c>
      <c r="L42" s="277">
        <v>40.4</v>
      </c>
      <c r="M42" s="277">
        <v>40.1</v>
      </c>
      <c r="N42" s="277">
        <v>57.3</v>
      </c>
      <c r="O42" s="277"/>
      <c r="P42" s="277"/>
      <c r="Q42" s="346">
        <f t="shared" si="8"/>
        <v>160.60000000000002</v>
      </c>
      <c r="R42" s="231"/>
    </row>
    <row r="43" spans="1:24" s="224" customFormat="1" ht="24" customHeight="1" x14ac:dyDescent="0.35">
      <c r="A43" s="264" t="s">
        <v>48</v>
      </c>
      <c r="B43" s="273">
        <v>8.6</v>
      </c>
      <c r="C43" s="276">
        <v>22.7</v>
      </c>
      <c r="D43" s="276">
        <v>15.5</v>
      </c>
      <c r="E43" s="276"/>
      <c r="F43" s="276"/>
      <c r="G43" s="346">
        <f t="shared" si="7"/>
        <v>46.8</v>
      </c>
      <c r="H43" s="347"/>
      <c r="I43" s="347"/>
      <c r="J43" s="93" t="s">
        <v>48</v>
      </c>
      <c r="K43" s="274">
        <v>22.9</v>
      </c>
      <c r="L43" s="322">
        <v>40.4</v>
      </c>
      <c r="M43" s="277">
        <v>40.1</v>
      </c>
      <c r="N43" s="277">
        <v>57.4</v>
      </c>
      <c r="O43" s="277"/>
      <c r="P43" s="277"/>
      <c r="Q43" s="346">
        <f t="shared" si="8"/>
        <v>160.80000000000001</v>
      </c>
      <c r="R43" s="231"/>
    </row>
    <row r="44" spans="1:24" s="224" customFormat="1" ht="24" customHeight="1" x14ac:dyDescent="0.35">
      <c r="A44" s="264" t="s">
        <v>49</v>
      </c>
      <c r="B44" s="273">
        <v>8.6</v>
      </c>
      <c r="C44" s="276">
        <v>22.7</v>
      </c>
      <c r="D44" s="276">
        <v>15.6</v>
      </c>
      <c r="E44" s="276"/>
      <c r="F44" s="276"/>
      <c r="G44" s="346">
        <f t="shared" si="7"/>
        <v>46.9</v>
      </c>
      <c r="H44" s="347"/>
      <c r="I44" s="347"/>
      <c r="J44" s="93" t="s">
        <v>49</v>
      </c>
      <c r="K44" s="348">
        <v>22.9</v>
      </c>
      <c r="L44" s="277">
        <v>40.4</v>
      </c>
      <c r="M44" s="277">
        <v>40.1</v>
      </c>
      <c r="N44" s="277">
        <v>57.4</v>
      </c>
      <c r="O44" s="277"/>
      <c r="P44" s="277"/>
      <c r="Q44" s="346">
        <f t="shared" si="8"/>
        <v>160.80000000000001</v>
      </c>
      <c r="R44" s="231"/>
    </row>
    <row r="45" spans="1:24" s="224" customFormat="1" ht="24" customHeight="1" x14ac:dyDescent="0.35">
      <c r="A45" s="264" t="s">
        <v>50</v>
      </c>
      <c r="B45" s="273">
        <v>8.6</v>
      </c>
      <c r="C45" s="276">
        <v>22.8</v>
      </c>
      <c r="D45" s="276">
        <v>15.6</v>
      </c>
      <c r="E45" s="276"/>
      <c r="F45" s="276"/>
      <c r="G45" s="346">
        <f t="shared" si="7"/>
        <v>47</v>
      </c>
      <c r="H45" s="347"/>
      <c r="I45" s="347"/>
      <c r="J45" s="93" t="s">
        <v>50</v>
      </c>
      <c r="K45" s="348">
        <v>22.9</v>
      </c>
      <c r="L45" s="277">
        <v>40.4</v>
      </c>
      <c r="M45" s="277">
        <v>40.1</v>
      </c>
      <c r="N45" s="277">
        <v>57.4</v>
      </c>
      <c r="O45" s="277"/>
      <c r="P45" s="277"/>
      <c r="Q45" s="346">
        <f t="shared" si="8"/>
        <v>160.80000000000001</v>
      </c>
      <c r="R45" s="231"/>
    </row>
    <row r="46" spans="1:24" s="224" customFormat="1" ht="24" customHeight="1" thickBot="1" x14ac:dyDescent="0.4">
      <c r="A46" s="279" t="s">
        <v>51</v>
      </c>
      <c r="B46" s="285">
        <v>8.6999999999999993</v>
      </c>
      <c r="C46" s="284">
        <v>22.8</v>
      </c>
      <c r="D46" s="284">
        <v>15.6</v>
      </c>
      <c r="E46" s="284"/>
      <c r="F46" s="284"/>
      <c r="G46" s="349">
        <f t="shared" si="7"/>
        <v>47.1</v>
      </c>
      <c r="H46" s="347"/>
      <c r="I46" s="347"/>
      <c r="J46" s="350" t="s">
        <v>51</v>
      </c>
      <c r="K46" s="351">
        <v>22.9</v>
      </c>
      <c r="L46" s="286">
        <v>40.4</v>
      </c>
      <c r="M46" s="286">
        <v>40.200000000000003</v>
      </c>
      <c r="N46" s="286">
        <v>57.4</v>
      </c>
      <c r="O46" s="286"/>
      <c r="P46" s="286"/>
      <c r="Q46" s="349">
        <f t="shared" si="8"/>
        <v>160.9</v>
      </c>
      <c r="R46" s="231"/>
    </row>
    <row r="47" spans="1:24" s="224" customFormat="1" ht="24" customHeight="1" thickBot="1" x14ac:dyDescent="0.4">
      <c r="A47" s="352" t="s">
        <v>11</v>
      </c>
      <c r="B47" s="353">
        <f>SUM(B40:B46)</f>
        <v>60.100000000000009</v>
      </c>
      <c r="C47" s="354">
        <f>SUM(C40:C46)</f>
        <v>157.30000000000001</v>
      </c>
      <c r="D47" s="354">
        <f t="shared" ref="D47:E47" si="9">SUM(D40:D46)</f>
        <v>107.19999999999999</v>
      </c>
      <c r="E47" s="354">
        <f t="shared" si="9"/>
        <v>0</v>
      </c>
      <c r="F47" s="354">
        <f t="shared" ref="F47" si="10">SUM(F40:F46)</f>
        <v>0</v>
      </c>
      <c r="G47" s="355">
        <f t="shared" si="7"/>
        <v>324.60000000000002</v>
      </c>
      <c r="H47" s="356"/>
      <c r="I47" s="356"/>
      <c r="J47" s="357" t="s">
        <v>11</v>
      </c>
      <c r="K47" s="292">
        <f>SUM(K40:K46)</f>
        <v>158.00000000000003</v>
      </c>
      <c r="L47" s="294">
        <f t="shared" ref="L47:P47" si="11">SUM(L40:L46)</f>
        <v>279.2</v>
      </c>
      <c r="M47" s="294">
        <f t="shared" si="11"/>
        <v>277</v>
      </c>
      <c r="N47" s="294">
        <f t="shared" si="11"/>
        <v>395.9</v>
      </c>
      <c r="O47" s="294">
        <f t="shared" si="11"/>
        <v>0</v>
      </c>
      <c r="P47" s="294">
        <f t="shared" si="11"/>
        <v>0</v>
      </c>
      <c r="Q47" s="355">
        <f t="shared" si="8"/>
        <v>1110.0999999999999</v>
      </c>
      <c r="R47" s="231"/>
    </row>
    <row r="48" spans="1:24" s="359" customFormat="1" ht="20.25" customHeight="1" x14ac:dyDescent="0.35">
      <c r="A48" s="358"/>
      <c r="B48" s="359">
        <v>70</v>
      </c>
      <c r="C48" s="359">
        <v>185</v>
      </c>
      <c r="D48" s="359">
        <v>126</v>
      </c>
      <c r="K48" s="359">
        <v>173</v>
      </c>
      <c r="L48" s="359">
        <v>308</v>
      </c>
      <c r="M48" s="359">
        <v>308</v>
      </c>
      <c r="N48" s="359">
        <v>440</v>
      </c>
      <c r="R48" s="360"/>
    </row>
    <row r="49" spans="1:23" ht="20.25" customHeight="1" thickBot="1" x14ac:dyDescent="0.4">
      <c r="A49" s="361"/>
      <c r="B49" s="362"/>
      <c r="C49" s="362"/>
      <c r="D49" s="363"/>
      <c r="E49" s="362"/>
      <c r="F49" s="362"/>
      <c r="G49" s="362"/>
      <c r="H49" s="362"/>
      <c r="I49" s="362"/>
      <c r="J49" s="362"/>
      <c r="K49" s="363"/>
      <c r="L49" s="362"/>
      <c r="M49" s="364"/>
      <c r="N49" s="364"/>
      <c r="O49" s="362"/>
      <c r="P49" s="362"/>
      <c r="Q49" s="362"/>
      <c r="R49" s="365"/>
      <c r="S49" s="224"/>
      <c r="T49" s="224"/>
      <c r="U49" s="224"/>
      <c r="V49" s="224"/>
    </row>
    <row r="50" spans="1:23" ht="20.25" customHeight="1" x14ac:dyDescent="0.35">
      <c r="A50" s="224"/>
      <c r="B50" s="224"/>
      <c r="C50" s="224"/>
      <c r="D50" s="224"/>
      <c r="E50" s="224"/>
      <c r="F50" s="224"/>
      <c r="G50" s="224"/>
      <c r="H50" s="224"/>
      <c r="I50" s="224"/>
      <c r="J50" s="224"/>
      <c r="K50" s="224"/>
      <c r="L50" s="224"/>
      <c r="M50" s="224"/>
      <c r="N50" s="224"/>
      <c r="O50" s="224"/>
      <c r="P50" s="224"/>
      <c r="Q50" s="224"/>
      <c r="R50" s="224"/>
      <c r="S50" s="224"/>
      <c r="T50" s="224"/>
      <c r="U50" s="224"/>
      <c r="V50" s="224"/>
      <c r="W50" s="224"/>
    </row>
    <row r="51" spans="1:23" ht="14.15" customHeight="1" x14ac:dyDescent="0.35">
      <c r="A51" s="224"/>
      <c r="B51" s="224"/>
      <c r="C51" s="224"/>
      <c r="D51" s="224"/>
      <c r="E51" s="224"/>
      <c r="F51" s="224"/>
      <c r="G51" s="224"/>
      <c r="H51" s="224"/>
      <c r="I51" s="224"/>
      <c r="J51" s="224"/>
      <c r="K51" s="224"/>
      <c r="L51" s="224"/>
      <c r="M51" s="224"/>
      <c r="N51" s="224"/>
      <c r="O51" s="224"/>
      <c r="P51" s="224"/>
      <c r="Q51" s="224"/>
      <c r="R51" s="224"/>
      <c r="S51" s="224"/>
      <c r="T51" s="224"/>
    </row>
    <row r="52" spans="1:23" ht="14.15" customHeight="1" x14ac:dyDescent="0.35">
      <c r="A52" s="224"/>
      <c r="B52" s="224"/>
      <c r="C52" s="224"/>
      <c r="D52" s="224"/>
      <c r="E52" s="224"/>
      <c r="F52" s="224"/>
      <c r="G52" s="224"/>
      <c r="H52" s="224"/>
      <c r="I52" s="224"/>
      <c r="J52" s="224"/>
      <c r="K52" s="224"/>
      <c r="L52" s="224"/>
      <c r="M52" s="224"/>
      <c r="N52" s="224"/>
      <c r="O52" s="224"/>
      <c r="P52" s="224"/>
      <c r="Q52" s="224"/>
      <c r="R52" s="224"/>
      <c r="S52" s="224"/>
      <c r="T52" s="224"/>
    </row>
    <row r="53" spans="1:23" ht="14.15" customHeight="1" x14ac:dyDescent="0.35"/>
  </sheetData>
  <mergeCells count="20">
    <mergeCell ref="B5:C5"/>
    <mergeCell ref="G5:H5"/>
    <mergeCell ref="K5:L5"/>
    <mergeCell ref="G7:H7"/>
    <mergeCell ref="L7:N7"/>
    <mergeCell ref="B7:C7"/>
    <mergeCell ref="B37:G37"/>
    <mergeCell ref="K37:P37"/>
    <mergeCell ref="B21:C21"/>
    <mergeCell ref="B9:E9"/>
    <mergeCell ref="K23:P23"/>
    <mergeCell ref="F9:L9"/>
    <mergeCell ref="B23:F23"/>
    <mergeCell ref="M9:Q9"/>
    <mergeCell ref="A1:A3"/>
    <mergeCell ref="B1:L1"/>
    <mergeCell ref="M1:P1"/>
    <mergeCell ref="B2:L3"/>
    <mergeCell ref="M2:P2"/>
    <mergeCell ref="M3:P3"/>
  </mergeCells>
  <pageMargins left="0.25" right="0.25" top="0.75" bottom="0.75" header="0.3" footer="0.3"/>
  <pageSetup scale="43" orientation="landscape" r:id="rId1"/>
  <rowBreaks count="1" manualBreakCount="1">
    <brk id="49" max="19" man="1"/>
  </rowBreaks>
  <colBreaks count="1" manualBreakCount="1">
    <brk id="20" max="49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17" zoomScale="30" zoomScaleNormal="30" workbookViewId="0">
      <selection activeCell="M64" sqref="M64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0" width="33.453125" style="19" bestFit="1" customWidth="1"/>
    <col min="11" max="12" width="21.2695312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197" t="s">
        <v>0</v>
      </c>
      <c r="B3" s="197"/>
      <c r="C3" s="197"/>
      <c r="D3" s="128"/>
      <c r="E3" s="128"/>
      <c r="F3" s="128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2"/>
      <c r="Z3" s="2"/>
      <c r="AA3" s="2"/>
      <c r="AB3" s="2"/>
      <c r="AC3" s="2"/>
      <c r="AD3" s="128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28" t="s">
        <v>1</v>
      </c>
      <c r="B9" s="128"/>
      <c r="C9" s="128"/>
      <c r="D9" s="1"/>
      <c r="E9" s="198" t="s">
        <v>2</v>
      </c>
      <c r="F9" s="198"/>
      <c r="G9" s="19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198"/>
      <c r="S9" s="19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28"/>
      <c r="B10" s="128"/>
      <c r="C10" s="128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28" t="s">
        <v>4</v>
      </c>
      <c r="B11" s="128"/>
      <c r="C11" s="128"/>
      <c r="D11" s="1"/>
      <c r="E11" s="129">
        <v>1</v>
      </c>
      <c r="F11" s="1"/>
      <c r="G11" s="1"/>
      <c r="H11" s="1"/>
      <c r="I11" s="1"/>
      <c r="J11" s="1"/>
      <c r="K11" s="199" t="s">
        <v>58</v>
      </c>
      <c r="L11" s="199"/>
      <c r="M11" s="130"/>
      <c r="N11" s="130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28"/>
      <c r="B12" s="128"/>
      <c r="C12" s="128"/>
      <c r="D12" s="1"/>
      <c r="E12" s="5"/>
      <c r="F12" s="1"/>
      <c r="G12" s="1"/>
      <c r="H12" s="1"/>
      <c r="I12" s="1"/>
      <c r="J12" s="1"/>
      <c r="K12" s="130"/>
      <c r="L12" s="130"/>
      <c r="M12" s="130"/>
      <c r="N12" s="130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28"/>
      <c r="B13" s="128"/>
      <c r="C13" s="128"/>
      <c r="D13" s="128"/>
      <c r="E13" s="128"/>
      <c r="F13" s="128"/>
      <c r="G13" s="128"/>
      <c r="H13" s="128"/>
      <c r="I13" s="128"/>
      <c r="J13" s="128"/>
      <c r="K13" s="128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"/>
      <c r="X13" s="1"/>
      <c r="Y13" s="1"/>
    </row>
    <row r="14" spans="1:30" s="3" customFormat="1" ht="25.5" thickBot="1" x14ac:dyDescent="0.4">
      <c r="A14" s="128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210" t="s">
        <v>55</v>
      </c>
      <c r="C15" s="211"/>
      <c r="D15" s="211"/>
      <c r="E15" s="211"/>
      <c r="F15" s="211"/>
      <c r="G15" s="211"/>
      <c r="H15" s="211"/>
      <c r="I15" s="211"/>
      <c r="J15" s="212"/>
      <c r="K15" s="213" t="s">
        <v>9</v>
      </c>
      <c r="L15" s="205"/>
      <c r="M15" s="205"/>
      <c r="N15" s="205"/>
      <c r="O15" s="206"/>
      <c r="P15" s="207" t="s">
        <v>30</v>
      </c>
      <c r="Q15" s="208"/>
      <c r="R15" s="208"/>
      <c r="S15" s="209"/>
      <c r="T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40" customHeight="1" x14ac:dyDescent="0.35">
      <c r="A18" s="94" t="s">
        <v>13</v>
      </c>
      <c r="B18" s="23">
        <v>25.389000000000003</v>
      </c>
      <c r="C18" s="24">
        <v>19.188000000000006</v>
      </c>
      <c r="D18" s="24">
        <v>26.062000000000001</v>
      </c>
      <c r="E18" s="24">
        <v>25.481000000000002</v>
      </c>
      <c r="F18" s="24">
        <v>28.538999999999998</v>
      </c>
      <c r="G18" s="24">
        <v>28.749599999999997</v>
      </c>
      <c r="H18" s="24">
        <v>22.2212</v>
      </c>
      <c r="I18" s="24">
        <v>14.896000000000001</v>
      </c>
      <c r="J18" s="25">
        <v>14.052500000000004</v>
      </c>
      <c r="K18" s="82">
        <v>20.944833333333335</v>
      </c>
      <c r="L18" s="24">
        <v>15.131083333333333</v>
      </c>
      <c r="M18" s="24">
        <v>15.131083333333333</v>
      </c>
      <c r="N18" s="24">
        <v>20.189583333333331</v>
      </c>
      <c r="O18" s="24">
        <v>12.593333333333334</v>
      </c>
      <c r="P18" s="23">
        <v>13.053999999999998</v>
      </c>
      <c r="Q18" s="24">
        <v>24.787800000000004</v>
      </c>
      <c r="R18" s="24">
        <v>27.018000000000001</v>
      </c>
      <c r="S18" s="25">
        <v>17.744999999999997</v>
      </c>
      <c r="T18" s="26">
        <f t="shared" ref="T18:T25" si="0">SUM(B18:S18)</f>
        <v>371.17301666666663</v>
      </c>
      <c r="V18" s="2"/>
      <c r="W18" s="20"/>
    </row>
    <row r="19" spans="1:30" ht="40" customHeight="1" x14ac:dyDescent="0.35">
      <c r="A19" s="95" t="s">
        <v>14</v>
      </c>
      <c r="B19" s="23">
        <v>27.945166666666665</v>
      </c>
      <c r="C19" s="24">
        <v>21.983333333333331</v>
      </c>
      <c r="D19" s="24">
        <v>29.262166666666662</v>
      </c>
      <c r="E19" s="24">
        <v>29.080166666666667</v>
      </c>
      <c r="F19" s="24">
        <v>32.530166666666666</v>
      </c>
      <c r="G19" s="24">
        <v>33.526400000000002</v>
      </c>
      <c r="H19" s="24">
        <v>25.999799999999997</v>
      </c>
      <c r="I19" s="24">
        <v>17.651083333333332</v>
      </c>
      <c r="J19" s="25">
        <v>16.735249999999997</v>
      </c>
      <c r="K19" s="82">
        <v>25.405194444444447</v>
      </c>
      <c r="L19" s="24">
        <v>18.14448611111111</v>
      </c>
      <c r="M19" s="24">
        <v>18.104819444444445</v>
      </c>
      <c r="N19" s="24">
        <v>24.931402777777777</v>
      </c>
      <c r="O19" s="24">
        <v>15.721944444444444</v>
      </c>
      <c r="P19" s="23">
        <v>15.632333333333333</v>
      </c>
      <c r="Q19" s="24">
        <v>30.209533333333329</v>
      </c>
      <c r="R19" s="24">
        <v>32.902666666666669</v>
      </c>
      <c r="S19" s="25">
        <v>21.536666666666665</v>
      </c>
      <c r="T19" s="26">
        <f t="shared" si="0"/>
        <v>437.30258055555555</v>
      </c>
      <c r="V19" s="2"/>
      <c r="W19" s="20"/>
    </row>
    <row r="20" spans="1:30" ht="39.75" customHeight="1" x14ac:dyDescent="0.35">
      <c r="A20" s="94" t="s">
        <v>15</v>
      </c>
      <c r="B20" s="79">
        <v>30.151566666666668</v>
      </c>
      <c r="C20" s="24">
        <v>20.706533333333333</v>
      </c>
      <c r="D20" s="24">
        <v>29.262166666666662</v>
      </c>
      <c r="E20" s="24">
        <v>29.080166666666667</v>
      </c>
      <c r="F20" s="24">
        <v>32.530166666666666</v>
      </c>
      <c r="G20" s="24">
        <v>33.526400000000002</v>
      </c>
      <c r="H20" s="24">
        <v>25.9998</v>
      </c>
      <c r="I20" s="24">
        <v>17.651083333333332</v>
      </c>
      <c r="J20" s="25">
        <v>16.735250000000001</v>
      </c>
      <c r="K20" s="83">
        <v>24.923594444444443</v>
      </c>
      <c r="L20" s="24">
        <v>18.144486111111114</v>
      </c>
      <c r="M20" s="24">
        <v>18.104819444444445</v>
      </c>
      <c r="N20" s="24">
        <v>24.931402777777777</v>
      </c>
      <c r="O20" s="24">
        <v>15.721944444444443</v>
      </c>
      <c r="P20" s="79">
        <v>15.632333333333332</v>
      </c>
      <c r="Q20" s="24">
        <v>30.209533333333333</v>
      </c>
      <c r="R20" s="24">
        <v>32.902666666666661</v>
      </c>
      <c r="S20" s="25">
        <v>21.536666666666669</v>
      </c>
      <c r="T20" s="26">
        <f t="shared" si="0"/>
        <v>437.75058055555564</v>
      </c>
      <c r="V20" s="2"/>
      <c r="W20" s="20"/>
    </row>
    <row r="21" spans="1:30" ht="40" customHeight="1" x14ac:dyDescent="0.35">
      <c r="A21" s="95" t="s">
        <v>16</v>
      </c>
      <c r="B21" s="23">
        <v>30.151566666666668</v>
      </c>
      <c r="C21" s="24">
        <v>20.706533333333333</v>
      </c>
      <c r="D21" s="24">
        <v>29.262166666666662</v>
      </c>
      <c r="E21" s="24">
        <v>29.080166666666667</v>
      </c>
      <c r="F21" s="24">
        <v>32.530166666666666</v>
      </c>
      <c r="G21" s="24">
        <v>33.526400000000002</v>
      </c>
      <c r="H21" s="24">
        <v>25.9998</v>
      </c>
      <c r="I21" s="24">
        <v>17.651083333333332</v>
      </c>
      <c r="J21" s="25">
        <v>16.735250000000001</v>
      </c>
      <c r="K21" s="82">
        <v>24.923594444444443</v>
      </c>
      <c r="L21" s="24">
        <v>18.144486111111114</v>
      </c>
      <c r="M21" s="24">
        <v>18.104819444444445</v>
      </c>
      <c r="N21" s="24">
        <v>24.931402777777777</v>
      </c>
      <c r="O21" s="24">
        <v>15.721944444444443</v>
      </c>
      <c r="P21" s="23">
        <v>15.632333333333332</v>
      </c>
      <c r="Q21" s="24">
        <v>30.209533333333333</v>
      </c>
      <c r="R21" s="24">
        <v>32.902666666666661</v>
      </c>
      <c r="S21" s="25">
        <v>21.536666666666669</v>
      </c>
      <c r="T21" s="26">
        <f t="shared" si="0"/>
        <v>437.75058055555564</v>
      </c>
      <c r="V21" s="2"/>
      <c r="W21" s="20"/>
    </row>
    <row r="22" spans="1:30" ht="40" customHeight="1" x14ac:dyDescent="0.35">
      <c r="A22" s="94" t="s">
        <v>17</v>
      </c>
      <c r="B22" s="23">
        <v>30.151566666666668</v>
      </c>
      <c r="C22" s="24">
        <v>20.706533333333333</v>
      </c>
      <c r="D22" s="24">
        <v>29.262166666666662</v>
      </c>
      <c r="E22" s="24">
        <v>29.080166666666667</v>
      </c>
      <c r="F22" s="24">
        <v>32.530166666666666</v>
      </c>
      <c r="G22" s="24">
        <v>33.526400000000002</v>
      </c>
      <c r="H22" s="24">
        <v>25.9998</v>
      </c>
      <c r="I22" s="24">
        <v>17.651083333333332</v>
      </c>
      <c r="J22" s="25">
        <v>16.735250000000001</v>
      </c>
      <c r="K22" s="82">
        <v>24.923594444444443</v>
      </c>
      <c r="L22" s="24">
        <v>18.144486111111114</v>
      </c>
      <c r="M22" s="24">
        <v>18.104819444444445</v>
      </c>
      <c r="N22" s="24">
        <v>24.931402777777777</v>
      </c>
      <c r="O22" s="24">
        <v>15.721944444444443</v>
      </c>
      <c r="P22" s="23">
        <v>15.632333333333332</v>
      </c>
      <c r="Q22" s="24">
        <v>30.209533333333333</v>
      </c>
      <c r="R22" s="24">
        <v>32.902666666666661</v>
      </c>
      <c r="S22" s="25">
        <v>21.536666666666669</v>
      </c>
      <c r="T22" s="26">
        <f t="shared" si="0"/>
        <v>437.75058055555564</v>
      </c>
      <c r="V22" s="2"/>
      <c r="W22" s="20"/>
    </row>
    <row r="23" spans="1:30" ht="40" customHeight="1" x14ac:dyDescent="0.35">
      <c r="A23" s="95" t="s">
        <v>18</v>
      </c>
      <c r="B23" s="23">
        <v>30.151566666666668</v>
      </c>
      <c r="C23" s="24">
        <v>20.706533333333333</v>
      </c>
      <c r="D23" s="24">
        <v>29.262166666666662</v>
      </c>
      <c r="E23" s="24">
        <v>29.080166666666667</v>
      </c>
      <c r="F23" s="24">
        <v>32.530166666666666</v>
      </c>
      <c r="G23" s="24">
        <v>33.526400000000002</v>
      </c>
      <c r="H23" s="24">
        <v>25.9998</v>
      </c>
      <c r="I23" s="24">
        <v>17.651083333333332</v>
      </c>
      <c r="J23" s="25">
        <v>16.735250000000001</v>
      </c>
      <c r="K23" s="82">
        <v>24.923594444444443</v>
      </c>
      <c r="L23" s="24">
        <v>18.144486111111114</v>
      </c>
      <c r="M23" s="24">
        <v>18.104819444444445</v>
      </c>
      <c r="N23" s="24">
        <v>24.931402777777777</v>
      </c>
      <c r="O23" s="24">
        <v>15.721944444444443</v>
      </c>
      <c r="P23" s="23">
        <v>15.632333333333332</v>
      </c>
      <c r="Q23" s="24">
        <v>30.209533333333333</v>
      </c>
      <c r="R23" s="24">
        <v>32.902666666666661</v>
      </c>
      <c r="S23" s="25">
        <v>21.536666666666669</v>
      </c>
      <c r="T23" s="26">
        <f t="shared" si="0"/>
        <v>437.75058055555564</v>
      </c>
      <c r="V23" s="2"/>
      <c r="W23" s="20"/>
    </row>
    <row r="24" spans="1:30" ht="40" customHeight="1" x14ac:dyDescent="0.35">
      <c r="A24" s="94" t="s">
        <v>19</v>
      </c>
      <c r="B24" s="23">
        <v>30.151566666666668</v>
      </c>
      <c r="C24" s="24">
        <v>20.706533333333333</v>
      </c>
      <c r="D24" s="24">
        <v>29.262166666666662</v>
      </c>
      <c r="E24" s="24">
        <v>29.080166666666667</v>
      </c>
      <c r="F24" s="24">
        <v>32.530166666666666</v>
      </c>
      <c r="G24" s="24">
        <v>33.526400000000002</v>
      </c>
      <c r="H24" s="24">
        <v>25.9998</v>
      </c>
      <c r="I24" s="24">
        <v>17.651083333333332</v>
      </c>
      <c r="J24" s="25">
        <v>16.735250000000001</v>
      </c>
      <c r="K24" s="82">
        <v>24.923594444444443</v>
      </c>
      <c r="L24" s="24">
        <v>18.144486111111114</v>
      </c>
      <c r="M24" s="24">
        <v>18.104819444444445</v>
      </c>
      <c r="N24" s="24">
        <v>24.931402777777777</v>
      </c>
      <c r="O24" s="24">
        <v>15.721944444444443</v>
      </c>
      <c r="P24" s="23">
        <v>15.632333333333332</v>
      </c>
      <c r="Q24" s="24">
        <v>30.209533333333333</v>
      </c>
      <c r="R24" s="24">
        <v>32.902666666666661</v>
      </c>
      <c r="S24" s="25">
        <v>21.536666666666669</v>
      </c>
      <c r="T24" s="26">
        <f t="shared" si="0"/>
        <v>437.75058055555564</v>
      </c>
      <c r="V24" s="2"/>
    </row>
    <row r="25" spans="1:30" ht="41.5" customHeight="1" x14ac:dyDescent="0.35">
      <c r="A25" s="95" t="s">
        <v>11</v>
      </c>
      <c r="B25" s="27">
        <f t="shared" ref="B25:C25" si="1">SUM(B18:B24)</f>
        <v>204.09200000000001</v>
      </c>
      <c r="C25" s="28">
        <f t="shared" si="1"/>
        <v>144.70400000000001</v>
      </c>
      <c r="D25" s="28">
        <f>SUM(D18:D24)</f>
        <v>201.63499999999999</v>
      </c>
      <c r="E25" s="28">
        <f t="shared" ref="E25:G25" si="2">SUM(E18:E24)</f>
        <v>199.96199999999999</v>
      </c>
      <c r="F25" s="28">
        <f t="shared" si="2"/>
        <v>223.72000000000003</v>
      </c>
      <c r="G25" s="28">
        <f t="shared" si="2"/>
        <v>229.90799999999999</v>
      </c>
      <c r="H25" s="28">
        <f>SUM(H18:H24)</f>
        <v>178.21999999999997</v>
      </c>
      <c r="I25" s="28">
        <f t="shared" ref="I25:J25" si="3">SUM(I18:I24)</f>
        <v>120.80249999999999</v>
      </c>
      <c r="J25" s="29">
        <f t="shared" si="3"/>
        <v>114.46400000000003</v>
      </c>
      <c r="K25" s="84">
        <f>SUM(K18:K24)</f>
        <v>170.96799999999999</v>
      </c>
      <c r="L25" s="28">
        <f t="shared" ref="L25:O25" si="4">SUM(L18:L24)</f>
        <v>123.99800000000002</v>
      </c>
      <c r="M25" s="28">
        <f t="shared" si="4"/>
        <v>123.76</v>
      </c>
      <c r="N25" s="28">
        <f t="shared" si="4"/>
        <v>169.77799999999999</v>
      </c>
      <c r="O25" s="28">
        <f t="shared" si="4"/>
        <v>106.92500000000001</v>
      </c>
      <c r="P25" s="27">
        <f>SUM(P18:P24)</f>
        <v>106.848</v>
      </c>
      <c r="Q25" s="28">
        <f t="shared" ref="Q25:S25" si="5">SUM(Q18:Q24)</f>
        <v>206.04499999999996</v>
      </c>
      <c r="R25" s="28">
        <f t="shared" si="5"/>
        <v>224.43399999999997</v>
      </c>
      <c r="S25" s="29">
        <f t="shared" si="5"/>
        <v>146.965</v>
      </c>
      <c r="T25" s="26">
        <f t="shared" si="0"/>
        <v>2997.2285000000002</v>
      </c>
    </row>
    <row r="26" spans="1:30" s="2" customFormat="1" ht="36.75" customHeight="1" x14ac:dyDescent="0.35">
      <c r="A26" s="96" t="s">
        <v>20</v>
      </c>
      <c r="B26" s="30">
        <v>37</v>
      </c>
      <c r="C26" s="31">
        <v>34</v>
      </c>
      <c r="D26" s="31">
        <v>35</v>
      </c>
      <c r="E26" s="31">
        <v>34.5</v>
      </c>
      <c r="F26" s="31">
        <v>34</v>
      </c>
      <c r="G26" s="31">
        <v>34</v>
      </c>
      <c r="H26" s="31">
        <v>33.5</v>
      </c>
      <c r="I26" s="31">
        <v>32.5</v>
      </c>
      <c r="J26" s="32">
        <v>32</v>
      </c>
      <c r="K26" s="85">
        <v>35.5</v>
      </c>
      <c r="L26" s="31">
        <v>34</v>
      </c>
      <c r="M26" s="31">
        <v>34</v>
      </c>
      <c r="N26" s="31">
        <v>33.5</v>
      </c>
      <c r="O26" s="31">
        <v>32.5</v>
      </c>
      <c r="P26" s="30">
        <v>36</v>
      </c>
      <c r="Q26" s="31">
        <v>35</v>
      </c>
      <c r="R26" s="31">
        <v>34</v>
      </c>
      <c r="S26" s="32">
        <v>32.5</v>
      </c>
      <c r="T26" s="33">
        <f>+((T25/T27)/7)*1000</f>
        <v>34.166573571656564</v>
      </c>
    </row>
    <row r="27" spans="1:30" s="2" customFormat="1" ht="33" customHeight="1" x14ac:dyDescent="0.35">
      <c r="A27" s="97" t="s">
        <v>21</v>
      </c>
      <c r="B27" s="34">
        <v>788</v>
      </c>
      <c r="C27" s="35">
        <v>608</v>
      </c>
      <c r="D27" s="35">
        <v>823</v>
      </c>
      <c r="E27" s="35">
        <v>828</v>
      </c>
      <c r="F27" s="35">
        <v>940</v>
      </c>
      <c r="G27" s="35">
        <v>966</v>
      </c>
      <c r="H27" s="35">
        <v>760</v>
      </c>
      <c r="I27" s="35">
        <v>531</v>
      </c>
      <c r="J27" s="36">
        <v>511</v>
      </c>
      <c r="K27" s="86">
        <v>688</v>
      </c>
      <c r="L27" s="35">
        <v>521</v>
      </c>
      <c r="M27" s="35">
        <v>520</v>
      </c>
      <c r="N27" s="35">
        <v>724</v>
      </c>
      <c r="O27" s="35">
        <v>470</v>
      </c>
      <c r="P27" s="34">
        <v>424</v>
      </c>
      <c r="Q27" s="35">
        <v>841</v>
      </c>
      <c r="R27" s="35">
        <v>943</v>
      </c>
      <c r="S27" s="36">
        <v>646</v>
      </c>
      <c r="T27" s="37">
        <f>SUM(B27:S27)</f>
        <v>12532</v>
      </c>
      <c r="U27" s="2">
        <f>((T25*1000)/T27)/7</f>
        <v>34.166573571656564</v>
      </c>
    </row>
    <row r="28" spans="1:30" s="2" customFormat="1" ht="33" customHeight="1" x14ac:dyDescent="0.35">
      <c r="A28" s="98" t="s">
        <v>22</v>
      </c>
      <c r="B28" s="39">
        <f>((B27*B26)*7/1000-B18-B19)/5</f>
        <v>30.151566666666668</v>
      </c>
      <c r="C28" s="39">
        <f t="shared" ref="C28:S28" si="6">((C27*C26)*7/1000-C18-C19)/5</f>
        <v>20.706533333333333</v>
      </c>
      <c r="D28" s="39">
        <f t="shared" si="6"/>
        <v>29.262166666666662</v>
      </c>
      <c r="E28" s="39">
        <f t="shared" si="6"/>
        <v>29.080166666666667</v>
      </c>
      <c r="F28" s="39">
        <f t="shared" si="6"/>
        <v>32.530166666666666</v>
      </c>
      <c r="G28" s="39">
        <f t="shared" si="6"/>
        <v>33.526400000000002</v>
      </c>
      <c r="H28" s="39">
        <f t="shared" si="6"/>
        <v>25.9998</v>
      </c>
      <c r="I28" s="39">
        <f t="shared" si="6"/>
        <v>17.651083333333332</v>
      </c>
      <c r="J28" s="40">
        <f t="shared" si="6"/>
        <v>16.735250000000001</v>
      </c>
      <c r="K28" s="87">
        <f t="shared" si="6"/>
        <v>24.923594444444443</v>
      </c>
      <c r="L28" s="39">
        <f t="shared" si="6"/>
        <v>18.144486111111114</v>
      </c>
      <c r="M28" s="39">
        <f t="shared" si="6"/>
        <v>18.104819444444445</v>
      </c>
      <c r="N28" s="39">
        <f t="shared" si="6"/>
        <v>24.931402777777777</v>
      </c>
      <c r="O28" s="39">
        <f t="shared" si="6"/>
        <v>15.721944444444443</v>
      </c>
      <c r="P28" s="38">
        <f t="shared" si="6"/>
        <v>15.632333333333332</v>
      </c>
      <c r="Q28" s="39">
        <f t="shared" si="6"/>
        <v>30.209533333333333</v>
      </c>
      <c r="R28" s="39">
        <f t="shared" si="6"/>
        <v>32.902666666666661</v>
      </c>
      <c r="S28" s="40">
        <f t="shared" si="6"/>
        <v>21.536666666666669</v>
      </c>
      <c r="T28" s="41"/>
    </row>
    <row r="29" spans="1:30" ht="33.75" customHeight="1" x14ac:dyDescent="0.35">
      <c r="A29" s="99" t="s">
        <v>23</v>
      </c>
      <c r="B29" s="42">
        <f t="shared" ref="B29:C29" si="7">((B27*B26)*7)/1000</f>
        <v>204.09200000000001</v>
      </c>
      <c r="C29" s="43">
        <f t="shared" si="7"/>
        <v>144.70400000000001</v>
      </c>
      <c r="D29" s="43">
        <f>((D27*D26)*7)/1000</f>
        <v>201.63499999999999</v>
      </c>
      <c r="E29" s="43">
        <f>((E27*E26)*7)/1000</f>
        <v>199.96199999999999</v>
      </c>
      <c r="F29" s="43">
        <f t="shared" ref="F29:G29" si="8">((F27*F26)*7)/1000</f>
        <v>223.72</v>
      </c>
      <c r="G29" s="43">
        <f t="shared" si="8"/>
        <v>229.90799999999999</v>
      </c>
      <c r="H29" s="43">
        <f>((H27*H26)*7)/1000</f>
        <v>178.22</v>
      </c>
      <c r="I29" s="43">
        <f>((I27*I26)*7)/1000</f>
        <v>120.80249999999999</v>
      </c>
      <c r="J29" s="90">
        <f t="shared" ref="J29" si="9">((J27*J26)*7)/1000</f>
        <v>114.464</v>
      </c>
      <c r="K29" s="88">
        <f>((K27*K26)*7)/1000</f>
        <v>170.96799999999999</v>
      </c>
      <c r="L29" s="43">
        <f>((L27*L26)*7)/1000</f>
        <v>123.998</v>
      </c>
      <c r="M29" s="43">
        <f>((M27*M26)*7)/1000</f>
        <v>123.76</v>
      </c>
      <c r="N29" s="43">
        <f t="shared" ref="N29:S29" si="10">((N27*N26)*7)/1000</f>
        <v>169.77799999999999</v>
      </c>
      <c r="O29" s="43">
        <f t="shared" si="10"/>
        <v>106.925</v>
      </c>
      <c r="P29" s="44">
        <f t="shared" si="10"/>
        <v>106.848</v>
      </c>
      <c r="Q29" s="45">
        <f t="shared" si="10"/>
        <v>206.04499999999999</v>
      </c>
      <c r="R29" s="45">
        <f t="shared" si="10"/>
        <v>224.434</v>
      </c>
      <c r="S29" s="46">
        <f t="shared" si="10"/>
        <v>146.965</v>
      </c>
      <c r="T29" s="47"/>
    </row>
    <row r="30" spans="1:30" ht="33.75" customHeight="1" thickBot="1" x14ac:dyDescent="0.4">
      <c r="A30" s="100" t="s">
        <v>24</v>
      </c>
      <c r="B30" s="48">
        <f t="shared" ref="B30:C30" si="11">+(B25/B27)/7*1000</f>
        <v>37</v>
      </c>
      <c r="C30" s="49">
        <f t="shared" si="11"/>
        <v>34</v>
      </c>
      <c r="D30" s="49">
        <f>+(D25/D27)/7*1000</f>
        <v>34.999999999999993</v>
      </c>
      <c r="E30" s="49">
        <f t="shared" ref="E30:G30" si="12">+(E25/E27)/7*1000</f>
        <v>34.499999999999993</v>
      </c>
      <c r="F30" s="49">
        <f t="shared" si="12"/>
        <v>34</v>
      </c>
      <c r="G30" s="49">
        <f t="shared" si="12"/>
        <v>33.999999999999993</v>
      </c>
      <c r="H30" s="49">
        <f>+(H25/H27)/7*1000</f>
        <v>33.499999999999993</v>
      </c>
      <c r="I30" s="49">
        <f t="shared" ref="I30:J30" si="13">+(I25/I27)/7*1000</f>
        <v>32.499999999999993</v>
      </c>
      <c r="J30" s="50">
        <f t="shared" si="13"/>
        <v>32.000000000000007</v>
      </c>
      <c r="K30" s="89">
        <f>+(K25/K27)/7*1000</f>
        <v>35.5</v>
      </c>
      <c r="L30" s="49">
        <f t="shared" ref="L30:S30" si="14">+(L25/L27)/7*1000</f>
        <v>34.000000000000007</v>
      </c>
      <c r="M30" s="49">
        <f t="shared" si="14"/>
        <v>34</v>
      </c>
      <c r="N30" s="49">
        <f t="shared" si="14"/>
        <v>33.499999999999993</v>
      </c>
      <c r="O30" s="49">
        <f t="shared" si="14"/>
        <v>32.500000000000007</v>
      </c>
      <c r="P30" s="48">
        <f t="shared" si="14"/>
        <v>36</v>
      </c>
      <c r="Q30" s="49">
        <f t="shared" si="14"/>
        <v>34.999999999999993</v>
      </c>
      <c r="R30" s="49">
        <f t="shared" si="14"/>
        <v>33.999999999999993</v>
      </c>
      <c r="S30" s="50">
        <f t="shared" si="14"/>
        <v>32.5</v>
      </c>
      <c r="T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200" t="s">
        <v>26</v>
      </c>
      <c r="C36" s="201"/>
      <c r="D36" s="201"/>
      <c r="E36" s="201"/>
      <c r="F36" s="201"/>
      <c r="G36" s="201"/>
      <c r="H36" s="102"/>
      <c r="I36" s="55" t="s">
        <v>27</v>
      </c>
      <c r="J36" s="110"/>
      <c r="K36" s="203" t="s">
        <v>26</v>
      </c>
      <c r="L36" s="203"/>
      <c r="M36" s="203"/>
      <c r="N36" s="203"/>
      <c r="O36" s="200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35">
      <c r="A39" s="94" t="s">
        <v>13</v>
      </c>
      <c r="B39" s="82">
        <v>13.293100000000001</v>
      </c>
      <c r="C39" s="82">
        <v>20.1663</v>
      </c>
      <c r="D39" s="82">
        <v>20.195999999999998</v>
      </c>
      <c r="E39" s="82">
        <v>15.210999999999999</v>
      </c>
      <c r="F39" s="82">
        <v>15.2971</v>
      </c>
      <c r="G39" s="82">
        <v>25.684999999999995</v>
      </c>
      <c r="H39" s="104">
        <f t="shared" ref="H39:H46" si="15">SUM(B39:G39)</f>
        <v>109.8485</v>
      </c>
      <c r="I39" s="2"/>
      <c r="J39" s="94" t="s">
        <v>13</v>
      </c>
      <c r="K39" s="82">
        <v>52.212000000000003</v>
      </c>
      <c r="L39" s="82">
        <v>52.363999999999997</v>
      </c>
      <c r="M39" s="82">
        <v>51.984000000000002</v>
      </c>
      <c r="N39" s="82">
        <v>51.984000000000002</v>
      </c>
      <c r="O39" s="82">
        <v>51.984000000000002</v>
      </c>
      <c r="P39" s="104">
        <f t="shared" ref="P39:P46" si="16">SUM(K39:O39)</f>
        <v>260.52800000000002</v>
      </c>
      <c r="Q39" s="2"/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35">
      <c r="A40" s="95" t="s">
        <v>14</v>
      </c>
      <c r="B40" s="82">
        <v>15.844483333333335</v>
      </c>
      <c r="C40" s="82">
        <v>24.364783333333332</v>
      </c>
      <c r="D40" s="82">
        <v>24.319000000000003</v>
      </c>
      <c r="E40" s="82">
        <v>18.488166666666668</v>
      </c>
      <c r="F40" s="82">
        <v>18.434149999999999</v>
      </c>
      <c r="G40" s="82">
        <v>31.133333333333336</v>
      </c>
      <c r="H40" s="104">
        <f t="shared" si="15"/>
        <v>132.58391666666668</v>
      </c>
      <c r="I40" s="2"/>
      <c r="J40" s="95" t="s">
        <v>14</v>
      </c>
      <c r="K40" s="82">
        <f>K48*$Q$40/1000</f>
        <v>60.75</v>
      </c>
      <c r="L40" s="82">
        <f t="shared" ref="L40:O40" si="17">L48*$Q$40/1000</f>
        <v>60.57</v>
      </c>
      <c r="M40" s="82">
        <f t="shared" si="17"/>
        <v>60.12</v>
      </c>
      <c r="N40" s="82">
        <f t="shared" si="17"/>
        <v>60.48</v>
      </c>
      <c r="O40" s="82">
        <f t="shared" si="17"/>
        <v>60.84</v>
      </c>
      <c r="P40" s="104">
        <f t="shared" si="16"/>
        <v>302.76</v>
      </c>
      <c r="Q40" s="2">
        <v>90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35">
      <c r="A41" s="94" t="s">
        <v>15</v>
      </c>
      <c r="B41" s="83">
        <v>15.844483333333335</v>
      </c>
      <c r="C41" s="24">
        <v>24.364783333333332</v>
      </c>
      <c r="D41" s="24">
        <v>24.319000000000003</v>
      </c>
      <c r="E41" s="24">
        <v>18.488166666666668</v>
      </c>
      <c r="F41" s="24">
        <v>18.434149999999999</v>
      </c>
      <c r="G41" s="24">
        <v>31.133333333333336</v>
      </c>
      <c r="H41" s="104">
        <f t="shared" si="15"/>
        <v>132.58391666666668</v>
      </c>
      <c r="I41" s="2"/>
      <c r="J41" s="94" t="s">
        <v>15</v>
      </c>
      <c r="K41" s="83">
        <f>K48*$Q$41/1000</f>
        <v>62.774999999999999</v>
      </c>
      <c r="L41" s="24">
        <f t="shared" ref="L41:O41" si="18">L48*$Q$41/1000</f>
        <v>62.588999999999999</v>
      </c>
      <c r="M41" s="24">
        <f t="shared" si="18"/>
        <v>62.124000000000002</v>
      </c>
      <c r="N41" s="24">
        <f t="shared" si="18"/>
        <v>62.496000000000002</v>
      </c>
      <c r="O41" s="24">
        <f t="shared" si="18"/>
        <v>62.868000000000002</v>
      </c>
      <c r="P41" s="104">
        <f t="shared" si="16"/>
        <v>312.85200000000003</v>
      </c>
      <c r="Q41" s="2">
        <v>93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35">
      <c r="A42" s="95" t="s">
        <v>16</v>
      </c>
      <c r="B42" s="82">
        <v>15.844483333333335</v>
      </c>
      <c r="C42" s="82">
        <v>24.364783333333332</v>
      </c>
      <c r="D42" s="82">
        <v>24.319000000000003</v>
      </c>
      <c r="E42" s="82">
        <v>18.488166666666668</v>
      </c>
      <c r="F42" s="82">
        <v>18.434149999999999</v>
      </c>
      <c r="G42" s="82">
        <v>31.133333333333336</v>
      </c>
      <c r="H42" s="104">
        <f t="shared" si="15"/>
        <v>132.58391666666668</v>
      </c>
      <c r="I42" s="2"/>
      <c r="J42" s="95" t="s">
        <v>16</v>
      </c>
      <c r="K42" s="82">
        <f>K48*$Q$42/1000</f>
        <v>64.8</v>
      </c>
      <c r="L42" s="82">
        <f t="shared" ref="L42:O42" si="19">L48*$Q$42/1000</f>
        <v>64.608000000000004</v>
      </c>
      <c r="M42" s="82">
        <f t="shared" si="19"/>
        <v>64.128</v>
      </c>
      <c r="N42" s="82">
        <f t="shared" si="19"/>
        <v>64.512</v>
      </c>
      <c r="O42" s="82">
        <f t="shared" si="19"/>
        <v>64.896000000000001</v>
      </c>
      <c r="P42" s="104">
        <f t="shared" si="16"/>
        <v>322.94400000000002</v>
      </c>
      <c r="Q42" s="2">
        <v>96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35">
      <c r="A43" s="94" t="s">
        <v>17</v>
      </c>
      <c r="B43" s="82">
        <v>15.844483333333335</v>
      </c>
      <c r="C43" s="82">
        <v>24.364783333333332</v>
      </c>
      <c r="D43" s="82">
        <v>24.319000000000003</v>
      </c>
      <c r="E43" s="82">
        <v>18.488166666666668</v>
      </c>
      <c r="F43" s="82">
        <v>18.434149999999999</v>
      </c>
      <c r="G43" s="82">
        <v>31.133333333333336</v>
      </c>
      <c r="H43" s="104">
        <f t="shared" si="15"/>
        <v>132.58391666666668</v>
      </c>
      <c r="I43" s="2"/>
      <c r="J43" s="94" t="s">
        <v>17</v>
      </c>
      <c r="K43" s="82">
        <f>K48*$Q$43/1000</f>
        <v>66.825000000000003</v>
      </c>
      <c r="L43" s="82">
        <f t="shared" ref="L43:O43" si="20">L48*$Q$43/1000</f>
        <v>66.626999999999995</v>
      </c>
      <c r="M43" s="82">
        <f t="shared" si="20"/>
        <v>66.132000000000005</v>
      </c>
      <c r="N43" s="82">
        <f t="shared" si="20"/>
        <v>66.528000000000006</v>
      </c>
      <c r="O43" s="82">
        <f t="shared" si="20"/>
        <v>66.924000000000007</v>
      </c>
      <c r="P43" s="104">
        <f t="shared" si="16"/>
        <v>333.03600000000006</v>
      </c>
      <c r="Q43" s="2">
        <v>99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35">
      <c r="A44" s="95" t="s">
        <v>18</v>
      </c>
      <c r="B44" s="82">
        <v>15.844483333333335</v>
      </c>
      <c r="C44" s="82">
        <v>24.364783333333332</v>
      </c>
      <c r="D44" s="82">
        <v>24.319000000000003</v>
      </c>
      <c r="E44" s="82">
        <v>18.488166666666668</v>
      </c>
      <c r="F44" s="82">
        <v>18.434149999999999</v>
      </c>
      <c r="G44" s="82">
        <v>31.133333333333336</v>
      </c>
      <c r="H44" s="104">
        <f t="shared" si="15"/>
        <v>132.58391666666668</v>
      </c>
      <c r="I44" s="2"/>
      <c r="J44" s="95" t="s">
        <v>18</v>
      </c>
      <c r="K44" s="82">
        <f>K48*$Q$44/1000</f>
        <v>68.849999999999994</v>
      </c>
      <c r="L44" s="82">
        <f t="shared" ref="L44:O44" si="21">L48*$Q$44/1000</f>
        <v>68.646000000000001</v>
      </c>
      <c r="M44" s="82">
        <f t="shared" si="21"/>
        <v>68.135999999999996</v>
      </c>
      <c r="N44" s="82">
        <f t="shared" si="21"/>
        <v>68.543999999999997</v>
      </c>
      <c r="O44" s="82">
        <f t="shared" si="21"/>
        <v>68.951999999999998</v>
      </c>
      <c r="P44" s="104">
        <f t="shared" si="16"/>
        <v>343.12799999999999</v>
      </c>
      <c r="Q44" s="2">
        <v>102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35">
      <c r="A45" s="94" t="s">
        <v>19</v>
      </c>
      <c r="B45" s="82">
        <v>15.844483333333335</v>
      </c>
      <c r="C45" s="82">
        <v>24.364783333333332</v>
      </c>
      <c r="D45" s="82">
        <v>24.319000000000003</v>
      </c>
      <c r="E45" s="82">
        <v>18.488166666666668</v>
      </c>
      <c r="F45" s="82">
        <v>18.434149999999999</v>
      </c>
      <c r="G45" s="82">
        <v>31.133333333333336</v>
      </c>
      <c r="H45" s="104">
        <f t="shared" si="15"/>
        <v>132.58391666666668</v>
      </c>
      <c r="I45" s="2"/>
      <c r="J45" s="94" t="s">
        <v>19</v>
      </c>
      <c r="K45" s="82">
        <f>K48*$Q$45/1000</f>
        <v>70.875</v>
      </c>
      <c r="L45" s="82">
        <f t="shared" ref="L45:O45" si="22">L48*$Q$45/1000</f>
        <v>70.665000000000006</v>
      </c>
      <c r="M45" s="82">
        <f t="shared" si="22"/>
        <v>70.14</v>
      </c>
      <c r="N45" s="82">
        <f t="shared" si="22"/>
        <v>70.56</v>
      </c>
      <c r="O45" s="82">
        <f t="shared" si="22"/>
        <v>70.98</v>
      </c>
      <c r="P45" s="104">
        <f t="shared" si="16"/>
        <v>353.22</v>
      </c>
      <c r="Q45" s="2">
        <v>105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35">
      <c r="A46" s="95" t="s">
        <v>11</v>
      </c>
      <c r="B46" s="84">
        <f t="shared" ref="B46:G46" si="23">SUM(B39:B45)</f>
        <v>108.36</v>
      </c>
      <c r="C46" s="28">
        <f t="shared" si="23"/>
        <v>166.35499999999999</v>
      </c>
      <c r="D46" s="28">
        <f t="shared" si="23"/>
        <v>166.11</v>
      </c>
      <c r="E46" s="28">
        <f t="shared" si="23"/>
        <v>126.14000000000003</v>
      </c>
      <c r="F46" s="28">
        <f t="shared" si="23"/>
        <v>125.90200000000002</v>
      </c>
      <c r="G46" s="28">
        <f t="shared" si="23"/>
        <v>212.48499999999999</v>
      </c>
      <c r="H46" s="104">
        <f t="shared" si="15"/>
        <v>905.35200000000009</v>
      </c>
      <c r="J46" s="80" t="s">
        <v>11</v>
      </c>
      <c r="K46" s="84">
        <f>SUM(K39:K45)</f>
        <v>447.08699999999999</v>
      </c>
      <c r="L46" s="28">
        <f>SUM(L39:L45)</f>
        <v>446.06900000000002</v>
      </c>
      <c r="M46" s="28">
        <f>SUM(M39:M45)</f>
        <v>442.76400000000001</v>
      </c>
      <c r="N46" s="28">
        <f>SUM(N39:N45)</f>
        <v>445.10399999999998</v>
      </c>
      <c r="O46" s="28">
        <f>SUM(O39:O45)</f>
        <v>447.44400000000007</v>
      </c>
      <c r="P46" s="104">
        <f t="shared" si="16"/>
        <v>2228.4680000000003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35">
      <c r="A47" s="96" t="s">
        <v>20</v>
      </c>
      <c r="B47" s="85">
        <v>36</v>
      </c>
      <c r="C47" s="31">
        <v>35</v>
      </c>
      <c r="D47" s="31">
        <v>35</v>
      </c>
      <c r="E47" s="31">
        <v>34</v>
      </c>
      <c r="F47" s="31">
        <v>34</v>
      </c>
      <c r="G47" s="31">
        <v>32.5</v>
      </c>
      <c r="H47" s="105">
        <f>+((H46/H48)/7)*1000</f>
        <v>34.215873015873022</v>
      </c>
      <c r="J47" s="113" t="s">
        <v>20</v>
      </c>
      <c r="K47" s="85">
        <v>95</v>
      </c>
      <c r="L47" s="31">
        <v>95</v>
      </c>
      <c r="M47" s="31">
        <v>95</v>
      </c>
      <c r="N47" s="31">
        <v>95</v>
      </c>
      <c r="O47" s="31">
        <v>95</v>
      </c>
      <c r="P47" s="105">
        <f>+((P46/P48)/7)*1000</f>
        <v>94.635128248683557</v>
      </c>
      <c r="Q47" s="65"/>
      <c r="R47" s="65"/>
    </row>
    <row r="48" spans="1:30" ht="33.75" customHeight="1" x14ac:dyDescent="0.35">
      <c r="A48" s="97" t="s">
        <v>21</v>
      </c>
      <c r="B48" s="86">
        <v>430</v>
      </c>
      <c r="C48" s="35">
        <v>679</v>
      </c>
      <c r="D48" s="35">
        <v>678</v>
      </c>
      <c r="E48" s="35">
        <v>530</v>
      </c>
      <c r="F48" s="35">
        <v>529</v>
      </c>
      <c r="G48" s="35">
        <v>934</v>
      </c>
      <c r="H48" s="106">
        <f>SUM(B48:G48)</f>
        <v>3780</v>
      </c>
      <c r="I48" s="66"/>
      <c r="J48" s="97" t="s">
        <v>21</v>
      </c>
      <c r="K48" s="109">
        <v>675</v>
      </c>
      <c r="L48" s="67">
        <v>673</v>
      </c>
      <c r="M48" s="67">
        <v>668</v>
      </c>
      <c r="N48" s="67">
        <v>672</v>
      </c>
      <c r="O48" s="67">
        <v>676</v>
      </c>
      <c r="P48" s="115">
        <f>SUM(K48:O48)</f>
        <v>3364</v>
      </c>
      <c r="Q48" s="68"/>
      <c r="R48" s="68"/>
    </row>
    <row r="49" spans="1:30" ht="33.75" customHeight="1" x14ac:dyDescent="0.35">
      <c r="A49" s="98" t="s">
        <v>22</v>
      </c>
      <c r="B49" s="87">
        <f t="shared" ref="B49:G49" si="24">((B48*B47)*7/1000-B39)/6</f>
        <v>15.844483333333335</v>
      </c>
      <c r="C49" s="39">
        <f t="shared" si="24"/>
        <v>24.364783333333332</v>
      </c>
      <c r="D49" s="39">
        <f t="shared" si="24"/>
        <v>24.319000000000003</v>
      </c>
      <c r="E49" s="39">
        <f t="shared" si="24"/>
        <v>18.488166666666668</v>
      </c>
      <c r="F49" s="39">
        <f t="shared" si="24"/>
        <v>18.434149999999999</v>
      </c>
      <c r="G49" s="39">
        <f t="shared" si="24"/>
        <v>31.133333333333336</v>
      </c>
      <c r="H49" s="107">
        <f>((H46*1000)/H48)/7</f>
        <v>34.215873015873022</v>
      </c>
      <c r="J49" s="98" t="s">
        <v>22</v>
      </c>
      <c r="K49" s="87">
        <f>(K48*K47)/1000</f>
        <v>64.125</v>
      </c>
      <c r="L49" s="39">
        <f>(L48*L47)/1000</f>
        <v>63.935000000000002</v>
      </c>
      <c r="M49" s="39">
        <f>(M48*M47)/1000</f>
        <v>63.46</v>
      </c>
      <c r="N49" s="39">
        <f>(N48*N47)/1000</f>
        <v>63.84</v>
      </c>
      <c r="O49" s="39">
        <f>(O48*O47)/1000</f>
        <v>64.22</v>
      </c>
      <c r="P49" s="116">
        <f>((P46*1000)/P48)/7</f>
        <v>94.635128248683571</v>
      </c>
      <c r="Q49" s="68"/>
      <c r="R49" s="68"/>
    </row>
    <row r="50" spans="1:30" ht="33.75" customHeight="1" x14ac:dyDescent="0.35">
      <c r="A50" s="99" t="s">
        <v>23</v>
      </c>
      <c r="B50" s="88">
        <f t="shared" ref="B50:G50" si="25">((B48*B47)*7)/1000</f>
        <v>108.36</v>
      </c>
      <c r="C50" s="43">
        <f t="shared" si="25"/>
        <v>166.35499999999999</v>
      </c>
      <c r="D50" s="43">
        <f t="shared" si="25"/>
        <v>166.11</v>
      </c>
      <c r="E50" s="43">
        <f t="shared" si="25"/>
        <v>126.14</v>
      </c>
      <c r="F50" s="43">
        <f t="shared" si="25"/>
        <v>125.902</v>
      </c>
      <c r="G50" s="43">
        <f t="shared" si="25"/>
        <v>212.48500000000001</v>
      </c>
      <c r="H50" s="90"/>
      <c r="J50" s="99" t="s">
        <v>23</v>
      </c>
      <c r="K50" s="88">
        <f>((K48*K47)*7)/1000</f>
        <v>448.875</v>
      </c>
      <c r="L50" s="43">
        <f>((L48*L47)*7)/1000</f>
        <v>447.54500000000002</v>
      </c>
      <c r="M50" s="43">
        <f>((M48*M47)*7)/1000</f>
        <v>444.22</v>
      </c>
      <c r="N50" s="43">
        <f>((N48*N47)*7)/1000</f>
        <v>446.88</v>
      </c>
      <c r="O50" s="43">
        <f>((O48*O47)*7)/1000</f>
        <v>449.54</v>
      </c>
      <c r="P50" s="117"/>
    </row>
    <row r="51" spans="1:30" ht="33.75" customHeight="1" thickBot="1" x14ac:dyDescent="0.4">
      <c r="A51" s="100" t="s">
        <v>24</v>
      </c>
      <c r="B51" s="89">
        <f t="shared" ref="B51:G51" si="26">+(B46/B48)/7*1000</f>
        <v>36</v>
      </c>
      <c r="C51" s="49">
        <f t="shared" si="26"/>
        <v>34.999999999999993</v>
      </c>
      <c r="D51" s="49">
        <f t="shared" si="26"/>
        <v>35</v>
      </c>
      <c r="E51" s="49">
        <f t="shared" si="26"/>
        <v>34.000000000000007</v>
      </c>
      <c r="F51" s="49">
        <f t="shared" si="26"/>
        <v>34</v>
      </c>
      <c r="G51" s="49">
        <f t="shared" si="26"/>
        <v>32.499999999999993</v>
      </c>
      <c r="H51" s="108"/>
      <c r="I51" s="52"/>
      <c r="J51" s="100" t="s">
        <v>24</v>
      </c>
      <c r="K51" s="89">
        <f>+(K46/K48)/7*1000</f>
        <v>94.621587301587297</v>
      </c>
      <c r="L51" s="49">
        <f>+(L46/L48)/7*1000</f>
        <v>94.686690723837827</v>
      </c>
      <c r="M51" s="49">
        <f>+(M46/M48)/7*1000</f>
        <v>94.688622754491007</v>
      </c>
      <c r="N51" s="49">
        <f>+(N46/N48)/7*1000</f>
        <v>94.622448979591837</v>
      </c>
      <c r="O51" s="49">
        <f>+(O46/O48)/7*1000</f>
        <v>94.557058326289123</v>
      </c>
      <c r="P51" s="50"/>
      <c r="Q51" s="53"/>
      <c r="R51" s="53"/>
    </row>
    <row r="52" spans="1:30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204"/>
      <c r="K54" s="20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21" t="s">
        <v>29</v>
      </c>
      <c r="B55" s="202" t="s">
        <v>8</v>
      </c>
      <c r="C55" s="203"/>
      <c r="D55" s="203"/>
      <c r="E55" s="203"/>
      <c r="F55" s="200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4" t="s">
        <v>13</v>
      </c>
      <c r="B58" s="82">
        <v>51.375999999999998</v>
      </c>
      <c r="C58" s="82">
        <v>51.3</v>
      </c>
      <c r="D58" s="82">
        <v>51.072000000000003</v>
      </c>
      <c r="E58" s="82">
        <v>51.148000000000003</v>
      </c>
      <c r="F58" s="82">
        <v>51.603999999999999</v>
      </c>
      <c r="G58" s="104">
        <f t="shared" ref="G58:G65" si="27">SUM(B58:F58)</f>
        <v>256.5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5" t="s">
        <v>14</v>
      </c>
      <c r="B59" s="82">
        <f>B67*$I$59/1000</f>
        <v>61.02</v>
      </c>
      <c r="C59" s="82">
        <f>C67*$I$59/1000</f>
        <v>61.38</v>
      </c>
      <c r="D59" s="82">
        <f>D67*$I$59/1000</f>
        <v>61.2</v>
      </c>
      <c r="E59" s="82">
        <f>E67*$I$59/1000</f>
        <v>61.29</v>
      </c>
      <c r="F59" s="82">
        <f>F67*$I$59/1000</f>
        <v>61.11</v>
      </c>
      <c r="G59" s="104">
        <f t="shared" si="27"/>
        <v>306</v>
      </c>
      <c r="H59" s="76"/>
      <c r="I59" s="2">
        <v>90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4" t="s">
        <v>15</v>
      </c>
      <c r="B60" s="83">
        <f>B67*$I$60/1000</f>
        <v>63.054000000000002</v>
      </c>
      <c r="C60" s="24">
        <f>C67*$I$60/1000</f>
        <v>63.426000000000002</v>
      </c>
      <c r="D60" s="24">
        <f>D67*$I$60/1000</f>
        <v>63.24</v>
      </c>
      <c r="E60" s="24">
        <f>E67*$I$60/1000</f>
        <v>63.332999999999998</v>
      </c>
      <c r="F60" s="24">
        <f>F67*$I$60/1000</f>
        <v>63.146999999999998</v>
      </c>
      <c r="G60" s="104">
        <f t="shared" si="27"/>
        <v>316.2</v>
      </c>
      <c r="H60" s="76"/>
      <c r="I60" s="2">
        <v>93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5" t="s">
        <v>16</v>
      </c>
      <c r="B61" s="82">
        <f>B67*$I$61/1000</f>
        <v>65.087999999999994</v>
      </c>
      <c r="C61" s="82">
        <f>C67*$I$61/1000</f>
        <v>65.471999999999994</v>
      </c>
      <c r="D61" s="82">
        <f>D67*$I$61/1000</f>
        <v>65.28</v>
      </c>
      <c r="E61" s="82">
        <f>E67*$I$61/1000</f>
        <v>65.376000000000005</v>
      </c>
      <c r="F61" s="82">
        <f>F67*$I$61/1000</f>
        <v>65.183999999999997</v>
      </c>
      <c r="G61" s="104">
        <f t="shared" si="27"/>
        <v>326.39999999999998</v>
      </c>
      <c r="H61" s="76"/>
      <c r="I61" s="2">
        <v>96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4" t="s">
        <v>17</v>
      </c>
      <c r="B62" s="82">
        <f>B67*$I$62/1000</f>
        <v>67.122</v>
      </c>
      <c r="C62" s="82">
        <f>C67*$I$62/1000</f>
        <v>67.518000000000001</v>
      </c>
      <c r="D62" s="82">
        <f>D67*$I$62/1000</f>
        <v>67.319999999999993</v>
      </c>
      <c r="E62" s="82">
        <f>E67*$I$62/1000</f>
        <v>67.418999999999997</v>
      </c>
      <c r="F62" s="82">
        <f>F67*$I$62/1000</f>
        <v>67.221000000000004</v>
      </c>
      <c r="G62" s="104">
        <f t="shared" si="27"/>
        <v>336.59999999999997</v>
      </c>
      <c r="H62" s="76"/>
      <c r="I62" s="2">
        <v>99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5" t="s">
        <v>18</v>
      </c>
      <c r="B63" s="82">
        <f>B67*$I$63/1000</f>
        <v>69.834000000000003</v>
      </c>
      <c r="C63" s="82">
        <f>C67*$I$63/1000</f>
        <v>70.245999999999995</v>
      </c>
      <c r="D63" s="82">
        <f>D67*$I$63/1000</f>
        <v>70.040000000000006</v>
      </c>
      <c r="E63" s="82">
        <f>E67*$I$63/1000</f>
        <v>70.143000000000001</v>
      </c>
      <c r="F63" s="82">
        <f>F67*$I$63/1000</f>
        <v>69.936999999999998</v>
      </c>
      <c r="G63" s="104">
        <f t="shared" si="27"/>
        <v>350.20000000000005</v>
      </c>
      <c r="H63" s="76"/>
      <c r="I63" s="2">
        <v>103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35">
      <c r="A64" s="94" t="s">
        <v>19</v>
      </c>
      <c r="B64" s="82">
        <f>B67*$I$64/1000</f>
        <v>71.867999999999995</v>
      </c>
      <c r="C64" s="82">
        <f>C67*$I$64/1000</f>
        <v>72.292000000000002</v>
      </c>
      <c r="D64" s="82">
        <f>D67*$I$64/1000</f>
        <v>72.08</v>
      </c>
      <c r="E64" s="82">
        <f>E67*$I$64/1000</f>
        <v>72.186000000000007</v>
      </c>
      <c r="F64" s="82">
        <f>F67*$I$64/1000</f>
        <v>71.974000000000004</v>
      </c>
      <c r="G64" s="104">
        <f t="shared" si="27"/>
        <v>360.40000000000003</v>
      </c>
      <c r="H64" s="76"/>
      <c r="I64" s="2">
        <v>106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35">
      <c r="A65" s="122" t="s">
        <v>11</v>
      </c>
      <c r="B65" s="84">
        <f>SUM(B58:B64)</f>
        <v>449.36199999999997</v>
      </c>
      <c r="C65" s="28">
        <f>SUM(C58:C64)</f>
        <v>451.63400000000001</v>
      </c>
      <c r="D65" s="28">
        <f>SUM(D58:D64)</f>
        <v>450.23199999999997</v>
      </c>
      <c r="E65" s="28">
        <f>SUM(E58:E64)</f>
        <v>450.8950000000001</v>
      </c>
      <c r="F65" s="28">
        <f>SUM(F58:F64)</f>
        <v>450.17699999999996</v>
      </c>
      <c r="G65" s="104">
        <f t="shared" si="27"/>
        <v>2252.3000000000002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6" t="s">
        <v>20</v>
      </c>
      <c r="B66" s="85">
        <v>95</v>
      </c>
      <c r="C66" s="31">
        <v>95</v>
      </c>
      <c r="D66" s="31">
        <v>95</v>
      </c>
      <c r="E66" s="31">
        <v>95</v>
      </c>
      <c r="F66" s="31">
        <v>95</v>
      </c>
      <c r="G66" s="105">
        <f>+((G65/G67)/7)*1000</f>
        <v>94.634453781512619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7" t="s">
        <v>21</v>
      </c>
      <c r="B67" s="109">
        <v>678</v>
      </c>
      <c r="C67" s="67">
        <v>682</v>
      </c>
      <c r="D67" s="67">
        <v>680</v>
      </c>
      <c r="E67" s="67">
        <v>681</v>
      </c>
      <c r="F67" s="67">
        <v>679</v>
      </c>
      <c r="G67" s="115">
        <f>SUM(B67:F67)</f>
        <v>3400</v>
      </c>
      <c r="I67" s="77"/>
      <c r="M67" s="3"/>
      <c r="N67" s="3"/>
      <c r="O67" s="3"/>
      <c r="P67" s="3"/>
      <c r="Q67" s="3"/>
    </row>
    <row r="68" spans="1:28" ht="33.75" customHeight="1" x14ac:dyDescent="0.35">
      <c r="A68" s="98" t="s">
        <v>22</v>
      </c>
      <c r="B68" s="87">
        <f>(B67*B66)/1000</f>
        <v>64.41</v>
      </c>
      <c r="C68" s="39">
        <f>(C67*C66)/1000</f>
        <v>64.790000000000006</v>
      </c>
      <c r="D68" s="39">
        <f>(D67*D66)/1000</f>
        <v>64.599999999999994</v>
      </c>
      <c r="E68" s="39">
        <f>(E67*E66)/1000</f>
        <v>64.694999999999993</v>
      </c>
      <c r="F68" s="39">
        <f>(F67*F66)/1000</f>
        <v>64.504999999999995</v>
      </c>
      <c r="G68" s="119">
        <f>((G65*1000)/G67)/7</f>
        <v>94.634453781512619</v>
      </c>
      <c r="M68" s="3"/>
      <c r="N68" s="3"/>
      <c r="O68" s="3"/>
      <c r="P68" s="3"/>
      <c r="Q68" s="3"/>
    </row>
    <row r="69" spans="1:28" ht="33.75" customHeight="1" x14ac:dyDescent="0.35">
      <c r="A69" s="99" t="s">
        <v>23</v>
      </c>
      <c r="B69" s="88">
        <f>((B67*B66)*7)/1000</f>
        <v>450.87</v>
      </c>
      <c r="C69" s="43">
        <f>((C67*C66)*7)/1000</f>
        <v>453.53</v>
      </c>
      <c r="D69" s="43">
        <f>((D67*D66)*7)/1000</f>
        <v>452.2</v>
      </c>
      <c r="E69" s="43">
        <f>((E67*E66)*7)/1000</f>
        <v>452.86500000000001</v>
      </c>
      <c r="F69" s="43">
        <f>((F67*F66)*7)/1000</f>
        <v>451.53500000000003</v>
      </c>
      <c r="G69" s="90"/>
      <c r="H69" s="52"/>
      <c r="Q69" s="3"/>
    </row>
    <row r="70" spans="1:28" ht="33.75" customHeight="1" thickBot="1" x14ac:dyDescent="0.4">
      <c r="A70" s="100" t="s">
        <v>24</v>
      </c>
      <c r="B70" s="89">
        <f>+(B65/B67)/7*1000</f>
        <v>94.68225874420564</v>
      </c>
      <c r="C70" s="49">
        <f>+(C65/C67)/7*1000</f>
        <v>94.602848764139083</v>
      </c>
      <c r="D70" s="49">
        <f>+(D65/D67)/7*1000</f>
        <v>94.586554621848734</v>
      </c>
      <c r="E70" s="49">
        <f>+(E65/E67)/7*1000</f>
        <v>94.586742185861141</v>
      </c>
      <c r="F70" s="49">
        <f>+(F65/F67)/7*1000</f>
        <v>94.714285714285708</v>
      </c>
      <c r="G70" s="120"/>
      <c r="Q70" s="3"/>
    </row>
    <row r="71" spans="1:28" ht="33.75" customHeight="1" x14ac:dyDescent="0.35"/>
    <row r="72" spans="1:28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35"/>
    <row r="74" spans="1:28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1">
    <mergeCell ref="R9:S9"/>
    <mergeCell ref="K11:L11"/>
    <mergeCell ref="B15:J15"/>
    <mergeCell ref="K15:O15"/>
    <mergeCell ref="P15:S15"/>
    <mergeCell ref="B36:G36"/>
    <mergeCell ref="K36:O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sqref="A1:XFD1048576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0" width="33.453125" style="19" bestFit="1" customWidth="1"/>
    <col min="11" max="11" width="22.54296875" style="19" bestFit="1" customWidth="1"/>
    <col min="12" max="12" width="21.2695312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197" t="s">
        <v>0</v>
      </c>
      <c r="B3" s="197"/>
      <c r="C3" s="197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2"/>
      <c r="Z3" s="2"/>
      <c r="AA3" s="2"/>
      <c r="AB3" s="2"/>
      <c r="AC3" s="2"/>
      <c r="AD3" s="131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31" t="s">
        <v>1</v>
      </c>
      <c r="B9" s="131"/>
      <c r="C9" s="131"/>
      <c r="D9" s="1"/>
      <c r="E9" s="198" t="s">
        <v>2</v>
      </c>
      <c r="F9" s="198"/>
      <c r="G9" s="19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198"/>
      <c r="S9" s="19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31"/>
      <c r="B10" s="131"/>
      <c r="C10" s="13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31" t="s">
        <v>4</v>
      </c>
      <c r="B11" s="131"/>
      <c r="C11" s="131"/>
      <c r="D11" s="1"/>
      <c r="E11" s="132">
        <v>1</v>
      </c>
      <c r="F11" s="1"/>
      <c r="G11" s="1"/>
      <c r="H11" s="1"/>
      <c r="I11" s="1"/>
      <c r="J11" s="1"/>
      <c r="K11" s="199" t="s">
        <v>58</v>
      </c>
      <c r="L11" s="199"/>
      <c r="M11" s="133"/>
      <c r="N11" s="133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31"/>
      <c r="B12" s="131"/>
      <c r="C12" s="131"/>
      <c r="D12" s="1"/>
      <c r="E12" s="5"/>
      <c r="F12" s="1"/>
      <c r="G12" s="1"/>
      <c r="H12" s="1"/>
      <c r="I12" s="1"/>
      <c r="J12" s="1"/>
      <c r="K12" s="133"/>
      <c r="L12" s="133"/>
      <c r="M12" s="133"/>
      <c r="N12" s="133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31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3"/>
      <c r="M13" s="133"/>
      <c r="N13" s="133"/>
      <c r="O13" s="133"/>
      <c r="P13" s="133"/>
      <c r="Q13" s="133"/>
      <c r="R13" s="133"/>
      <c r="S13" s="133"/>
      <c r="T13" s="133"/>
      <c r="U13" s="133"/>
      <c r="V13" s="133"/>
      <c r="W13" s="1"/>
      <c r="X13" s="1"/>
      <c r="Y13" s="1"/>
    </row>
    <row r="14" spans="1:30" s="3" customFormat="1" ht="25.5" thickBot="1" x14ac:dyDescent="0.4">
      <c r="A14" s="131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210" t="s">
        <v>55</v>
      </c>
      <c r="C15" s="211"/>
      <c r="D15" s="211"/>
      <c r="E15" s="211"/>
      <c r="F15" s="211"/>
      <c r="G15" s="211"/>
      <c r="H15" s="211"/>
      <c r="I15" s="211"/>
      <c r="J15" s="212"/>
      <c r="K15" s="213" t="s">
        <v>9</v>
      </c>
      <c r="L15" s="205"/>
      <c r="M15" s="205"/>
      <c r="N15" s="205"/>
      <c r="O15" s="206"/>
      <c r="P15" s="207" t="s">
        <v>30</v>
      </c>
      <c r="Q15" s="208"/>
      <c r="R15" s="208"/>
      <c r="S15" s="209"/>
      <c r="T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7">
        <v>8</v>
      </c>
      <c r="K16" s="127">
        <v>1</v>
      </c>
      <c r="L16" s="15">
        <v>2</v>
      </c>
      <c r="M16" s="15">
        <v>2</v>
      </c>
      <c r="N16" s="15">
        <v>3</v>
      </c>
      <c r="O16" s="15">
        <v>4</v>
      </c>
      <c r="P16" s="16">
        <v>1</v>
      </c>
      <c r="Q16" s="15">
        <v>2</v>
      </c>
      <c r="R16" s="78">
        <v>3</v>
      </c>
      <c r="S16" s="17">
        <v>4</v>
      </c>
      <c r="T16" s="18" t="s">
        <v>11</v>
      </c>
      <c r="V16" s="20"/>
      <c r="W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2">
        <v>9</v>
      </c>
      <c r="K17" s="81">
        <v>1</v>
      </c>
      <c r="L17" s="21">
        <v>2</v>
      </c>
      <c r="M17" s="21">
        <v>3</v>
      </c>
      <c r="N17" s="21">
        <v>4</v>
      </c>
      <c r="O17" s="21">
        <v>5</v>
      </c>
      <c r="P17" s="14">
        <v>1</v>
      </c>
      <c r="Q17" s="21">
        <v>2</v>
      </c>
      <c r="R17" s="21">
        <v>3</v>
      </c>
      <c r="S17" s="22">
        <v>4</v>
      </c>
      <c r="T17" s="18"/>
      <c r="V17" s="2"/>
      <c r="W17" s="20"/>
    </row>
    <row r="18" spans="1:30" ht="40" customHeight="1" x14ac:dyDescent="0.35">
      <c r="A18" s="94" t="s">
        <v>13</v>
      </c>
      <c r="B18" s="23">
        <v>30.151566666666668</v>
      </c>
      <c r="C18" s="24">
        <v>20.706533333333333</v>
      </c>
      <c r="D18" s="24">
        <v>29.262166666666662</v>
      </c>
      <c r="E18" s="24">
        <v>29.080166666666667</v>
      </c>
      <c r="F18" s="24">
        <v>32.530166666666666</v>
      </c>
      <c r="G18" s="24">
        <v>33.526400000000002</v>
      </c>
      <c r="H18" s="24">
        <v>25.9998</v>
      </c>
      <c r="I18" s="24">
        <v>17.651083333333332</v>
      </c>
      <c r="J18" s="25">
        <v>16.735250000000001</v>
      </c>
      <c r="K18" s="82">
        <v>24.923594444444443</v>
      </c>
      <c r="L18" s="24">
        <v>18.144486111111114</v>
      </c>
      <c r="M18" s="24">
        <v>18.104819444444445</v>
      </c>
      <c r="N18" s="24">
        <v>24.931402777777777</v>
      </c>
      <c r="O18" s="24">
        <v>15.721944444444443</v>
      </c>
      <c r="P18" s="23">
        <v>15.632333333333332</v>
      </c>
      <c r="Q18" s="24">
        <v>30.209533333333333</v>
      </c>
      <c r="R18" s="24">
        <v>32.902666666666661</v>
      </c>
      <c r="S18" s="25">
        <v>21.536666666666669</v>
      </c>
      <c r="T18" s="26">
        <f t="shared" ref="T18:T25" si="0">SUM(B18:S18)</f>
        <v>437.75058055555564</v>
      </c>
      <c r="V18" s="2"/>
      <c r="W18" s="20"/>
    </row>
    <row r="19" spans="1:30" ht="40" customHeight="1" x14ac:dyDescent="0.35">
      <c r="A19" s="95" t="s">
        <v>14</v>
      </c>
      <c r="B19" s="23">
        <v>32.113238888888887</v>
      </c>
      <c r="C19" s="24">
        <v>23.45924444444444</v>
      </c>
      <c r="D19" s="24">
        <v>32.432972222222226</v>
      </c>
      <c r="E19" s="24">
        <v>32.074805555555557</v>
      </c>
      <c r="F19" s="24">
        <v>36.207305555555557</v>
      </c>
      <c r="G19" s="24">
        <v>37.238266666666668</v>
      </c>
      <c r="H19" s="24">
        <v>28.473366666666667</v>
      </c>
      <c r="I19" s="24">
        <v>19.669902777777779</v>
      </c>
      <c r="J19" s="25">
        <v>18.250458333333331</v>
      </c>
      <c r="K19" s="82">
        <v>27.104567592592591</v>
      </c>
      <c r="L19" s="24">
        <v>20.07358564814815</v>
      </c>
      <c r="M19" s="24">
        <v>19.991530092592594</v>
      </c>
      <c r="N19" s="24">
        <v>27.476016203703704</v>
      </c>
      <c r="O19" s="24">
        <v>17.393842592592591</v>
      </c>
      <c r="P19" s="23">
        <v>16.795694444444443</v>
      </c>
      <c r="Q19" s="24">
        <v>32.695077777777776</v>
      </c>
      <c r="R19" s="24">
        <v>36.278222222222219</v>
      </c>
      <c r="S19" s="25">
        <v>23.542555555555555</v>
      </c>
      <c r="T19" s="26">
        <f t="shared" si="0"/>
        <v>481.27065324074073</v>
      </c>
      <c r="V19" s="2"/>
      <c r="W19" s="20"/>
    </row>
    <row r="20" spans="1:30" ht="39.75" customHeight="1" x14ac:dyDescent="0.35">
      <c r="A20" s="94" t="s">
        <v>15</v>
      </c>
      <c r="B20" s="79">
        <v>32.113238888888887</v>
      </c>
      <c r="C20" s="24">
        <v>23.45924444444444</v>
      </c>
      <c r="D20" s="24">
        <v>32.432972222222226</v>
      </c>
      <c r="E20" s="24">
        <v>32.074805555555557</v>
      </c>
      <c r="F20" s="24">
        <v>36.207305555555557</v>
      </c>
      <c r="G20" s="24">
        <v>37.238266666666668</v>
      </c>
      <c r="H20" s="24">
        <v>28.473366666666667</v>
      </c>
      <c r="I20" s="24">
        <v>19.669902777777779</v>
      </c>
      <c r="J20" s="25">
        <v>18.250458333333331</v>
      </c>
      <c r="K20" s="83">
        <v>27.104567592592591</v>
      </c>
      <c r="L20" s="24">
        <v>20.07358564814815</v>
      </c>
      <c r="M20" s="24">
        <v>19.991530092592594</v>
      </c>
      <c r="N20" s="24">
        <v>27.476016203703704</v>
      </c>
      <c r="O20" s="24">
        <v>17.393842592592591</v>
      </c>
      <c r="P20" s="79">
        <v>16.795694444444443</v>
      </c>
      <c r="Q20" s="24">
        <v>32.695077777777776</v>
      </c>
      <c r="R20" s="24">
        <v>36.278222222222219</v>
      </c>
      <c r="S20" s="25">
        <v>23.542555555555555</v>
      </c>
      <c r="T20" s="26">
        <f t="shared" si="0"/>
        <v>481.27065324074073</v>
      </c>
      <c r="V20" s="2"/>
      <c r="W20" s="20"/>
    </row>
    <row r="21" spans="1:30" ht="40" customHeight="1" x14ac:dyDescent="0.35">
      <c r="A21" s="95" t="s">
        <v>16</v>
      </c>
      <c r="B21" s="23">
        <v>32.113238888888887</v>
      </c>
      <c r="C21" s="24">
        <v>23.45924444444444</v>
      </c>
      <c r="D21" s="24">
        <v>32.432972222222226</v>
      </c>
      <c r="E21" s="24">
        <v>32.074805555555557</v>
      </c>
      <c r="F21" s="24">
        <v>36.207305555555557</v>
      </c>
      <c r="G21" s="24">
        <v>37.238266666666668</v>
      </c>
      <c r="H21" s="24">
        <v>28.473366666666667</v>
      </c>
      <c r="I21" s="24">
        <v>19.669902777777779</v>
      </c>
      <c r="J21" s="25">
        <v>18.250458333333331</v>
      </c>
      <c r="K21" s="82">
        <v>27.104567592592591</v>
      </c>
      <c r="L21" s="24">
        <v>20.07358564814815</v>
      </c>
      <c r="M21" s="24">
        <v>19.991530092592594</v>
      </c>
      <c r="N21" s="24">
        <v>27.476016203703704</v>
      </c>
      <c r="O21" s="24">
        <v>17.393842592592591</v>
      </c>
      <c r="P21" s="23">
        <v>16.795694444444443</v>
      </c>
      <c r="Q21" s="24">
        <v>32.695077777777776</v>
      </c>
      <c r="R21" s="24">
        <v>36.278222222222219</v>
      </c>
      <c r="S21" s="25">
        <v>23.542555555555555</v>
      </c>
      <c r="T21" s="26">
        <f t="shared" si="0"/>
        <v>481.27065324074073</v>
      </c>
      <c r="V21" s="2"/>
      <c r="W21" s="20"/>
    </row>
    <row r="22" spans="1:30" ht="40" customHeight="1" x14ac:dyDescent="0.35">
      <c r="A22" s="94" t="s">
        <v>17</v>
      </c>
      <c r="B22" s="23">
        <v>32.113238888888887</v>
      </c>
      <c r="C22" s="24">
        <v>23.45924444444444</v>
      </c>
      <c r="D22" s="24">
        <v>32.432972222222226</v>
      </c>
      <c r="E22" s="24">
        <v>32.074805555555557</v>
      </c>
      <c r="F22" s="24">
        <v>36.207305555555557</v>
      </c>
      <c r="G22" s="24">
        <v>37.238266666666668</v>
      </c>
      <c r="H22" s="24">
        <v>28.473366666666667</v>
      </c>
      <c r="I22" s="24">
        <v>19.669902777777779</v>
      </c>
      <c r="J22" s="25">
        <v>18.250458333333331</v>
      </c>
      <c r="K22" s="82">
        <v>27.104567592592591</v>
      </c>
      <c r="L22" s="24">
        <v>20.07358564814815</v>
      </c>
      <c r="M22" s="24">
        <v>19.991530092592594</v>
      </c>
      <c r="N22" s="24">
        <v>27.476016203703704</v>
      </c>
      <c r="O22" s="24">
        <v>17.393842592592591</v>
      </c>
      <c r="P22" s="23">
        <v>16.795694444444443</v>
      </c>
      <c r="Q22" s="24">
        <v>32.695077777777776</v>
      </c>
      <c r="R22" s="24">
        <v>36.278222222222219</v>
      </c>
      <c r="S22" s="25">
        <v>23.542555555555555</v>
      </c>
      <c r="T22" s="26">
        <f t="shared" si="0"/>
        <v>481.27065324074073</v>
      </c>
      <c r="V22" s="2"/>
      <c r="W22" s="20"/>
    </row>
    <row r="23" spans="1:30" ht="40" customHeight="1" x14ac:dyDescent="0.35">
      <c r="A23" s="95" t="s">
        <v>18</v>
      </c>
      <c r="B23" s="23">
        <v>32.113238888888887</v>
      </c>
      <c r="C23" s="24">
        <v>23.45924444444444</v>
      </c>
      <c r="D23" s="24">
        <v>32.432972222222226</v>
      </c>
      <c r="E23" s="24">
        <v>32.074805555555557</v>
      </c>
      <c r="F23" s="24">
        <v>36.207305555555557</v>
      </c>
      <c r="G23" s="24">
        <v>37.238266666666668</v>
      </c>
      <c r="H23" s="24">
        <v>28.473366666666667</v>
      </c>
      <c r="I23" s="24">
        <v>19.669902777777779</v>
      </c>
      <c r="J23" s="25">
        <v>18.250458333333331</v>
      </c>
      <c r="K23" s="82">
        <v>27.104567592592591</v>
      </c>
      <c r="L23" s="24">
        <v>20.07358564814815</v>
      </c>
      <c r="M23" s="24">
        <v>19.991530092592594</v>
      </c>
      <c r="N23" s="24">
        <v>27.476016203703704</v>
      </c>
      <c r="O23" s="24">
        <v>17.393842592592591</v>
      </c>
      <c r="P23" s="23">
        <v>16.795694444444443</v>
      </c>
      <c r="Q23" s="24">
        <v>32.695077777777776</v>
      </c>
      <c r="R23" s="24">
        <v>36.278222222222219</v>
      </c>
      <c r="S23" s="25">
        <v>23.542555555555555</v>
      </c>
      <c r="T23" s="26">
        <f t="shared" si="0"/>
        <v>481.27065324074073</v>
      </c>
      <c r="V23" s="2"/>
      <c r="W23" s="20"/>
    </row>
    <row r="24" spans="1:30" ht="40" customHeight="1" x14ac:dyDescent="0.35">
      <c r="A24" s="94" t="s">
        <v>19</v>
      </c>
      <c r="B24" s="23">
        <v>32.113238888888887</v>
      </c>
      <c r="C24" s="24">
        <v>23.45924444444444</v>
      </c>
      <c r="D24" s="24">
        <v>32.432972222222226</v>
      </c>
      <c r="E24" s="24">
        <v>32.074805555555557</v>
      </c>
      <c r="F24" s="24">
        <v>36.207305555555557</v>
      </c>
      <c r="G24" s="24">
        <v>37.238266666666668</v>
      </c>
      <c r="H24" s="24">
        <v>28.473366666666667</v>
      </c>
      <c r="I24" s="24">
        <v>19.669902777777779</v>
      </c>
      <c r="J24" s="25">
        <v>18.250458333333331</v>
      </c>
      <c r="K24" s="82">
        <v>27.104567592592591</v>
      </c>
      <c r="L24" s="24">
        <v>20.07358564814815</v>
      </c>
      <c r="M24" s="24">
        <v>19.991530092592594</v>
      </c>
      <c r="N24" s="24">
        <v>27.476016203703704</v>
      </c>
      <c r="O24" s="24">
        <v>17.393842592592591</v>
      </c>
      <c r="P24" s="23">
        <v>16.795694444444443</v>
      </c>
      <c r="Q24" s="24">
        <v>32.695077777777776</v>
      </c>
      <c r="R24" s="24">
        <v>36.278222222222219</v>
      </c>
      <c r="S24" s="25">
        <v>23.542555555555555</v>
      </c>
      <c r="T24" s="26">
        <f t="shared" si="0"/>
        <v>481.27065324074073</v>
      </c>
      <c r="V24" s="2"/>
    </row>
    <row r="25" spans="1:30" ht="41.5" customHeight="1" x14ac:dyDescent="0.35">
      <c r="A25" s="95" t="s">
        <v>11</v>
      </c>
      <c r="B25" s="27">
        <f t="shared" ref="B25:C25" si="1">SUM(B18:B24)</f>
        <v>222.83099999999996</v>
      </c>
      <c r="C25" s="28">
        <f t="shared" si="1"/>
        <v>161.46199999999996</v>
      </c>
      <c r="D25" s="28">
        <f>SUM(D18:D24)</f>
        <v>223.85999999999999</v>
      </c>
      <c r="E25" s="28">
        <f t="shared" ref="E25:G25" si="2">SUM(E18:E24)</f>
        <v>221.529</v>
      </c>
      <c r="F25" s="28">
        <f t="shared" si="2"/>
        <v>249.77400000000003</v>
      </c>
      <c r="G25" s="28">
        <f t="shared" si="2"/>
        <v>256.95600000000002</v>
      </c>
      <c r="H25" s="28">
        <f>SUM(H18:H24)</f>
        <v>196.84</v>
      </c>
      <c r="I25" s="28">
        <f t="shared" ref="I25:J25" si="3">SUM(I18:I24)</f>
        <v>135.6705</v>
      </c>
      <c r="J25" s="29">
        <f t="shared" si="3"/>
        <v>126.23799999999997</v>
      </c>
      <c r="K25" s="84">
        <f>SUM(K18:K24)</f>
        <v>187.55099999999999</v>
      </c>
      <c r="L25" s="28">
        <f t="shared" ref="L25:O25" si="4">SUM(L18:L24)</f>
        <v>138.58600000000001</v>
      </c>
      <c r="M25" s="28">
        <f t="shared" si="4"/>
        <v>138.05400000000003</v>
      </c>
      <c r="N25" s="28">
        <f t="shared" si="4"/>
        <v>189.78749999999999</v>
      </c>
      <c r="O25" s="28">
        <f t="shared" si="4"/>
        <v>120.08499999999999</v>
      </c>
      <c r="P25" s="27">
        <f>SUM(P18:P24)</f>
        <v>116.40649999999999</v>
      </c>
      <c r="Q25" s="28">
        <f t="shared" ref="Q25:S25" si="5">SUM(Q18:Q24)</f>
        <v>226.38000000000002</v>
      </c>
      <c r="R25" s="28">
        <f t="shared" si="5"/>
        <v>250.57199999999995</v>
      </c>
      <c r="S25" s="29">
        <f t="shared" si="5"/>
        <v>162.792</v>
      </c>
      <c r="T25" s="26">
        <f t="shared" si="0"/>
        <v>3325.3744999999999</v>
      </c>
    </row>
    <row r="26" spans="1:30" s="2" customFormat="1" ht="36.75" customHeight="1" x14ac:dyDescent="0.35">
      <c r="A26" s="96" t="s">
        <v>20</v>
      </c>
      <c r="B26" s="30">
        <v>40.5</v>
      </c>
      <c r="C26" s="31">
        <v>38</v>
      </c>
      <c r="D26" s="31">
        <v>39</v>
      </c>
      <c r="E26" s="31">
        <v>38.5</v>
      </c>
      <c r="F26" s="31">
        <v>38</v>
      </c>
      <c r="G26" s="31">
        <v>38</v>
      </c>
      <c r="H26" s="31">
        <v>37</v>
      </c>
      <c r="I26" s="31">
        <v>36.5</v>
      </c>
      <c r="J26" s="32">
        <v>35.5</v>
      </c>
      <c r="K26" s="85">
        <v>39</v>
      </c>
      <c r="L26" s="31">
        <v>38</v>
      </c>
      <c r="M26" s="31">
        <v>38</v>
      </c>
      <c r="N26" s="31">
        <v>37.5</v>
      </c>
      <c r="O26" s="31">
        <v>36.5</v>
      </c>
      <c r="P26" s="30">
        <v>39.5</v>
      </c>
      <c r="Q26" s="31">
        <v>38.5</v>
      </c>
      <c r="R26" s="31">
        <v>38</v>
      </c>
      <c r="S26" s="32">
        <v>36</v>
      </c>
      <c r="T26" s="33">
        <f>+((T25/T27)/7)*1000</f>
        <v>37.979972817396856</v>
      </c>
    </row>
    <row r="27" spans="1:30" s="2" customFormat="1" ht="33" customHeight="1" x14ac:dyDescent="0.35">
      <c r="A27" s="97" t="s">
        <v>21</v>
      </c>
      <c r="B27" s="34">
        <v>786</v>
      </c>
      <c r="C27" s="35">
        <v>607</v>
      </c>
      <c r="D27" s="35">
        <v>820</v>
      </c>
      <c r="E27" s="35">
        <v>822</v>
      </c>
      <c r="F27" s="35">
        <v>939</v>
      </c>
      <c r="G27" s="35">
        <v>966</v>
      </c>
      <c r="H27" s="35">
        <v>760</v>
      </c>
      <c r="I27" s="35">
        <v>531</v>
      </c>
      <c r="J27" s="36">
        <v>508</v>
      </c>
      <c r="K27" s="86">
        <v>687</v>
      </c>
      <c r="L27" s="35">
        <v>521</v>
      </c>
      <c r="M27" s="35">
        <v>519</v>
      </c>
      <c r="N27" s="35">
        <v>723</v>
      </c>
      <c r="O27" s="35">
        <v>470</v>
      </c>
      <c r="P27" s="34">
        <v>421</v>
      </c>
      <c r="Q27" s="35">
        <v>840</v>
      </c>
      <c r="R27" s="35">
        <v>942</v>
      </c>
      <c r="S27" s="36">
        <v>646</v>
      </c>
      <c r="T27" s="37">
        <f>SUM(B27:S27)</f>
        <v>12508</v>
      </c>
      <c r="U27" s="2">
        <f>((T25*1000)/T27)/7</f>
        <v>37.979972817396863</v>
      </c>
    </row>
    <row r="28" spans="1:30" s="2" customFormat="1" ht="33" customHeight="1" x14ac:dyDescent="0.35">
      <c r="A28" s="98" t="s">
        <v>22</v>
      </c>
      <c r="B28" s="39">
        <f>((B27*B26)*7/1000-B18)/6</f>
        <v>32.113238888888887</v>
      </c>
      <c r="C28" s="39">
        <f t="shared" ref="C28:S28" si="6">((C27*C26)*7/1000-C18)/6</f>
        <v>23.45924444444444</v>
      </c>
      <c r="D28" s="39">
        <f t="shared" si="6"/>
        <v>32.432972222222226</v>
      </c>
      <c r="E28" s="39">
        <f t="shared" si="6"/>
        <v>32.074805555555557</v>
      </c>
      <c r="F28" s="39">
        <f t="shared" si="6"/>
        <v>36.207305555555557</v>
      </c>
      <c r="G28" s="39">
        <f t="shared" si="6"/>
        <v>37.238266666666668</v>
      </c>
      <c r="H28" s="39">
        <f t="shared" si="6"/>
        <v>28.473366666666667</v>
      </c>
      <c r="I28" s="39">
        <f t="shared" si="6"/>
        <v>19.669902777777779</v>
      </c>
      <c r="J28" s="40">
        <f t="shared" si="6"/>
        <v>18.250458333333331</v>
      </c>
      <c r="K28" s="87">
        <f t="shared" si="6"/>
        <v>27.104567592592591</v>
      </c>
      <c r="L28" s="39">
        <f t="shared" si="6"/>
        <v>20.07358564814815</v>
      </c>
      <c r="M28" s="39">
        <f t="shared" si="6"/>
        <v>19.991530092592594</v>
      </c>
      <c r="N28" s="39">
        <f t="shared" si="6"/>
        <v>27.476016203703704</v>
      </c>
      <c r="O28" s="39">
        <f t="shared" si="6"/>
        <v>17.393842592592591</v>
      </c>
      <c r="P28" s="38">
        <f t="shared" si="6"/>
        <v>16.795694444444443</v>
      </c>
      <c r="Q28" s="39">
        <f t="shared" si="6"/>
        <v>32.695077777777776</v>
      </c>
      <c r="R28" s="39">
        <f t="shared" si="6"/>
        <v>36.278222222222219</v>
      </c>
      <c r="S28" s="40">
        <f t="shared" si="6"/>
        <v>23.542555555555555</v>
      </c>
      <c r="T28" s="41"/>
    </row>
    <row r="29" spans="1:30" ht="33.75" customHeight="1" x14ac:dyDescent="0.35">
      <c r="A29" s="99" t="s">
        <v>23</v>
      </c>
      <c r="B29" s="42">
        <f t="shared" ref="B29:C29" si="7">((B27*B26)*7)/1000</f>
        <v>222.83099999999999</v>
      </c>
      <c r="C29" s="43">
        <f t="shared" si="7"/>
        <v>161.46199999999999</v>
      </c>
      <c r="D29" s="43">
        <f>((D27*D26)*7)/1000</f>
        <v>223.86</v>
      </c>
      <c r="E29" s="43">
        <f>((E27*E26)*7)/1000</f>
        <v>221.529</v>
      </c>
      <c r="F29" s="43">
        <f t="shared" ref="F29:G29" si="8">((F27*F26)*7)/1000</f>
        <v>249.774</v>
      </c>
      <c r="G29" s="43">
        <f t="shared" si="8"/>
        <v>256.95600000000002</v>
      </c>
      <c r="H29" s="43">
        <f>((H27*H26)*7)/1000</f>
        <v>196.84</v>
      </c>
      <c r="I29" s="43">
        <f>((I27*I26)*7)/1000</f>
        <v>135.6705</v>
      </c>
      <c r="J29" s="90">
        <f t="shared" ref="J29" si="9">((J27*J26)*7)/1000</f>
        <v>126.238</v>
      </c>
      <c r="K29" s="88">
        <f>((K27*K26)*7)/1000</f>
        <v>187.55099999999999</v>
      </c>
      <c r="L29" s="43">
        <f>((L27*L26)*7)/1000</f>
        <v>138.58600000000001</v>
      </c>
      <c r="M29" s="43">
        <f>((M27*M26)*7)/1000</f>
        <v>138.054</v>
      </c>
      <c r="N29" s="43">
        <f t="shared" ref="N29:S29" si="10">((N27*N26)*7)/1000</f>
        <v>189.78749999999999</v>
      </c>
      <c r="O29" s="43">
        <f t="shared" si="10"/>
        <v>120.08499999999999</v>
      </c>
      <c r="P29" s="44">
        <f t="shared" si="10"/>
        <v>116.40649999999999</v>
      </c>
      <c r="Q29" s="45">
        <f t="shared" si="10"/>
        <v>226.38</v>
      </c>
      <c r="R29" s="45">
        <f t="shared" si="10"/>
        <v>250.572</v>
      </c>
      <c r="S29" s="46">
        <f t="shared" si="10"/>
        <v>162.792</v>
      </c>
      <c r="T29" s="47"/>
    </row>
    <row r="30" spans="1:30" ht="33.75" customHeight="1" thickBot="1" x14ac:dyDescent="0.4">
      <c r="A30" s="100" t="s">
        <v>24</v>
      </c>
      <c r="B30" s="48">
        <f t="shared" ref="B30:C30" si="11">+(B25/B27)/7*1000</f>
        <v>40.499999999999993</v>
      </c>
      <c r="C30" s="49">
        <f t="shared" si="11"/>
        <v>37.999999999999993</v>
      </c>
      <c r="D30" s="49">
        <f>+(D25/D27)/7*1000</f>
        <v>38.999999999999993</v>
      </c>
      <c r="E30" s="49">
        <f t="shared" ref="E30:G30" si="12">+(E25/E27)/7*1000</f>
        <v>38.5</v>
      </c>
      <c r="F30" s="49">
        <f t="shared" si="12"/>
        <v>38</v>
      </c>
      <c r="G30" s="49">
        <f t="shared" si="12"/>
        <v>38</v>
      </c>
      <c r="H30" s="49">
        <f>+(H25/H27)/7*1000</f>
        <v>37</v>
      </c>
      <c r="I30" s="49">
        <f t="shared" ref="I30:J30" si="13">+(I25/I27)/7*1000</f>
        <v>36.5</v>
      </c>
      <c r="J30" s="50">
        <f t="shared" si="13"/>
        <v>35.499999999999993</v>
      </c>
      <c r="K30" s="89">
        <f>+(K25/K27)/7*1000</f>
        <v>38.999999999999993</v>
      </c>
      <c r="L30" s="49">
        <f t="shared" ref="L30:S30" si="14">+(L25/L27)/7*1000</f>
        <v>38</v>
      </c>
      <c r="M30" s="49">
        <f t="shared" si="14"/>
        <v>38.000000000000014</v>
      </c>
      <c r="N30" s="49">
        <f t="shared" si="14"/>
        <v>37.5</v>
      </c>
      <c r="O30" s="49">
        <f t="shared" si="14"/>
        <v>36.5</v>
      </c>
      <c r="P30" s="48">
        <f t="shared" si="14"/>
        <v>39.499999999999993</v>
      </c>
      <c r="Q30" s="49">
        <f t="shared" si="14"/>
        <v>38.5</v>
      </c>
      <c r="R30" s="49">
        <f t="shared" si="14"/>
        <v>37.999999999999993</v>
      </c>
      <c r="S30" s="50">
        <f t="shared" si="14"/>
        <v>36</v>
      </c>
      <c r="T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200" t="s">
        <v>26</v>
      </c>
      <c r="C36" s="201"/>
      <c r="D36" s="201"/>
      <c r="E36" s="201"/>
      <c r="F36" s="201"/>
      <c r="G36" s="201"/>
      <c r="H36" s="102"/>
      <c r="I36" s="55" t="s">
        <v>27</v>
      </c>
      <c r="J36" s="110"/>
      <c r="K36" s="203" t="s">
        <v>26</v>
      </c>
      <c r="L36" s="203"/>
      <c r="M36" s="203"/>
      <c r="N36" s="203"/>
      <c r="O36" s="200"/>
      <c r="P36" s="114"/>
      <c r="Q36" s="56"/>
      <c r="R36" s="56"/>
      <c r="S36" s="3"/>
      <c r="T36" s="3"/>
      <c r="U36" s="57"/>
      <c r="V36" s="3"/>
      <c r="W36" s="56"/>
      <c r="X36" s="56"/>
      <c r="Y36" s="56"/>
      <c r="Z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03" t="s">
        <v>11</v>
      </c>
      <c r="J37" s="111"/>
      <c r="K37" s="101"/>
      <c r="L37" s="15"/>
      <c r="M37" s="15"/>
      <c r="N37" s="15"/>
      <c r="O37" s="15"/>
      <c r="P37" s="103" t="s">
        <v>11</v>
      </c>
      <c r="Q37" s="59"/>
      <c r="R37" s="59"/>
      <c r="S37" s="60"/>
      <c r="T37" s="3"/>
      <c r="U37" s="3"/>
      <c r="V37" s="57"/>
      <c r="W37" s="3"/>
      <c r="X37" s="56"/>
      <c r="Y37" s="56"/>
      <c r="Z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103"/>
      <c r="J38" s="112" t="s">
        <v>12</v>
      </c>
      <c r="K38" s="101">
        <v>1</v>
      </c>
      <c r="L38" s="58">
        <v>2</v>
      </c>
      <c r="M38" s="58">
        <v>3</v>
      </c>
      <c r="N38" s="58">
        <v>4</v>
      </c>
      <c r="O38" s="58">
        <v>5</v>
      </c>
      <c r="P38" s="103"/>
      <c r="Q38" s="59"/>
      <c r="R38" s="59"/>
      <c r="S38" s="61"/>
      <c r="T38" s="2"/>
      <c r="U38" s="62"/>
      <c r="V38" s="62"/>
      <c r="W38" s="2"/>
      <c r="X38" s="2"/>
      <c r="Y38" s="2"/>
      <c r="Z38" s="2"/>
    </row>
    <row r="39" spans="1:30" ht="33.75" customHeight="1" x14ac:dyDescent="0.35">
      <c r="A39" s="94" t="s">
        <v>13</v>
      </c>
      <c r="B39" s="82">
        <v>15.844483333333335</v>
      </c>
      <c r="C39" s="82">
        <v>24.364783333333332</v>
      </c>
      <c r="D39" s="82">
        <v>24.319000000000003</v>
      </c>
      <c r="E39" s="82">
        <v>18.488166666666668</v>
      </c>
      <c r="F39" s="82">
        <v>18.434149999999999</v>
      </c>
      <c r="G39" s="82">
        <v>31.133333333333336</v>
      </c>
      <c r="H39" s="104">
        <f t="shared" ref="H39:H46" si="15">SUM(B39:G39)</f>
        <v>132.58391666666668</v>
      </c>
      <c r="I39" s="2"/>
      <c r="J39" s="94" t="s">
        <v>13</v>
      </c>
      <c r="K39" s="82">
        <v>353.2</v>
      </c>
      <c r="L39" s="82"/>
      <c r="M39" s="82"/>
      <c r="N39" s="82"/>
      <c r="O39" s="82"/>
      <c r="P39" s="104">
        <f t="shared" ref="P39:P46" si="16">SUM(K39:O39)</f>
        <v>353.2</v>
      </c>
      <c r="Q39" s="2">
        <v>105</v>
      </c>
      <c r="R39" s="63"/>
      <c r="S39" s="64"/>
      <c r="T39" s="2"/>
      <c r="U39" s="62"/>
      <c r="V39" s="62"/>
      <c r="W39" s="2"/>
      <c r="X39" s="2"/>
      <c r="Y39" s="2"/>
      <c r="Z39" s="2"/>
    </row>
    <row r="40" spans="1:30" ht="33.75" customHeight="1" x14ac:dyDescent="0.35">
      <c r="A40" s="95" t="s">
        <v>14</v>
      </c>
      <c r="B40" s="82">
        <v>16.742252777777779</v>
      </c>
      <c r="C40" s="82">
        <v>26.041536111111114</v>
      </c>
      <c r="D40" s="82">
        <v>25.916166666666669</v>
      </c>
      <c r="E40" s="82">
        <v>19.796972222222223</v>
      </c>
      <c r="F40" s="82">
        <v>19.762808333333332</v>
      </c>
      <c r="G40" s="82">
        <v>34.039111111111112</v>
      </c>
      <c r="H40" s="104">
        <f t="shared" si="15"/>
        <v>142.29884722222224</v>
      </c>
      <c r="I40" s="2"/>
      <c r="J40" s="95" t="s">
        <v>14</v>
      </c>
      <c r="K40" s="82">
        <f>K48*$Q$40/1000</f>
        <v>393.58800000000002</v>
      </c>
      <c r="L40" s="82">
        <f t="shared" ref="L40:O40" si="17">L48*$Q$40/1000</f>
        <v>0</v>
      </c>
      <c r="M40" s="82">
        <f t="shared" si="17"/>
        <v>0</v>
      </c>
      <c r="N40" s="82">
        <f t="shared" si="17"/>
        <v>0</v>
      </c>
      <c r="O40" s="82">
        <f t="shared" si="17"/>
        <v>0</v>
      </c>
      <c r="P40" s="104">
        <f t="shared" si="16"/>
        <v>393.58800000000002</v>
      </c>
      <c r="Q40" s="2">
        <v>117</v>
      </c>
      <c r="R40" s="63"/>
      <c r="S40" s="61"/>
      <c r="T40" s="2"/>
      <c r="U40" s="62"/>
      <c r="V40" s="62"/>
      <c r="W40" s="2"/>
      <c r="X40" s="2"/>
      <c r="Y40" s="2"/>
      <c r="Z40" s="2"/>
    </row>
    <row r="41" spans="1:30" ht="33.75" customHeight="1" x14ac:dyDescent="0.35">
      <c r="A41" s="94" t="s">
        <v>15</v>
      </c>
      <c r="B41" s="83">
        <v>16.742252777777779</v>
      </c>
      <c r="C41" s="24">
        <v>26.041536111111114</v>
      </c>
      <c r="D41" s="24">
        <v>25.916166666666669</v>
      </c>
      <c r="E41" s="24">
        <v>19.796972222222223</v>
      </c>
      <c r="F41" s="24">
        <v>19.762808333333332</v>
      </c>
      <c r="G41" s="24">
        <v>34.039111111111112</v>
      </c>
      <c r="H41" s="104">
        <f t="shared" si="15"/>
        <v>142.29884722222224</v>
      </c>
      <c r="I41" s="2"/>
      <c r="J41" s="94" t="s">
        <v>15</v>
      </c>
      <c r="K41" s="83">
        <f>K48*$Q$41/1000</f>
        <v>410.40800000000002</v>
      </c>
      <c r="L41" s="24">
        <f t="shared" ref="L41:O41" si="18">L48*$Q$41/1000</f>
        <v>0</v>
      </c>
      <c r="M41" s="24">
        <f t="shared" si="18"/>
        <v>0</v>
      </c>
      <c r="N41" s="24">
        <f t="shared" si="18"/>
        <v>0</v>
      </c>
      <c r="O41" s="24">
        <f t="shared" si="18"/>
        <v>0</v>
      </c>
      <c r="P41" s="104">
        <f t="shared" si="16"/>
        <v>410.40800000000002</v>
      </c>
      <c r="Q41" s="2">
        <v>122</v>
      </c>
      <c r="R41" s="63"/>
      <c r="S41" s="54"/>
      <c r="T41" s="2"/>
      <c r="U41" s="62"/>
      <c r="V41" s="62"/>
      <c r="W41" s="2"/>
      <c r="X41" s="2"/>
      <c r="Y41" s="2"/>
      <c r="Z41" s="2"/>
    </row>
    <row r="42" spans="1:30" ht="33.75" customHeight="1" x14ac:dyDescent="0.35">
      <c r="A42" s="95" t="s">
        <v>16</v>
      </c>
      <c r="B42" s="82">
        <v>16.742252777777779</v>
      </c>
      <c r="C42" s="82">
        <v>26.041536111111114</v>
      </c>
      <c r="D42" s="82">
        <v>25.916166666666669</v>
      </c>
      <c r="E42" s="82">
        <v>19.796972222222223</v>
      </c>
      <c r="F42" s="82">
        <v>19.762808333333332</v>
      </c>
      <c r="G42" s="82">
        <v>34.039111111111112</v>
      </c>
      <c r="H42" s="104">
        <f t="shared" si="15"/>
        <v>142.29884722222224</v>
      </c>
      <c r="I42" s="2"/>
      <c r="J42" s="95" t="s">
        <v>16</v>
      </c>
      <c r="K42" s="82">
        <f>K48*$Q$42/1000</f>
        <v>427.22800000000001</v>
      </c>
      <c r="L42" s="82">
        <f t="shared" ref="L42:O42" si="19">L48*$Q$42/1000</f>
        <v>0</v>
      </c>
      <c r="M42" s="82">
        <f t="shared" si="19"/>
        <v>0</v>
      </c>
      <c r="N42" s="82">
        <f t="shared" si="19"/>
        <v>0</v>
      </c>
      <c r="O42" s="82">
        <f t="shared" si="19"/>
        <v>0</v>
      </c>
      <c r="P42" s="104">
        <f t="shared" si="16"/>
        <v>427.22800000000001</v>
      </c>
      <c r="Q42" s="2">
        <v>127</v>
      </c>
      <c r="R42" s="63"/>
      <c r="S42" s="54"/>
      <c r="T42" s="2"/>
      <c r="U42" s="62"/>
      <c r="V42" s="62"/>
      <c r="W42" s="2"/>
      <c r="X42" s="2"/>
      <c r="Y42" s="2"/>
      <c r="Z42" s="2"/>
    </row>
    <row r="43" spans="1:30" ht="33.75" customHeight="1" x14ac:dyDescent="0.35">
      <c r="A43" s="94" t="s">
        <v>17</v>
      </c>
      <c r="B43" s="82">
        <v>16.742252777777779</v>
      </c>
      <c r="C43" s="82">
        <v>26.041536111111114</v>
      </c>
      <c r="D43" s="82">
        <v>25.916166666666669</v>
      </c>
      <c r="E43" s="82">
        <v>19.796972222222223</v>
      </c>
      <c r="F43" s="82">
        <v>19.762808333333332</v>
      </c>
      <c r="G43" s="82">
        <v>34.039111111111112</v>
      </c>
      <c r="H43" s="104">
        <f t="shared" si="15"/>
        <v>142.29884722222224</v>
      </c>
      <c r="I43" s="2"/>
      <c r="J43" s="94" t="s">
        <v>17</v>
      </c>
      <c r="K43" s="82">
        <f>K48*$Q$43/1000</f>
        <v>437.32</v>
      </c>
      <c r="L43" s="82">
        <f t="shared" ref="L43:O43" si="20">L48*$Q$43/1000</f>
        <v>0</v>
      </c>
      <c r="M43" s="82">
        <f t="shared" si="20"/>
        <v>0</v>
      </c>
      <c r="N43" s="82">
        <f t="shared" si="20"/>
        <v>0</v>
      </c>
      <c r="O43" s="82">
        <f t="shared" si="20"/>
        <v>0</v>
      </c>
      <c r="P43" s="104">
        <f t="shared" si="16"/>
        <v>437.32</v>
      </c>
      <c r="Q43" s="2">
        <v>130</v>
      </c>
      <c r="R43" s="63"/>
      <c r="S43" s="54"/>
      <c r="T43" s="2"/>
      <c r="U43" s="62"/>
      <c r="V43" s="62"/>
      <c r="W43" s="2"/>
      <c r="X43" s="2"/>
      <c r="Y43" s="2"/>
      <c r="Z43" s="2"/>
    </row>
    <row r="44" spans="1:30" ht="33.75" customHeight="1" x14ac:dyDescent="0.35">
      <c r="A44" s="95" t="s">
        <v>18</v>
      </c>
      <c r="B44" s="82">
        <v>16.742252777777779</v>
      </c>
      <c r="C44" s="82">
        <v>26.041536111111114</v>
      </c>
      <c r="D44" s="82">
        <v>25.916166666666669</v>
      </c>
      <c r="E44" s="82">
        <v>19.796972222222223</v>
      </c>
      <c r="F44" s="82">
        <v>19.762808333333332</v>
      </c>
      <c r="G44" s="82">
        <v>34.039111111111112</v>
      </c>
      <c r="H44" s="104">
        <f t="shared" si="15"/>
        <v>142.29884722222224</v>
      </c>
      <c r="I44" s="2"/>
      <c r="J44" s="95" t="s">
        <v>18</v>
      </c>
      <c r="K44" s="82">
        <f>K48*$Q$44/1000</f>
        <v>450.77600000000001</v>
      </c>
      <c r="L44" s="82">
        <f t="shared" ref="L44:O44" si="21">L48*$Q$44/1000</f>
        <v>0</v>
      </c>
      <c r="M44" s="82">
        <f t="shared" si="21"/>
        <v>0</v>
      </c>
      <c r="N44" s="82">
        <f t="shared" si="21"/>
        <v>0</v>
      </c>
      <c r="O44" s="82">
        <f t="shared" si="21"/>
        <v>0</v>
      </c>
      <c r="P44" s="104">
        <f t="shared" si="16"/>
        <v>450.77600000000001</v>
      </c>
      <c r="Q44" s="2">
        <v>134</v>
      </c>
      <c r="R44" s="63"/>
      <c r="S44" s="54"/>
      <c r="T44" s="2"/>
      <c r="U44" s="62"/>
      <c r="V44" s="62"/>
      <c r="W44" s="2"/>
      <c r="X44" s="2"/>
      <c r="Y44" s="2"/>
      <c r="Z44" s="2"/>
    </row>
    <row r="45" spans="1:30" ht="33.75" customHeight="1" x14ac:dyDescent="0.35">
      <c r="A45" s="94" t="s">
        <v>19</v>
      </c>
      <c r="B45" s="82">
        <v>16.742252777777779</v>
      </c>
      <c r="C45" s="82">
        <v>26.041536111111114</v>
      </c>
      <c r="D45" s="82">
        <v>25.916166666666669</v>
      </c>
      <c r="E45" s="82">
        <v>19.796972222222223</v>
      </c>
      <c r="F45" s="82">
        <v>19.762808333333332</v>
      </c>
      <c r="G45" s="82">
        <v>34.039111111111112</v>
      </c>
      <c r="H45" s="104">
        <f t="shared" si="15"/>
        <v>142.29884722222224</v>
      </c>
      <c r="I45" s="2"/>
      <c r="J45" s="94" t="s">
        <v>19</v>
      </c>
      <c r="K45" s="82">
        <f>K48*$Q$45/1000</f>
        <v>460.86799999999999</v>
      </c>
      <c r="L45" s="82">
        <f t="shared" ref="L45:O45" si="22">L48*$Q$45/1000</f>
        <v>0</v>
      </c>
      <c r="M45" s="82">
        <f t="shared" si="22"/>
        <v>0</v>
      </c>
      <c r="N45" s="82">
        <f t="shared" si="22"/>
        <v>0</v>
      </c>
      <c r="O45" s="82">
        <f t="shared" si="22"/>
        <v>0</v>
      </c>
      <c r="P45" s="104">
        <f t="shared" si="16"/>
        <v>460.86799999999999</v>
      </c>
      <c r="Q45" s="2">
        <v>137</v>
      </c>
      <c r="R45" s="63"/>
      <c r="S45" s="54"/>
      <c r="T45" s="2"/>
      <c r="U45" s="62"/>
      <c r="V45" s="62"/>
      <c r="W45" s="2"/>
      <c r="X45" s="2"/>
      <c r="Y45" s="2"/>
      <c r="Z45" s="2"/>
    </row>
    <row r="46" spans="1:30" ht="33.75" customHeight="1" x14ac:dyDescent="0.35">
      <c r="A46" s="95" t="s">
        <v>11</v>
      </c>
      <c r="B46" s="84">
        <f t="shared" ref="B46:G46" si="23">SUM(B39:B45)</f>
        <v>116.29800000000002</v>
      </c>
      <c r="C46" s="28">
        <f t="shared" si="23"/>
        <v>180.61399999999998</v>
      </c>
      <c r="D46" s="28">
        <f t="shared" si="23"/>
        <v>179.816</v>
      </c>
      <c r="E46" s="28">
        <f t="shared" si="23"/>
        <v>137.27000000000001</v>
      </c>
      <c r="F46" s="28">
        <f t="shared" si="23"/>
        <v>137.011</v>
      </c>
      <c r="G46" s="28">
        <f t="shared" si="23"/>
        <v>235.36800000000002</v>
      </c>
      <c r="H46" s="104">
        <f t="shared" si="15"/>
        <v>986.37699999999995</v>
      </c>
      <c r="J46" s="80" t="s">
        <v>11</v>
      </c>
      <c r="K46" s="84">
        <f>SUM(K39:K45)</f>
        <v>2933.3879999999999</v>
      </c>
      <c r="L46" s="28">
        <f>SUM(L39:L45)</f>
        <v>0</v>
      </c>
      <c r="M46" s="28">
        <f>SUM(M39:M45)</f>
        <v>0</v>
      </c>
      <c r="N46" s="28">
        <f>SUM(N39:N45)</f>
        <v>0</v>
      </c>
      <c r="O46" s="28">
        <f>SUM(O39:O45)</f>
        <v>0</v>
      </c>
      <c r="P46" s="104">
        <f t="shared" si="16"/>
        <v>2933.3879999999999</v>
      </c>
      <c r="Q46" s="63"/>
      <c r="R46" s="63"/>
      <c r="S46" s="2"/>
      <c r="T46" s="2"/>
      <c r="U46" s="2"/>
      <c r="V46" s="2"/>
      <c r="W46" s="2"/>
      <c r="X46" s="2"/>
      <c r="Y46" s="2"/>
      <c r="Z46" s="2"/>
    </row>
    <row r="47" spans="1:30" ht="33.75" customHeight="1" x14ac:dyDescent="0.35">
      <c r="A47" s="96" t="s">
        <v>20</v>
      </c>
      <c r="B47" s="85">
        <v>39</v>
      </c>
      <c r="C47" s="31">
        <v>38</v>
      </c>
      <c r="D47" s="31">
        <v>38</v>
      </c>
      <c r="E47" s="31">
        <v>37</v>
      </c>
      <c r="F47" s="31">
        <v>37</v>
      </c>
      <c r="G47" s="31">
        <v>36</v>
      </c>
      <c r="H47" s="105">
        <f>+((H46/H48)/7)*1000</f>
        <v>37.337307896131428</v>
      </c>
      <c r="J47" s="113" t="s">
        <v>20</v>
      </c>
      <c r="K47" s="85">
        <v>120</v>
      </c>
      <c r="L47" s="31"/>
      <c r="M47" s="31"/>
      <c r="N47" s="31"/>
      <c r="O47" s="31"/>
      <c r="P47" s="105">
        <f>+((P46/P48)/7)*1000</f>
        <v>124.57057924239849</v>
      </c>
      <c r="Q47" s="65"/>
      <c r="R47" s="65"/>
    </row>
    <row r="48" spans="1:30" ht="33.75" customHeight="1" x14ac:dyDescent="0.35">
      <c r="A48" s="97" t="s">
        <v>21</v>
      </c>
      <c r="B48" s="86">
        <v>426</v>
      </c>
      <c r="C48" s="35">
        <v>679</v>
      </c>
      <c r="D48" s="35">
        <v>676</v>
      </c>
      <c r="E48" s="35">
        <v>530</v>
      </c>
      <c r="F48" s="35">
        <v>529</v>
      </c>
      <c r="G48" s="35">
        <v>934</v>
      </c>
      <c r="H48" s="106">
        <f>SUM(B48:G48)</f>
        <v>3774</v>
      </c>
      <c r="I48" s="66"/>
      <c r="J48" s="97" t="s">
        <v>21</v>
      </c>
      <c r="K48" s="109">
        <v>3364</v>
      </c>
      <c r="L48" s="67"/>
      <c r="M48" s="67"/>
      <c r="N48" s="67"/>
      <c r="O48" s="67"/>
      <c r="P48" s="115">
        <f>SUM(K48:O48)</f>
        <v>3364</v>
      </c>
      <c r="Q48" s="68"/>
      <c r="R48" s="68"/>
    </row>
    <row r="49" spans="1:30" ht="33.75" customHeight="1" x14ac:dyDescent="0.35">
      <c r="A49" s="98" t="s">
        <v>22</v>
      </c>
      <c r="B49" s="87">
        <f t="shared" ref="B49:G49" si="24">((B48*B47)*7/1000-B39)/6</f>
        <v>16.742252777777779</v>
      </c>
      <c r="C49" s="39">
        <f t="shared" si="24"/>
        <v>26.041536111111114</v>
      </c>
      <c r="D49" s="39">
        <f t="shared" si="24"/>
        <v>25.916166666666669</v>
      </c>
      <c r="E49" s="39">
        <f t="shared" si="24"/>
        <v>19.796972222222223</v>
      </c>
      <c r="F49" s="39">
        <f t="shared" si="24"/>
        <v>19.762808333333332</v>
      </c>
      <c r="G49" s="39">
        <f t="shared" si="24"/>
        <v>34.039111111111112</v>
      </c>
      <c r="H49" s="107">
        <f>((H46*1000)/H48)/7</f>
        <v>37.337307896131428</v>
      </c>
      <c r="J49" s="98" t="s">
        <v>22</v>
      </c>
      <c r="K49" s="87">
        <f>(K48*K47)/1000</f>
        <v>403.68</v>
      </c>
      <c r="L49" s="39">
        <f>(L48*L47)/1000</f>
        <v>0</v>
      </c>
      <c r="M49" s="39">
        <f>(M48*M47)/1000</f>
        <v>0</v>
      </c>
      <c r="N49" s="39">
        <f>(N48*N47)/1000</f>
        <v>0</v>
      </c>
      <c r="O49" s="39">
        <f>(O48*O47)/1000</f>
        <v>0</v>
      </c>
      <c r="P49" s="116">
        <f>((P46*1000)/P48)/7</f>
        <v>124.57057924239851</v>
      </c>
      <c r="Q49" s="68"/>
      <c r="R49" s="68"/>
    </row>
    <row r="50" spans="1:30" ht="33.75" customHeight="1" x14ac:dyDescent="0.35">
      <c r="A50" s="99" t="s">
        <v>23</v>
      </c>
      <c r="B50" s="88">
        <f t="shared" ref="B50:G50" si="25">((B48*B47)*7)/1000</f>
        <v>116.298</v>
      </c>
      <c r="C50" s="43">
        <f t="shared" si="25"/>
        <v>180.614</v>
      </c>
      <c r="D50" s="43">
        <f t="shared" si="25"/>
        <v>179.816</v>
      </c>
      <c r="E50" s="43">
        <f t="shared" si="25"/>
        <v>137.27000000000001</v>
      </c>
      <c r="F50" s="43">
        <f t="shared" si="25"/>
        <v>137.011</v>
      </c>
      <c r="G50" s="43">
        <f t="shared" si="25"/>
        <v>235.36799999999999</v>
      </c>
      <c r="H50" s="90"/>
      <c r="J50" s="99" t="s">
        <v>23</v>
      </c>
      <c r="K50" s="88">
        <f>((K48*K47)*7)/1000</f>
        <v>2825.76</v>
      </c>
      <c r="L50" s="43">
        <f>((L48*L47)*7)/1000</f>
        <v>0</v>
      </c>
      <c r="M50" s="43">
        <f>((M48*M47)*7)/1000</f>
        <v>0</v>
      </c>
      <c r="N50" s="43">
        <f>((N48*N47)*7)/1000</f>
        <v>0</v>
      </c>
      <c r="O50" s="43">
        <f>((O48*O47)*7)/1000</f>
        <v>0</v>
      </c>
      <c r="P50" s="117"/>
    </row>
    <row r="51" spans="1:30" ht="33.75" customHeight="1" thickBot="1" x14ac:dyDescent="0.4">
      <c r="A51" s="100" t="s">
        <v>24</v>
      </c>
      <c r="B51" s="89">
        <f t="shared" ref="B51:G51" si="26">+(B46/B48)/7*1000</f>
        <v>39</v>
      </c>
      <c r="C51" s="49">
        <f t="shared" si="26"/>
        <v>37.999999999999993</v>
      </c>
      <c r="D51" s="49">
        <f t="shared" si="26"/>
        <v>38</v>
      </c>
      <c r="E51" s="49">
        <f t="shared" si="26"/>
        <v>37</v>
      </c>
      <c r="F51" s="49">
        <f t="shared" si="26"/>
        <v>37</v>
      </c>
      <c r="G51" s="49">
        <f t="shared" si="26"/>
        <v>36</v>
      </c>
      <c r="H51" s="108"/>
      <c r="I51" s="52"/>
      <c r="J51" s="100" t="s">
        <v>24</v>
      </c>
      <c r="K51" s="89">
        <f>+(K46/K48)/7*1000</f>
        <v>124.57057924239849</v>
      </c>
      <c r="L51" s="49" t="e">
        <f>+(L46/L48)/7*1000</f>
        <v>#DIV/0!</v>
      </c>
      <c r="M51" s="49" t="e">
        <f>+(M46/M48)/7*1000</f>
        <v>#DIV/0!</v>
      </c>
      <c r="N51" s="49" t="e">
        <f>+(N46/N48)/7*1000</f>
        <v>#DIV/0!</v>
      </c>
      <c r="O51" s="49" t="e">
        <f>+(O46/O48)/7*1000</f>
        <v>#DIV/0!</v>
      </c>
      <c r="P51" s="50"/>
      <c r="Q51" s="53"/>
      <c r="R51" s="53"/>
    </row>
    <row r="52" spans="1:30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204"/>
      <c r="K54" s="20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21" t="s">
        <v>29</v>
      </c>
      <c r="B55" s="202" t="s">
        <v>8</v>
      </c>
      <c r="C55" s="203"/>
      <c r="D55" s="203"/>
      <c r="E55" s="203"/>
      <c r="F55" s="200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4" t="s">
        <v>13</v>
      </c>
      <c r="B58" s="82">
        <v>360.4</v>
      </c>
      <c r="C58" s="82"/>
      <c r="D58" s="82"/>
      <c r="E58" s="82"/>
      <c r="F58" s="82"/>
      <c r="G58" s="104">
        <f t="shared" ref="G58:G65" si="27">SUM(B58:F58)</f>
        <v>360.4</v>
      </c>
      <c r="H58" s="76"/>
      <c r="I58" s="2">
        <v>106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5" t="s">
        <v>14</v>
      </c>
      <c r="B59" s="82">
        <f>B67*$I$59/1000</f>
        <v>392.65199999999999</v>
      </c>
      <c r="C59" s="82">
        <f>C67*$I$59/1000</f>
        <v>0</v>
      </c>
      <c r="D59" s="82">
        <f>D67*$I$59/1000</f>
        <v>0</v>
      </c>
      <c r="E59" s="82">
        <f>E67*$I$59/1000</f>
        <v>0</v>
      </c>
      <c r="F59" s="82">
        <f>F67*$I$59/1000</f>
        <v>0</v>
      </c>
      <c r="G59" s="104">
        <f t="shared" si="27"/>
        <v>392.65199999999999</v>
      </c>
      <c r="H59" s="76"/>
      <c r="I59" s="2">
        <v>117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4" t="s">
        <v>15</v>
      </c>
      <c r="B60" s="83">
        <f>B67*$I$60/1000</f>
        <v>409.43200000000002</v>
      </c>
      <c r="C60" s="24">
        <f>C67*$I$60/1000</f>
        <v>0</v>
      </c>
      <c r="D60" s="24">
        <f>D67*$I$60/1000</f>
        <v>0</v>
      </c>
      <c r="E60" s="24">
        <f>E67*$I$60/1000</f>
        <v>0</v>
      </c>
      <c r="F60" s="24">
        <f>F67*$I$60/1000</f>
        <v>0</v>
      </c>
      <c r="G60" s="104">
        <f t="shared" si="27"/>
        <v>409.43200000000002</v>
      </c>
      <c r="H60" s="76"/>
      <c r="I60" s="2">
        <v>122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5" t="s">
        <v>16</v>
      </c>
      <c r="B61" s="82">
        <f>B67*$I$61/1000</f>
        <v>426.21199999999999</v>
      </c>
      <c r="C61" s="82">
        <f>C67*$I$61/1000</f>
        <v>0</v>
      </c>
      <c r="D61" s="82">
        <f>D67*$I$61/1000</f>
        <v>0</v>
      </c>
      <c r="E61" s="82">
        <f>E67*$I$61/1000</f>
        <v>0</v>
      </c>
      <c r="F61" s="82">
        <f>F67*$I$61/1000</f>
        <v>0</v>
      </c>
      <c r="G61" s="104">
        <f t="shared" si="27"/>
        <v>426.21199999999999</v>
      </c>
      <c r="H61" s="76"/>
      <c r="I61" s="2">
        <v>127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4" t="s">
        <v>17</v>
      </c>
      <c r="B62" s="82">
        <f>B67*$I$62/1000</f>
        <v>436.28</v>
      </c>
      <c r="C62" s="82">
        <f>C67*$I$62/1000</f>
        <v>0</v>
      </c>
      <c r="D62" s="82">
        <f>D67*$I$62/1000</f>
        <v>0</v>
      </c>
      <c r="E62" s="82">
        <f>E67*$I$62/1000</f>
        <v>0</v>
      </c>
      <c r="F62" s="82">
        <f>F67*$I$62/1000</f>
        <v>0</v>
      </c>
      <c r="G62" s="104">
        <f t="shared" si="27"/>
        <v>436.28</v>
      </c>
      <c r="H62" s="76"/>
      <c r="I62" s="2">
        <v>130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5" t="s">
        <v>18</v>
      </c>
      <c r="B63" s="82">
        <f>B67*$I$63/1000</f>
        <v>449.70400000000001</v>
      </c>
      <c r="C63" s="82">
        <f>C67*$I$63/1000</f>
        <v>0</v>
      </c>
      <c r="D63" s="82">
        <f>D67*$I$63/1000</f>
        <v>0</v>
      </c>
      <c r="E63" s="82">
        <f>E67*$I$63/1000</f>
        <v>0</v>
      </c>
      <c r="F63" s="82">
        <f>F67*$I$63/1000</f>
        <v>0</v>
      </c>
      <c r="G63" s="104">
        <f t="shared" si="27"/>
        <v>449.70400000000001</v>
      </c>
      <c r="H63" s="76"/>
      <c r="I63" s="2">
        <v>134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35">
      <c r="A64" s="94" t="s">
        <v>19</v>
      </c>
      <c r="B64" s="82">
        <f>B67*$I$64/1000</f>
        <v>456.416</v>
      </c>
      <c r="C64" s="82">
        <f>C67*$I$64/1000</f>
        <v>0</v>
      </c>
      <c r="D64" s="82">
        <f>D67*$I$64/1000</f>
        <v>0</v>
      </c>
      <c r="E64" s="82">
        <f>E67*$I$64/1000</f>
        <v>0</v>
      </c>
      <c r="F64" s="82">
        <f>F67*$I$64/1000</f>
        <v>0</v>
      </c>
      <c r="G64" s="104">
        <f t="shared" si="27"/>
        <v>456.416</v>
      </c>
      <c r="H64" s="76"/>
      <c r="I64" s="2">
        <v>136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35">
      <c r="A65" s="122" t="s">
        <v>11</v>
      </c>
      <c r="B65" s="84">
        <f>SUM(B58:B64)</f>
        <v>2931.096</v>
      </c>
      <c r="C65" s="28">
        <f>SUM(C58:C64)</f>
        <v>0</v>
      </c>
      <c r="D65" s="28">
        <f>SUM(D58:D64)</f>
        <v>0</v>
      </c>
      <c r="E65" s="28">
        <f>SUM(E58:E64)</f>
        <v>0</v>
      </c>
      <c r="F65" s="28">
        <f>SUM(F58:F64)</f>
        <v>0</v>
      </c>
      <c r="G65" s="104">
        <f t="shared" si="27"/>
        <v>2931.096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6" t="s">
        <v>20</v>
      </c>
      <c r="B66" s="85">
        <v>120</v>
      </c>
      <c r="C66" s="31"/>
      <c r="D66" s="31"/>
      <c r="E66" s="31"/>
      <c r="F66" s="31"/>
      <c r="G66" s="105">
        <f>+((G65/G67)/7)*1000</f>
        <v>124.7699642431466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7" t="s">
        <v>21</v>
      </c>
      <c r="B67" s="109">
        <v>3356</v>
      </c>
      <c r="C67" s="67"/>
      <c r="D67" s="67"/>
      <c r="E67" s="67"/>
      <c r="F67" s="67"/>
      <c r="G67" s="115">
        <f>SUM(B67:F67)</f>
        <v>3356</v>
      </c>
      <c r="I67" s="77"/>
      <c r="M67" s="3"/>
      <c r="N67" s="3"/>
      <c r="O67" s="3"/>
      <c r="P67" s="3"/>
      <c r="Q67" s="3"/>
    </row>
    <row r="68" spans="1:28" ht="33.75" customHeight="1" x14ac:dyDescent="0.35">
      <c r="A68" s="98" t="s">
        <v>22</v>
      </c>
      <c r="B68" s="87">
        <f>(B67*B66)/1000</f>
        <v>402.72</v>
      </c>
      <c r="C68" s="39">
        <f>(C67*C66)/1000</f>
        <v>0</v>
      </c>
      <c r="D68" s="39">
        <f>(D67*D66)/1000</f>
        <v>0</v>
      </c>
      <c r="E68" s="39">
        <f>(E67*E66)/1000</f>
        <v>0</v>
      </c>
      <c r="F68" s="39">
        <f>(F67*F66)/1000</f>
        <v>0</v>
      </c>
      <c r="G68" s="119">
        <f>((G65*1000)/G67)/7</f>
        <v>124.76996424314659</v>
      </c>
      <c r="M68" s="3"/>
      <c r="N68" s="3"/>
      <c r="O68" s="3"/>
      <c r="P68" s="3"/>
      <c r="Q68" s="3"/>
    </row>
    <row r="69" spans="1:28" ht="33.75" customHeight="1" x14ac:dyDescent="0.35">
      <c r="A69" s="99" t="s">
        <v>23</v>
      </c>
      <c r="B69" s="88">
        <f>((B67*B66)*7)/1000</f>
        <v>2819.04</v>
      </c>
      <c r="C69" s="43">
        <f>((C67*C66)*7)/1000</f>
        <v>0</v>
      </c>
      <c r="D69" s="43">
        <f>((D67*D66)*7)/1000</f>
        <v>0</v>
      </c>
      <c r="E69" s="43">
        <f>((E67*E66)*7)/1000</f>
        <v>0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4">
      <c r="A70" s="100" t="s">
        <v>24</v>
      </c>
      <c r="B70" s="89">
        <f>+(B65/B67)/7*1000</f>
        <v>124.7699642431466</v>
      </c>
      <c r="C70" s="49" t="e">
        <f>+(C65/C67)/7*1000</f>
        <v>#DIV/0!</v>
      </c>
      <c r="D70" s="49" t="e">
        <f>+(D65/D67)/7*1000</f>
        <v>#DIV/0!</v>
      </c>
      <c r="E70" s="49" t="e">
        <f>+(E65/E67)/7*1000</f>
        <v>#DIV/0!</v>
      </c>
      <c r="F70" s="49" t="e">
        <f>+(F65/F67)/7*1000</f>
        <v>#DIV/0!</v>
      </c>
      <c r="G70" s="120"/>
      <c r="Q70" s="3"/>
    </row>
    <row r="71" spans="1:28" ht="33.75" customHeight="1" x14ac:dyDescent="0.35"/>
    <row r="72" spans="1:28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35"/>
    <row r="74" spans="1:28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1">
    <mergeCell ref="R9:S9"/>
    <mergeCell ref="K11:L11"/>
    <mergeCell ref="B15:J15"/>
    <mergeCell ref="K15:O15"/>
    <mergeCell ref="P15:S15"/>
    <mergeCell ref="B36:G36"/>
    <mergeCell ref="K36:O36"/>
    <mergeCell ref="J54:K54"/>
    <mergeCell ref="B55:F55"/>
    <mergeCell ref="A3:C3"/>
    <mergeCell ref="E9:G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5" zoomScale="30" zoomScaleNormal="30" workbookViewId="0">
      <selection activeCell="A5" sqref="A1:XFD1048576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197" t="s">
        <v>0</v>
      </c>
      <c r="B3" s="197"/>
      <c r="C3" s="197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2"/>
      <c r="Z3" s="2"/>
      <c r="AA3" s="2"/>
      <c r="AB3" s="2"/>
      <c r="AC3" s="2"/>
      <c r="AD3" s="134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34" t="s">
        <v>1</v>
      </c>
      <c r="B9" s="134"/>
      <c r="C9" s="134"/>
      <c r="D9" s="1"/>
      <c r="E9" s="198" t="s">
        <v>2</v>
      </c>
      <c r="F9" s="198"/>
      <c r="G9" s="19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198"/>
      <c r="S9" s="19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34"/>
      <c r="B10" s="134"/>
      <c r="C10" s="134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34" t="s">
        <v>4</v>
      </c>
      <c r="B11" s="134"/>
      <c r="C11" s="134"/>
      <c r="D11" s="1"/>
      <c r="E11" s="135">
        <v>1</v>
      </c>
      <c r="F11" s="1"/>
      <c r="G11" s="1"/>
      <c r="H11" s="1"/>
      <c r="I11" s="1"/>
      <c r="J11" s="1"/>
      <c r="K11" s="199" t="s">
        <v>59</v>
      </c>
      <c r="L11" s="199"/>
      <c r="M11" s="136"/>
      <c r="N11" s="136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34"/>
      <c r="B12" s="134"/>
      <c r="C12" s="134"/>
      <c r="D12" s="1"/>
      <c r="E12" s="5"/>
      <c r="F12" s="1"/>
      <c r="G12" s="1"/>
      <c r="H12" s="1"/>
      <c r="I12" s="1"/>
      <c r="J12" s="1"/>
      <c r="K12" s="136"/>
      <c r="L12" s="136"/>
      <c r="M12" s="136"/>
      <c r="N12" s="136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36"/>
      <c r="W13" s="1"/>
      <c r="X13" s="1"/>
      <c r="Y13" s="1"/>
    </row>
    <row r="14" spans="1:30" s="3" customFormat="1" ht="25.5" thickBot="1" x14ac:dyDescent="0.4">
      <c r="A14" s="134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210" t="s">
        <v>55</v>
      </c>
      <c r="C15" s="211"/>
      <c r="D15" s="211"/>
      <c r="E15" s="211"/>
      <c r="F15" s="211"/>
      <c r="G15" s="211"/>
      <c r="H15" s="211"/>
      <c r="I15" s="211"/>
      <c r="J15" s="211"/>
      <c r="K15" s="211"/>
      <c r="L15" s="211"/>
      <c r="M15" s="212"/>
      <c r="N15" s="205" t="s">
        <v>9</v>
      </c>
      <c r="O15" s="205"/>
      <c r="P15" s="205"/>
      <c r="Q15" s="205"/>
      <c r="R15" s="205"/>
      <c r="S15" s="206"/>
      <c r="T15" s="207" t="s">
        <v>30</v>
      </c>
      <c r="U15" s="208"/>
      <c r="V15" s="208"/>
      <c r="W15" s="208"/>
      <c r="X15" s="208"/>
      <c r="Y15" s="209"/>
      <c r="Z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/>
      <c r="L17" s="21"/>
      <c r="M17" s="22"/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40" customHeight="1" x14ac:dyDescent="0.35">
      <c r="A18" s="94" t="s">
        <v>13</v>
      </c>
      <c r="B18" s="23">
        <v>32.113238888888887</v>
      </c>
      <c r="C18" s="24">
        <v>23.45924444444444</v>
      </c>
      <c r="D18" s="24">
        <v>32.432972222222226</v>
      </c>
      <c r="E18" s="24">
        <v>32.074805555555557</v>
      </c>
      <c r="F18" s="24">
        <v>36.207305555555557</v>
      </c>
      <c r="G18" s="24">
        <v>37.238266666666668</v>
      </c>
      <c r="H18" s="24">
        <v>28.473366666666667</v>
      </c>
      <c r="I18" s="24">
        <v>19.669902777777779</v>
      </c>
      <c r="J18" s="24">
        <v>18.250458333333331</v>
      </c>
      <c r="K18" s="24"/>
      <c r="L18" s="24"/>
      <c r="M18" s="25"/>
      <c r="N18" s="82">
        <v>27.104567592592591</v>
      </c>
      <c r="O18" s="24">
        <v>20.07358564814815</v>
      </c>
      <c r="P18" s="24">
        <v>19.991530092592594</v>
      </c>
      <c r="Q18" s="24">
        <v>27.476016203703704</v>
      </c>
      <c r="R18" s="24">
        <v>17.393842592592591</v>
      </c>
      <c r="S18" s="24"/>
      <c r="T18" s="23">
        <v>16.795694444444443</v>
      </c>
      <c r="U18" s="24">
        <v>32.695077777777776</v>
      </c>
      <c r="V18" s="24">
        <v>36.278222222222219</v>
      </c>
      <c r="W18" s="24">
        <v>23.542555555555555</v>
      </c>
      <c r="X18" s="24"/>
      <c r="Y18" s="25"/>
      <c r="Z18" s="26">
        <f t="shared" ref="Z18:Z25" si="0">SUM(B18:Y18)</f>
        <v>481.27065324074073</v>
      </c>
      <c r="AB18" s="2"/>
      <c r="AC18" s="20"/>
    </row>
    <row r="19" spans="1:30" ht="40" customHeight="1" x14ac:dyDescent="0.35">
      <c r="A19" s="95" t="s">
        <v>14</v>
      </c>
      <c r="B19" s="23">
        <v>41.262052222222223</v>
      </c>
      <c r="C19" s="24">
        <v>30.092551111111113</v>
      </c>
      <c r="D19" s="24">
        <v>41.729405555555559</v>
      </c>
      <c r="E19" s="24">
        <v>41.227038888888885</v>
      </c>
      <c r="F19" s="24">
        <v>46.657138888888888</v>
      </c>
      <c r="G19" s="24">
        <v>47.828546666666661</v>
      </c>
      <c r="H19" s="24">
        <v>36.809326666666671</v>
      </c>
      <c r="I19" s="24">
        <v>25.802019444444444</v>
      </c>
      <c r="J19" s="24">
        <v>24.086708333333334</v>
      </c>
      <c r="K19" s="24"/>
      <c r="L19" s="24"/>
      <c r="M19" s="25"/>
      <c r="N19" s="82">
        <v>34.857086481481481</v>
      </c>
      <c r="O19" s="24">
        <v>25.833282870370375</v>
      </c>
      <c r="P19" s="24">
        <v>25.734893981481481</v>
      </c>
      <c r="Q19" s="24">
        <v>34.936796759259259</v>
      </c>
      <c r="R19" s="24">
        <v>22.128631481481484</v>
      </c>
      <c r="S19" s="24"/>
      <c r="T19" s="23">
        <v>21.630861111111113</v>
      </c>
      <c r="U19" s="24">
        <v>42.148784444444445</v>
      </c>
      <c r="V19" s="24">
        <v>46.815155555555556</v>
      </c>
      <c r="W19" s="24">
        <v>30.563088888888888</v>
      </c>
      <c r="X19" s="24"/>
      <c r="Y19" s="25"/>
      <c r="Z19" s="26">
        <f t="shared" si="0"/>
        <v>620.14336935185179</v>
      </c>
      <c r="AB19" s="2"/>
      <c r="AC19" s="20"/>
    </row>
    <row r="20" spans="1:30" ht="39.75" customHeight="1" x14ac:dyDescent="0.35">
      <c r="A20" s="94" t="s">
        <v>15</v>
      </c>
      <c r="B20" s="79">
        <v>41.262052222222223</v>
      </c>
      <c r="C20" s="24">
        <v>30.092551111111113</v>
      </c>
      <c r="D20" s="24">
        <v>41.729405555555559</v>
      </c>
      <c r="E20" s="24">
        <v>41.227038888888885</v>
      </c>
      <c r="F20" s="24">
        <v>46.657138888888888</v>
      </c>
      <c r="G20" s="24">
        <v>47.828546666666661</v>
      </c>
      <c r="H20" s="24">
        <v>36.809326666666671</v>
      </c>
      <c r="I20" s="24">
        <v>25.802019444444444</v>
      </c>
      <c r="J20" s="24">
        <v>24.086708333333334</v>
      </c>
      <c r="K20" s="24"/>
      <c r="L20" s="24"/>
      <c r="M20" s="25"/>
      <c r="N20" s="83">
        <v>34.857086481481481</v>
      </c>
      <c r="O20" s="24">
        <v>25.833282870370375</v>
      </c>
      <c r="P20" s="24">
        <v>25.734893981481481</v>
      </c>
      <c r="Q20" s="24">
        <v>34.936796759259259</v>
      </c>
      <c r="R20" s="24">
        <v>22.128631481481484</v>
      </c>
      <c r="S20" s="24"/>
      <c r="T20" s="79">
        <v>21.630861111111113</v>
      </c>
      <c r="U20" s="24">
        <v>42.148784444444445</v>
      </c>
      <c r="V20" s="24">
        <v>46.815155555555556</v>
      </c>
      <c r="W20" s="24">
        <v>30.563088888888888</v>
      </c>
      <c r="X20" s="24"/>
      <c r="Y20" s="25"/>
      <c r="Z20" s="26">
        <f t="shared" si="0"/>
        <v>620.14336935185179</v>
      </c>
      <c r="AB20" s="2"/>
      <c r="AC20" s="20"/>
    </row>
    <row r="21" spans="1:30" ht="40" customHeight="1" x14ac:dyDescent="0.35">
      <c r="A21" s="95" t="s">
        <v>16</v>
      </c>
      <c r="B21" s="23">
        <v>41.262052222222223</v>
      </c>
      <c r="C21" s="24">
        <v>30.092551111111113</v>
      </c>
      <c r="D21" s="24">
        <v>41.729405555555559</v>
      </c>
      <c r="E21" s="24">
        <v>41.227038888888885</v>
      </c>
      <c r="F21" s="24">
        <v>46.657138888888888</v>
      </c>
      <c r="G21" s="24">
        <v>47.828546666666661</v>
      </c>
      <c r="H21" s="24">
        <v>36.809326666666671</v>
      </c>
      <c r="I21" s="24">
        <v>25.802019444444444</v>
      </c>
      <c r="J21" s="24">
        <v>24.086708333333334</v>
      </c>
      <c r="K21" s="24"/>
      <c r="L21" s="24"/>
      <c r="M21" s="25"/>
      <c r="N21" s="82"/>
      <c r="O21" s="24"/>
      <c r="P21" s="24"/>
      <c r="Q21" s="24"/>
      <c r="R21" s="24"/>
      <c r="S21" s="24"/>
      <c r="T21" s="23"/>
      <c r="U21" s="24"/>
      <c r="V21" s="24"/>
      <c r="W21" s="24"/>
      <c r="X21" s="24"/>
      <c r="Y21" s="25"/>
      <c r="Z21" s="26">
        <f t="shared" si="0"/>
        <v>335.49478777777779</v>
      </c>
      <c r="AB21" s="2"/>
      <c r="AC21" s="20"/>
    </row>
    <row r="22" spans="1:30" ht="40" customHeight="1" x14ac:dyDescent="0.35">
      <c r="A22" s="94" t="s">
        <v>17</v>
      </c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5"/>
      <c r="N22" s="82">
        <v>13.6</v>
      </c>
      <c r="O22" s="24">
        <v>37.700000000000003</v>
      </c>
      <c r="P22" s="24">
        <v>31.1</v>
      </c>
      <c r="Q22" s="24">
        <v>27.6</v>
      </c>
      <c r="R22" s="24">
        <v>18.399999999999999</v>
      </c>
      <c r="S22" s="24">
        <v>15.1</v>
      </c>
      <c r="T22" s="23">
        <v>16.899999999999999</v>
      </c>
      <c r="U22" s="24">
        <v>24</v>
      </c>
      <c r="V22" s="24">
        <v>38</v>
      </c>
      <c r="W22" s="24">
        <v>25.9</v>
      </c>
      <c r="X22" s="24">
        <v>21.6</v>
      </c>
      <c r="Y22" s="25">
        <v>14.8</v>
      </c>
      <c r="Z22" s="26">
        <f t="shared" si="0"/>
        <v>284.70000000000005</v>
      </c>
      <c r="AB22" s="2"/>
      <c r="AC22" s="20"/>
    </row>
    <row r="23" spans="1:30" ht="40" customHeight="1" x14ac:dyDescent="0.35">
      <c r="A23" s="95" t="s">
        <v>18</v>
      </c>
      <c r="B23" s="23">
        <v>35.5</v>
      </c>
      <c r="C23" s="24">
        <v>29.2</v>
      </c>
      <c r="D23" s="24">
        <v>29.2</v>
      </c>
      <c r="E23" s="24">
        <v>32.4</v>
      </c>
      <c r="F23" s="24">
        <v>32.4</v>
      </c>
      <c r="G23" s="24">
        <v>32</v>
      </c>
      <c r="H23" s="24">
        <v>32</v>
      </c>
      <c r="I23" s="24">
        <v>25.7</v>
      </c>
      <c r="J23" s="24">
        <v>25.7</v>
      </c>
      <c r="K23" s="24">
        <v>32.799999999999997</v>
      </c>
      <c r="L23" s="24">
        <v>16</v>
      </c>
      <c r="M23" s="25">
        <v>12.6</v>
      </c>
      <c r="N23" s="82">
        <v>13.6</v>
      </c>
      <c r="O23" s="24">
        <v>37.700000000000003</v>
      </c>
      <c r="P23" s="24">
        <v>31.1</v>
      </c>
      <c r="Q23" s="24">
        <v>27.6</v>
      </c>
      <c r="R23" s="24">
        <v>18.399999999999999</v>
      </c>
      <c r="S23" s="24">
        <v>15.1</v>
      </c>
      <c r="T23" s="23">
        <v>16.899999999999999</v>
      </c>
      <c r="U23" s="24">
        <v>24</v>
      </c>
      <c r="V23" s="24">
        <v>38</v>
      </c>
      <c r="W23" s="24">
        <v>25.9</v>
      </c>
      <c r="X23" s="24">
        <v>21.6</v>
      </c>
      <c r="Y23" s="25">
        <v>14.8</v>
      </c>
      <c r="Z23" s="26">
        <f t="shared" si="0"/>
        <v>620.20000000000005</v>
      </c>
      <c r="AB23" s="2"/>
      <c r="AC23" s="20"/>
    </row>
    <row r="24" spans="1:30" ht="40" customHeight="1" x14ac:dyDescent="0.35">
      <c r="A24" s="94" t="s">
        <v>19</v>
      </c>
      <c r="B24" s="23">
        <v>35.5</v>
      </c>
      <c r="C24" s="24">
        <v>29.2</v>
      </c>
      <c r="D24" s="24">
        <v>29.2</v>
      </c>
      <c r="E24" s="24">
        <v>32.4</v>
      </c>
      <c r="F24" s="24">
        <v>32.4</v>
      </c>
      <c r="G24" s="24">
        <v>32</v>
      </c>
      <c r="H24" s="24">
        <v>32</v>
      </c>
      <c r="I24" s="24">
        <v>25.7</v>
      </c>
      <c r="J24" s="24">
        <v>25.7</v>
      </c>
      <c r="K24" s="24">
        <v>32.799999999999997</v>
      </c>
      <c r="L24" s="24">
        <v>16</v>
      </c>
      <c r="M24" s="25">
        <v>12.6</v>
      </c>
      <c r="N24" s="82">
        <v>13.6</v>
      </c>
      <c r="O24" s="24">
        <v>37.700000000000003</v>
      </c>
      <c r="P24" s="24">
        <v>31.1</v>
      </c>
      <c r="Q24" s="24">
        <v>27.6</v>
      </c>
      <c r="R24" s="24">
        <v>18.399999999999999</v>
      </c>
      <c r="S24" s="24">
        <v>15.1</v>
      </c>
      <c r="T24" s="23">
        <v>16.899999999999999</v>
      </c>
      <c r="U24" s="24">
        <v>24</v>
      </c>
      <c r="V24" s="24">
        <v>38</v>
      </c>
      <c r="W24" s="24">
        <v>25.9</v>
      </c>
      <c r="X24" s="24">
        <v>21.6</v>
      </c>
      <c r="Y24" s="25">
        <v>14.8</v>
      </c>
      <c r="Z24" s="26">
        <f t="shared" si="0"/>
        <v>620.20000000000005</v>
      </c>
      <c r="AB24" s="2"/>
    </row>
    <row r="25" spans="1:30" ht="41.5" customHeight="1" x14ac:dyDescent="0.35">
      <c r="A25" s="95" t="s">
        <v>11</v>
      </c>
      <c r="B25" s="27">
        <f t="shared" ref="B25:C25" si="1">SUM(B18:B24)</f>
        <v>226.89939555555554</v>
      </c>
      <c r="C25" s="28">
        <f t="shared" si="1"/>
        <v>172.13689777777776</v>
      </c>
      <c r="D25" s="28">
        <f>SUM(D18:D24)</f>
        <v>216.02118888888887</v>
      </c>
      <c r="E25" s="28">
        <f t="shared" ref="E25:G25" si="2">SUM(E18:E24)</f>
        <v>220.55592222222222</v>
      </c>
      <c r="F25" s="28">
        <f t="shared" si="2"/>
        <v>240.97872222222222</v>
      </c>
      <c r="G25" s="28">
        <f t="shared" si="2"/>
        <v>244.72390666666664</v>
      </c>
      <c r="H25" s="28">
        <f>SUM(H18:H24)</f>
        <v>202.90134666666668</v>
      </c>
      <c r="I25" s="28">
        <f t="shared" ref="I25:M25" si="3">SUM(I18:I24)</f>
        <v>148.4759611111111</v>
      </c>
      <c r="J25" s="28">
        <f t="shared" si="3"/>
        <v>141.91058333333334</v>
      </c>
      <c r="K25" s="28">
        <f t="shared" si="3"/>
        <v>65.599999999999994</v>
      </c>
      <c r="L25" s="28">
        <f t="shared" si="3"/>
        <v>32</v>
      </c>
      <c r="M25" s="29">
        <f t="shared" si="3"/>
        <v>25.2</v>
      </c>
      <c r="N25" s="84">
        <f>SUM(N18:N24)</f>
        <v>137.61874055555555</v>
      </c>
      <c r="O25" s="28">
        <f t="shared" ref="O25:S25" si="4">SUM(O18:O24)</f>
        <v>184.8401513888889</v>
      </c>
      <c r="P25" s="28">
        <f t="shared" si="4"/>
        <v>164.76131805555553</v>
      </c>
      <c r="Q25" s="28">
        <f t="shared" si="4"/>
        <v>180.14960972222221</v>
      </c>
      <c r="R25" s="28">
        <f t="shared" si="4"/>
        <v>116.85110555555556</v>
      </c>
      <c r="S25" s="28">
        <f t="shared" si="4"/>
        <v>45.3</v>
      </c>
      <c r="T25" s="27">
        <f>SUM(T18:T24)</f>
        <v>110.75741666666667</v>
      </c>
      <c r="U25" s="28">
        <f t="shared" ref="U25:Y25" si="5">SUM(U18:U24)</f>
        <v>188.99264666666664</v>
      </c>
      <c r="V25" s="28">
        <f t="shared" ref="V25:W25" si="6">SUM(V18:V24)</f>
        <v>243.90853333333334</v>
      </c>
      <c r="W25" s="28">
        <f t="shared" si="6"/>
        <v>162.36873333333335</v>
      </c>
      <c r="X25" s="28">
        <f t="shared" si="5"/>
        <v>64.800000000000011</v>
      </c>
      <c r="Y25" s="29">
        <f t="shared" si="5"/>
        <v>44.400000000000006</v>
      </c>
      <c r="Z25" s="26">
        <f t="shared" si="0"/>
        <v>3582.1521797222222</v>
      </c>
    </row>
    <row r="26" spans="1:30" s="2" customFormat="1" ht="36.75" customHeight="1" x14ac:dyDescent="0.35">
      <c r="A26" s="96" t="s">
        <v>20</v>
      </c>
      <c r="B26" s="30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2"/>
      <c r="N26" s="85"/>
      <c r="O26" s="31"/>
      <c r="P26" s="31"/>
      <c r="Q26" s="31"/>
      <c r="R26" s="31"/>
      <c r="S26" s="31"/>
      <c r="T26" s="30"/>
      <c r="U26" s="31"/>
      <c r="V26" s="31"/>
      <c r="W26" s="31"/>
      <c r="X26" s="31"/>
      <c r="Y26" s="32"/>
      <c r="Z26" s="33">
        <f>+((Z25/Z27)/7)*1000</f>
        <v>41.011061522247417</v>
      </c>
    </row>
    <row r="27" spans="1:30" s="2" customFormat="1" ht="33" customHeight="1" x14ac:dyDescent="0.35">
      <c r="A27" s="97" t="s">
        <v>21</v>
      </c>
      <c r="B27" s="34">
        <v>711</v>
      </c>
      <c r="C27" s="35">
        <v>585</v>
      </c>
      <c r="D27" s="35">
        <v>585</v>
      </c>
      <c r="E27" s="35">
        <v>649</v>
      </c>
      <c r="F27" s="35">
        <v>649</v>
      </c>
      <c r="G27" s="35">
        <v>641</v>
      </c>
      <c r="H27" s="35">
        <v>641</v>
      </c>
      <c r="I27" s="35">
        <v>515</v>
      </c>
      <c r="J27" s="35">
        <v>515</v>
      </c>
      <c r="K27" s="35">
        <v>657</v>
      </c>
      <c r="L27" s="35">
        <v>320</v>
      </c>
      <c r="M27" s="36">
        <v>252</v>
      </c>
      <c r="N27" s="86">
        <v>274</v>
      </c>
      <c r="O27" s="35">
        <v>766</v>
      </c>
      <c r="P27" s="35">
        <v>631</v>
      </c>
      <c r="Q27" s="35">
        <v>561</v>
      </c>
      <c r="R27" s="35">
        <v>373</v>
      </c>
      <c r="S27" s="35">
        <v>307</v>
      </c>
      <c r="T27" s="34">
        <v>341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12478</v>
      </c>
      <c r="AA27" s="2">
        <f>((Z25*1000)/Z27)/7</f>
        <v>41.01106152224741</v>
      </c>
    </row>
    <row r="28" spans="1:30" s="2" customFormat="1" ht="33" customHeight="1" x14ac:dyDescent="0.35">
      <c r="A28" s="98" t="s">
        <v>22</v>
      </c>
      <c r="B28" s="38">
        <f>((B27*B26)*7/1000-B18)/5</f>
        <v>-6.4226477777777777</v>
      </c>
      <c r="C28" s="39">
        <f t="shared" ref="C28:Y28" si="7">((C27*C26)*7/1000-C18)/5</f>
        <v>-4.6918488888888881</v>
      </c>
      <c r="D28" s="39">
        <f t="shared" si="7"/>
        <v>-6.486594444444445</v>
      </c>
      <c r="E28" s="39">
        <f t="shared" si="7"/>
        <v>-6.4149611111111113</v>
      </c>
      <c r="F28" s="39">
        <f t="shared" si="7"/>
        <v>-7.2414611111111116</v>
      </c>
      <c r="G28" s="39">
        <f t="shared" si="7"/>
        <v>-7.4476533333333332</v>
      </c>
      <c r="H28" s="39">
        <f t="shared" ref="H28:J28" si="8">((H27*H26)*7/1000-H18)/5</f>
        <v>-5.6946733333333333</v>
      </c>
      <c r="I28" s="39">
        <f t="shared" si="8"/>
        <v>-3.9339805555555558</v>
      </c>
      <c r="J28" s="39">
        <f t="shared" si="8"/>
        <v>-3.6500916666666661</v>
      </c>
      <c r="K28" s="39">
        <f t="shared" ref="K28:M28" si="9">((K27*K26)*7/1000-K18)/5</f>
        <v>0</v>
      </c>
      <c r="L28" s="39">
        <f t="shared" si="9"/>
        <v>0</v>
      </c>
      <c r="M28" s="40">
        <f t="shared" si="9"/>
        <v>0</v>
      </c>
      <c r="N28" s="87">
        <f t="shared" si="7"/>
        <v>-5.4209135185185184</v>
      </c>
      <c r="O28" s="39">
        <f t="shared" si="7"/>
        <v>-4.0147171296296298</v>
      </c>
      <c r="P28" s="39">
        <f t="shared" si="7"/>
        <v>-3.9983060185185186</v>
      </c>
      <c r="Q28" s="39">
        <f t="shared" ref="Q28:R28" si="10">((Q27*Q26)*7/1000-Q18)/5</f>
        <v>-5.4952032407407412</v>
      </c>
      <c r="R28" s="39">
        <f t="shared" si="10"/>
        <v>-3.4787685185185184</v>
      </c>
      <c r="S28" s="39">
        <f t="shared" ref="S28" si="11">((S27*S26)*7/1000-S18)/5</f>
        <v>0</v>
      </c>
      <c r="T28" s="38">
        <f t="shared" si="7"/>
        <v>-3.3591388888888885</v>
      </c>
      <c r="U28" s="39">
        <f t="shared" si="7"/>
        <v>-6.5390155555555554</v>
      </c>
      <c r="V28" s="39">
        <f t="shared" ref="V28:W28" si="12">((V27*V26)*7/1000-V18)/5</f>
        <v>-7.2556444444444441</v>
      </c>
      <c r="W28" s="39">
        <f t="shared" si="12"/>
        <v>-4.7085111111111111</v>
      </c>
      <c r="X28" s="39">
        <f t="shared" si="7"/>
        <v>0</v>
      </c>
      <c r="Y28" s="40">
        <f t="shared" si="7"/>
        <v>0</v>
      </c>
      <c r="Z28" s="41"/>
    </row>
    <row r="29" spans="1:30" ht="33.75" customHeight="1" x14ac:dyDescent="0.35">
      <c r="A29" s="99" t="s">
        <v>23</v>
      </c>
      <c r="B29" s="42">
        <f t="shared" ref="B29:C29" si="13">((B27*B26)*7)/1000</f>
        <v>0</v>
      </c>
      <c r="C29" s="43">
        <f t="shared" si="13"/>
        <v>0</v>
      </c>
      <c r="D29" s="43">
        <f>((D27*D26)*7)/1000</f>
        <v>0</v>
      </c>
      <c r="E29" s="43">
        <f>((E27*E26)*7)/1000</f>
        <v>0</v>
      </c>
      <c r="F29" s="43">
        <f t="shared" ref="F29:G29" si="14">((F27*F26)*7)/1000</f>
        <v>0</v>
      </c>
      <c r="G29" s="43">
        <f t="shared" si="14"/>
        <v>0</v>
      </c>
      <c r="H29" s="43">
        <f>((H27*H26)*7)/1000</f>
        <v>0</v>
      </c>
      <c r="I29" s="43">
        <f>((I27*I26)*7)/1000</f>
        <v>0</v>
      </c>
      <c r="J29" s="43">
        <f t="shared" ref="J29:M29" si="15">((J27*J26)*7)/1000</f>
        <v>0</v>
      </c>
      <c r="K29" s="43">
        <f t="shared" si="15"/>
        <v>0</v>
      </c>
      <c r="L29" s="43">
        <f t="shared" si="15"/>
        <v>0</v>
      </c>
      <c r="M29" s="90">
        <f t="shared" si="15"/>
        <v>0</v>
      </c>
      <c r="N29" s="88">
        <f>((N27*N26)*7)/1000</f>
        <v>0</v>
      </c>
      <c r="O29" s="43">
        <f>((O27*O26)*7)/1000</f>
        <v>0</v>
      </c>
      <c r="P29" s="43">
        <f>((P27*P26)*7)/1000</f>
        <v>0</v>
      </c>
      <c r="Q29" s="43">
        <f t="shared" ref="Q29:R29" si="16">((Q27*Q26)*7)/1000</f>
        <v>0</v>
      </c>
      <c r="R29" s="43">
        <f t="shared" si="16"/>
        <v>0</v>
      </c>
      <c r="S29" s="43">
        <f t="shared" ref="S29" si="17">((S27*S26)*7)/1000</f>
        <v>0</v>
      </c>
      <c r="T29" s="44">
        <f t="shared" ref="T29:Y29" si="18">((T27*T26)*7)/1000</f>
        <v>0</v>
      </c>
      <c r="U29" s="45">
        <f t="shared" si="18"/>
        <v>0</v>
      </c>
      <c r="V29" s="45">
        <f t="shared" ref="V29:W29" si="19">((V27*V26)*7)/1000</f>
        <v>0</v>
      </c>
      <c r="W29" s="45">
        <f t="shared" si="19"/>
        <v>0</v>
      </c>
      <c r="X29" s="45">
        <f t="shared" si="18"/>
        <v>0</v>
      </c>
      <c r="Y29" s="46">
        <f t="shared" si="18"/>
        <v>0</v>
      </c>
      <c r="Z29" s="47"/>
    </row>
    <row r="30" spans="1:30" ht="33.75" customHeight="1" thickBot="1" x14ac:dyDescent="0.4">
      <c r="A30" s="100" t="s">
        <v>24</v>
      </c>
      <c r="B30" s="48">
        <f t="shared" ref="B30:C30" si="20">+(B25/B27)/7*1000</f>
        <v>45.589591230772662</v>
      </c>
      <c r="C30" s="49">
        <f t="shared" si="20"/>
        <v>42.035872473205799</v>
      </c>
      <c r="D30" s="49">
        <f>+(D25/D27)/7*1000</f>
        <v>52.752427079093735</v>
      </c>
      <c r="E30" s="49">
        <f t="shared" ref="E30:G30" si="21">+(E25/E27)/7*1000</f>
        <v>48.548519089197057</v>
      </c>
      <c r="F30" s="49">
        <f t="shared" si="21"/>
        <v>53.043962628708385</v>
      </c>
      <c r="G30" s="49">
        <f t="shared" si="21"/>
        <v>54.540652254661609</v>
      </c>
      <c r="H30" s="49">
        <f>+(H25/H27)/7*1000</f>
        <v>45.21982319292772</v>
      </c>
      <c r="I30" s="49">
        <f t="shared" ref="I30:J30" si="22">+(I25/I27)/7*1000</f>
        <v>41.186119586993371</v>
      </c>
      <c r="J30" s="49">
        <f t="shared" si="22"/>
        <v>39.364932963476647</v>
      </c>
      <c r="K30" s="49">
        <f t="shared" ref="K30:M30" si="23">+(K25/K27)/7*1000</f>
        <v>14.263970428353989</v>
      </c>
      <c r="L30" s="49">
        <f t="shared" si="23"/>
        <v>14.285714285714286</v>
      </c>
      <c r="M30" s="50">
        <f t="shared" si="23"/>
        <v>14.285714285714285</v>
      </c>
      <c r="N30" s="89">
        <f>+(N25/N27)/7*1000</f>
        <v>71.751168172865235</v>
      </c>
      <c r="O30" s="49">
        <f t="shared" ref="O30:Y30" si="24">+(O25/O27)/7*1000</f>
        <v>34.472240094906546</v>
      </c>
      <c r="P30" s="49">
        <f t="shared" si="24"/>
        <v>37.301634153397217</v>
      </c>
      <c r="Q30" s="49">
        <f t="shared" ref="Q30:R30" si="25">+(Q25/Q27)/7*1000</f>
        <v>45.874614138584725</v>
      </c>
      <c r="R30" s="49">
        <f t="shared" si="25"/>
        <v>44.75339163368654</v>
      </c>
      <c r="S30" s="49">
        <f t="shared" ref="S30" si="26">+(S25/S27)/7*1000</f>
        <v>21.079571893904141</v>
      </c>
      <c r="T30" s="48">
        <f t="shared" si="24"/>
        <v>46.400258343806733</v>
      </c>
      <c r="U30" s="49">
        <f t="shared" si="24"/>
        <v>55.782953561589913</v>
      </c>
      <c r="V30" s="49">
        <f t="shared" ref="V30:W30" si="27">+(V25/V27)/7*1000</f>
        <v>45.488350118115136</v>
      </c>
      <c r="W30" s="49">
        <f t="shared" si="27"/>
        <v>44.435887611749692</v>
      </c>
      <c r="X30" s="49">
        <f t="shared" si="24"/>
        <v>21.280788177339904</v>
      </c>
      <c r="Y30" s="50">
        <f t="shared" si="24"/>
        <v>21.284755512943434</v>
      </c>
      <c r="Z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202" t="s">
        <v>26</v>
      </c>
      <c r="C36" s="203"/>
      <c r="D36" s="203"/>
      <c r="E36" s="203"/>
      <c r="F36" s="203"/>
      <c r="G36" s="203"/>
      <c r="H36" s="200"/>
      <c r="I36" s="102"/>
      <c r="J36" s="55" t="s">
        <v>27</v>
      </c>
      <c r="K36" s="110"/>
      <c r="L36" s="203" t="s">
        <v>26</v>
      </c>
      <c r="M36" s="203"/>
      <c r="N36" s="203"/>
      <c r="O36" s="203"/>
      <c r="P36" s="20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14.9</v>
      </c>
      <c r="C39" s="82">
        <v>21.8</v>
      </c>
      <c r="D39" s="82">
        <v>21.8</v>
      </c>
      <c r="E39" s="82">
        <v>32</v>
      </c>
      <c r="F39" s="82">
        <v>27.3</v>
      </c>
      <c r="G39" s="82">
        <v>16.899999999999999</v>
      </c>
      <c r="H39" s="82">
        <v>7.6</v>
      </c>
      <c r="I39" s="104">
        <f t="shared" ref="I39:I46" si="28">SUM(B39:H39)</f>
        <v>142.29999999999998</v>
      </c>
      <c r="J39" s="2"/>
      <c r="K39" s="94" t="s">
        <v>13</v>
      </c>
      <c r="L39" s="82">
        <v>334.6</v>
      </c>
      <c r="M39" s="82"/>
      <c r="N39" s="82"/>
      <c r="O39" s="82"/>
      <c r="P39" s="82"/>
      <c r="Q39" s="104">
        <f t="shared" ref="Q39:Q46" si="29">SUM(L39:P39)</f>
        <v>334.6</v>
      </c>
      <c r="R39" s="2">
        <v>100</v>
      </c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20.497999999999998</v>
      </c>
      <c r="C40" s="82">
        <v>29.508799999999997</v>
      </c>
      <c r="D40" s="82">
        <v>29.508799999999997</v>
      </c>
      <c r="E40" s="82">
        <v>42.694499999999998</v>
      </c>
      <c r="F40" s="82">
        <v>35.363999999999997</v>
      </c>
      <c r="G40" s="82">
        <v>21.394400000000001</v>
      </c>
      <c r="H40" s="82">
        <v>9.5091999999999999</v>
      </c>
      <c r="I40" s="104">
        <f t="shared" si="28"/>
        <v>188.47769999999997</v>
      </c>
      <c r="J40" s="2"/>
      <c r="K40" s="95" t="s">
        <v>14</v>
      </c>
      <c r="L40" s="82">
        <v>334.6</v>
      </c>
      <c r="M40" s="82"/>
      <c r="N40" s="82"/>
      <c r="O40" s="82"/>
      <c r="P40" s="82"/>
      <c r="Q40" s="104">
        <f t="shared" si="29"/>
        <v>334.6</v>
      </c>
      <c r="R40" s="2">
        <v>100</v>
      </c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>
        <v>20.497999999999998</v>
      </c>
      <c r="C41" s="24">
        <v>30.012800000000002</v>
      </c>
      <c r="D41" s="24">
        <v>30.012800000000002</v>
      </c>
      <c r="E41" s="24">
        <v>42.694499999999998</v>
      </c>
      <c r="F41" s="24">
        <v>35.363999999999997</v>
      </c>
      <c r="G41" s="24">
        <v>21.394400000000001</v>
      </c>
      <c r="H41" s="24">
        <v>9.5091999999999999</v>
      </c>
      <c r="I41" s="104">
        <f t="shared" si="28"/>
        <v>189.48569999999998</v>
      </c>
      <c r="J41" s="2"/>
      <c r="K41" s="94" t="s">
        <v>15</v>
      </c>
      <c r="L41" s="83">
        <v>334.6</v>
      </c>
      <c r="M41" s="24"/>
      <c r="N41" s="24"/>
      <c r="O41" s="24"/>
      <c r="P41" s="24"/>
      <c r="Q41" s="104">
        <f t="shared" si="29"/>
        <v>334.6</v>
      </c>
      <c r="R41" s="2">
        <v>99</v>
      </c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20.497999999999998</v>
      </c>
      <c r="C42" s="82">
        <v>30.012800000000002</v>
      </c>
      <c r="D42" s="82">
        <v>30.012800000000002</v>
      </c>
      <c r="E42" s="82">
        <v>42.694499999999998</v>
      </c>
      <c r="F42" s="82">
        <v>35.363999999999997</v>
      </c>
      <c r="G42" s="82">
        <v>21.394400000000001</v>
      </c>
      <c r="H42" s="82">
        <v>9.5091999999999999</v>
      </c>
      <c r="I42" s="104">
        <f t="shared" si="28"/>
        <v>189.48569999999998</v>
      </c>
      <c r="J42" s="2"/>
      <c r="K42" s="95" t="s">
        <v>16</v>
      </c>
      <c r="L42" s="82">
        <v>334.6</v>
      </c>
      <c r="M42" s="82"/>
      <c r="N42" s="82"/>
      <c r="O42" s="82"/>
      <c r="P42" s="82"/>
      <c r="Q42" s="104">
        <f t="shared" si="29"/>
        <v>334.6</v>
      </c>
      <c r="R42" s="2">
        <v>99</v>
      </c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/>
      <c r="C43" s="82"/>
      <c r="D43" s="82"/>
      <c r="E43" s="82"/>
      <c r="F43" s="82"/>
      <c r="G43" s="82"/>
      <c r="H43" s="82"/>
      <c r="I43" s="104">
        <f t="shared" si="28"/>
        <v>0</v>
      </c>
      <c r="J43" s="2"/>
      <c r="K43" s="94" t="s">
        <v>17</v>
      </c>
      <c r="L43" s="82">
        <v>207.452</v>
      </c>
      <c r="M43" s="82"/>
      <c r="N43" s="82"/>
      <c r="O43" s="82"/>
      <c r="P43" s="82"/>
      <c r="Q43" s="104">
        <f t="shared" si="29"/>
        <v>207.452</v>
      </c>
      <c r="R43" s="2">
        <v>57</v>
      </c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>
        <v>20.497999999999998</v>
      </c>
      <c r="C44" s="82">
        <v>30.012800000000002</v>
      </c>
      <c r="D44" s="82">
        <v>30.012800000000002</v>
      </c>
      <c r="E44" s="82">
        <v>42.694499999999998</v>
      </c>
      <c r="F44" s="82">
        <v>35.363999999999997</v>
      </c>
      <c r="G44" s="82">
        <v>21.394400000000001</v>
      </c>
      <c r="H44" s="82">
        <v>9.5091999999999999</v>
      </c>
      <c r="I44" s="104">
        <f t="shared" si="28"/>
        <v>189.48569999999998</v>
      </c>
      <c r="J44" s="2"/>
      <c r="K44" s="95" t="s">
        <v>18</v>
      </c>
      <c r="L44" s="82">
        <v>207.452</v>
      </c>
      <c r="M44" s="82"/>
      <c r="N44" s="82"/>
      <c r="O44" s="82"/>
      <c r="P44" s="82"/>
      <c r="Q44" s="104">
        <f t="shared" si="29"/>
        <v>207.452</v>
      </c>
      <c r="R44" s="2">
        <v>57</v>
      </c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20.497999999999998</v>
      </c>
      <c r="C45" s="82">
        <v>30.012800000000002</v>
      </c>
      <c r="D45" s="82">
        <v>30.012800000000002</v>
      </c>
      <c r="E45" s="82">
        <v>42.694499999999998</v>
      </c>
      <c r="F45" s="82">
        <v>35.363999999999997</v>
      </c>
      <c r="G45" s="82">
        <v>21.394400000000001</v>
      </c>
      <c r="H45" s="82">
        <v>9.5091999999999999</v>
      </c>
      <c r="I45" s="104">
        <f t="shared" si="28"/>
        <v>189.48569999999998</v>
      </c>
      <c r="J45" s="2"/>
      <c r="K45" s="94" t="s">
        <v>19</v>
      </c>
      <c r="L45" s="82">
        <v>147.1</v>
      </c>
      <c r="M45" s="82"/>
      <c r="N45" s="82"/>
      <c r="O45" s="82"/>
      <c r="P45" s="82"/>
      <c r="Q45" s="104">
        <f t="shared" si="29"/>
        <v>147.1</v>
      </c>
      <c r="R45" s="2">
        <v>57</v>
      </c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30">SUM(B39:B45)</f>
        <v>117.38999999999999</v>
      </c>
      <c r="C46" s="28">
        <f t="shared" si="30"/>
        <v>171.36</v>
      </c>
      <c r="D46" s="28">
        <f t="shared" si="30"/>
        <v>171.36</v>
      </c>
      <c r="E46" s="28">
        <f t="shared" si="30"/>
        <v>245.47250000000003</v>
      </c>
      <c r="F46" s="28">
        <f t="shared" si="30"/>
        <v>204.12</v>
      </c>
      <c r="G46" s="28">
        <f t="shared" ref="G46" si="31">SUM(G39:G45)</f>
        <v>123.87200000000001</v>
      </c>
      <c r="H46" s="28">
        <f t="shared" si="30"/>
        <v>55.146000000000001</v>
      </c>
      <c r="I46" s="104">
        <f t="shared" si="28"/>
        <v>1088.7204999999999</v>
      </c>
      <c r="K46" s="80" t="s">
        <v>11</v>
      </c>
      <c r="L46" s="84">
        <f>SUM(L39:L45)</f>
        <v>1900.404</v>
      </c>
      <c r="M46" s="28">
        <f>SUM(M39:M45)</f>
        <v>0</v>
      </c>
      <c r="N46" s="28">
        <f>SUM(N39:N45)</f>
        <v>0</v>
      </c>
      <c r="O46" s="28">
        <f>SUM(O39:O45)</f>
        <v>0</v>
      </c>
      <c r="P46" s="28">
        <f>SUM(P39:P45)</f>
        <v>0</v>
      </c>
      <c r="Q46" s="104">
        <f t="shared" si="29"/>
        <v>1900.404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43</v>
      </c>
      <c r="C47" s="31">
        <v>42.5</v>
      </c>
      <c r="D47" s="31">
        <v>42.5</v>
      </c>
      <c r="E47" s="31">
        <v>41.5</v>
      </c>
      <c r="F47" s="31">
        <v>40.5</v>
      </c>
      <c r="G47" s="31">
        <v>39.5</v>
      </c>
      <c r="H47" s="31">
        <v>39</v>
      </c>
      <c r="I47" s="105">
        <f>+((I46/I48)/7)*1000</f>
        <v>41.397790790524354</v>
      </c>
      <c r="K47" s="113" t="s">
        <v>20</v>
      </c>
      <c r="L47" s="85"/>
      <c r="M47" s="31"/>
      <c r="N47" s="31"/>
      <c r="O47" s="31"/>
      <c r="P47" s="31"/>
      <c r="Q47" s="105">
        <f>+((Q46/Q48)/7)*1000</f>
        <v>81.332020885046646</v>
      </c>
      <c r="R47" s="65"/>
      <c r="S47" s="65"/>
    </row>
    <row r="48" spans="1:30" ht="33.75" customHeight="1" x14ac:dyDescent="0.35">
      <c r="A48" s="97" t="s">
        <v>21</v>
      </c>
      <c r="B48" s="86">
        <v>390</v>
      </c>
      <c r="C48" s="35">
        <v>576</v>
      </c>
      <c r="D48" s="35">
        <v>576</v>
      </c>
      <c r="E48" s="35">
        <v>845</v>
      </c>
      <c r="F48" s="35">
        <v>720</v>
      </c>
      <c r="G48" s="35">
        <v>448</v>
      </c>
      <c r="H48" s="35">
        <v>202</v>
      </c>
      <c r="I48" s="106">
        <f>SUM(B48:H48)</f>
        <v>3757</v>
      </c>
      <c r="J48" s="66"/>
      <c r="K48" s="97" t="s">
        <v>21</v>
      </c>
      <c r="L48" s="109">
        <v>3338</v>
      </c>
      <c r="M48" s="67"/>
      <c r="N48" s="67"/>
      <c r="O48" s="67"/>
      <c r="P48" s="67"/>
      <c r="Q48" s="115">
        <f>SUM(L48:P48)</f>
        <v>3338</v>
      </c>
      <c r="R48" s="68"/>
      <c r="S48" s="68"/>
    </row>
    <row r="49" spans="1:30" ht="33.75" customHeight="1" x14ac:dyDescent="0.35">
      <c r="A49" s="98" t="s">
        <v>22</v>
      </c>
      <c r="B49" s="87">
        <f>((B48*B47)*7/1000-B39-B40)/4</f>
        <v>20.497999999999998</v>
      </c>
      <c r="C49" s="39">
        <f>((C48*C47)*7/1000-C39-C40)/4</f>
        <v>30.012800000000002</v>
      </c>
      <c r="D49" s="39">
        <f>((D48*D47)*7/1000-D39-D40)/4</f>
        <v>30.012800000000002</v>
      </c>
      <c r="E49" s="39">
        <f t="shared" ref="E49:H49" si="32">((E48*E47)*7/1000-E39-E40)/4</f>
        <v>42.694499999999998</v>
      </c>
      <c r="F49" s="39">
        <f t="shared" si="32"/>
        <v>35.363999999999997</v>
      </c>
      <c r="G49" s="39">
        <f t="shared" si="32"/>
        <v>21.394400000000001</v>
      </c>
      <c r="H49" s="39">
        <f t="shared" si="32"/>
        <v>9.5091999999999999</v>
      </c>
      <c r="I49" s="107">
        <f>((I46*1000)/I48)/7</f>
        <v>41.397790790524354</v>
      </c>
      <c r="K49" s="98" t="s">
        <v>22</v>
      </c>
      <c r="L49" s="87">
        <f>(L48*L47)/1000</f>
        <v>0</v>
      </c>
      <c r="M49" s="39">
        <f>(M48*M47)/1000</f>
        <v>0</v>
      </c>
      <c r="N49" s="39">
        <f>(N48*N47)/1000</f>
        <v>0</v>
      </c>
      <c r="O49" s="39">
        <f>(O48*O47)/1000</f>
        <v>0</v>
      </c>
      <c r="P49" s="39">
        <f>(P48*P47)/1000</f>
        <v>0</v>
      </c>
      <c r="Q49" s="116">
        <f>((Q46*1000)/Q48)/7</f>
        <v>81.332020885046646</v>
      </c>
      <c r="R49" s="68"/>
      <c r="S49" s="68"/>
    </row>
    <row r="50" spans="1:30" ht="33.75" customHeight="1" x14ac:dyDescent="0.35">
      <c r="A50" s="99" t="s">
        <v>23</v>
      </c>
      <c r="B50" s="88">
        <f t="shared" ref="B50:H50" si="33">((B48*B47)*7)/1000</f>
        <v>117.39</v>
      </c>
      <c r="C50" s="43">
        <f t="shared" si="33"/>
        <v>171.36</v>
      </c>
      <c r="D50" s="43">
        <f t="shared" si="33"/>
        <v>171.36</v>
      </c>
      <c r="E50" s="43">
        <f t="shared" si="33"/>
        <v>245.4725</v>
      </c>
      <c r="F50" s="43">
        <f t="shared" si="33"/>
        <v>204.12</v>
      </c>
      <c r="G50" s="43">
        <f t="shared" ref="G50" si="34">((G48*G47)*7)/1000</f>
        <v>123.872</v>
      </c>
      <c r="H50" s="43">
        <f t="shared" si="33"/>
        <v>55.146000000000001</v>
      </c>
      <c r="I50" s="90"/>
      <c r="K50" s="99" t="s">
        <v>23</v>
      </c>
      <c r="L50" s="88">
        <f>((L48*L47)*7)/1000</f>
        <v>0</v>
      </c>
      <c r="M50" s="43">
        <f>((M48*M47)*7)/1000</f>
        <v>0</v>
      </c>
      <c r="N50" s="43">
        <f>((N48*N47)*7)/1000</f>
        <v>0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4">
      <c r="A51" s="100" t="s">
        <v>24</v>
      </c>
      <c r="B51" s="89">
        <f t="shared" ref="B51:H51" si="35">+(B46/B48)/7*1000</f>
        <v>43</v>
      </c>
      <c r="C51" s="49">
        <f t="shared" si="35"/>
        <v>42.5</v>
      </c>
      <c r="D51" s="49">
        <f t="shared" si="35"/>
        <v>42.5</v>
      </c>
      <c r="E51" s="49">
        <f t="shared" si="35"/>
        <v>41.5</v>
      </c>
      <c r="F51" s="49">
        <f t="shared" si="35"/>
        <v>40.5</v>
      </c>
      <c r="G51" s="49">
        <f t="shared" ref="G51" si="36">+(G46/G48)/7*1000</f>
        <v>39.5</v>
      </c>
      <c r="H51" s="49">
        <f t="shared" si="35"/>
        <v>39</v>
      </c>
      <c r="I51" s="108"/>
      <c r="J51" s="52"/>
      <c r="K51" s="100" t="s">
        <v>24</v>
      </c>
      <c r="L51" s="89">
        <f>+(L46/L48)/7*1000</f>
        <v>81.332020885046646</v>
      </c>
      <c r="M51" s="49" t="e">
        <f>+(M46/M48)/7*1000</f>
        <v>#DIV/0!</v>
      </c>
      <c r="N51" s="49" t="e">
        <f>+(N46/N48)/7*1000</f>
        <v>#DIV/0!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204"/>
      <c r="K54" s="20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21" t="s">
        <v>29</v>
      </c>
      <c r="B55" s="202" t="s">
        <v>8</v>
      </c>
      <c r="C55" s="203"/>
      <c r="D55" s="203"/>
      <c r="E55" s="203"/>
      <c r="F55" s="200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4" t="s">
        <v>13</v>
      </c>
      <c r="B58" s="82">
        <v>333.8</v>
      </c>
      <c r="C58" s="82"/>
      <c r="D58" s="82"/>
      <c r="E58" s="82"/>
      <c r="F58" s="82"/>
      <c r="G58" s="104">
        <f t="shared" ref="G58:G65" si="37">SUM(B58:F58)</f>
        <v>333.8</v>
      </c>
      <c r="H58" s="76"/>
      <c r="I58" s="2">
        <v>100</v>
      </c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5" t="s">
        <v>14</v>
      </c>
      <c r="B59" s="82">
        <v>333.8</v>
      </c>
      <c r="C59" s="82"/>
      <c r="D59" s="82"/>
      <c r="E59" s="82"/>
      <c r="F59" s="82"/>
      <c r="G59" s="104">
        <f t="shared" si="37"/>
        <v>333.8</v>
      </c>
      <c r="H59" s="76"/>
      <c r="I59" s="2">
        <v>100</v>
      </c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4" t="s">
        <v>15</v>
      </c>
      <c r="B60" s="83">
        <v>330.46199999999999</v>
      </c>
      <c r="C60" s="24"/>
      <c r="D60" s="24"/>
      <c r="E60" s="24"/>
      <c r="F60" s="24"/>
      <c r="G60" s="104">
        <f t="shared" si="37"/>
        <v>330.46199999999999</v>
      </c>
      <c r="H60" s="76"/>
      <c r="I60" s="2">
        <v>100</v>
      </c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5" t="s">
        <v>16</v>
      </c>
      <c r="B61" s="82">
        <v>330.46199999999999</v>
      </c>
      <c r="C61" s="82"/>
      <c r="D61" s="82"/>
      <c r="E61" s="82"/>
      <c r="F61" s="82"/>
      <c r="G61" s="104">
        <f t="shared" si="37"/>
        <v>330.46199999999999</v>
      </c>
      <c r="H61" s="76"/>
      <c r="I61" s="2">
        <v>100</v>
      </c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4" t="s">
        <v>17</v>
      </c>
      <c r="B62" s="82">
        <v>190.26599999999999</v>
      </c>
      <c r="C62" s="82"/>
      <c r="D62" s="82"/>
      <c r="E62" s="82"/>
      <c r="F62" s="82"/>
      <c r="G62" s="104">
        <f t="shared" si="37"/>
        <v>190.26599999999999</v>
      </c>
      <c r="H62" s="76"/>
      <c r="I62" s="2">
        <v>62</v>
      </c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5" t="s">
        <v>18</v>
      </c>
      <c r="B63" s="82">
        <v>190.26599999999999</v>
      </c>
      <c r="C63" s="82"/>
      <c r="D63" s="82"/>
      <c r="E63" s="82"/>
      <c r="F63" s="82"/>
      <c r="G63" s="104">
        <f t="shared" si="37"/>
        <v>190.26599999999999</v>
      </c>
      <c r="H63" s="76"/>
      <c r="I63" s="2">
        <v>62</v>
      </c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35">
      <c r="A64" s="94" t="s">
        <v>19</v>
      </c>
      <c r="B64" s="82">
        <v>44.1</v>
      </c>
      <c r="C64" s="82">
        <v>41.9</v>
      </c>
      <c r="D64" s="82">
        <v>36</v>
      </c>
      <c r="E64" s="82">
        <v>48.7</v>
      </c>
      <c r="F64" s="82">
        <v>80</v>
      </c>
      <c r="G64" s="104">
        <f t="shared" si="37"/>
        <v>250.7</v>
      </c>
      <c r="H64" s="76"/>
      <c r="I64" s="2">
        <v>62</v>
      </c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35">
      <c r="A65" s="122" t="s">
        <v>11</v>
      </c>
      <c r="B65" s="84">
        <f>SUM(B58:B64)</f>
        <v>1753.1559999999999</v>
      </c>
      <c r="C65" s="28">
        <f>SUM(C58:C64)</f>
        <v>41.9</v>
      </c>
      <c r="D65" s="28">
        <f>SUM(D58:D64)</f>
        <v>36</v>
      </c>
      <c r="E65" s="28">
        <f>SUM(E58:E64)</f>
        <v>48.7</v>
      </c>
      <c r="F65" s="28">
        <f>SUM(F58:F64)</f>
        <v>80</v>
      </c>
      <c r="G65" s="104">
        <f t="shared" si="37"/>
        <v>1959.7560000000001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6" t="s">
        <v>20</v>
      </c>
      <c r="B66" s="85"/>
      <c r="C66" s="31"/>
      <c r="D66" s="31"/>
      <c r="E66" s="31"/>
      <c r="F66" s="31"/>
      <c r="G66" s="105">
        <f>+((G65/G67)/7)*1000</f>
        <v>85.121660947747912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7" t="s">
        <v>21</v>
      </c>
      <c r="B67" s="109">
        <v>483</v>
      </c>
      <c r="C67" s="67">
        <v>459</v>
      </c>
      <c r="D67" s="67">
        <v>394</v>
      </c>
      <c r="E67" s="67">
        <v>534</v>
      </c>
      <c r="F67" s="67">
        <v>1419</v>
      </c>
      <c r="G67" s="115">
        <f>SUM(B67:F67)</f>
        <v>3289</v>
      </c>
      <c r="I67" s="77"/>
      <c r="M67" s="3"/>
      <c r="N67" s="3"/>
      <c r="O67" s="3"/>
      <c r="P67" s="3"/>
      <c r="Q67" s="3"/>
    </row>
    <row r="68" spans="1:28" ht="33.75" customHeight="1" x14ac:dyDescent="0.35">
      <c r="A68" s="98" t="s">
        <v>22</v>
      </c>
      <c r="B68" s="87">
        <f>(B67*B66)/1000</f>
        <v>0</v>
      </c>
      <c r="C68" s="39">
        <f>(C67*C66)/1000</f>
        <v>0</v>
      </c>
      <c r="D68" s="39">
        <f>(D67*D66)/1000</f>
        <v>0</v>
      </c>
      <c r="E68" s="39">
        <f>(E67*E66)/1000</f>
        <v>0</v>
      </c>
      <c r="F68" s="39">
        <f>(F67*F66)/1000</f>
        <v>0</v>
      </c>
      <c r="G68" s="119">
        <f>((G65*1000)/G67)/7</f>
        <v>85.121660947747912</v>
      </c>
      <c r="M68" s="3"/>
      <c r="N68" s="3"/>
      <c r="O68" s="3"/>
      <c r="P68" s="3"/>
      <c r="Q68" s="3"/>
    </row>
    <row r="69" spans="1:28" ht="33.75" customHeight="1" x14ac:dyDescent="0.35">
      <c r="A69" s="99" t="s">
        <v>23</v>
      </c>
      <c r="B69" s="88">
        <f>((B67*B66)*7)/1000</f>
        <v>0</v>
      </c>
      <c r="C69" s="43">
        <f>((C67*C66)*7)/1000</f>
        <v>0</v>
      </c>
      <c r="D69" s="43">
        <f>((D67*D66)*7)/1000</f>
        <v>0</v>
      </c>
      <c r="E69" s="43">
        <f>((E67*E66)*7)/1000</f>
        <v>0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4">
      <c r="A70" s="100" t="s">
        <v>24</v>
      </c>
      <c r="B70" s="89">
        <f>+(B65/B67)/7*1000</f>
        <v>518.53179532682634</v>
      </c>
      <c r="C70" s="49">
        <f>+(C65/C67)/7*1000</f>
        <v>13.040771864301275</v>
      </c>
      <c r="D70" s="49">
        <f>+(D65/D67)/7*1000</f>
        <v>13.052936910804931</v>
      </c>
      <c r="E70" s="49">
        <f>+(E65/E67)/7*1000</f>
        <v>13.028357410379884</v>
      </c>
      <c r="F70" s="49">
        <f>+(F65/F67)/7*1000</f>
        <v>8.0539615423336368</v>
      </c>
      <c r="G70" s="120"/>
      <c r="Q70" s="3"/>
    </row>
    <row r="71" spans="1:28" ht="33.75" customHeight="1" x14ac:dyDescent="0.35"/>
    <row r="72" spans="1:28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35"/>
    <row r="74" spans="1:28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1">
    <mergeCell ref="J54:K54"/>
    <mergeCell ref="B55:F55"/>
    <mergeCell ref="A3:C3"/>
    <mergeCell ref="E9:G9"/>
    <mergeCell ref="B36:H36"/>
    <mergeCell ref="R9:S9"/>
    <mergeCell ref="K11:L11"/>
    <mergeCell ref="T15:Y15"/>
    <mergeCell ref="B15:M15"/>
    <mergeCell ref="L36:P36"/>
    <mergeCell ref="N15:S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sqref="A1:XFD1048576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197" t="s">
        <v>0</v>
      </c>
      <c r="B3" s="197"/>
      <c r="C3" s="19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2"/>
      <c r="Z3" s="2"/>
      <c r="AA3" s="2"/>
      <c r="AB3" s="2"/>
      <c r="AC3" s="2"/>
      <c r="AD3" s="137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37" t="s">
        <v>1</v>
      </c>
      <c r="B9" s="137"/>
      <c r="C9" s="137"/>
      <c r="D9" s="1"/>
      <c r="E9" s="198" t="s">
        <v>2</v>
      </c>
      <c r="F9" s="198"/>
      <c r="G9" s="19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198"/>
      <c r="S9" s="19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37"/>
      <c r="B10" s="137"/>
      <c r="C10" s="13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37" t="s">
        <v>4</v>
      </c>
      <c r="B11" s="137"/>
      <c r="C11" s="137"/>
      <c r="D11" s="1"/>
      <c r="E11" s="138">
        <v>1</v>
      </c>
      <c r="F11" s="1"/>
      <c r="G11" s="1"/>
      <c r="H11" s="1"/>
      <c r="I11" s="1"/>
      <c r="J11" s="1"/>
      <c r="K11" s="199" t="s">
        <v>59</v>
      </c>
      <c r="L11" s="199"/>
      <c r="M11" s="139"/>
      <c r="N11" s="13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37"/>
      <c r="B12" s="137"/>
      <c r="C12" s="137"/>
      <c r="D12" s="1"/>
      <c r="E12" s="5"/>
      <c r="F12" s="1"/>
      <c r="G12" s="1"/>
      <c r="H12" s="1"/>
      <c r="I12" s="1"/>
      <c r="J12" s="1"/>
      <c r="K12" s="139"/>
      <c r="L12" s="139"/>
      <c r="M12" s="139"/>
      <c r="N12" s="13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37"/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"/>
      <c r="X13" s="1"/>
      <c r="Y13" s="1"/>
    </row>
    <row r="14" spans="1:30" s="3" customFormat="1" ht="25.5" thickBot="1" x14ac:dyDescent="0.4">
      <c r="A14" s="13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210" t="s">
        <v>55</v>
      </c>
      <c r="C15" s="211"/>
      <c r="D15" s="211"/>
      <c r="E15" s="211"/>
      <c r="F15" s="211"/>
      <c r="G15" s="211"/>
      <c r="H15" s="211"/>
      <c r="I15" s="211"/>
      <c r="J15" s="211"/>
      <c r="K15" s="211"/>
      <c r="L15" s="211"/>
      <c r="M15" s="212"/>
      <c r="N15" s="205" t="s">
        <v>9</v>
      </c>
      <c r="O15" s="205"/>
      <c r="P15" s="205"/>
      <c r="Q15" s="205"/>
      <c r="R15" s="205"/>
      <c r="S15" s="206"/>
      <c r="T15" s="207" t="s">
        <v>30</v>
      </c>
      <c r="U15" s="208"/>
      <c r="V15" s="208"/>
      <c r="W15" s="208"/>
      <c r="X15" s="208"/>
      <c r="Y15" s="209"/>
      <c r="Z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/>
      <c r="L17" s="21"/>
      <c r="M17" s="22"/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40" customHeight="1" x14ac:dyDescent="0.35">
      <c r="A18" s="94" t="s">
        <v>13</v>
      </c>
      <c r="B18" s="23">
        <v>35.5</v>
      </c>
      <c r="C18" s="24">
        <v>29.2</v>
      </c>
      <c r="D18" s="24">
        <v>29.2</v>
      </c>
      <c r="E18" s="24">
        <v>32.4</v>
      </c>
      <c r="F18" s="24">
        <v>32.4</v>
      </c>
      <c r="G18" s="24">
        <v>32</v>
      </c>
      <c r="H18" s="24">
        <v>32</v>
      </c>
      <c r="I18" s="24">
        <v>25.7</v>
      </c>
      <c r="J18" s="24">
        <v>25.7</v>
      </c>
      <c r="K18" s="24">
        <v>32.799999999999997</v>
      </c>
      <c r="L18" s="24">
        <v>16</v>
      </c>
      <c r="M18" s="25">
        <v>12.6</v>
      </c>
      <c r="N18" s="82">
        <v>13.6</v>
      </c>
      <c r="O18" s="24">
        <v>37.700000000000003</v>
      </c>
      <c r="P18" s="24">
        <v>31.1</v>
      </c>
      <c r="Q18" s="24">
        <v>27.6</v>
      </c>
      <c r="R18" s="24">
        <v>18.399999999999999</v>
      </c>
      <c r="S18" s="24">
        <v>15.1</v>
      </c>
      <c r="T18" s="23">
        <v>16.899999999999999</v>
      </c>
      <c r="U18" s="24">
        <v>24</v>
      </c>
      <c r="V18" s="24">
        <v>38</v>
      </c>
      <c r="W18" s="24">
        <v>25.9</v>
      </c>
      <c r="X18" s="24">
        <v>21.6</v>
      </c>
      <c r="Y18" s="25">
        <v>14.8</v>
      </c>
      <c r="Z18" s="26">
        <f t="shared" ref="Z18:Z25" si="0">SUM(B18:Y18)</f>
        <v>620.20000000000005</v>
      </c>
      <c r="AB18" s="2"/>
      <c r="AC18" s="20"/>
    </row>
    <row r="19" spans="1:30" ht="40" customHeight="1" x14ac:dyDescent="0.35">
      <c r="A19" s="95" t="s">
        <v>14</v>
      </c>
      <c r="B19" s="23">
        <v>47.037500000000001</v>
      </c>
      <c r="C19" s="24">
        <v>37.745000000000005</v>
      </c>
      <c r="D19" s="24">
        <v>37.745000000000005</v>
      </c>
      <c r="E19" s="24">
        <v>41.305124999999997</v>
      </c>
      <c r="F19" s="24">
        <v>41.305124999999997</v>
      </c>
      <c r="G19" s="24">
        <v>39.674374999999998</v>
      </c>
      <c r="H19" s="24">
        <v>39.674374999999998</v>
      </c>
      <c r="I19" s="24">
        <v>31.427499999999998</v>
      </c>
      <c r="J19" s="24">
        <v>31.427499999999998</v>
      </c>
      <c r="K19" s="24">
        <v>39.514624999999995</v>
      </c>
      <c r="L19" s="24">
        <v>19.239999999999998</v>
      </c>
      <c r="M19" s="25">
        <v>14.930999999999999</v>
      </c>
      <c r="N19" s="82">
        <v>17.859875000000002</v>
      </c>
      <c r="O19" s="24">
        <v>48.886750000000006</v>
      </c>
      <c r="P19" s="24">
        <v>39.155625000000001</v>
      </c>
      <c r="Q19" s="24">
        <v>34.333500000000001</v>
      </c>
      <c r="R19" s="24">
        <v>22.741999999999997</v>
      </c>
      <c r="S19" s="24">
        <v>18.520875</v>
      </c>
      <c r="T19" s="23">
        <v>22.628750000000004</v>
      </c>
      <c r="U19" s="24">
        <v>31.268000000000001</v>
      </c>
      <c r="V19" s="24">
        <v>48.141500000000001</v>
      </c>
      <c r="W19" s="24">
        <v>32.348749999999995</v>
      </c>
      <c r="X19" s="24">
        <v>26.572499999999998</v>
      </c>
      <c r="Y19" s="25">
        <v>17.942250000000001</v>
      </c>
      <c r="Z19" s="26">
        <f t="shared" si="0"/>
        <v>781.42750000000001</v>
      </c>
      <c r="AB19" s="2"/>
      <c r="AC19" s="20"/>
    </row>
    <row r="20" spans="1:30" ht="39.75" customHeight="1" x14ac:dyDescent="0.35">
      <c r="A20" s="94" t="s">
        <v>15</v>
      </c>
      <c r="B20" s="79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40" customHeight="1" x14ac:dyDescent="0.35">
      <c r="A21" s="95" t="s">
        <v>16</v>
      </c>
      <c r="B21" s="23">
        <v>47.037500000000001</v>
      </c>
      <c r="C21" s="24">
        <v>37.745000000000005</v>
      </c>
      <c r="D21" s="24">
        <v>37.745000000000005</v>
      </c>
      <c r="E21" s="24">
        <v>41.305124999999997</v>
      </c>
      <c r="F21" s="24">
        <v>41.305124999999997</v>
      </c>
      <c r="G21" s="24">
        <v>39.674374999999998</v>
      </c>
      <c r="H21" s="24">
        <v>39.674374999999998</v>
      </c>
      <c r="I21" s="24">
        <v>31.427499999999998</v>
      </c>
      <c r="J21" s="24">
        <v>31.427499999999998</v>
      </c>
      <c r="K21" s="24">
        <v>40.281125000000003</v>
      </c>
      <c r="L21" s="24">
        <v>19.613333333333333</v>
      </c>
      <c r="M21" s="25">
        <v>15.225000000000001</v>
      </c>
      <c r="N21" s="82">
        <v>17.859875000000002</v>
      </c>
      <c r="O21" s="24">
        <v>48.886750000000006</v>
      </c>
      <c r="P21" s="24">
        <v>39.155625000000001</v>
      </c>
      <c r="Q21" s="24">
        <v>34.333500000000001</v>
      </c>
      <c r="R21" s="24">
        <v>22.742000000000001</v>
      </c>
      <c r="S21" s="24">
        <v>18.520875</v>
      </c>
      <c r="T21" s="23">
        <v>22.628750000000007</v>
      </c>
      <c r="U21" s="24">
        <v>31.268000000000001</v>
      </c>
      <c r="V21" s="24">
        <v>48.141500000000001</v>
      </c>
      <c r="W21" s="24">
        <v>32.348749999999995</v>
      </c>
      <c r="X21" s="24">
        <v>26.572500000000002</v>
      </c>
      <c r="Y21" s="25">
        <v>18.289916666666667</v>
      </c>
      <c r="Z21" s="26">
        <f t="shared" si="0"/>
        <v>783.20899999999983</v>
      </c>
      <c r="AB21" s="2"/>
      <c r="AC21" s="20"/>
    </row>
    <row r="22" spans="1:30" ht="40" customHeight="1" x14ac:dyDescent="0.35">
      <c r="A22" s="94" t="s">
        <v>17</v>
      </c>
      <c r="B22" s="23">
        <v>47.037500000000001</v>
      </c>
      <c r="C22" s="24">
        <v>37.745000000000005</v>
      </c>
      <c r="D22" s="24">
        <v>37.745000000000005</v>
      </c>
      <c r="E22" s="24">
        <v>41.305124999999997</v>
      </c>
      <c r="F22" s="24">
        <v>41.305124999999997</v>
      </c>
      <c r="G22" s="24">
        <v>39.674374999999998</v>
      </c>
      <c r="H22" s="24">
        <v>39.674374999999998</v>
      </c>
      <c r="I22" s="24">
        <v>31.427499999999998</v>
      </c>
      <c r="J22" s="24">
        <v>31.427499999999998</v>
      </c>
      <c r="K22" s="24">
        <v>40.281125000000003</v>
      </c>
      <c r="L22" s="24">
        <v>19.613333333333333</v>
      </c>
      <c r="M22" s="25">
        <v>15.225000000000001</v>
      </c>
      <c r="N22" s="82">
        <v>17.859875000000002</v>
      </c>
      <c r="O22" s="24">
        <v>48.886750000000006</v>
      </c>
      <c r="P22" s="24">
        <v>39.155625000000001</v>
      </c>
      <c r="Q22" s="24">
        <v>34.333500000000001</v>
      </c>
      <c r="R22" s="24">
        <v>22.742000000000001</v>
      </c>
      <c r="S22" s="24">
        <v>18.520875</v>
      </c>
      <c r="T22" s="23">
        <v>22.628750000000007</v>
      </c>
      <c r="U22" s="24">
        <v>31.268000000000001</v>
      </c>
      <c r="V22" s="24">
        <v>48.141500000000001</v>
      </c>
      <c r="W22" s="24">
        <v>32.348749999999995</v>
      </c>
      <c r="X22" s="24">
        <v>26.572500000000002</v>
      </c>
      <c r="Y22" s="25">
        <v>18.289916666666667</v>
      </c>
      <c r="Z22" s="26">
        <f t="shared" si="0"/>
        <v>783.20899999999983</v>
      </c>
      <c r="AB22" s="2"/>
      <c r="AC22" s="20"/>
    </row>
    <row r="23" spans="1:30" ht="40" customHeight="1" x14ac:dyDescent="0.35">
      <c r="A23" s="95" t="s">
        <v>18</v>
      </c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40" customHeight="1" x14ac:dyDescent="0.35">
      <c r="A24" s="94" t="s">
        <v>19</v>
      </c>
      <c r="B24" s="23">
        <v>47.037500000000001</v>
      </c>
      <c r="C24" s="24">
        <v>37.745000000000005</v>
      </c>
      <c r="D24" s="24">
        <v>37.745000000000005</v>
      </c>
      <c r="E24" s="24">
        <v>41.305124999999997</v>
      </c>
      <c r="F24" s="24">
        <v>41.305124999999997</v>
      </c>
      <c r="G24" s="24">
        <v>39.674374999999998</v>
      </c>
      <c r="H24" s="24">
        <v>39.674374999999998</v>
      </c>
      <c r="I24" s="24">
        <v>31.427499999999998</v>
      </c>
      <c r="J24" s="24">
        <v>31.427499999999998</v>
      </c>
      <c r="K24" s="24">
        <v>40.281125000000003</v>
      </c>
      <c r="L24" s="24">
        <v>19.613333333333333</v>
      </c>
      <c r="M24" s="25">
        <v>15.225000000000001</v>
      </c>
      <c r="N24" s="82">
        <v>17.859875000000002</v>
      </c>
      <c r="O24" s="24">
        <v>48.886750000000006</v>
      </c>
      <c r="P24" s="24">
        <v>39.155625000000001</v>
      </c>
      <c r="Q24" s="24">
        <v>34.333500000000001</v>
      </c>
      <c r="R24" s="24">
        <v>22.742000000000001</v>
      </c>
      <c r="S24" s="24">
        <v>18.520875</v>
      </c>
      <c r="T24" s="23">
        <v>22.628750000000007</v>
      </c>
      <c r="U24" s="24">
        <v>31.268000000000001</v>
      </c>
      <c r="V24" s="24">
        <v>48.141500000000001</v>
      </c>
      <c r="W24" s="24">
        <v>32.348749999999995</v>
      </c>
      <c r="X24" s="24">
        <v>26.572500000000002</v>
      </c>
      <c r="Y24" s="25">
        <v>18.289916666666667</v>
      </c>
      <c r="Z24" s="26">
        <f t="shared" si="0"/>
        <v>783.20899999999983</v>
      </c>
      <c r="AB24" s="2"/>
    </row>
    <row r="25" spans="1:30" ht="41.5" customHeight="1" x14ac:dyDescent="0.35">
      <c r="A25" s="95" t="s">
        <v>11</v>
      </c>
      <c r="B25" s="27">
        <f t="shared" ref="B25:C25" si="1">SUM(B18:B24)</f>
        <v>223.64999999999998</v>
      </c>
      <c r="C25" s="28">
        <f t="shared" si="1"/>
        <v>180.18</v>
      </c>
      <c r="D25" s="28">
        <f>SUM(D18:D24)</f>
        <v>180.18</v>
      </c>
      <c r="E25" s="28">
        <f t="shared" ref="E25:G25" si="2">SUM(E18:E24)</f>
        <v>197.62049999999999</v>
      </c>
      <c r="F25" s="28">
        <f t="shared" si="2"/>
        <v>197.62049999999999</v>
      </c>
      <c r="G25" s="28">
        <f t="shared" si="2"/>
        <v>190.69749999999999</v>
      </c>
      <c r="H25" s="28">
        <f>SUM(H18:H24)</f>
        <v>190.69749999999999</v>
      </c>
      <c r="I25" s="28">
        <f t="shared" ref="I25:M25" si="3">SUM(I18:I24)</f>
        <v>151.41</v>
      </c>
      <c r="J25" s="28">
        <f t="shared" si="3"/>
        <v>151.41</v>
      </c>
      <c r="K25" s="28">
        <f t="shared" si="3"/>
        <v>193.15799999999999</v>
      </c>
      <c r="L25" s="28">
        <f t="shared" si="3"/>
        <v>94.079999999999984</v>
      </c>
      <c r="M25" s="29">
        <f t="shared" si="3"/>
        <v>73.206000000000003</v>
      </c>
      <c r="N25" s="84">
        <f>SUM(N18:N24)</f>
        <v>85.039500000000018</v>
      </c>
      <c r="O25" s="28">
        <f t="shared" ref="O25:S25" si="4">SUM(O18:O24)</f>
        <v>233.24700000000001</v>
      </c>
      <c r="P25" s="28">
        <f t="shared" si="4"/>
        <v>187.72250000000003</v>
      </c>
      <c r="Q25" s="28">
        <f t="shared" si="4"/>
        <v>164.93400000000003</v>
      </c>
      <c r="R25" s="28">
        <f t="shared" si="4"/>
        <v>109.36800000000001</v>
      </c>
      <c r="S25" s="28">
        <f t="shared" si="4"/>
        <v>89.183500000000009</v>
      </c>
      <c r="T25" s="27">
        <f>SUM(T18:T24)</f>
        <v>107.41500000000003</v>
      </c>
      <c r="U25" s="28">
        <f t="shared" ref="U25:Y25" si="5">SUM(U18:U24)</f>
        <v>149.072</v>
      </c>
      <c r="V25" s="28">
        <f t="shared" si="5"/>
        <v>230.56600000000003</v>
      </c>
      <c r="W25" s="28">
        <f t="shared" si="5"/>
        <v>155.29499999999999</v>
      </c>
      <c r="X25" s="28">
        <f t="shared" si="5"/>
        <v>127.89000000000001</v>
      </c>
      <c r="Y25" s="29">
        <f t="shared" si="5"/>
        <v>87.612000000000009</v>
      </c>
      <c r="Z25" s="26">
        <f t="shared" si="0"/>
        <v>3751.2544999999996</v>
      </c>
    </row>
    <row r="26" spans="1:30" s="2" customFormat="1" ht="36.75" customHeight="1" x14ac:dyDescent="0.35">
      <c r="A26" s="96" t="s">
        <v>20</v>
      </c>
      <c r="B26" s="30">
        <v>45</v>
      </c>
      <c r="C26" s="31">
        <v>44</v>
      </c>
      <c r="D26" s="31">
        <v>44</v>
      </c>
      <c r="E26" s="31">
        <v>43.5</v>
      </c>
      <c r="F26" s="31">
        <v>43.5</v>
      </c>
      <c r="G26" s="31">
        <v>42.5</v>
      </c>
      <c r="H26" s="31">
        <v>42.5</v>
      </c>
      <c r="I26" s="31">
        <v>42</v>
      </c>
      <c r="J26" s="31">
        <v>42</v>
      </c>
      <c r="K26" s="31">
        <v>42</v>
      </c>
      <c r="L26" s="31">
        <v>42</v>
      </c>
      <c r="M26" s="32">
        <v>41.5</v>
      </c>
      <c r="N26" s="85">
        <v>44.5</v>
      </c>
      <c r="O26" s="31">
        <v>43.5</v>
      </c>
      <c r="P26" s="31">
        <v>42.5</v>
      </c>
      <c r="Q26" s="31">
        <v>42</v>
      </c>
      <c r="R26" s="31">
        <v>42</v>
      </c>
      <c r="S26" s="31">
        <v>41.5</v>
      </c>
      <c r="T26" s="30">
        <v>45</v>
      </c>
      <c r="U26" s="31">
        <v>44</v>
      </c>
      <c r="V26" s="31">
        <v>43</v>
      </c>
      <c r="W26" s="31">
        <v>42.5</v>
      </c>
      <c r="X26" s="31">
        <v>42</v>
      </c>
      <c r="Y26" s="32">
        <v>42</v>
      </c>
      <c r="Z26" s="33">
        <f>+((Z25/Z27)/7)*1000</f>
        <v>42.957394789579155</v>
      </c>
    </row>
    <row r="27" spans="1:30" s="2" customFormat="1" ht="33" customHeight="1" x14ac:dyDescent="0.35">
      <c r="A27" s="97" t="s">
        <v>21</v>
      </c>
      <c r="B27" s="34">
        <v>710</v>
      </c>
      <c r="C27" s="35">
        <v>585</v>
      </c>
      <c r="D27" s="35">
        <v>585</v>
      </c>
      <c r="E27" s="35">
        <v>649</v>
      </c>
      <c r="F27" s="35">
        <v>649</v>
      </c>
      <c r="G27" s="35">
        <v>641</v>
      </c>
      <c r="H27" s="35">
        <v>641</v>
      </c>
      <c r="I27" s="35">
        <v>515</v>
      </c>
      <c r="J27" s="35">
        <v>515</v>
      </c>
      <c r="K27" s="35">
        <v>657</v>
      </c>
      <c r="L27" s="35">
        <v>320</v>
      </c>
      <c r="M27" s="36">
        <v>252</v>
      </c>
      <c r="N27" s="86">
        <v>273</v>
      </c>
      <c r="O27" s="35">
        <v>766</v>
      </c>
      <c r="P27" s="35">
        <v>631</v>
      </c>
      <c r="Q27" s="35">
        <v>561</v>
      </c>
      <c r="R27" s="35">
        <v>372</v>
      </c>
      <c r="S27" s="35">
        <v>307</v>
      </c>
      <c r="T27" s="34">
        <v>341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12475</v>
      </c>
      <c r="AA27" s="2">
        <f>((Z25*1000)/Z27)/7</f>
        <v>42.957394789579155</v>
      </c>
    </row>
    <row r="28" spans="1:30" s="2" customFormat="1" ht="33" customHeight="1" x14ac:dyDescent="0.35">
      <c r="A28" s="98" t="s">
        <v>22</v>
      </c>
      <c r="B28" s="38">
        <f>((B27*B26)*7/1000-B18-B19)/3</f>
        <v>47.037500000000001</v>
      </c>
      <c r="C28" s="39">
        <f t="shared" ref="C28:Y28" si="6">((C27*C26)*7/1000-C18-C19)/3</f>
        <v>37.745000000000005</v>
      </c>
      <c r="D28" s="39">
        <f t="shared" si="6"/>
        <v>37.745000000000005</v>
      </c>
      <c r="E28" s="39">
        <f t="shared" si="6"/>
        <v>41.305124999999997</v>
      </c>
      <c r="F28" s="39">
        <f t="shared" si="6"/>
        <v>41.305124999999997</v>
      </c>
      <c r="G28" s="39">
        <f t="shared" si="6"/>
        <v>39.674374999999998</v>
      </c>
      <c r="H28" s="39">
        <f t="shared" si="6"/>
        <v>39.674374999999998</v>
      </c>
      <c r="I28" s="39">
        <f t="shared" si="6"/>
        <v>31.427499999999998</v>
      </c>
      <c r="J28" s="39">
        <f t="shared" si="6"/>
        <v>31.427499999999998</v>
      </c>
      <c r="K28" s="39">
        <f t="shared" si="6"/>
        <v>40.281125000000003</v>
      </c>
      <c r="L28" s="39">
        <f t="shared" si="6"/>
        <v>19.613333333333333</v>
      </c>
      <c r="M28" s="40">
        <f t="shared" si="6"/>
        <v>15.225000000000001</v>
      </c>
      <c r="N28" s="87">
        <f t="shared" si="6"/>
        <v>17.859875000000002</v>
      </c>
      <c r="O28" s="39">
        <f t="shared" si="6"/>
        <v>48.886750000000006</v>
      </c>
      <c r="P28" s="39">
        <f t="shared" si="6"/>
        <v>39.155625000000001</v>
      </c>
      <c r="Q28" s="39">
        <f t="shared" si="6"/>
        <v>34.333500000000001</v>
      </c>
      <c r="R28" s="39">
        <f t="shared" si="6"/>
        <v>22.742000000000001</v>
      </c>
      <c r="S28" s="39">
        <f t="shared" si="6"/>
        <v>18.520875</v>
      </c>
      <c r="T28" s="38">
        <f t="shared" si="6"/>
        <v>22.628750000000007</v>
      </c>
      <c r="U28" s="39">
        <f t="shared" si="6"/>
        <v>31.268000000000001</v>
      </c>
      <c r="V28" s="39">
        <f t="shared" si="6"/>
        <v>48.141500000000001</v>
      </c>
      <c r="W28" s="39">
        <f t="shared" si="6"/>
        <v>32.348749999999995</v>
      </c>
      <c r="X28" s="39">
        <f t="shared" si="6"/>
        <v>26.572500000000002</v>
      </c>
      <c r="Y28" s="40">
        <f t="shared" si="6"/>
        <v>18.289916666666667</v>
      </c>
      <c r="Z28" s="41"/>
    </row>
    <row r="29" spans="1:30" ht="33.75" customHeight="1" x14ac:dyDescent="0.35">
      <c r="A29" s="99" t="s">
        <v>23</v>
      </c>
      <c r="B29" s="42">
        <f t="shared" ref="B29:C29" si="7">((B27*B26)*7)/1000</f>
        <v>223.65</v>
      </c>
      <c r="C29" s="43">
        <f t="shared" si="7"/>
        <v>180.18</v>
      </c>
      <c r="D29" s="43">
        <f>((D27*D26)*7)/1000</f>
        <v>180.18</v>
      </c>
      <c r="E29" s="43">
        <f>((E27*E26)*7)/1000</f>
        <v>197.62049999999999</v>
      </c>
      <c r="F29" s="43">
        <f t="shared" ref="F29:G29" si="8">((F27*F26)*7)/1000</f>
        <v>197.62049999999999</v>
      </c>
      <c r="G29" s="43">
        <f t="shared" si="8"/>
        <v>190.69749999999999</v>
      </c>
      <c r="H29" s="43">
        <f>((H27*H26)*7)/1000</f>
        <v>190.69749999999999</v>
      </c>
      <c r="I29" s="43">
        <f>((I27*I26)*7)/1000</f>
        <v>151.41</v>
      </c>
      <c r="J29" s="43">
        <f t="shared" ref="J29:M29" si="9">((J27*J26)*7)/1000</f>
        <v>151.41</v>
      </c>
      <c r="K29" s="43">
        <f t="shared" si="9"/>
        <v>193.15799999999999</v>
      </c>
      <c r="L29" s="43">
        <f t="shared" si="9"/>
        <v>94.08</v>
      </c>
      <c r="M29" s="90">
        <f t="shared" si="9"/>
        <v>73.206000000000003</v>
      </c>
      <c r="N29" s="88">
        <f>((N27*N26)*7)/1000</f>
        <v>85.039500000000004</v>
      </c>
      <c r="O29" s="43">
        <f>((O27*O26)*7)/1000</f>
        <v>233.24700000000001</v>
      </c>
      <c r="P29" s="43">
        <f>((P27*P26)*7)/1000</f>
        <v>187.7225</v>
      </c>
      <c r="Q29" s="43">
        <f t="shared" ref="Q29:Y29" si="10">((Q27*Q26)*7)/1000</f>
        <v>164.934</v>
      </c>
      <c r="R29" s="43">
        <f t="shared" si="10"/>
        <v>109.36799999999999</v>
      </c>
      <c r="S29" s="43">
        <f t="shared" si="10"/>
        <v>89.183499999999995</v>
      </c>
      <c r="T29" s="44">
        <f t="shared" si="10"/>
        <v>107.41500000000001</v>
      </c>
      <c r="U29" s="45">
        <f t="shared" si="10"/>
        <v>149.072</v>
      </c>
      <c r="V29" s="45">
        <f t="shared" si="10"/>
        <v>230.566</v>
      </c>
      <c r="W29" s="45">
        <f t="shared" si="10"/>
        <v>155.29499999999999</v>
      </c>
      <c r="X29" s="45">
        <f t="shared" si="10"/>
        <v>127.89</v>
      </c>
      <c r="Y29" s="46">
        <f t="shared" si="10"/>
        <v>87.611999999999995</v>
      </c>
      <c r="Z29" s="47"/>
    </row>
    <row r="30" spans="1:30" ht="33.75" customHeight="1" thickBot="1" x14ac:dyDescent="0.4">
      <c r="A30" s="100" t="s">
        <v>24</v>
      </c>
      <c r="B30" s="48">
        <f t="shared" ref="B30:C30" si="11">+(B25/B27)/7*1000</f>
        <v>44.999999999999993</v>
      </c>
      <c r="C30" s="49">
        <f t="shared" si="11"/>
        <v>44</v>
      </c>
      <c r="D30" s="49">
        <f>+(D25/D27)/7*1000</f>
        <v>44</v>
      </c>
      <c r="E30" s="49">
        <f t="shared" ref="E30:G30" si="12">+(E25/E27)/7*1000</f>
        <v>43.5</v>
      </c>
      <c r="F30" s="49">
        <f t="shared" si="12"/>
        <v>43.5</v>
      </c>
      <c r="G30" s="49">
        <f t="shared" si="12"/>
        <v>42.499999999999993</v>
      </c>
      <c r="H30" s="49">
        <f>+(H25/H27)/7*1000</f>
        <v>42.499999999999993</v>
      </c>
      <c r="I30" s="49">
        <f t="shared" ref="I30:M30" si="13">+(I25/I27)/7*1000</f>
        <v>41.999999999999993</v>
      </c>
      <c r="J30" s="49">
        <f t="shared" si="13"/>
        <v>41.999999999999993</v>
      </c>
      <c r="K30" s="49">
        <f t="shared" si="13"/>
        <v>41.999999999999993</v>
      </c>
      <c r="L30" s="49">
        <f t="shared" si="13"/>
        <v>41.999999999999986</v>
      </c>
      <c r="M30" s="50">
        <f t="shared" si="13"/>
        <v>41.5</v>
      </c>
      <c r="N30" s="89">
        <f>+(N25/N27)/7*1000</f>
        <v>44.500000000000007</v>
      </c>
      <c r="O30" s="49">
        <f t="shared" ref="O30:Y30" si="14">+(O25/O27)/7*1000</f>
        <v>43.5</v>
      </c>
      <c r="P30" s="49">
        <f t="shared" si="14"/>
        <v>42.5</v>
      </c>
      <c r="Q30" s="49">
        <f t="shared" si="14"/>
        <v>42</v>
      </c>
      <c r="R30" s="49">
        <f t="shared" si="14"/>
        <v>42</v>
      </c>
      <c r="S30" s="49">
        <f t="shared" si="14"/>
        <v>41.5</v>
      </c>
      <c r="T30" s="48">
        <f t="shared" si="14"/>
        <v>45.000000000000021</v>
      </c>
      <c r="U30" s="49">
        <f t="shared" si="14"/>
        <v>44</v>
      </c>
      <c r="V30" s="49">
        <f t="shared" si="14"/>
        <v>43</v>
      </c>
      <c r="W30" s="49">
        <f t="shared" si="14"/>
        <v>42.499999999999993</v>
      </c>
      <c r="X30" s="49">
        <f t="shared" si="14"/>
        <v>42</v>
      </c>
      <c r="Y30" s="50">
        <f t="shared" si="14"/>
        <v>42</v>
      </c>
      <c r="Z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202" t="s">
        <v>26</v>
      </c>
      <c r="C36" s="203"/>
      <c r="D36" s="203"/>
      <c r="E36" s="203"/>
      <c r="F36" s="203"/>
      <c r="G36" s="203"/>
      <c r="H36" s="200"/>
      <c r="I36" s="102"/>
      <c r="J36" s="55" t="s">
        <v>27</v>
      </c>
      <c r="K36" s="110"/>
      <c r="L36" s="203" t="s">
        <v>26</v>
      </c>
      <c r="M36" s="203"/>
      <c r="N36" s="203"/>
      <c r="O36" s="203"/>
      <c r="P36" s="20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20.497999999999998</v>
      </c>
      <c r="C39" s="82">
        <v>30.012800000000002</v>
      </c>
      <c r="D39" s="82">
        <v>30.012800000000002</v>
      </c>
      <c r="E39" s="82">
        <v>42.694499999999998</v>
      </c>
      <c r="F39" s="82">
        <v>35.363999999999997</v>
      </c>
      <c r="G39" s="82">
        <v>21.394400000000001</v>
      </c>
      <c r="H39" s="82">
        <v>9.5091999999999999</v>
      </c>
      <c r="I39" s="104">
        <f t="shared" ref="I39:I46" si="15">SUM(B39:H39)</f>
        <v>189.48569999999998</v>
      </c>
      <c r="J39" s="2"/>
      <c r="K39" s="94" t="s">
        <v>13</v>
      </c>
      <c r="L39" s="82">
        <v>8.6</v>
      </c>
      <c r="M39" s="82">
        <v>11.3</v>
      </c>
      <c r="N39" s="82">
        <v>10.5</v>
      </c>
      <c r="O39" s="82"/>
      <c r="P39" s="82"/>
      <c r="Q39" s="104">
        <f t="shared" ref="Q39:Q46" si="16">SUM(L39:P39)</f>
        <v>30.4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27.211125000000003</v>
      </c>
      <c r="C40" s="82">
        <v>39.287424999999999</v>
      </c>
      <c r="D40" s="82">
        <v>39.287424999999999</v>
      </c>
      <c r="E40" s="82">
        <v>56.609499999999997</v>
      </c>
      <c r="F40" s="82">
        <v>47.228999999999999</v>
      </c>
      <c r="G40" s="82">
        <v>28.916399999999999</v>
      </c>
      <c r="H40" s="82">
        <v>12.8232</v>
      </c>
      <c r="I40" s="104">
        <f t="shared" si="15"/>
        <v>251.36407499999996</v>
      </c>
      <c r="J40" s="2"/>
      <c r="K40" s="95" t="s">
        <v>14</v>
      </c>
      <c r="L40" s="82">
        <v>12.9</v>
      </c>
      <c r="M40" s="82">
        <v>17</v>
      </c>
      <c r="N40" s="82">
        <v>15.7</v>
      </c>
      <c r="O40" s="82"/>
      <c r="P40" s="82"/>
      <c r="Q40" s="104">
        <f t="shared" si="16"/>
        <v>45.599999999999994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5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6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27.211125000000003</v>
      </c>
      <c r="C42" s="82">
        <v>39.287424999999999</v>
      </c>
      <c r="D42" s="82">
        <v>39.287424999999999</v>
      </c>
      <c r="E42" s="82">
        <v>56.609499999999997</v>
      </c>
      <c r="F42" s="82">
        <v>47.228999999999999</v>
      </c>
      <c r="G42" s="82">
        <v>28.916399999999999</v>
      </c>
      <c r="H42" s="82">
        <v>12.8232</v>
      </c>
      <c r="I42" s="104">
        <f t="shared" si="15"/>
        <v>251.36407499999996</v>
      </c>
      <c r="J42" s="2"/>
      <c r="K42" s="95" t="s">
        <v>16</v>
      </c>
      <c r="L42" s="82">
        <v>13.973333333333334</v>
      </c>
      <c r="M42" s="82">
        <v>18.426666666666666</v>
      </c>
      <c r="N42" s="82">
        <v>17.026666666666667</v>
      </c>
      <c r="O42" s="82"/>
      <c r="P42" s="82"/>
      <c r="Q42" s="104">
        <f t="shared" si="16"/>
        <v>49.426666666666662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27.211125000000003</v>
      </c>
      <c r="C43" s="82">
        <v>39.287424999999999</v>
      </c>
      <c r="D43" s="82">
        <v>39.287424999999999</v>
      </c>
      <c r="E43" s="82">
        <v>56.609499999999997</v>
      </c>
      <c r="F43" s="82">
        <v>47.228999999999999</v>
      </c>
      <c r="G43" s="82">
        <v>28.916399999999999</v>
      </c>
      <c r="H43" s="82">
        <v>12.8232</v>
      </c>
      <c r="I43" s="104">
        <f t="shared" si="15"/>
        <v>251.36407499999996</v>
      </c>
      <c r="J43" s="2"/>
      <c r="K43" s="94" t="s">
        <v>17</v>
      </c>
      <c r="L43" s="82">
        <v>13.973333333333334</v>
      </c>
      <c r="M43" s="82">
        <v>18.426666666666666</v>
      </c>
      <c r="N43" s="82">
        <v>17.026666666666667</v>
      </c>
      <c r="O43" s="82"/>
      <c r="P43" s="82"/>
      <c r="Q43" s="104">
        <f t="shared" si="16"/>
        <v>49.426666666666662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5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6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27.211125000000003</v>
      </c>
      <c r="C45" s="82">
        <v>39.287424999999999</v>
      </c>
      <c r="D45" s="82">
        <v>39.287424999999999</v>
      </c>
      <c r="E45" s="82">
        <v>56.609499999999997</v>
      </c>
      <c r="F45" s="82">
        <v>47.228999999999999</v>
      </c>
      <c r="G45" s="82">
        <v>28.916399999999999</v>
      </c>
      <c r="H45" s="82">
        <v>12.8232</v>
      </c>
      <c r="I45" s="104">
        <f t="shared" si="15"/>
        <v>251.36407499999996</v>
      </c>
      <c r="J45" s="2"/>
      <c r="K45" s="94" t="s">
        <v>19</v>
      </c>
      <c r="L45" s="82">
        <v>13.973333333333334</v>
      </c>
      <c r="M45" s="82">
        <v>18.426666666666666</v>
      </c>
      <c r="N45" s="82">
        <v>17.026666666666667</v>
      </c>
      <c r="O45" s="82"/>
      <c r="P45" s="82"/>
      <c r="Q45" s="104">
        <f t="shared" si="16"/>
        <v>49.426666666666662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7">SUM(B39:B45)</f>
        <v>129.34250000000003</v>
      </c>
      <c r="C46" s="28">
        <f t="shared" si="17"/>
        <v>187.16249999999997</v>
      </c>
      <c r="D46" s="28">
        <f t="shared" si="17"/>
        <v>187.16249999999997</v>
      </c>
      <c r="E46" s="28">
        <f t="shared" si="17"/>
        <v>269.13249999999999</v>
      </c>
      <c r="F46" s="28">
        <f t="shared" si="17"/>
        <v>224.27999999999997</v>
      </c>
      <c r="G46" s="28">
        <f t="shared" si="17"/>
        <v>137.06</v>
      </c>
      <c r="H46" s="28">
        <f t="shared" si="17"/>
        <v>60.802</v>
      </c>
      <c r="I46" s="104">
        <f t="shared" si="15"/>
        <v>1194.9419999999998</v>
      </c>
      <c r="K46" s="80" t="s">
        <v>11</v>
      </c>
      <c r="L46" s="84">
        <f>SUM(L39:L45)</f>
        <v>63.420000000000009</v>
      </c>
      <c r="M46" s="28">
        <f>SUM(M39:M45)</f>
        <v>83.58</v>
      </c>
      <c r="N46" s="28">
        <f>SUM(N39:N45)</f>
        <v>77.28</v>
      </c>
      <c r="O46" s="28">
        <f>SUM(O39:O45)</f>
        <v>0</v>
      </c>
      <c r="P46" s="28">
        <f>SUM(P39:P45)</f>
        <v>0</v>
      </c>
      <c r="Q46" s="104">
        <f t="shared" si="16"/>
        <v>224.28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47.5</v>
      </c>
      <c r="C47" s="31">
        <v>46.5</v>
      </c>
      <c r="D47" s="31">
        <v>46.5</v>
      </c>
      <c r="E47" s="31">
        <v>45.5</v>
      </c>
      <c r="F47" s="31">
        <v>44.5</v>
      </c>
      <c r="G47" s="31">
        <v>44</v>
      </c>
      <c r="H47" s="31">
        <v>43</v>
      </c>
      <c r="I47" s="105">
        <f>+((I46/I48)/7)*1000</f>
        <v>45.509464142895219</v>
      </c>
      <c r="K47" s="113" t="s">
        <v>20</v>
      </c>
      <c r="L47" s="85">
        <v>60</v>
      </c>
      <c r="M47" s="31">
        <v>60</v>
      </c>
      <c r="N47" s="31">
        <v>60</v>
      </c>
      <c r="O47" s="31">
        <v>57</v>
      </c>
      <c r="P47" s="31"/>
      <c r="Q47" s="105">
        <f>+((Q46/Q48)/7)*1000</f>
        <v>60</v>
      </c>
      <c r="R47" s="65"/>
      <c r="S47" s="65"/>
    </row>
    <row r="48" spans="1:30" ht="33.75" customHeight="1" x14ac:dyDescent="0.35">
      <c r="A48" s="97" t="s">
        <v>21</v>
      </c>
      <c r="B48" s="86">
        <v>389</v>
      </c>
      <c r="C48" s="35">
        <v>575</v>
      </c>
      <c r="D48" s="35">
        <v>575</v>
      </c>
      <c r="E48" s="35">
        <v>845</v>
      </c>
      <c r="F48" s="35">
        <v>720</v>
      </c>
      <c r="G48" s="35">
        <v>445</v>
      </c>
      <c r="H48" s="35">
        <v>202</v>
      </c>
      <c r="I48" s="106">
        <f>SUM(B48:H48)</f>
        <v>3751</v>
      </c>
      <c r="J48" s="66"/>
      <c r="K48" s="97" t="s">
        <v>21</v>
      </c>
      <c r="L48" s="109">
        <v>151</v>
      </c>
      <c r="M48" s="67">
        <v>199</v>
      </c>
      <c r="N48" s="67">
        <v>184</v>
      </c>
      <c r="O48" s="67"/>
      <c r="P48" s="67"/>
      <c r="Q48" s="115">
        <f>SUM(L48:P48)</f>
        <v>534</v>
      </c>
      <c r="R48" s="68"/>
      <c r="S48" s="68"/>
    </row>
    <row r="49" spans="1:30" ht="33.75" customHeight="1" x14ac:dyDescent="0.35">
      <c r="A49" s="98" t="s">
        <v>22</v>
      </c>
      <c r="B49" s="87">
        <f>((B48*B47)*7/1000-B39)/4</f>
        <v>27.211125000000003</v>
      </c>
      <c r="C49" s="39">
        <f t="shared" ref="C49:H49" si="18">((C48*C47)*7/1000-C39)/4</f>
        <v>39.287424999999999</v>
      </c>
      <c r="D49" s="39">
        <f t="shared" si="18"/>
        <v>39.287424999999999</v>
      </c>
      <c r="E49" s="39">
        <f t="shared" si="18"/>
        <v>56.609499999999997</v>
      </c>
      <c r="F49" s="39">
        <f t="shared" si="18"/>
        <v>47.228999999999999</v>
      </c>
      <c r="G49" s="39">
        <f t="shared" si="18"/>
        <v>28.916399999999999</v>
      </c>
      <c r="H49" s="39">
        <f t="shared" si="18"/>
        <v>12.8232</v>
      </c>
      <c r="I49" s="107">
        <f>((I46*1000)/I48)/7</f>
        <v>45.509464142895219</v>
      </c>
      <c r="K49" s="98" t="s">
        <v>22</v>
      </c>
      <c r="L49" s="87">
        <f t="shared" ref="L49" si="19">((L48*L47)*7/1000-L39-L40)/3</f>
        <v>13.973333333333334</v>
      </c>
      <c r="M49" s="39">
        <f t="shared" ref="M49" si="20">((M48*M47)*7/1000-M39-M40)/3</f>
        <v>18.426666666666666</v>
      </c>
      <c r="N49" s="39">
        <f t="shared" ref="N49" si="21">((N48*N47)*7/1000-N39-N40)/3</f>
        <v>17.026666666666667</v>
      </c>
      <c r="O49" s="39">
        <f t="shared" ref="O49" si="22">((O48*O47)*7/1000-O39-O40)/3</f>
        <v>0</v>
      </c>
      <c r="P49" s="39">
        <f t="shared" ref="P49" si="23">((P48*P47)*7/1000-P39-P40)/3</f>
        <v>0</v>
      </c>
      <c r="Q49" s="116">
        <f>((Q46*1000)/Q48)/7</f>
        <v>60</v>
      </c>
      <c r="R49" s="68"/>
      <c r="S49" s="68"/>
    </row>
    <row r="50" spans="1:30" ht="33.75" customHeight="1" x14ac:dyDescent="0.35">
      <c r="A50" s="99" t="s">
        <v>23</v>
      </c>
      <c r="B50" s="88">
        <f t="shared" ref="B50:H50" si="24">((B48*B47)*7)/1000</f>
        <v>129.3425</v>
      </c>
      <c r="C50" s="43">
        <f t="shared" si="24"/>
        <v>187.16249999999999</v>
      </c>
      <c r="D50" s="43">
        <f t="shared" si="24"/>
        <v>187.16249999999999</v>
      </c>
      <c r="E50" s="43">
        <f t="shared" si="24"/>
        <v>269.13249999999999</v>
      </c>
      <c r="F50" s="43">
        <f t="shared" si="24"/>
        <v>224.28</v>
      </c>
      <c r="G50" s="43">
        <f t="shared" si="24"/>
        <v>137.06</v>
      </c>
      <c r="H50" s="43">
        <f t="shared" si="24"/>
        <v>60.802</v>
      </c>
      <c r="I50" s="90"/>
      <c r="K50" s="99" t="s">
        <v>23</v>
      </c>
      <c r="L50" s="88">
        <f>((L48*L47)*7)/1000</f>
        <v>63.42</v>
      </c>
      <c r="M50" s="43">
        <f>((M48*M47)*7)/1000</f>
        <v>83.58</v>
      </c>
      <c r="N50" s="43">
        <f>((N48*N47)*7)/1000</f>
        <v>77.28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4">
      <c r="A51" s="100" t="s">
        <v>24</v>
      </c>
      <c r="B51" s="89">
        <f t="shared" ref="B51:H51" si="25">+(B46/B48)/7*1000</f>
        <v>47.500000000000007</v>
      </c>
      <c r="C51" s="49">
        <f t="shared" si="25"/>
        <v>46.499999999999993</v>
      </c>
      <c r="D51" s="49">
        <f t="shared" si="25"/>
        <v>46.499999999999993</v>
      </c>
      <c r="E51" s="49">
        <f t="shared" si="25"/>
        <v>45.5</v>
      </c>
      <c r="F51" s="49">
        <f t="shared" si="25"/>
        <v>44.499999999999993</v>
      </c>
      <c r="G51" s="49">
        <f t="shared" si="25"/>
        <v>44</v>
      </c>
      <c r="H51" s="49">
        <f t="shared" si="25"/>
        <v>43</v>
      </c>
      <c r="I51" s="108"/>
      <c r="J51" s="52"/>
      <c r="K51" s="100" t="s">
        <v>24</v>
      </c>
      <c r="L51" s="89">
        <f>+(L46/L48)/7*1000</f>
        <v>60.000000000000007</v>
      </c>
      <c r="M51" s="49">
        <f>+(M46/M48)/7*1000</f>
        <v>60</v>
      </c>
      <c r="N51" s="49">
        <f>+(N46/N48)/7*1000</f>
        <v>60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204"/>
      <c r="K54" s="20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21" t="s">
        <v>29</v>
      </c>
      <c r="B55" s="202" t="s">
        <v>8</v>
      </c>
      <c r="C55" s="203"/>
      <c r="D55" s="203"/>
      <c r="E55" s="203"/>
      <c r="F55" s="200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4" t="s">
        <v>13</v>
      </c>
      <c r="B58" s="82">
        <v>31.4</v>
      </c>
      <c r="C58" s="82">
        <v>29.8</v>
      </c>
      <c r="D58" s="82">
        <v>25.6</v>
      </c>
      <c r="E58" s="82">
        <v>34.700000000000003</v>
      </c>
      <c r="F58" s="82"/>
      <c r="G58" s="104">
        <f t="shared" ref="G58:G65" si="26">SUM(B58:F58)</f>
        <v>121.50000000000001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5" t="s">
        <v>14</v>
      </c>
      <c r="B59" s="82">
        <v>47.9</v>
      </c>
      <c r="C59" s="82">
        <v>45.6</v>
      </c>
      <c r="D59" s="82">
        <v>39.1</v>
      </c>
      <c r="E59" s="82">
        <v>53</v>
      </c>
      <c r="F59" s="82"/>
      <c r="G59" s="104">
        <f t="shared" si="26"/>
        <v>185.6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4" t="s">
        <v>15</v>
      </c>
      <c r="B60" s="82"/>
      <c r="C60" s="82"/>
      <c r="D60" s="82"/>
      <c r="E60" s="82"/>
      <c r="F60" s="24"/>
      <c r="G60" s="104">
        <f t="shared" si="26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5" t="s">
        <v>16</v>
      </c>
      <c r="B61" s="82">
        <v>47.9</v>
      </c>
      <c r="C61" s="82">
        <v>45.6</v>
      </c>
      <c r="D61" s="82">
        <v>39.1</v>
      </c>
      <c r="E61" s="82">
        <v>53</v>
      </c>
      <c r="F61" s="82"/>
      <c r="G61" s="104">
        <f t="shared" si="26"/>
        <v>185.6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4" t="s">
        <v>17</v>
      </c>
      <c r="B62" s="82">
        <v>47.9</v>
      </c>
      <c r="C62" s="82">
        <v>45.6</v>
      </c>
      <c r="D62" s="82">
        <v>39.1</v>
      </c>
      <c r="E62" s="82">
        <v>53</v>
      </c>
      <c r="F62" s="82"/>
      <c r="G62" s="104">
        <f t="shared" si="26"/>
        <v>185.6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5" t="s">
        <v>18</v>
      </c>
      <c r="B63" s="82"/>
      <c r="C63" s="82"/>
      <c r="D63" s="82"/>
      <c r="E63" s="82"/>
      <c r="F63" s="82"/>
      <c r="G63" s="104">
        <f t="shared" si="26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35">
      <c r="A64" s="94" t="s">
        <v>19</v>
      </c>
      <c r="B64" s="82">
        <v>47.9</v>
      </c>
      <c r="C64" s="82">
        <v>45.6</v>
      </c>
      <c r="D64" s="82">
        <v>39.1</v>
      </c>
      <c r="E64" s="82">
        <v>53</v>
      </c>
      <c r="F64" s="82"/>
      <c r="G64" s="104">
        <f t="shared" si="26"/>
        <v>185.6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35">
      <c r="A65" s="122" t="s">
        <v>11</v>
      </c>
      <c r="B65" s="84">
        <f>SUM(B58:B64)</f>
        <v>223</v>
      </c>
      <c r="C65" s="28">
        <f>SUM(C58:C64)</f>
        <v>212.2</v>
      </c>
      <c r="D65" s="28">
        <f>SUM(D58:D64)</f>
        <v>182</v>
      </c>
      <c r="E65" s="28">
        <f>SUM(E58:E64)</f>
        <v>246.7</v>
      </c>
      <c r="F65" s="28">
        <f>SUM(F58:F64)</f>
        <v>0</v>
      </c>
      <c r="G65" s="104">
        <f t="shared" si="26"/>
        <v>863.90000000000009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6" t="s">
        <v>20</v>
      </c>
      <c r="B66" s="85">
        <v>66</v>
      </c>
      <c r="C66" s="31">
        <v>66</v>
      </c>
      <c r="D66" s="31">
        <v>66</v>
      </c>
      <c r="E66" s="31">
        <v>66</v>
      </c>
      <c r="F66" s="31"/>
      <c r="G66" s="105">
        <f>+((G65/G67)/7)*1000</f>
        <v>65.996944232238349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7" t="s">
        <v>21</v>
      </c>
      <c r="B67" s="109">
        <v>483</v>
      </c>
      <c r="C67" s="67">
        <v>459</v>
      </c>
      <c r="D67" s="67">
        <v>394</v>
      </c>
      <c r="E67" s="67">
        <v>534</v>
      </c>
      <c r="F67" s="67"/>
      <c r="G67" s="115">
        <f>SUM(B67:F67)</f>
        <v>1870</v>
      </c>
      <c r="I67" s="77"/>
      <c r="M67" s="3"/>
      <c r="N67" s="3"/>
      <c r="O67" s="3"/>
      <c r="P67" s="3"/>
      <c r="Q67" s="3"/>
    </row>
    <row r="68" spans="1:28" ht="33.75" customHeight="1" x14ac:dyDescent="0.35">
      <c r="A68" s="98" t="s">
        <v>22</v>
      </c>
      <c r="B68" s="87">
        <f t="shared" ref="B68:F68" si="27">((B67*B66)*7/1000-B58-B59)/4</f>
        <v>35.961499999999994</v>
      </c>
      <c r="C68" s="39">
        <f t="shared" si="27"/>
        <v>34.164499999999997</v>
      </c>
      <c r="D68" s="39">
        <f t="shared" si="27"/>
        <v>29.332000000000001</v>
      </c>
      <c r="E68" s="39">
        <f t="shared" si="27"/>
        <v>39.751999999999995</v>
      </c>
      <c r="F68" s="39">
        <f t="shared" si="27"/>
        <v>0</v>
      </c>
      <c r="G68" s="119">
        <f>((G65*1000)/G67)/7</f>
        <v>65.996944232238363</v>
      </c>
      <c r="M68" s="3"/>
      <c r="N68" s="3"/>
      <c r="O68" s="3"/>
      <c r="P68" s="3"/>
      <c r="Q68" s="3"/>
    </row>
    <row r="69" spans="1:28" ht="33.75" customHeight="1" x14ac:dyDescent="0.35">
      <c r="A69" s="99" t="s">
        <v>23</v>
      </c>
      <c r="B69" s="88">
        <f>((B67*B66)*7)/1000</f>
        <v>223.14599999999999</v>
      </c>
      <c r="C69" s="43">
        <f>((C67*C66)*7)/1000</f>
        <v>212.05799999999999</v>
      </c>
      <c r="D69" s="43">
        <f>((D67*D66)*7)/1000</f>
        <v>182.02799999999999</v>
      </c>
      <c r="E69" s="43">
        <f>((E67*E66)*7)/1000</f>
        <v>246.708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4">
      <c r="A70" s="100" t="s">
        <v>24</v>
      </c>
      <c r="B70" s="89">
        <f>+(B65/B67)/7*1000</f>
        <v>65.956817509612549</v>
      </c>
      <c r="C70" s="49">
        <f>+(C65/C67)/7*1000</f>
        <v>66.044195455960164</v>
      </c>
      <c r="D70" s="49">
        <f>+(D65/D67)/7*1000</f>
        <v>65.989847715736047</v>
      </c>
      <c r="E70" s="49">
        <f>+(E65/E67)/7*1000</f>
        <v>65.997859818084535</v>
      </c>
      <c r="F70" s="49" t="e">
        <f>+(F65/F67)/7*1000</f>
        <v>#DIV/0!</v>
      </c>
      <c r="G70" s="120"/>
      <c r="Q70" s="3"/>
    </row>
    <row r="71" spans="1:28" ht="33.75" customHeight="1" x14ac:dyDescent="0.35"/>
    <row r="72" spans="1:28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35"/>
    <row r="74" spans="1:28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1">
    <mergeCell ref="A3:C3"/>
    <mergeCell ref="E9:G9"/>
    <mergeCell ref="R9:S9"/>
    <mergeCell ref="K11:L11"/>
    <mergeCell ref="B15:M15"/>
    <mergeCell ref="N15:S15"/>
    <mergeCell ref="T15:Y15"/>
    <mergeCell ref="B36:H36"/>
    <mergeCell ref="L36:P36"/>
    <mergeCell ref="J54:K54"/>
    <mergeCell ref="B55:F5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zoomScale="30" zoomScaleNormal="30" workbookViewId="0">
      <selection sqref="A1:XFD1048576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197" t="s">
        <v>0</v>
      </c>
      <c r="B3" s="197"/>
      <c r="C3" s="197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2"/>
      <c r="Z3" s="2"/>
      <c r="AA3" s="2"/>
      <c r="AB3" s="2"/>
      <c r="AC3" s="2"/>
      <c r="AD3" s="140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40" t="s">
        <v>1</v>
      </c>
      <c r="B9" s="140"/>
      <c r="C9" s="140"/>
      <c r="D9" s="1"/>
      <c r="E9" s="198" t="s">
        <v>2</v>
      </c>
      <c r="F9" s="198"/>
      <c r="G9" s="19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198"/>
      <c r="S9" s="19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40"/>
      <c r="B10" s="140"/>
      <c r="C10" s="140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40" t="s">
        <v>4</v>
      </c>
      <c r="B11" s="140"/>
      <c r="C11" s="140"/>
      <c r="D11" s="1"/>
      <c r="E11" s="141">
        <v>1</v>
      </c>
      <c r="F11" s="1"/>
      <c r="G11" s="1"/>
      <c r="H11" s="1"/>
      <c r="I11" s="1"/>
      <c r="J11" s="1"/>
      <c r="K11" s="199" t="s">
        <v>60</v>
      </c>
      <c r="L11" s="199"/>
      <c r="M11" s="142"/>
      <c r="N11" s="142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40"/>
      <c r="B12" s="140"/>
      <c r="C12" s="140"/>
      <c r="D12" s="1"/>
      <c r="E12" s="5"/>
      <c r="F12" s="1"/>
      <c r="G12" s="1"/>
      <c r="H12" s="1"/>
      <c r="I12" s="1"/>
      <c r="J12" s="1"/>
      <c r="K12" s="142"/>
      <c r="L12" s="142"/>
      <c r="M12" s="142"/>
      <c r="N12" s="142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2"/>
      <c r="M13" s="142"/>
      <c r="N13" s="142"/>
      <c r="O13" s="142"/>
      <c r="P13" s="142"/>
      <c r="Q13" s="142"/>
      <c r="R13" s="142"/>
      <c r="S13" s="142"/>
      <c r="T13" s="142"/>
      <c r="U13" s="142"/>
      <c r="V13" s="142"/>
      <c r="W13" s="1"/>
      <c r="X13" s="1"/>
      <c r="Y13" s="1"/>
    </row>
    <row r="14" spans="1:30" s="3" customFormat="1" ht="25.5" thickBot="1" x14ac:dyDescent="0.4">
      <c r="A14" s="140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210" t="s">
        <v>55</v>
      </c>
      <c r="C15" s="211"/>
      <c r="D15" s="211"/>
      <c r="E15" s="211"/>
      <c r="F15" s="211"/>
      <c r="G15" s="211"/>
      <c r="H15" s="211"/>
      <c r="I15" s="211"/>
      <c r="J15" s="211"/>
      <c r="K15" s="211"/>
      <c r="L15" s="211"/>
      <c r="M15" s="212"/>
      <c r="N15" s="205" t="s">
        <v>9</v>
      </c>
      <c r="O15" s="205"/>
      <c r="P15" s="205"/>
      <c r="Q15" s="205"/>
      <c r="R15" s="205"/>
      <c r="S15" s="206"/>
      <c r="T15" s="207" t="s">
        <v>30</v>
      </c>
      <c r="U15" s="208"/>
      <c r="V15" s="208"/>
      <c r="W15" s="208"/>
      <c r="X15" s="208"/>
      <c r="Y15" s="209"/>
      <c r="Z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126">
        <v>3</v>
      </c>
      <c r="E16" s="15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>
        <v>10</v>
      </c>
      <c r="L17" s="21">
        <v>11</v>
      </c>
      <c r="M17" s="22">
        <v>12</v>
      </c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40" customHeight="1" x14ac:dyDescent="0.35">
      <c r="A18" s="94" t="s">
        <v>13</v>
      </c>
      <c r="B18" s="23">
        <v>47.037500000000001</v>
      </c>
      <c r="C18" s="24">
        <v>37.745000000000005</v>
      </c>
      <c r="D18" s="24">
        <v>37.745000000000005</v>
      </c>
      <c r="E18" s="24">
        <v>41.305124999999997</v>
      </c>
      <c r="F18" s="24">
        <v>41.305124999999997</v>
      </c>
      <c r="G18" s="24">
        <v>39.674374999999998</v>
      </c>
      <c r="H18" s="24">
        <v>39.674374999999998</v>
      </c>
      <c r="I18" s="24">
        <v>31.427499999999998</v>
      </c>
      <c r="J18" s="24">
        <v>31.427499999999998</v>
      </c>
      <c r="K18" s="24">
        <v>40.281125000000003</v>
      </c>
      <c r="L18" s="24">
        <v>19.613333333333333</v>
      </c>
      <c r="M18" s="25">
        <v>15.225000000000001</v>
      </c>
      <c r="N18" s="82">
        <v>17.859875000000002</v>
      </c>
      <c r="O18" s="24">
        <v>48.886750000000006</v>
      </c>
      <c r="P18" s="24">
        <v>39.155625000000001</v>
      </c>
      <c r="Q18" s="24">
        <v>34.333500000000001</v>
      </c>
      <c r="R18" s="24">
        <v>22.742000000000001</v>
      </c>
      <c r="S18" s="24">
        <v>18.520875</v>
      </c>
      <c r="T18" s="23">
        <v>22.628750000000007</v>
      </c>
      <c r="U18" s="24">
        <v>31.268000000000001</v>
      </c>
      <c r="V18" s="24">
        <v>48.141500000000001</v>
      </c>
      <c r="W18" s="24">
        <v>32.348749999999995</v>
      </c>
      <c r="X18" s="24">
        <v>26.572500000000002</v>
      </c>
      <c r="Y18" s="25">
        <v>18.289916666666667</v>
      </c>
      <c r="Z18" s="26">
        <f t="shared" ref="Z18:Z25" si="0">SUM(B18:Y18)</f>
        <v>783.20899999999983</v>
      </c>
      <c r="AB18" s="2"/>
      <c r="AC18" s="20"/>
    </row>
    <row r="19" spans="1:30" ht="40" customHeight="1" x14ac:dyDescent="0.35">
      <c r="A19" s="95" t="s">
        <v>14</v>
      </c>
      <c r="B19" s="23">
        <v>45.61</v>
      </c>
      <c r="C19" s="24">
        <v>37.064749999999997</v>
      </c>
      <c r="D19" s="24">
        <v>37.064749999999997</v>
      </c>
      <c r="E19" s="24">
        <v>40.70371875</v>
      </c>
      <c r="F19" s="24">
        <v>41.27071875</v>
      </c>
      <c r="G19" s="24">
        <v>39.43840625</v>
      </c>
      <c r="H19" s="24">
        <v>39.43840625</v>
      </c>
      <c r="I19" s="24">
        <v>31.721125000000004</v>
      </c>
      <c r="J19" s="24">
        <v>31.721125000000004</v>
      </c>
      <c r="K19" s="24">
        <v>39.943843749999999</v>
      </c>
      <c r="L19" s="24">
        <v>19.659666666666666</v>
      </c>
      <c r="M19" s="25">
        <v>15.377249999999998</v>
      </c>
      <c r="N19" s="82">
        <v>17.35053125</v>
      </c>
      <c r="O19" s="24">
        <v>47.943312499999998</v>
      </c>
      <c r="P19" s="24">
        <v>38.798093750000007</v>
      </c>
      <c r="Q19" s="24">
        <v>34.122749999999996</v>
      </c>
      <c r="R19" s="24">
        <v>22.632999999999999</v>
      </c>
      <c r="S19" s="24">
        <v>18.471531249999998</v>
      </c>
      <c r="T19" s="23">
        <v>22.225562499999999</v>
      </c>
      <c r="U19" s="24">
        <v>31.145000000000003</v>
      </c>
      <c r="V19" s="24">
        <v>48.287124999999996</v>
      </c>
      <c r="W19" s="24">
        <v>32.106812500000004</v>
      </c>
      <c r="X19" s="24">
        <v>26.471250000000001</v>
      </c>
      <c r="Y19" s="25">
        <v>18.112770833333332</v>
      </c>
      <c r="Z19" s="26">
        <f t="shared" si="0"/>
        <v>776.68150000000014</v>
      </c>
      <c r="AB19" s="2"/>
      <c r="AC19" s="20"/>
    </row>
    <row r="20" spans="1:30" ht="39.75" customHeight="1" x14ac:dyDescent="0.35">
      <c r="A20" s="94" t="s">
        <v>15</v>
      </c>
      <c r="B20" s="79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40" customHeight="1" x14ac:dyDescent="0.35">
      <c r="A21" s="95" t="s">
        <v>16</v>
      </c>
      <c r="B21" s="23">
        <v>45.61</v>
      </c>
      <c r="C21" s="24">
        <v>37.064749999999997</v>
      </c>
      <c r="D21" s="24">
        <v>37.064749999999997</v>
      </c>
      <c r="E21" s="24">
        <v>40.70371875</v>
      </c>
      <c r="F21" s="24">
        <v>41.27071875</v>
      </c>
      <c r="G21" s="24">
        <v>39.43840625</v>
      </c>
      <c r="H21" s="24">
        <v>39.43840625</v>
      </c>
      <c r="I21" s="24">
        <v>31.121458333333337</v>
      </c>
      <c r="J21" s="24">
        <v>31.721125000000004</v>
      </c>
      <c r="K21" s="24">
        <v>39.943843749999999</v>
      </c>
      <c r="L21" s="24">
        <v>19.659666666666666</v>
      </c>
      <c r="M21" s="25">
        <v>15.377249999999998</v>
      </c>
      <c r="N21" s="82">
        <v>17.35053125</v>
      </c>
      <c r="O21" s="24">
        <v>47.943312499999998</v>
      </c>
      <c r="P21" s="24">
        <v>38.798093750000007</v>
      </c>
      <c r="Q21" s="24">
        <v>34.122749999999996</v>
      </c>
      <c r="R21" s="24">
        <v>22.632999999999999</v>
      </c>
      <c r="S21" s="24">
        <v>18.471531249999998</v>
      </c>
      <c r="T21" s="23">
        <v>22.225562499999999</v>
      </c>
      <c r="U21" s="24">
        <v>31.145000000000003</v>
      </c>
      <c r="V21" s="24">
        <v>48.287124999999996</v>
      </c>
      <c r="W21" s="24">
        <v>32.106812500000004</v>
      </c>
      <c r="X21" s="24">
        <v>26.471250000000001</v>
      </c>
      <c r="Y21" s="25">
        <v>18.112770833333332</v>
      </c>
      <c r="Z21" s="26">
        <f t="shared" si="0"/>
        <v>776.08183333333352</v>
      </c>
      <c r="AB21" s="2"/>
      <c r="AC21" s="20"/>
    </row>
    <row r="22" spans="1:30" ht="40" customHeight="1" x14ac:dyDescent="0.35">
      <c r="A22" s="94" t="s">
        <v>17</v>
      </c>
      <c r="B22" s="23">
        <v>45.61</v>
      </c>
      <c r="C22" s="24">
        <v>37.064749999999997</v>
      </c>
      <c r="D22" s="24">
        <v>37.064749999999997</v>
      </c>
      <c r="E22" s="24">
        <v>40.70371875</v>
      </c>
      <c r="F22" s="24">
        <v>41.27071875</v>
      </c>
      <c r="G22" s="24">
        <v>39.43840625</v>
      </c>
      <c r="H22" s="24">
        <v>39.43840625</v>
      </c>
      <c r="I22" s="24">
        <v>31.121458333333337</v>
      </c>
      <c r="J22" s="24">
        <v>31.721125000000004</v>
      </c>
      <c r="K22" s="24">
        <v>39.943843749999999</v>
      </c>
      <c r="L22" s="24">
        <v>19.659666666666666</v>
      </c>
      <c r="M22" s="25">
        <v>15.377249999999998</v>
      </c>
      <c r="N22" s="82">
        <v>17.35053125</v>
      </c>
      <c r="O22" s="24">
        <v>47.943312499999998</v>
      </c>
      <c r="P22" s="24">
        <v>38.798093750000007</v>
      </c>
      <c r="Q22" s="24">
        <v>34.122749999999996</v>
      </c>
      <c r="R22" s="24">
        <v>22.632999999999999</v>
      </c>
      <c r="S22" s="24">
        <v>18.471531249999998</v>
      </c>
      <c r="T22" s="23">
        <v>22.225562499999999</v>
      </c>
      <c r="U22" s="24">
        <v>31.145000000000003</v>
      </c>
      <c r="V22" s="24">
        <v>48.287124999999996</v>
      </c>
      <c r="W22" s="24">
        <v>32.106812500000004</v>
      </c>
      <c r="X22" s="24">
        <v>26.471250000000001</v>
      </c>
      <c r="Y22" s="25">
        <v>18.112770833333332</v>
      </c>
      <c r="Z22" s="26">
        <f t="shared" si="0"/>
        <v>776.08183333333352</v>
      </c>
      <c r="AB22" s="2"/>
      <c r="AC22" s="20"/>
    </row>
    <row r="23" spans="1:30" ht="40" customHeight="1" x14ac:dyDescent="0.35">
      <c r="A23" s="95" t="s">
        <v>18</v>
      </c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40" customHeight="1" x14ac:dyDescent="0.35">
      <c r="A24" s="94" t="s">
        <v>19</v>
      </c>
      <c r="B24" s="23">
        <v>45.61</v>
      </c>
      <c r="C24" s="24">
        <v>37.064749999999997</v>
      </c>
      <c r="D24" s="24">
        <v>37.064749999999997</v>
      </c>
      <c r="E24" s="24">
        <v>40.70371875</v>
      </c>
      <c r="F24" s="24">
        <v>41.27071875</v>
      </c>
      <c r="G24" s="24">
        <v>39.43840625</v>
      </c>
      <c r="H24" s="24">
        <v>39.43840625</v>
      </c>
      <c r="I24" s="24">
        <v>31.121458333333337</v>
      </c>
      <c r="J24" s="24">
        <v>31.721125000000004</v>
      </c>
      <c r="K24" s="24">
        <v>39.943843749999999</v>
      </c>
      <c r="L24" s="24">
        <v>19.659666666666666</v>
      </c>
      <c r="M24" s="25">
        <v>15.377249999999998</v>
      </c>
      <c r="N24" s="82">
        <v>17.35053125</v>
      </c>
      <c r="O24" s="24">
        <v>47.943312499999998</v>
      </c>
      <c r="P24" s="24">
        <v>38.798093750000007</v>
      </c>
      <c r="Q24" s="24">
        <v>34.122749999999996</v>
      </c>
      <c r="R24" s="24">
        <v>22.632999999999999</v>
      </c>
      <c r="S24" s="24">
        <v>18.471531249999998</v>
      </c>
      <c r="T24" s="23">
        <v>22.225562499999999</v>
      </c>
      <c r="U24" s="24">
        <v>31.145000000000003</v>
      </c>
      <c r="V24" s="24">
        <v>48.287124999999996</v>
      </c>
      <c r="W24" s="24">
        <v>32.106812500000004</v>
      </c>
      <c r="X24" s="24">
        <v>26.471250000000001</v>
      </c>
      <c r="Y24" s="25">
        <v>18.112770833333332</v>
      </c>
      <c r="Z24" s="26">
        <f t="shared" si="0"/>
        <v>776.08183333333352</v>
      </c>
      <c r="AB24" s="2"/>
    </row>
    <row r="25" spans="1:30" ht="41.5" customHeight="1" x14ac:dyDescent="0.35">
      <c r="A25" s="95" t="s">
        <v>11</v>
      </c>
      <c r="B25" s="27">
        <f t="shared" ref="B25:C25" si="1">SUM(B18:B24)</f>
        <v>229.47750000000002</v>
      </c>
      <c r="C25" s="28">
        <f t="shared" si="1"/>
        <v>186.00400000000002</v>
      </c>
      <c r="D25" s="28">
        <f>SUM(D18:D24)</f>
        <v>186.00400000000002</v>
      </c>
      <c r="E25" s="28">
        <f t="shared" ref="E25:G25" si="2">SUM(E18:E24)</f>
        <v>204.12</v>
      </c>
      <c r="F25" s="28">
        <f t="shared" si="2"/>
        <v>206.38799999999998</v>
      </c>
      <c r="G25" s="28">
        <f t="shared" si="2"/>
        <v>197.428</v>
      </c>
      <c r="H25" s="28">
        <f>SUM(H18:H24)</f>
        <v>197.428</v>
      </c>
      <c r="I25" s="28">
        <f t="shared" ref="I25:M25" si="3">SUM(I18:I24)</f>
        <v>156.51300000000001</v>
      </c>
      <c r="J25" s="28">
        <f t="shared" si="3"/>
        <v>158.31200000000001</v>
      </c>
      <c r="K25" s="28">
        <f t="shared" si="3"/>
        <v>200.05649999999997</v>
      </c>
      <c r="L25" s="28">
        <f t="shared" si="3"/>
        <v>98.251999999999995</v>
      </c>
      <c r="M25" s="29">
        <f t="shared" si="3"/>
        <v>76.733999999999995</v>
      </c>
      <c r="N25" s="84">
        <f>SUM(N18:N24)</f>
        <v>87.262000000000015</v>
      </c>
      <c r="O25" s="28">
        <f t="shared" ref="O25:S25" si="4">SUM(O18:O24)</f>
        <v>240.65999999999997</v>
      </c>
      <c r="P25" s="28">
        <f t="shared" si="4"/>
        <v>194.34800000000001</v>
      </c>
      <c r="Q25" s="28">
        <f t="shared" si="4"/>
        <v>170.8245</v>
      </c>
      <c r="R25" s="28">
        <f t="shared" si="4"/>
        <v>113.27399999999999</v>
      </c>
      <c r="S25" s="28">
        <f t="shared" si="4"/>
        <v>92.406999999999996</v>
      </c>
      <c r="T25" s="27">
        <f>SUM(T18:T24)</f>
        <v>111.53099999999999</v>
      </c>
      <c r="U25" s="28">
        <f t="shared" ref="U25:Y25" si="5">SUM(U18:U24)</f>
        <v>155.84800000000001</v>
      </c>
      <c r="V25" s="28">
        <f t="shared" si="5"/>
        <v>241.29</v>
      </c>
      <c r="W25" s="28">
        <f t="shared" si="5"/>
        <v>160.77600000000001</v>
      </c>
      <c r="X25" s="28">
        <f t="shared" si="5"/>
        <v>132.45750000000001</v>
      </c>
      <c r="Y25" s="29">
        <f t="shared" si="5"/>
        <v>90.740999999999985</v>
      </c>
      <c r="Z25" s="26">
        <f t="shared" si="0"/>
        <v>3888.1359999999995</v>
      </c>
    </row>
    <row r="26" spans="1:30" s="2" customFormat="1" ht="36.75" customHeight="1" x14ac:dyDescent="0.35">
      <c r="A26" s="96" t="s">
        <v>20</v>
      </c>
      <c r="B26" s="30">
        <v>46.5</v>
      </c>
      <c r="C26" s="31">
        <v>45.5</v>
      </c>
      <c r="D26" s="31">
        <v>45.5</v>
      </c>
      <c r="E26" s="31">
        <v>45</v>
      </c>
      <c r="F26" s="31">
        <v>45.5</v>
      </c>
      <c r="G26" s="31">
        <v>44</v>
      </c>
      <c r="H26" s="31">
        <v>44</v>
      </c>
      <c r="I26" s="31">
        <v>43.5</v>
      </c>
      <c r="J26" s="31">
        <v>44</v>
      </c>
      <c r="K26" s="31">
        <v>43.5</v>
      </c>
      <c r="L26" s="31">
        <v>44</v>
      </c>
      <c r="M26" s="32">
        <v>43.5</v>
      </c>
      <c r="N26" s="85">
        <v>46</v>
      </c>
      <c r="O26" s="31">
        <v>45</v>
      </c>
      <c r="P26" s="31">
        <v>44</v>
      </c>
      <c r="Q26" s="31">
        <v>43.5</v>
      </c>
      <c r="R26" s="31">
        <v>43.5</v>
      </c>
      <c r="S26" s="31">
        <v>43</v>
      </c>
      <c r="T26" s="30">
        <v>47</v>
      </c>
      <c r="U26" s="31">
        <v>46</v>
      </c>
      <c r="V26" s="31">
        <v>45</v>
      </c>
      <c r="W26" s="31">
        <v>44</v>
      </c>
      <c r="X26" s="31">
        <v>43.5</v>
      </c>
      <c r="Y26" s="32">
        <v>43.5</v>
      </c>
      <c r="Z26" s="33">
        <f>+((Z25/Z27)/7)*1000</f>
        <v>44.589226940675914</v>
      </c>
    </row>
    <row r="27" spans="1:30" s="2" customFormat="1" ht="33" customHeight="1" x14ac:dyDescent="0.35">
      <c r="A27" s="97" t="s">
        <v>21</v>
      </c>
      <c r="B27" s="34">
        <v>705</v>
      </c>
      <c r="C27" s="35">
        <v>584</v>
      </c>
      <c r="D27" s="35">
        <v>584</v>
      </c>
      <c r="E27" s="35">
        <v>648</v>
      </c>
      <c r="F27" s="35">
        <v>648</v>
      </c>
      <c r="G27" s="35">
        <v>641</v>
      </c>
      <c r="H27" s="35">
        <v>641</v>
      </c>
      <c r="I27" s="35">
        <v>514</v>
      </c>
      <c r="J27" s="35">
        <v>514</v>
      </c>
      <c r="K27" s="35">
        <v>657</v>
      </c>
      <c r="L27" s="35">
        <v>319</v>
      </c>
      <c r="M27" s="36">
        <v>252</v>
      </c>
      <c r="N27" s="86">
        <v>271</v>
      </c>
      <c r="O27" s="35">
        <v>764</v>
      </c>
      <c r="P27" s="35">
        <v>631</v>
      </c>
      <c r="Q27" s="35">
        <v>561</v>
      </c>
      <c r="R27" s="35">
        <v>372</v>
      </c>
      <c r="S27" s="35">
        <v>307</v>
      </c>
      <c r="T27" s="34">
        <v>339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12457</v>
      </c>
      <c r="AA27" s="2">
        <f>((Z25*1000)/Z27)/7</f>
        <v>44.589226940675921</v>
      </c>
    </row>
    <row r="28" spans="1:30" s="2" customFormat="1" ht="33" customHeight="1" x14ac:dyDescent="0.35">
      <c r="A28" s="98" t="s">
        <v>22</v>
      </c>
      <c r="B28" s="38">
        <f t="shared" ref="B28:H28" si="6">((B27*B26)*7/1000-B18-B19)/3</f>
        <v>45.609999999999992</v>
      </c>
      <c r="C28" s="39">
        <f t="shared" si="6"/>
        <v>37.064749999999997</v>
      </c>
      <c r="D28" s="39">
        <f t="shared" si="6"/>
        <v>37.064749999999997</v>
      </c>
      <c r="E28" s="39">
        <f t="shared" si="6"/>
        <v>40.70371875</v>
      </c>
      <c r="F28" s="39">
        <f t="shared" si="6"/>
        <v>41.27071875</v>
      </c>
      <c r="G28" s="39">
        <f t="shared" si="6"/>
        <v>39.43840625</v>
      </c>
      <c r="H28" s="39">
        <f t="shared" si="6"/>
        <v>39.43840625</v>
      </c>
      <c r="I28" s="39">
        <f>((I27*I26)*7/1000-I18-I19)/3</f>
        <v>31.121458333333337</v>
      </c>
      <c r="J28" s="39">
        <f t="shared" ref="J28:Y28" si="7">((J27*J26)*7/1000-J18-J19)/3</f>
        <v>31.721125000000004</v>
      </c>
      <c r="K28" s="39">
        <f t="shared" si="7"/>
        <v>39.943843749999999</v>
      </c>
      <c r="L28" s="39">
        <f t="shared" si="7"/>
        <v>19.659666666666666</v>
      </c>
      <c r="M28" s="40">
        <f t="shared" si="7"/>
        <v>15.377249999999998</v>
      </c>
      <c r="N28" s="87">
        <f t="shared" si="7"/>
        <v>17.35053125</v>
      </c>
      <c r="O28" s="39">
        <f t="shared" si="7"/>
        <v>47.943312499999998</v>
      </c>
      <c r="P28" s="39">
        <f t="shared" si="7"/>
        <v>38.798093750000007</v>
      </c>
      <c r="Q28" s="39">
        <f t="shared" si="7"/>
        <v>34.122749999999996</v>
      </c>
      <c r="R28" s="39">
        <f t="shared" si="7"/>
        <v>22.632999999999999</v>
      </c>
      <c r="S28" s="39">
        <f t="shared" si="7"/>
        <v>18.471531249999998</v>
      </c>
      <c r="T28" s="38">
        <f t="shared" si="7"/>
        <v>22.225562499999999</v>
      </c>
      <c r="U28" s="39">
        <f t="shared" si="7"/>
        <v>31.145</v>
      </c>
      <c r="V28" s="39">
        <f t="shared" si="7"/>
        <v>48.287124999999996</v>
      </c>
      <c r="W28" s="39">
        <f t="shared" si="7"/>
        <v>32.106812500000004</v>
      </c>
      <c r="X28" s="39">
        <f t="shared" si="7"/>
        <v>26.471250000000001</v>
      </c>
      <c r="Y28" s="40">
        <f t="shared" si="7"/>
        <v>18.112770833333332</v>
      </c>
      <c r="Z28" s="41"/>
    </row>
    <row r="29" spans="1:30" ht="33.75" customHeight="1" x14ac:dyDescent="0.35">
      <c r="A29" s="99" t="s">
        <v>23</v>
      </c>
      <c r="B29" s="42">
        <f t="shared" ref="B29:C29" si="8">((B27*B26)*7)/1000</f>
        <v>229.47749999999999</v>
      </c>
      <c r="C29" s="43">
        <f t="shared" si="8"/>
        <v>186.00399999999999</v>
      </c>
      <c r="D29" s="43">
        <f>((D27*D26)*7)/1000</f>
        <v>186.00399999999999</v>
      </c>
      <c r="E29" s="43">
        <f>((E27*E26)*7)/1000</f>
        <v>204.12</v>
      </c>
      <c r="F29" s="43">
        <f t="shared" ref="F29:G29" si="9">((F27*F26)*7)/1000</f>
        <v>206.38800000000001</v>
      </c>
      <c r="G29" s="43">
        <f t="shared" si="9"/>
        <v>197.428</v>
      </c>
      <c r="H29" s="43">
        <f>((H27*H26)*7)/1000</f>
        <v>197.428</v>
      </c>
      <c r="I29" s="43">
        <f>((I27*I26)*7)/1000</f>
        <v>156.51300000000001</v>
      </c>
      <c r="J29" s="43">
        <f t="shared" ref="J29:M29" si="10">((J27*J26)*7)/1000</f>
        <v>158.31200000000001</v>
      </c>
      <c r="K29" s="43">
        <f t="shared" si="10"/>
        <v>200.0565</v>
      </c>
      <c r="L29" s="43">
        <f t="shared" si="10"/>
        <v>98.251999999999995</v>
      </c>
      <c r="M29" s="90">
        <f t="shared" si="10"/>
        <v>76.733999999999995</v>
      </c>
      <c r="N29" s="88">
        <f>((N27*N26)*7)/1000</f>
        <v>87.262</v>
      </c>
      <c r="O29" s="43">
        <f>((O27*O26)*7)/1000</f>
        <v>240.66</v>
      </c>
      <c r="P29" s="43">
        <f>((P27*P26)*7)/1000</f>
        <v>194.34800000000001</v>
      </c>
      <c r="Q29" s="43">
        <f t="shared" ref="Q29:Y29" si="11">((Q27*Q26)*7)/1000</f>
        <v>170.8245</v>
      </c>
      <c r="R29" s="43">
        <f t="shared" si="11"/>
        <v>113.274</v>
      </c>
      <c r="S29" s="43">
        <f t="shared" si="11"/>
        <v>92.406999999999996</v>
      </c>
      <c r="T29" s="44">
        <f t="shared" si="11"/>
        <v>111.53100000000001</v>
      </c>
      <c r="U29" s="45">
        <f t="shared" si="11"/>
        <v>155.84800000000001</v>
      </c>
      <c r="V29" s="45">
        <f t="shared" si="11"/>
        <v>241.29</v>
      </c>
      <c r="W29" s="45">
        <f t="shared" si="11"/>
        <v>160.77600000000001</v>
      </c>
      <c r="X29" s="45">
        <f t="shared" si="11"/>
        <v>132.45750000000001</v>
      </c>
      <c r="Y29" s="46">
        <f t="shared" si="11"/>
        <v>90.741</v>
      </c>
      <c r="Z29" s="47"/>
    </row>
    <row r="30" spans="1:30" ht="33.75" customHeight="1" thickBot="1" x14ac:dyDescent="0.4">
      <c r="A30" s="100" t="s">
        <v>24</v>
      </c>
      <c r="B30" s="48">
        <f t="shared" ref="B30:C30" si="12">+(B25/B27)/7*1000</f>
        <v>46.5</v>
      </c>
      <c r="C30" s="49">
        <f t="shared" si="12"/>
        <v>45.5</v>
      </c>
      <c r="D30" s="49">
        <f>+(D25/D27)/7*1000</f>
        <v>45.5</v>
      </c>
      <c r="E30" s="49">
        <f t="shared" ref="E30:G30" si="13">+(E25/E27)/7*1000</f>
        <v>45</v>
      </c>
      <c r="F30" s="49">
        <f t="shared" si="13"/>
        <v>45.499999999999993</v>
      </c>
      <c r="G30" s="49">
        <f t="shared" si="13"/>
        <v>44</v>
      </c>
      <c r="H30" s="49">
        <f>+(H25/H27)/7*1000</f>
        <v>44</v>
      </c>
      <c r="I30" s="49">
        <f t="shared" ref="I30:M30" si="14">+(I25/I27)/7*1000</f>
        <v>43.5</v>
      </c>
      <c r="J30" s="49">
        <f t="shared" si="14"/>
        <v>44</v>
      </c>
      <c r="K30" s="49">
        <f t="shared" si="14"/>
        <v>43.499999999999993</v>
      </c>
      <c r="L30" s="49">
        <f t="shared" si="14"/>
        <v>44</v>
      </c>
      <c r="M30" s="50">
        <f t="shared" si="14"/>
        <v>43.5</v>
      </c>
      <c r="N30" s="89">
        <f>+(N25/N27)/7*1000</f>
        <v>46.000000000000007</v>
      </c>
      <c r="O30" s="49">
        <f t="shared" ref="O30:Y30" si="15">+(O25/O27)/7*1000</f>
        <v>44.999999999999993</v>
      </c>
      <c r="P30" s="49">
        <f t="shared" si="15"/>
        <v>44</v>
      </c>
      <c r="Q30" s="49">
        <f t="shared" si="15"/>
        <v>43.5</v>
      </c>
      <c r="R30" s="49">
        <f t="shared" si="15"/>
        <v>43.499999999999993</v>
      </c>
      <c r="S30" s="49">
        <f t="shared" si="15"/>
        <v>43</v>
      </c>
      <c r="T30" s="48">
        <f t="shared" si="15"/>
        <v>46.999999999999993</v>
      </c>
      <c r="U30" s="49">
        <f t="shared" si="15"/>
        <v>46</v>
      </c>
      <c r="V30" s="49">
        <f t="shared" si="15"/>
        <v>45</v>
      </c>
      <c r="W30" s="49">
        <f t="shared" si="15"/>
        <v>44</v>
      </c>
      <c r="X30" s="49">
        <f t="shared" si="15"/>
        <v>43.500000000000007</v>
      </c>
      <c r="Y30" s="50">
        <f t="shared" si="15"/>
        <v>43.499999999999993</v>
      </c>
      <c r="Z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202" t="s">
        <v>26</v>
      </c>
      <c r="C36" s="203"/>
      <c r="D36" s="203"/>
      <c r="E36" s="203"/>
      <c r="F36" s="203"/>
      <c r="G36" s="203"/>
      <c r="H36" s="200"/>
      <c r="I36" s="102"/>
      <c r="J36" s="55" t="s">
        <v>27</v>
      </c>
      <c r="K36" s="110"/>
      <c r="L36" s="203" t="s">
        <v>26</v>
      </c>
      <c r="M36" s="203"/>
      <c r="N36" s="203"/>
      <c r="O36" s="203"/>
      <c r="P36" s="20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27.211125000000003</v>
      </c>
      <c r="C39" s="82">
        <v>39.287424999999999</v>
      </c>
      <c r="D39" s="82">
        <v>39.287424999999999</v>
      </c>
      <c r="E39" s="82">
        <v>56.609499999999997</v>
      </c>
      <c r="F39" s="82">
        <v>47.228999999999999</v>
      </c>
      <c r="G39" s="82">
        <v>28.916399999999999</v>
      </c>
      <c r="H39" s="82">
        <v>12.8232</v>
      </c>
      <c r="I39" s="104">
        <f t="shared" ref="I39:I46" si="16">SUM(B39:H39)</f>
        <v>251.36407499999996</v>
      </c>
      <c r="J39" s="2"/>
      <c r="K39" s="94" t="s">
        <v>13</v>
      </c>
      <c r="L39" s="82">
        <v>13.973333333333334</v>
      </c>
      <c r="M39" s="82">
        <v>18.426666666666666</v>
      </c>
      <c r="N39" s="82">
        <v>17.026666666666667</v>
      </c>
      <c r="O39" s="82"/>
      <c r="P39" s="82"/>
      <c r="Q39" s="104">
        <f t="shared" ref="Q39:Q46" si="17">SUM(L39:P39)</f>
        <v>49.426666666666662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27.915468749999995</v>
      </c>
      <c r="C40" s="82">
        <v>40.315643750000007</v>
      </c>
      <c r="D40" s="82">
        <v>40.490643750000004</v>
      </c>
      <c r="E40" s="82">
        <v>58.306374999999996</v>
      </c>
      <c r="F40" s="82">
        <v>48.672749999999994</v>
      </c>
      <c r="G40" s="82">
        <v>29.761525000000002</v>
      </c>
      <c r="H40" s="82">
        <v>13.231950000000001</v>
      </c>
      <c r="I40" s="104">
        <f t="shared" si="16"/>
        <v>258.69435625</v>
      </c>
      <c r="J40" s="2"/>
      <c r="K40" s="95" t="s">
        <v>14</v>
      </c>
      <c r="L40" s="82">
        <v>12.6</v>
      </c>
      <c r="M40" s="82">
        <v>16.600000000000001</v>
      </c>
      <c r="N40" s="82">
        <v>15.4</v>
      </c>
      <c r="O40" s="82"/>
      <c r="P40" s="82"/>
      <c r="Q40" s="104">
        <f t="shared" si="17"/>
        <v>44.6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6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7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27.915468749999995</v>
      </c>
      <c r="C42" s="82">
        <v>40.315643750000007</v>
      </c>
      <c r="D42" s="82">
        <v>40.490643750000004</v>
      </c>
      <c r="E42" s="82">
        <v>58.306374999999996</v>
      </c>
      <c r="F42" s="82">
        <v>48.672749999999994</v>
      </c>
      <c r="G42" s="82">
        <v>29.761525000000002</v>
      </c>
      <c r="H42" s="82">
        <v>13.231950000000001</v>
      </c>
      <c r="I42" s="104">
        <f t="shared" si="16"/>
        <v>258.69435625</v>
      </c>
      <c r="J42" s="2"/>
      <c r="K42" s="95" t="s">
        <v>16</v>
      </c>
      <c r="L42" s="82">
        <v>12.8</v>
      </c>
      <c r="M42" s="82">
        <v>16.899999999999999</v>
      </c>
      <c r="N42" s="82">
        <v>15.6</v>
      </c>
      <c r="O42" s="82"/>
      <c r="P42" s="82"/>
      <c r="Q42" s="104">
        <f t="shared" si="17"/>
        <v>45.3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27.915468749999995</v>
      </c>
      <c r="C43" s="82">
        <v>40.315643750000007</v>
      </c>
      <c r="D43" s="82">
        <v>40.490643750000004</v>
      </c>
      <c r="E43" s="82">
        <v>58.306374999999996</v>
      </c>
      <c r="F43" s="82">
        <v>48.672749999999994</v>
      </c>
      <c r="G43" s="82">
        <v>29.761525000000002</v>
      </c>
      <c r="H43" s="82">
        <v>13.231950000000001</v>
      </c>
      <c r="I43" s="104">
        <f t="shared" si="16"/>
        <v>258.69435625</v>
      </c>
      <c r="J43" s="2"/>
      <c r="K43" s="94" t="s">
        <v>17</v>
      </c>
      <c r="L43" s="82">
        <v>12.8</v>
      </c>
      <c r="M43" s="82">
        <v>16.899999999999999</v>
      </c>
      <c r="N43" s="82">
        <v>15.6</v>
      </c>
      <c r="O43" s="82"/>
      <c r="P43" s="82"/>
      <c r="Q43" s="104">
        <f t="shared" si="17"/>
        <v>45.3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6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7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27.915468749999995</v>
      </c>
      <c r="C45" s="82">
        <v>40.315643750000007</v>
      </c>
      <c r="D45" s="82">
        <v>40.490643750000004</v>
      </c>
      <c r="E45" s="82">
        <v>58.306374999999996</v>
      </c>
      <c r="F45" s="82">
        <v>48.672749999999994</v>
      </c>
      <c r="G45" s="82">
        <v>29.761525000000002</v>
      </c>
      <c r="H45" s="82">
        <v>13.231950000000001</v>
      </c>
      <c r="I45" s="104">
        <f t="shared" si="16"/>
        <v>258.69435625</v>
      </c>
      <c r="J45" s="2"/>
      <c r="K45" s="94" t="s">
        <v>19</v>
      </c>
      <c r="L45" s="82">
        <v>12.8</v>
      </c>
      <c r="M45" s="82">
        <v>16.899999999999999</v>
      </c>
      <c r="N45" s="82">
        <v>15.6</v>
      </c>
      <c r="O45" s="82"/>
      <c r="P45" s="82"/>
      <c r="Q45" s="104">
        <f t="shared" si="17"/>
        <v>45.3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8">SUM(B39:B45)</f>
        <v>138.87299999999999</v>
      </c>
      <c r="C46" s="28">
        <f t="shared" si="18"/>
        <v>200.55</v>
      </c>
      <c r="D46" s="28">
        <f t="shared" si="18"/>
        <v>201.25</v>
      </c>
      <c r="E46" s="28">
        <f t="shared" si="18"/>
        <v>289.83499999999998</v>
      </c>
      <c r="F46" s="28">
        <f t="shared" si="18"/>
        <v>241.92000000000002</v>
      </c>
      <c r="G46" s="28">
        <f t="shared" si="18"/>
        <v>147.96250000000001</v>
      </c>
      <c r="H46" s="28">
        <f t="shared" si="18"/>
        <v>65.751000000000005</v>
      </c>
      <c r="I46" s="104">
        <f t="shared" si="16"/>
        <v>1286.1415000000002</v>
      </c>
      <c r="K46" s="80" t="s">
        <v>11</v>
      </c>
      <c r="L46" s="84">
        <f>SUM(L39:L45)</f>
        <v>64.973333333333329</v>
      </c>
      <c r="M46" s="28">
        <f>SUM(M39:M45)</f>
        <v>85.726666666666659</v>
      </c>
      <c r="N46" s="28">
        <f>SUM(N39:N45)</f>
        <v>79.226666666666674</v>
      </c>
      <c r="O46" s="28">
        <f>SUM(O39:O45)</f>
        <v>0</v>
      </c>
      <c r="P46" s="28">
        <f>SUM(P39:P45)</f>
        <v>0</v>
      </c>
      <c r="Q46" s="104">
        <f t="shared" si="17"/>
        <v>229.92666666666668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51</v>
      </c>
      <c r="C47" s="31">
        <v>50</v>
      </c>
      <c r="D47" s="31">
        <v>50</v>
      </c>
      <c r="E47" s="31">
        <v>49</v>
      </c>
      <c r="F47" s="31">
        <v>48</v>
      </c>
      <c r="G47" s="31">
        <v>47.5</v>
      </c>
      <c r="H47" s="31">
        <v>46.5</v>
      </c>
      <c r="I47" s="105">
        <f>+((I46/I48)/7)*1000</f>
        <v>49.00893571619099</v>
      </c>
      <c r="K47" s="113" t="s">
        <v>20</v>
      </c>
      <c r="L47" s="85">
        <v>61.5</v>
      </c>
      <c r="M47" s="31">
        <v>61.5</v>
      </c>
      <c r="N47" s="31">
        <v>61.5</v>
      </c>
      <c r="O47" s="31"/>
      <c r="P47" s="31"/>
      <c r="Q47" s="105">
        <f>+((Q46/Q48)/7)*1000</f>
        <v>61.510611735330841</v>
      </c>
      <c r="R47" s="65"/>
      <c r="S47" s="65"/>
    </row>
    <row r="48" spans="1:30" ht="33.75" customHeight="1" x14ac:dyDescent="0.35">
      <c r="A48" s="97" t="s">
        <v>21</v>
      </c>
      <c r="B48" s="86">
        <v>389</v>
      </c>
      <c r="C48" s="35">
        <v>573</v>
      </c>
      <c r="D48" s="35">
        <v>575</v>
      </c>
      <c r="E48" s="35">
        <v>845</v>
      </c>
      <c r="F48" s="35">
        <v>720</v>
      </c>
      <c r="G48" s="35">
        <v>445</v>
      </c>
      <c r="H48" s="35">
        <v>202</v>
      </c>
      <c r="I48" s="106">
        <f>SUM(B48:H48)</f>
        <v>3749</v>
      </c>
      <c r="J48" s="66"/>
      <c r="K48" s="97" t="s">
        <v>21</v>
      </c>
      <c r="L48" s="109">
        <v>151</v>
      </c>
      <c r="M48" s="67">
        <v>199</v>
      </c>
      <c r="N48" s="67">
        <v>184</v>
      </c>
      <c r="O48" s="67"/>
      <c r="P48" s="67"/>
      <c r="Q48" s="115">
        <f>SUM(L48:P48)</f>
        <v>534</v>
      </c>
      <c r="R48" s="68"/>
      <c r="S48" s="68"/>
    </row>
    <row r="49" spans="1:30" ht="33.75" customHeight="1" x14ac:dyDescent="0.35">
      <c r="A49" s="98" t="s">
        <v>22</v>
      </c>
      <c r="B49" s="87">
        <f t="shared" ref="B49:H49" si="19">((B48*B47)*7/1000-B39)/4</f>
        <v>27.915468749999995</v>
      </c>
      <c r="C49" s="39">
        <f t="shared" si="19"/>
        <v>40.315643750000007</v>
      </c>
      <c r="D49" s="39">
        <f t="shared" si="19"/>
        <v>40.490643750000004</v>
      </c>
      <c r="E49" s="39">
        <f t="shared" si="19"/>
        <v>58.306374999999996</v>
      </c>
      <c r="F49" s="39">
        <f t="shared" si="19"/>
        <v>48.672749999999994</v>
      </c>
      <c r="G49" s="39">
        <f t="shared" si="19"/>
        <v>29.761525000000002</v>
      </c>
      <c r="H49" s="39">
        <f t="shared" si="19"/>
        <v>13.231950000000001</v>
      </c>
      <c r="I49" s="107">
        <f>((I46*1000)/I48)/7</f>
        <v>49.00893571619099</v>
      </c>
      <c r="K49" s="98" t="s">
        <v>22</v>
      </c>
      <c r="L49" s="87">
        <f t="shared" ref="L49:P49" si="20">((L48*L47)*7/1000-L39-L40)/3</f>
        <v>12.810722222222219</v>
      </c>
      <c r="M49" s="39">
        <f t="shared" si="20"/>
        <v>16.880944444444445</v>
      </c>
      <c r="N49" s="39">
        <f t="shared" si="20"/>
        <v>15.595111111111111</v>
      </c>
      <c r="O49" s="39">
        <f t="shared" si="20"/>
        <v>0</v>
      </c>
      <c r="P49" s="39">
        <f t="shared" si="20"/>
        <v>0</v>
      </c>
      <c r="Q49" s="116">
        <f>((Q46*1000)/Q48)/7</f>
        <v>61.510611735330841</v>
      </c>
      <c r="R49" s="68"/>
      <c r="S49" s="68"/>
    </row>
    <row r="50" spans="1:30" ht="33.75" customHeight="1" x14ac:dyDescent="0.35">
      <c r="A50" s="99" t="s">
        <v>23</v>
      </c>
      <c r="B50" s="88">
        <f t="shared" ref="B50:H50" si="21">((B48*B47)*7)/1000</f>
        <v>138.87299999999999</v>
      </c>
      <c r="C50" s="43">
        <f t="shared" si="21"/>
        <v>200.55</v>
      </c>
      <c r="D50" s="43">
        <f t="shared" si="21"/>
        <v>201.25</v>
      </c>
      <c r="E50" s="43">
        <f t="shared" si="21"/>
        <v>289.83499999999998</v>
      </c>
      <c r="F50" s="43">
        <f t="shared" si="21"/>
        <v>241.92</v>
      </c>
      <c r="G50" s="43">
        <f t="shared" si="21"/>
        <v>147.96250000000001</v>
      </c>
      <c r="H50" s="43">
        <f t="shared" si="21"/>
        <v>65.751000000000005</v>
      </c>
      <c r="I50" s="90"/>
      <c r="K50" s="99" t="s">
        <v>23</v>
      </c>
      <c r="L50" s="88">
        <f>((L48*L47)*7)/1000</f>
        <v>65.005499999999998</v>
      </c>
      <c r="M50" s="43">
        <f>((M48*M47)*7)/1000</f>
        <v>85.669499999999999</v>
      </c>
      <c r="N50" s="43">
        <f>((N48*N47)*7)/1000</f>
        <v>79.212000000000003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4">
      <c r="A51" s="100" t="s">
        <v>24</v>
      </c>
      <c r="B51" s="89">
        <f t="shared" ref="B51:H51" si="22">+(B46/B48)/7*1000</f>
        <v>51</v>
      </c>
      <c r="C51" s="49">
        <f t="shared" si="22"/>
        <v>50</v>
      </c>
      <c r="D51" s="49">
        <f t="shared" si="22"/>
        <v>49.999999999999993</v>
      </c>
      <c r="E51" s="49">
        <f t="shared" si="22"/>
        <v>48.999999999999993</v>
      </c>
      <c r="F51" s="49">
        <f t="shared" si="22"/>
        <v>48</v>
      </c>
      <c r="G51" s="49">
        <f t="shared" si="22"/>
        <v>47.5</v>
      </c>
      <c r="H51" s="49">
        <f t="shared" si="22"/>
        <v>46.5</v>
      </c>
      <c r="I51" s="108"/>
      <c r="J51" s="52"/>
      <c r="K51" s="100" t="s">
        <v>24</v>
      </c>
      <c r="L51" s="89">
        <f>+(L46/L48)/7*1000</f>
        <v>61.46956795963419</v>
      </c>
      <c r="M51" s="49">
        <f>+(M46/M48)/7*1000</f>
        <v>61.541038525963145</v>
      </c>
      <c r="N51" s="49">
        <f>+(N46/N48)/7*1000</f>
        <v>61.511387163561082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204"/>
      <c r="K54" s="20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21" t="s">
        <v>29</v>
      </c>
      <c r="B55" s="202" t="s">
        <v>8</v>
      </c>
      <c r="C55" s="203"/>
      <c r="D55" s="203"/>
      <c r="E55" s="203"/>
      <c r="F55" s="200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4" t="s">
        <v>13</v>
      </c>
      <c r="B58" s="82">
        <v>47.9</v>
      </c>
      <c r="C58" s="82">
        <v>45.6</v>
      </c>
      <c r="D58" s="82">
        <v>39.1</v>
      </c>
      <c r="E58" s="82">
        <v>53</v>
      </c>
      <c r="F58" s="82"/>
      <c r="G58" s="104">
        <f t="shared" ref="G58:G65" si="23">SUM(B58:F58)</f>
        <v>185.6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5" t="s">
        <v>14</v>
      </c>
      <c r="B59" s="82">
        <v>45.5</v>
      </c>
      <c r="C59" s="82">
        <v>43.2</v>
      </c>
      <c r="D59" s="82">
        <v>37</v>
      </c>
      <c r="E59" s="82">
        <v>50.2</v>
      </c>
      <c r="F59" s="82"/>
      <c r="G59" s="104">
        <f t="shared" si="23"/>
        <v>175.9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4" t="s">
        <v>15</v>
      </c>
      <c r="B60" s="82"/>
      <c r="C60" s="82"/>
      <c r="D60" s="82"/>
      <c r="E60" s="82"/>
      <c r="F60" s="24"/>
      <c r="G60" s="104">
        <f t="shared" si="23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5" t="s">
        <v>16</v>
      </c>
      <c r="B61" s="82">
        <v>45.5</v>
      </c>
      <c r="C61" s="82">
        <v>43.2</v>
      </c>
      <c r="D61" s="82">
        <v>37</v>
      </c>
      <c r="E61" s="82">
        <v>50.2</v>
      </c>
      <c r="F61" s="82"/>
      <c r="G61" s="104">
        <f t="shared" si="23"/>
        <v>175.9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4" t="s">
        <v>17</v>
      </c>
      <c r="B62" s="82">
        <v>45.5</v>
      </c>
      <c r="C62" s="82">
        <v>43.2</v>
      </c>
      <c r="D62" s="82">
        <v>37</v>
      </c>
      <c r="E62" s="82">
        <v>50.2</v>
      </c>
      <c r="F62" s="82"/>
      <c r="G62" s="104">
        <f t="shared" si="23"/>
        <v>175.9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5" t="s">
        <v>18</v>
      </c>
      <c r="B63" s="82"/>
      <c r="C63" s="82"/>
      <c r="D63" s="82"/>
      <c r="E63" s="82"/>
      <c r="F63" s="82"/>
      <c r="G63" s="104">
        <f t="shared" si="23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35">
      <c r="A64" s="94" t="s">
        <v>19</v>
      </c>
      <c r="B64" s="82">
        <v>45.5</v>
      </c>
      <c r="C64" s="82">
        <v>43.2</v>
      </c>
      <c r="D64" s="82">
        <v>37</v>
      </c>
      <c r="E64" s="82">
        <v>50.2</v>
      </c>
      <c r="F64" s="82"/>
      <c r="G64" s="104">
        <f t="shared" si="23"/>
        <v>175.9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35">
      <c r="A65" s="122" t="s">
        <v>11</v>
      </c>
      <c r="B65" s="84">
        <f>SUM(B58:B64)</f>
        <v>229.9</v>
      </c>
      <c r="C65" s="28">
        <f>SUM(C58:C64)</f>
        <v>218.39999999999998</v>
      </c>
      <c r="D65" s="28">
        <f>SUM(D58:D64)</f>
        <v>187.1</v>
      </c>
      <c r="E65" s="28">
        <f>SUM(E58:E64)</f>
        <v>253.8</v>
      </c>
      <c r="F65" s="28">
        <f>SUM(F58:F64)</f>
        <v>0</v>
      </c>
      <c r="G65" s="104">
        <f t="shared" si="23"/>
        <v>889.2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6" t="s">
        <v>20</v>
      </c>
      <c r="B66" s="85">
        <v>68</v>
      </c>
      <c r="C66" s="31">
        <v>68</v>
      </c>
      <c r="D66" s="31">
        <v>68</v>
      </c>
      <c r="E66" s="31">
        <v>68</v>
      </c>
      <c r="F66" s="31"/>
      <c r="G66" s="105">
        <f>+((G65/G67)/7)*1000</f>
        <v>68.002447231569306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7" t="s">
        <v>21</v>
      </c>
      <c r="B67" s="109">
        <v>483</v>
      </c>
      <c r="C67" s="67">
        <v>459</v>
      </c>
      <c r="D67" s="67">
        <v>393</v>
      </c>
      <c r="E67" s="67">
        <v>533</v>
      </c>
      <c r="F67" s="67"/>
      <c r="G67" s="115">
        <f>SUM(B67:F67)</f>
        <v>1868</v>
      </c>
      <c r="I67" s="77"/>
      <c r="M67" s="3"/>
      <c r="N67" s="3"/>
      <c r="O67" s="3"/>
      <c r="P67" s="3"/>
      <c r="Q67" s="3"/>
    </row>
    <row r="68" spans="1:28" ht="33.75" customHeight="1" x14ac:dyDescent="0.35">
      <c r="A68" s="98" t="s">
        <v>22</v>
      </c>
      <c r="B68" s="87">
        <f t="shared" ref="B68" si="24">((B67*B66)*7/1000-B58)/4</f>
        <v>45.501999999999995</v>
      </c>
      <c r="C68" s="39">
        <f t="shared" ref="C68" si="25">((C67*C66)*7/1000-C58)/4</f>
        <v>43.221000000000004</v>
      </c>
      <c r="D68" s="39">
        <f t="shared" ref="D68" si="26">((D67*D66)*7/1000-D58)/4</f>
        <v>36.992000000000004</v>
      </c>
      <c r="E68" s="39">
        <f t="shared" ref="E68" si="27">((E67*E66)*7/1000-E58)/4</f>
        <v>50.177</v>
      </c>
      <c r="F68" s="39">
        <f t="shared" ref="F68" si="28">((F67*F66)*7/1000-F58)/4</f>
        <v>0</v>
      </c>
      <c r="G68" s="119">
        <f>((G65*1000)/G67)/7</f>
        <v>68.002447231569292</v>
      </c>
      <c r="M68" s="3"/>
      <c r="N68" s="3"/>
      <c r="O68" s="3"/>
      <c r="P68" s="3"/>
      <c r="Q68" s="3"/>
    </row>
    <row r="69" spans="1:28" ht="33.75" customHeight="1" x14ac:dyDescent="0.35">
      <c r="A69" s="99" t="s">
        <v>23</v>
      </c>
      <c r="B69" s="88">
        <f>((B67*B66)*7)/1000</f>
        <v>229.90799999999999</v>
      </c>
      <c r="C69" s="43">
        <f>((C67*C66)*7)/1000</f>
        <v>218.48400000000001</v>
      </c>
      <c r="D69" s="43">
        <f>((D67*D66)*7)/1000</f>
        <v>187.06800000000001</v>
      </c>
      <c r="E69" s="43">
        <f>((E67*E66)*7)/1000</f>
        <v>253.708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4">
      <c r="A70" s="100" t="s">
        <v>24</v>
      </c>
      <c r="B70" s="89">
        <f>+(B65/B67)/7*1000</f>
        <v>67.997633836143152</v>
      </c>
      <c r="C70" s="49">
        <f>+(C65/C67)/7*1000</f>
        <v>67.973856209150327</v>
      </c>
      <c r="D70" s="49">
        <f>+(D65/D67)/7*1000</f>
        <v>68.011632133769538</v>
      </c>
      <c r="E70" s="49">
        <f>+(E65/E67)/7*1000</f>
        <v>68.024658268560714</v>
      </c>
      <c r="F70" s="49" t="e">
        <f>+(F65/F67)/7*1000</f>
        <v>#DIV/0!</v>
      </c>
      <c r="G70" s="120"/>
      <c r="Q70" s="3"/>
    </row>
    <row r="71" spans="1:28" ht="33.75" customHeight="1" x14ac:dyDescent="0.35"/>
    <row r="72" spans="1:28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35"/>
    <row r="74" spans="1:28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1">
    <mergeCell ref="T15:Y15"/>
    <mergeCell ref="B36:H36"/>
    <mergeCell ref="L36:P36"/>
    <mergeCell ref="J54:K54"/>
    <mergeCell ref="B55:F55"/>
    <mergeCell ref="A3:C3"/>
    <mergeCell ref="E9:G9"/>
    <mergeCell ref="R9:S9"/>
    <mergeCell ref="K11:L11"/>
    <mergeCell ref="B15:M15"/>
    <mergeCell ref="N15:S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39"/>
  <sheetViews>
    <sheetView topLeftCell="A35" zoomScale="30" zoomScaleNormal="30" workbookViewId="0">
      <selection activeCell="S24" sqref="S24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197" t="s">
        <v>0</v>
      </c>
      <c r="B3" s="197"/>
      <c r="C3" s="197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2"/>
      <c r="Z3" s="2"/>
      <c r="AA3" s="2"/>
      <c r="AB3" s="2"/>
      <c r="AC3" s="2"/>
      <c r="AD3" s="143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43" t="s">
        <v>1</v>
      </c>
      <c r="B9" s="143"/>
      <c r="C9" s="143"/>
      <c r="D9" s="1"/>
      <c r="E9" s="198" t="s">
        <v>2</v>
      </c>
      <c r="F9" s="198"/>
      <c r="G9" s="19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198"/>
      <c r="S9" s="19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43"/>
      <c r="B10" s="143"/>
      <c r="C10" s="14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43" t="s">
        <v>4</v>
      </c>
      <c r="B11" s="143"/>
      <c r="C11" s="143"/>
      <c r="D11" s="1"/>
      <c r="E11" s="144">
        <v>1</v>
      </c>
      <c r="F11" s="1"/>
      <c r="G11" s="1"/>
      <c r="H11" s="1"/>
      <c r="I11" s="1"/>
      <c r="J11" s="1"/>
      <c r="K11" s="199" t="s">
        <v>61</v>
      </c>
      <c r="L11" s="199"/>
      <c r="M11" s="145"/>
      <c r="N11" s="145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43"/>
      <c r="B12" s="143"/>
      <c r="C12" s="143"/>
      <c r="D12" s="1"/>
      <c r="E12" s="5"/>
      <c r="F12" s="1"/>
      <c r="G12" s="1"/>
      <c r="H12" s="1"/>
      <c r="I12" s="1"/>
      <c r="J12" s="1"/>
      <c r="K12" s="145"/>
      <c r="L12" s="145"/>
      <c r="M12" s="145"/>
      <c r="N12" s="145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43"/>
      <c r="B13" s="143"/>
      <c r="C13" s="143"/>
      <c r="D13" s="143"/>
      <c r="E13" s="143"/>
      <c r="F13" s="143"/>
      <c r="G13" s="143"/>
      <c r="H13" s="143"/>
      <c r="I13" s="143"/>
      <c r="J13" s="143"/>
      <c r="K13" s="143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  <c r="W13" s="1"/>
      <c r="X13" s="1"/>
      <c r="Y13" s="1"/>
    </row>
    <row r="14" spans="1:30" s="3" customFormat="1" ht="25.5" thickBot="1" x14ac:dyDescent="0.4">
      <c r="A14" s="143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210" t="s">
        <v>8</v>
      </c>
      <c r="C15" s="211"/>
      <c r="D15" s="212"/>
      <c r="E15" s="210" t="s">
        <v>55</v>
      </c>
      <c r="F15" s="211"/>
      <c r="G15" s="211"/>
      <c r="H15" s="211"/>
      <c r="I15" s="211"/>
      <c r="J15" s="211"/>
      <c r="K15" s="211"/>
      <c r="L15" s="211"/>
      <c r="M15" s="212"/>
      <c r="N15" s="205" t="s">
        <v>9</v>
      </c>
      <c r="O15" s="205"/>
      <c r="P15" s="205"/>
      <c r="Q15" s="205"/>
      <c r="R15" s="205"/>
      <c r="S15" s="206"/>
      <c r="T15" s="207" t="s">
        <v>30</v>
      </c>
      <c r="U15" s="208"/>
      <c r="V15" s="208"/>
      <c r="W15" s="208"/>
      <c r="X15" s="208"/>
      <c r="Y15" s="209"/>
      <c r="Z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146">
        <v>3</v>
      </c>
      <c r="E16" s="78">
        <v>3</v>
      </c>
      <c r="F16" s="15">
        <v>4</v>
      </c>
      <c r="G16" s="15">
        <v>5</v>
      </c>
      <c r="H16" s="126">
        <v>6</v>
      </c>
      <c r="I16" s="15">
        <v>7</v>
      </c>
      <c r="J16" s="15">
        <v>8</v>
      </c>
      <c r="K16" s="126"/>
      <c r="L16" s="15"/>
      <c r="M16" s="17"/>
      <c r="N16" s="127">
        <v>1</v>
      </c>
      <c r="O16" s="15">
        <v>2</v>
      </c>
      <c r="P16" s="15">
        <v>3</v>
      </c>
      <c r="Q16" s="15">
        <v>4</v>
      </c>
      <c r="R16" s="15">
        <v>5</v>
      </c>
      <c r="S16" s="15">
        <v>6</v>
      </c>
      <c r="T16" s="16">
        <v>1</v>
      </c>
      <c r="U16" s="15">
        <v>2</v>
      </c>
      <c r="V16" s="78">
        <v>3</v>
      </c>
      <c r="W16" s="78">
        <v>4</v>
      </c>
      <c r="X16" s="78">
        <v>5</v>
      </c>
      <c r="Y16" s="17">
        <v>6</v>
      </c>
      <c r="Z16" s="18" t="s">
        <v>11</v>
      </c>
      <c r="AB16" s="20"/>
      <c r="AC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2">
        <v>3</v>
      </c>
      <c r="E17" s="81">
        <v>4</v>
      </c>
      <c r="F17" s="21">
        <v>5</v>
      </c>
      <c r="G17" s="21">
        <v>6</v>
      </c>
      <c r="H17" s="21">
        <v>7</v>
      </c>
      <c r="I17" s="21">
        <v>8</v>
      </c>
      <c r="J17" s="21">
        <v>9</v>
      </c>
      <c r="K17" s="21">
        <v>10</v>
      </c>
      <c r="L17" s="21">
        <v>11</v>
      </c>
      <c r="M17" s="22">
        <v>12</v>
      </c>
      <c r="N17" s="81">
        <v>1</v>
      </c>
      <c r="O17" s="21">
        <v>2</v>
      </c>
      <c r="P17" s="21">
        <v>3</v>
      </c>
      <c r="Q17" s="21">
        <v>4</v>
      </c>
      <c r="R17" s="21">
        <v>5</v>
      </c>
      <c r="S17" s="21">
        <v>6</v>
      </c>
      <c r="T17" s="14">
        <v>1</v>
      </c>
      <c r="U17" s="21">
        <v>2</v>
      </c>
      <c r="V17" s="21">
        <v>3</v>
      </c>
      <c r="W17" s="21">
        <v>4</v>
      </c>
      <c r="X17" s="21">
        <v>5</v>
      </c>
      <c r="Y17" s="22">
        <v>6</v>
      </c>
      <c r="Z17" s="18"/>
      <c r="AB17" s="2"/>
      <c r="AC17" s="20"/>
    </row>
    <row r="18" spans="1:30" ht="40" customHeight="1" x14ac:dyDescent="0.35">
      <c r="A18" s="94" t="s">
        <v>13</v>
      </c>
      <c r="B18" s="23">
        <v>45.61</v>
      </c>
      <c r="C18" s="24">
        <v>37.064749999999997</v>
      </c>
      <c r="D18" s="25">
        <v>37.064749999999997</v>
      </c>
      <c r="E18" s="82">
        <v>40.70371875</v>
      </c>
      <c r="F18" s="24">
        <v>41.27071875</v>
      </c>
      <c r="G18" s="24">
        <v>39.43840625</v>
      </c>
      <c r="H18" s="24">
        <v>39.43840625</v>
      </c>
      <c r="I18" s="24">
        <v>31.121458333333337</v>
      </c>
      <c r="J18" s="24">
        <v>31.721125000000004</v>
      </c>
      <c r="K18" s="24">
        <v>39.943843749999999</v>
      </c>
      <c r="L18" s="24">
        <v>19.659666666666666</v>
      </c>
      <c r="M18" s="25">
        <v>15.377249999999998</v>
      </c>
      <c r="N18" s="82">
        <v>17.35053125</v>
      </c>
      <c r="O18" s="24">
        <v>47.943312499999998</v>
      </c>
      <c r="P18" s="24">
        <v>38.798093750000007</v>
      </c>
      <c r="Q18" s="24">
        <v>34.122749999999996</v>
      </c>
      <c r="R18" s="24">
        <v>22.632999999999999</v>
      </c>
      <c r="S18" s="24">
        <v>18.471531249999998</v>
      </c>
      <c r="T18" s="23">
        <v>22.225562499999999</v>
      </c>
      <c r="U18" s="24">
        <v>31.145000000000003</v>
      </c>
      <c r="V18" s="24">
        <v>48.287124999999996</v>
      </c>
      <c r="W18" s="24">
        <v>32.106812500000004</v>
      </c>
      <c r="X18" s="24">
        <v>26.471250000000001</v>
      </c>
      <c r="Y18" s="25">
        <v>18.112770833333332</v>
      </c>
      <c r="Z18" s="26">
        <f t="shared" ref="Z18:Z25" si="0">SUM(B18:Y18)</f>
        <v>776.08183333333352</v>
      </c>
      <c r="AB18" s="2"/>
      <c r="AC18" s="20"/>
    </row>
    <row r="19" spans="1:30" ht="40" customHeight="1" x14ac:dyDescent="0.35">
      <c r="A19" s="95" t="s">
        <v>14</v>
      </c>
      <c r="B19" s="23">
        <v>47.117500000000007</v>
      </c>
      <c r="C19" s="24">
        <v>38.767812499999998</v>
      </c>
      <c r="D19" s="25">
        <v>38.685562499999996</v>
      </c>
      <c r="E19" s="82">
        <v>42.473695312499999</v>
      </c>
      <c r="F19" s="24">
        <v>42.413320312500005</v>
      </c>
      <c r="G19" s="24">
        <v>40.540398437500002</v>
      </c>
      <c r="H19" s="24">
        <v>41.180023437499997</v>
      </c>
      <c r="I19" s="24">
        <v>32.697135416666669</v>
      </c>
      <c r="J19" s="24">
        <v>32.996968750000001</v>
      </c>
      <c r="K19" s="24">
        <v>41.7527890625</v>
      </c>
      <c r="L19" s="24">
        <v>20.485458333333334</v>
      </c>
      <c r="M19" s="25">
        <v>16.000687499999998</v>
      </c>
      <c r="N19" s="82">
        <v>17.952117187500001</v>
      </c>
      <c r="O19" s="24">
        <v>50.184671874999999</v>
      </c>
      <c r="P19" s="24">
        <v>40.543851562499995</v>
      </c>
      <c r="Q19" s="24">
        <v>35.648062500000002</v>
      </c>
      <c r="R19" s="24">
        <v>23.636750000000003</v>
      </c>
      <c r="S19" s="24">
        <v>19.2897421875</v>
      </c>
      <c r="T19" s="23">
        <v>23.216234375000003</v>
      </c>
      <c r="U19" s="24">
        <v>32.446249999999999</v>
      </c>
      <c r="V19" s="24">
        <v>50.261468749999999</v>
      </c>
      <c r="W19" s="24">
        <v>33.537546875000004</v>
      </c>
      <c r="X19" s="24">
        <v>27.638437500000002</v>
      </c>
      <c r="Y19" s="25">
        <v>18.939307291666669</v>
      </c>
      <c r="Z19" s="26">
        <f t="shared" si="0"/>
        <v>808.40579166666657</v>
      </c>
      <c r="AB19" s="2"/>
      <c r="AC19" s="20"/>
    </row>
    <row r="20" spans="1:30" ht="39.75" customHeight="1" x14ac:dyDescent="0.35">
      <c r="A20" s="94" t="s">
        <v>15</v>
      </c>
      <c r="B20" s="79"/>
      <c r="C20" s="24"/>
      <c r="D20" s="25"/>
      <c r="E20" s="82"/>
      <c r="F20" s="24"/>
      <c r="G20" s="24"/>
      <c r="H20" s="24"/>
      <c r="I20" s="24"/>
      <c r="J20" s="24"/>
      <c r="K20" s="24"/>
      <c r="L20" s="24"/>
      <c r="M20" s="25"/>
      <c r="N20" s="83"/>
      <c r="O20" s="24"/>
      <c r="P20" s="24"/>
      <c r="Q20" s="24"/>
      <c r="R20" s="24"/>
      <c r="S20" s="24"/>
      <c r="T20" s="79"/>
      <c r="U20" s="24"/>
      <c r="V20" s="24"/>
      <c r="W20" s="24"/>
      <c r="X20" s="24"/>
      <c r="Y20" s="25"/>
      <c r="Z20" s="26">
        <f t="shared" si="0"/>
        <v>0</v>
      </c>
      <c r="AB20" s="2"/>
      <c r="AC20" s="20"/>
    </row>
    <row r="21" spans="1:30" ht="40" customHeight="1" x14ac:dyDescent="0.35">
      <c r="A21" s="95" t="s">
        <v>16</v>
      </c>
      <c r="B21" s="23">
        <v>47.117500000000007</v>
      </c>
      <c r="C21" s="24">
        <v>38.767812499999998</v>
      </c>
      <c r="D21" s="25">
        <v>38.685562499999996</v>
      </c>
      <c r="E21" s="82">
        <v>42.473695312499999</v>
      </c>
      <c r="F21" s="24">
        <v>42.413320312500005</v>
      </c>
      <c r="G21" s="24">
        <v>40.540398437500002</v>
      </c>
      <c r="H21" s="24">
        <v>41.180023437499997</v>
      </c>
      <c r="I21" s="24">
        <v>32.697135416666669</v>
      </c>
      <c r="J21" s="24">
        <v>32.996968750000001</v>
      </c>
      <c r="K21" s="24">
        <v>41.7527890625</v>
      </c>
      <c r="L21" s="24">
        <v>20.113291666666665</v>
      </c>
      <c r="M21" s="25">
        <v>16.000687499999998</v>
      </c>
      <c r="N21" s="82">
        <v>17.952117187500001</v>
      </c>
      <c r="O21" s="24">
        <v>50.184671874999999</v>
      </c>
      <c r="P21" s="24">
        <v>40.543851562499995</v>
      </c>
      <c r="Q21" s="24">
        <v>35.648062500000002</v>
      </c>
      <c r="R21" s="24">
        <v>23.636750000000003</v>
      </c>
      <c r="S21" s="24">
        <v>19.2897421875</v>
      </c>
      <c r="T21" s="23">
        <v>23.216234375000003</v>
      </c>
      <c r="U21" s="24">
        <v>32.446249999999999</v>
      </c>
      <c r="V21" s="24">
        <v>50.261468749999999</v>
      </c>
      <c r="W21" s="24">
        <v>33.537546875000004</v>
      </c>
      <c r="X21" s="24">
        <v>27.638437500000002</v>
      </c>
      <c r="Y21" s="25">
        <v>18.939307291666669</v>
      </c>
      <c r="Z21" s="26">
        <f t="shared" si="0"/>
        <v>808.03362499999992</v>
      </c>
      <c r="AB21" s="2"/>
      <c r="AC21" s="20"/>
    </row>
    <row r="22" spans="1:30" ht="40" customHeight="1" x14ac:dyDescent="0.35">
      <c r="A22" s="94" t="s">
        <v>17</v>
      </c>
      <c r="B22" s="23">
        <v>47.117500000000007</v>
      </c>
      <c r="C22" s="24">
        <v>38.767812499999998</v>
      </c>
      <c r="D22" s="25">
        <v>38.685562499999996</v>
      </c>
      <c r="E22" s="82">
        <v>42.473695312499999</v>
      </c>
      <c r="F22" s="24">
        <v>42.413320312500005</v>
      </c>
      <c r="G22" s="24">
        <v>40.540398437500002</v>
      </c>
      <c r="H22" s="24">
        <v>41.180023437499997</v>
      </c>
      <c r="I22" s="24">
        <v>32.697135416666669</v>
      </c>
      <c r="J22" s="24">
        <v>32.996968750000001</v>
      </c>
      <c r="K22" s="24">
        <v>41.7527890625</v>
      </c>
      <c r="L22" s="24">
        <v>20.113291666666665</v>
      </c>
      <c r="M22" s="25">
        <v>16.000687499999998</v>
      </c>
      <c r="N22" s="82">
        <v>17.952117187500001</v>
      </c>
      <c r="O22" s="24">
        <v>50.184671874999999</v>
      </c>
      <c r="P22" s="24">
        <v>40.543851562499995</v>
      </c>
      <c r="Q22" s="24">
        <v>35.648062500000002</v>
      </c>
      <c r="R22" s="24">
        <v>23.636750000000003</v>
      </c>
      <c r="S22" s="24">
        <v>19.2897421875</v>
      </c>
      <c r="T22" s="23">
        <v>23.216234375000003</v>
      </c>
      <c r="U22" s="24">
        <v>32.446249999999999</v>
      </c>
      <c r="V22" s="24">
        <v>50.261468749999999</v>
      </c>
      <c r="W22" s="24">
        <v>33.537546875000004</v>
      </c>
      <c r="X22" s="24">
        <v>27.638437500000002</v>
      </c>
      <c r="Y22" s="25">
        <v>18.939307291666669</v>
      </c>
      <c r="Z22" s="26">
        <f t="shared" si="0"/>
        <v>808.03362499999992</v>
      </c>
      <c r="AB22" s="2"/>
      <c r="AC22" s="20"/>
    </row>
    <row r="23" spans="1:30" ht="40" customHeight="1" x14ac:dyDescent="0.35">
      <c r="A23" s="95" t="s">
        <v>18</v>
      </c>
      <c r="B23" s="23"/>
      <c r="C23" s="24"/>
      <c r="D23" s="25"/>
      <c r="E23" s="82"/>
      <c r="F23" s="24"/>
      <c r="G23" s="24"/>
      <c r="H23" s="24"/>
      <c r="I23" s="24"/>
      <c r="J23" s="24"/>
      <c r="K23" s="24"/>
      <c r="L23" s="24"/>
      <c r="M23" s="25"/>
      <c r="N23" s="82"/>
      <c r="O23" s="24"/>
      <c r="P23" s="24"/>
      <c r="Q23" s="24"/>
      <c r="R23" s="24"/>
      <c r="S23" s="24"/>
      <c r="T23" s="23"/>
      <c r="U23" s="24"/>
      <c r="V23" s="24"/>
      <c r="W23" s="24"/>
      <c r="X23" s="24"/>
      <c r="Y23" s="25"/>
      <c r="Z23" s="26">
        <f t="shared" si="0"/>
        <v>0</v>
      </c>
      <c r="AB23" s="2"/>
      <c r="AC23" s="20"/>
    </row>
    <row r="24" spans="1:30" ht="40" customHeight="1" x14ac:dyDescent="0.35">
      <c r="A24" s="94" t="s">
        <v>19</v>
      </c>
      <c r="B24" s="23">
        <v>47.117500000000007</v>
      </c>
      <c r="C24" s="24">
        <v>38.767812499999998</v>
      </c>
      <c r="D24" s="25">
        <v>38.685562499999996</v>
      </c>
      <c r="E24" s="82">
        <v>42.473695312499999</v>
      </c>
      <c r="F24" s="24">
        <v>42.413320312500005</v>
      </c>
      <c r="G24" s="24">
        <v>40.540398437500002</v>
      </c>
      <c r="H24" s="24">
        <v>41.180023437499997</v>
      </c>
      <c r="I24" s="24">
        <v>32.697135416666669</v>
      </c>
      <c r="J24" s="24">
        <v>32.996968750000001</v>
      </c>
      <c r="K24" s="24">
        <v>41.7527890625</v>
      </c>
      <c r="L24" s="24">
        <v>20.113291666666665</v>
      </c>
      <c r="M24" s="25">
        <v>16.000687499999998</v>
      </c>
      <c r="N24" s="82">
        <v>17.952117187500001</v>
      </c>
      <c r="O24" s="24">
        <v>50.184671874999999</v>
      </c>
      <c r="P24" s="24">
        <v>40.543851562499995</v>
      </c>
      <c r="Q24" s="24">
        <v>35.648062500000002</v>
      </c>
      <c r="R24" s="24">
        <v>23.636750000000003</v>
      </c>
      <c r="S24" s="24">
        <v>19.2897421875</v>
      </c>
      <c r="T24" s="23">
        <v>23.216234375000003</v>
      </c>
      <c r="U24" s="24">
        <v>32.446249999999999</v>
      </c>
      <c r="V24" s="24">
        <v>50.261468749999999</v>
      </c>
      <c r="W24" s="24">
        <v>33.537546875000004</v>
      </c>
      <c r="X24" s="24">
        <v>27.638437500000002</v>
      </c>
      <c r="Y24" s="25">
        <v>18.939307291666669</v>
      </c>
      <c r="Z24" s="26">
        <f t="shared" si="0"/>
        <v>808.03362499999992</v>
      </c>
      <c r="AB24" s="2"/>
    </row>
    <row r="25" spans="1:30" ht="41.5" customHeight="1" x14ac:dyDescent="0.35">
      <c r="A25" s="95" t="s">
        <v>11</v>
      </c>
      <c r="B25" s="27">
        <f t="shared" ref="B25:C25" si="1">SUM(B18:B24)</f>
        <v>234.08000000000004</v>
      </c>
      <c r="C25" s="28">
        <f t="shared" si="1"/>
        <v>192.13599999999997</v>
      </c>
      <c r="D25" s="29">
        <f>SUM(D18:D24)</f>
        <v>191.80699999999999</v>
      </c>
      <c r="E25" s="84">
        <f t="shared" ref="E25:G25" si="2">SUM(E18:E24)</f>
        <v>210.5985</v>
      </c>
      <c r="F25" s="28">
        <f t="shared" si="2"/>
        <v>210.92400000000004</v>
      </c>
      <c r="G25" s="28">
        <f t="shared" si="2"/>
        <v>201.60000000000002</v>
      </c>
      <c r="H25" s="28">
        <f>SUM(H18:H24)</f>
        <v>204.1585</v>
      </c>
      <c r="I25" s="28">
        <f t="shared" ref="I25:M25" si="3">SUM(I18:I24)</f>
        <v>161.91</v>
      </c>
      <c r="J25" s="28">
        <f t="shared" si="3"/>
        <v>163.70900000000003</v>
      </c>
      <c r="K25" s="28">
        <f t="shared" si="3"/>
        <v>206.95500000000001</v>
      </c>
      <c r="L25" s="28">
        <f t="shared" si="3"/>
        <v>100.485</v>
      </c>
      <c r="M25" s="29">
        <f t="shared" si="3"/>
        <v>79.38</v>
      </c>
      <c r="N25" s="84">
        <f>SUM(N18:N24)</f>
        <v>89.158999999999992</v>
      </c>
      <c r="O25" s="28">
        <f t="shared" ref="O25:S25" si="4">SUM(O18:O24)</f>
        <v>248.68199999999999</v>
      </c>
      <c r="P25" s="28">
        <f t="shared" si="4"/>
        <v>200.9735</v>
      </c>
      <c r="Q25" s="28">
        <f t="shared" si="4"/>
        <v>176.71500000000003</v>
      </c>
      <c r="R25" s="28">
        <f t="shared" si="4"/>
        <v>117.18000000000002</v>
      </c>
      <c r="S25" s="28">
        <f t="shared" si="4"/>
        <v>95.630499999999984</v>
      </c>
      <c r="T25" s="27">
        <f>SUM(T18:T24)</f>
        <v>115.09050000000001</v>
      </c>
      <c r="U25" s="28">
        <f t="shared" ref="U25:Y25" si="5">SUM(U18:U24)</f>
        <v>160.92999999999998</v>
      </c>
      <c r="V25" s="28">
        <f t="shared" si="5"/>
        <v>249.333</v>
      </c>
      <c r="W25" s="28">
        <f t="shared" si="5"/>
        <v>166.25700000000003</v>
      </c>
      <c r="X25" s="28">
        <f t="shared" si="5"/>
        <v>137.02500000000003</v>
      </c>
      <c r="Y25" s="29">
        <f t="shared" si="5"/>
        <v>93.87</v>
      </c>
      <c r="Z25" s="26">
        <f t="shared" si="0"/>
        <v>4008.5885000000003</v>
      </c>
    </row>
    <row r="26" spans="1:30" s="2" customFormat="1" ht="36.75" customHeight="1" x14ac:dyDescent="0.35">
      <c r="A26" s="96" t="s">
        <v>20</v>
      </c>
      <c r="B26" s="30">
        <v>47.5</v>
      </c>
      <c r="C26" s="31">
        <v>47</v>
      </c>
      <c r="D26" s="32">
        <v>47</v>
      </c>
      <c r="E26" s="85">
        <v>46.5</v>
      </c>
      <c r="F26" s="31">
        <v>46.5</v>
      </c>
      <c r="G26" s="31">
        <v>45</v>
      </c>
      <c r="H26" s="31">
        <v>45.5</v>
      </c>
      <c r="I26" s="31">
        <v>45</v>
      </c>
      <c r="J26" s="31">
        <v>45.5</v>
      </c>
      <c r="K26" s="31">
        <v>45</v>
      </c>
      <c r="L26" s="31">
        <v>45</v>
      </c>
      <c r="M26" s="32">
        <v>45</v>
      </c>
      <c r="N26" s="85">
        <v>47</v>
      </c>
      <c r="O26" s="31">
        <v>46.5</v>
      </c>
      <c r="P26" s="31">
        <v>45.5</v>
      </c>
      <c r="Q26" s="31">
        <v>45</v>
      </c>
      <c r="R26" s="31">
        <v>45</v>
      </c>
      <c r="S26" s="31">
        <v>44.5</v>
      </c>
      <c r="T26" s="30">
        <v>48.5</v>
      </c>
      <c r="U26" s="31">
        <v>47.5</v>
      </c>
      <c r="V26" s="31">
        <v>46.5</v>
      </c>
      <c r="W26" s="31">
        <v>45.5</v>
      </c>
      <c r="X26" s="31">
        <v>45</v>
      </c>
      <c r="Y26" s="32">
        <v>45</v>
      </c>
      <c r="Z26" s="33">
        <f>+((Z25/Z27)/7)*1000</f>
        <v>45.985344896812009</v>
      </c>
    </row>
    <row r="27" spans="1:30" s="2" customFormat="1" ht="33" customHeight="1" x14ac:dyDescent="0.35">
      <c r="A27" s="97" t="s">
        <v>21</v>
      </c>
      <c r="B27" s="34">
        <v>704</v>
      </c>
      <c r="C27" s="35">
        <v>584</v>
      </c>
      <c r="D27" s="36">
        <v>583</v>
      </c>
      <c r="E27" s="86">
        <v>647</v>
      </c>
      <c r="F27" s="35">
        <v>648</v>
      </c>
      <c r="G27" s="35">
        <v>640</v>
      </c>
      <c r="H27" s="35">
        <v>641</v>
      </c>
      <c r="I27" s="35">
        <v>514</v>
      </c>
      <c r="J27" s="35">
        <v>514</v>
      </c>
      <c r="K27" s="35">
        <v>657</v>
      </c>
      <c r="L27" s="35">
        <v>319</v>
      </c>
      <c r="M27" s="36">
        <v>252</v>
      </c>
      <c r="N27" s="86">
        <v>271</v>
      </c>
      <c r="O27" s="35">
        <v>764</v>
      </c>
      <c r="P27" s="35">
        <v>631</v>
      </c>
      <c r="Q27" s="35">
        <v>561</v>
      </c>
      <c r="R27" s="35">
        <v>372</v>
      </c>
      <c r="S27" s="35">
        <v>307</v>
      </c>
      <c r="T27" s="34">
        <v>339</v>
      </c>
      <c r="U27" s="35">
        <v>484</v>
      </c>
      <c r="V27" s="35">
        <v>766</v>
      </c>
      <c r="W27" s="35">
        <v>522</v>
      </c>
      <c r="X27" s="35">
        <v>435</v>
      </c>
      <c r="Y27" s="36">
        <v>298</v>
      </c>
      <c r="Z27" s="37">
        <f>SUM(B27:Y27)</f>
        <v>12453</v>
      </c>
      <c r="AA27" s="2">
        <f>((Z25*1000)/Z27)/7</f>
        <v>45.985344896812016</v>
      </c>
    </row>
    <row r="28" spans="1:30" s="2" customFormat="1" ht="33" customHeight="1" x14ac:dyDescent="0.35">
      <c r="A28" s="98" t="s">
        <v>22</v>
      </c>
      <c r="B28" s="38">
        <f t="shared" ref="B28:K28" si="6">((B27*B26)*7/1000-B18-B19)/3</f>
        <v>47.117500000000007</v>
      </c>
      <c r="C28" s="39">
        <f t="shared" si="6"/>
        <v>38.767812499999998</v>
      </c>
      <c r="D28" s="40">
        <f t="shared" si="6"/>
        <v>38.685562499999996</v>
      </c>
      <c r="E28" s="87">
        <f t="shared" si="6"/>
        <v>42.473695312499999</v>
      </c>
      <c r="F28" s="39">
        <f t="shared" si="6"/>
        <v>42.413320312500005</v>
      </c>
      <c r="G28" s="39">
        <f t="shared" si="6"/>
        <v>40.540398437500002</v>
      </c>
      <c r="H28" s="39">
        <f t="shared" si="6"/>
        <v>41.180023437499997</v>
      </c>
      <c r="I28" s="39">
        <f t="shared" si="6"/>
        <v>32.697135416666669</v>
      </c>
      <c r="J28" s="39">
        <f t="shared" si="6"/>
        <v>32.996968750000001</v>
      </c>
      <c r="K28" s="39">
        <f t="shared" si="6"/>
        <v>41.7527890625</v>
      </c>
      <c r="L28" s="39">
        <f>((L27*L26)*7/1000-L18-L19)/3</f>
        <v>20.113291666666665</v>
      </c>
      <c r="M28" s="40">
        <f t="shared" ref="M28:Y28" si="7">((M27*M26)*7/1000-M18-M19)/3</f>
        <v>16.000687499999998</v>
      </c>
      <c r="N28" s="87">
        <f t="shared" si="7"/>
        <v>17.952117187500001</v>
      </c>
      <c r="O28" s="39">
        <f t="shared" si="7"/>
        <v>50.184671874999999</v>
      </c>
      <c r="P28" s="39">
        <f t="shared" si="7"/>
        <v>40.543851562499995</v>
      </c>
      <c r="Q28" s="39">
        <f t="shared" si="7"/>
        <v>35.648062500000002</v>
      </c>
      <c r="R28" s="39">
        <f t="shared" si="7"/>
        <v>23.636750000000003</v>
      </c>
      <c r="S28" s="39">
        <f t="shared" si="7"/>
        <v>19.2897421875</v>
      </c>
      <c r="T28" s="38">
        <f t="shared" si="7"/>
        <v>23.216234375000003</v>
      </c>
      <c r="U28" s="39">
        <f t="shared" si="7"/>
        <v>32.446249999999999</v>
      </c>
      <c r="V28" s="39">
        <f t="shared" si="7"/>
        <v>50.261468749999999</v>
      </c>
      <c r="W28" s="39">
        <f t="shared" si="7"/>
        <v>33.537546875000004</v>
      </c>
      <c r="X28" s="39">
        <f t="shared" si="7"/>
        <v>27.638437499999998</v>
      </c>
      <c r="Y28" s="40">
        <f t="shared" si="7"/>
        <v>18.939307291666669</v>
      </c>
      <c r="Z28" s="41"/>
    </row>
    <row r="29" spans="1:30" ht="33.75" customHeight="1" x14ac:dyDescent="0.35">
      <c r="A29" s="99" t="s">
        <v>23</v>
      </c>
      <c r="B29" s="42">
        <f t="shared" ref="B29:C29" si="8">((B27*B26)*7)/1000</f>
        <v>234.08</v>
      </c>
      <c r="C29" s="43">
        <f t="shared" si="8"/>
        <v>192.136</v>
      </c>
      <c r="D29" s="90">
        <f>((D27*D26)*7)/1000</f>
        <v>191.80699999999999</v>
      </c>
      <c r="E29" s="88">
        <f>((E27*E26)*7)/1000</f>
        <v>210.5985</v>
      </c>
      <c r="F29" s="43">
        <f t="shared" ref="F29:G29" si="9">((F27*F26)*7)/1000</f>
        <v>210.92400000000001</v>
      </c>
      <c r="G29" s="43">
        <f t="shared" si="9"/>
        <v>201.6</v>
      </c>
      <c r="H29" s="43">
        <f>((H27*H26)*7)/1000</f>
        <v>204.1585</v>
      </c>
      <c r="I29" s="43">
        <f>((I27*I26)*7)/1000</f>
        <v>161.91</v>
      </c>
      <c r="J29" s="43">
        <f t="shared" ref="J29:M29" si="10">((J27*J26)*7)/1000</f>
        <v>163.709</v>
      </c>
      <c r="K29" s="43">
        <f t="shared" si="10"/>
        <v>206.95500000000001</v>
      </c>
      <c r="L29" s="43">
        <f t="shared" si="10"/>
        <v>100.485</v>
      </c>
      <c r="M29" s="90">
        <f t="shared" si="10"/>
        <v>79.38</v>
      </c>
      <c r="N29" s="88">
        <f>((N27*N26)*7)/1000</f>
        <v>89.159000000000006</v>
      </c>
      <c r="O29" s="43">
        <f>((O27*O26)*7)/1000</f>
        <v>248.68199999999999</v>
      </c>
      <c r="P29" s="43">
        <f>((P27*P26)*7)/1000</f>
        <v>200.9735</v>
      </c>
      <c r="Q29" s="43">
        <f t="shared" ref="Q29:Y29" si="11">((Q27*Q26)*7)/1000</f>
        <v>176.715</v>
      </c>
      <c r="R29" s="43">
        <f t="shared" si="11"/>
        <v>117.18</v>
      </c>
      <c r="S29" s="43">
        <f t="shared" si="11"/>
        <v>95.630499999999998</v>
      </c>
      <c r="T29" s="44">
        <f t="shared" si="11"/>
        <v>115.09050000000001</v>
      </c>
      <c r="U29" s="45">
        <f t="shared" si="11"/>
        <v>160.93</v>
      </c>
      <c r="V29" s="45">
        <f t="shared" si="11"/>
        <v>249.333</v>
      </c>
      <c r="W29" s="45">
        <f t="shared" si="11"/>
        <v>166.25700000000001</v>
      </c>
      <c r="X29" s="45">
        <f t="shared" si="11"/>
        <v>137.02500000000001</v>
      </c>
      <c r="Y29" s="46">
        <f t="shared" si="11"/>
        <v>93.87</v>
      </c>
      <c r="Z29" s="47"/>
    </row>
    <row r="30" spans="1:30" ht="33.75" customHeight="1" thickBot="1" x14ac:dyDescent="0.4">
      <c r="A30" s="100" t="s">
        <v>24</v>
      </c>
      <c r="B30" s="48">
        <f t="shared" ref="B30:C30" si="12">+(B25/B27)/7*1000</f>
        <v>47.500000000000007</v>
      </c>
      <c r="C30" s="49">
        <f t="shared" si="12"/>
        <v>46.999999999999993</v>
      </c>
      <c r="D30" s="50">
        <f>+(D25/D27)/7*1000</f>
        <v>46.999999999999993</v>
      </c>
      <c r="E30" s="89">
        <f t="shared" ref="E30:G30" si="13">+(E25/E27)/7*1000</f>
        <v>46.5</v>
      </c>
      <c r="F30" s="49">
        <f t="shared" si="13"/>
        <v>46.500000000000007</v>
      </c>
      <c r="G30" s="49">
        <f t="shared" si="13"/>
        <v>45.000000000000007</v>
      </c>
      <c r="H30" s="49">
        <f>+(H25/H27)/7*1000</f>
        <v>45.5</v>
      </c>
      <c r="I30" s="49">
        <f t="shared" ref="I30:M30" si="14">+(I25/I27)/7*1000</f>
        <v>45</v>
      </c>
      <c r="J30" s="49">
        <f t="shared" si="14"/>
        <v>45.500000000000007</v>
      </c>
      <c r="K30" s="49">
        <f t="shared" si="14"/>
        <v>45</v>
      </c>
      <c r="L30" s="49">
        <f t="shared" si="14"/>
        <v>45</v>
      </c>
      <c r="M30" s="50">
        <f t="shared" si="14"/>
        <v>45</v>
      </c>
      <c r="N30" s="89">
        <f>+(N25/N27)/7*1000</f>
        <v>46.999999999999993</v>
      </c>
      <c r="O30" s="49">
        <f t="shared" ref="O30:Y30" si="15">+(O25/O27)/7*1000</f>
        <v>46.5</v>
      </c>
      <c r="P30" s="49">
        <f t="shared" si="15"/>
        <v>45.5</v>
      </c>
      <c r="Q30" s="49">
        <f t="shared" si="15"/>
        <v>45.000000000000007</v>
      </c>
      <c r="R30" s="49">
        <f t="shared" si="15"/>
        <v>45.000000000000007</v>
      </c>
      <c r="S30" s="49">
        <f t="shared" si="15"/>
        <v>44.499999999999993</v>
      </c>
      <c r="T30" s="48">
        <f t="shared" si="15"/>
        <v>48.5</v>
      </c>
      <c r="U30" s="49">
        <f t="shared" si="15"/>
        <v>47.499999999999993</v>
      </c>
      <c r="V30" s="49">
        <f t="shared" si="15"/>
        <v>46.5</v>
      </c>
      <c r="W30" s="49">
        <f t="shared" si="15"/>
        <v>45.500000000000007</v>
      </c>
      <c r="X30" s="49">
        <f t="shared" si="15"/>
        <v>45.000000000000007</v>
      </c>
      <c r="Y30" s="50">
        <f t="shared" si="15"/>
        <v>45</v>
      </c>
      <c r="Z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202" t="s">
        <v>26</v>
      </c>
      <c r="C36" s="203"/>
      <c r="D36" s="203"/>
      <c r="E36" s="203"/>
      <c r="F36" s="203"/>
      <c r="G36" s="203"/>
      <c r="H36" s="200"/>
      <c r="I36" s="102"/>
      <c r="J36" s="55" t="s">
        <v>27</v>
      </c>
      <c r="K36" s="110"/>
      <c r="L36" s="203" t="s">
        <v>26</v>
      </c>
      <c r="M36" s="203"/>
      <c r="N36" s="203"/>
      <c r="O36" s="203"/>
      <c r="P36" s="20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27.915468749999995</v>
      </c>
      <c r="C39" s="82">
        <v>40.315643750000007</v>
      </c>
      <c r="D39" s="82">
        <v>40.490643750000004</v>
      </c>
      <c r="E39" s="82">
        <v>58.306374999999996</v>
      </c>
      <c r="F39" s="82">
        <v>48.672749999999994</v>
      </c>
      <c r="G39" s="82">
        <v>29.761525000000002</v>
      </c>
      <c r="H39" s="82">
        <v>13.231950000000001</v>
      </c>
      <c r="I39" s="104">
        <f t="shared" ref="I39:I46" si="16">SUM(B39:H39)</f>
        <v>258.69435625</v>
      </c>
      <c r="J39" s="2"/>
      <c r="K39" s="94" t="s">
        <v>13</v>
      </c>
      <c r="L39" s="82">
        <v>12.8</v>
      </c>
      <c r="M39" s="82">
        <v>16.899999999999999</v>
      </c>
      <c r="N39" s="82">
        <v>15.6</v>
      </c>
      <c r="O39" s="82"/>
      <c r="P39" s="82"/>
      <c r="Q39" s="104">
        <f t="shared" ref="Q39:Q46" si="17">SUM(L39:P39)</f>
        <v>45.3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29.441257812499998</v>
      </c>
      <c r="C40" s="82">
        <v>42.565464062499998</v>
      </c>
      <c r="D40" s="82">
        <v>42.705464062499999</v>
      </c>
      <c r="E40" s="82">
        <v>61.488906249999999</v>
      </c>
      <c r="F40" s="82">
        <v>51.461812500000008</v>
      </c>
      <c r="G40" s="82">
        <v>31.40961875</v>
      </c>
      <c r="H40" s="82">
        <v>14.013512500000001</v>
      </c>
      <c r="I40" s="104">
        <f t="shared" si="16"/>
        <v>273.08603593750001</v>
      </c>
      <c r="J40" s="2"/>
      <c r="K40" s="95" t="s">
        <v>14</v>
      </c>
      <c r="L40" s="82">
        <v>13.3</v>
      </c>
      <c r="M40" s="82">
        <v>17.399999999999999</v>
      </c>
      <c r="N40" s="82">
        <v>16.2</v>
      </c>
      <c r="O40" s="82"/>
      <c r="P40" s="82"/>
      <c r="Q40" s="104">
        <f t="shared" si="17"/>
        <v>46.9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16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17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29.441257812499998</v>
      </c>
      <c r="C42" s="82">
        <v>42.565464062499998</v>
      </c>
      <c r="D42" s="82">
        <v>42.705464062499999</v>
      </c>
      <c r="E42" s="82">
        <v>61.488906249999999</v>
      </c>
      <c r="F42" s="82">
        <v>51.461812500000008</v>
      </c>
      <c r="G42" s="82">
        <v>31.40961875</v>
      </c>
      <c r="H42" s="82">
        <v>14.013512500000001</v>
      </c>
      <c r="I42" s="104">
        <f t="shared" si="16"/>
        <v>273.08603593750001</v>
      </c>
      <c r="J42" s="2"/>
      <c r="K42" s="95" t="s">
        <v>16</v>
      </c>
      <c r="L42" s="82">
        <v>13.3</v>
      </c>
      <c r="M42" s="82">
        <v>17.399999999999999</v>
      </c>
      <c r="N42" s="82">
        <v>16.2</v>
      </c>
      <c r="O42" s="82"/>
      <c r="P42" s="82"/>
      <c r="Q42" s="104">
        <f t="shared" si="17"/>
        <v>46.9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29.441257812499998</v>
      </c>
      <c r="C43" s="82">
        <v>42.565464062499998</v>
      </c>
      <c r="D43" s="82">
        <v>42.705464062499999</v>
      </c>
      <c r="E43" s="82">
        <v>61.488906249999999</v>
      </c>
      <c r="F43" s="82">
        <v>51.461812500000008</v>
      </c>
      <c r="G43" s="82">
        <v>31.40961875</v>
      </c>
      <c r="H43" s="82">
        <v>14.013512500000001</v>
      </c>
      <c r="I43" s="104">
        <f t="shared" si="16"/>
        <v>273.08603593750001</v>
      </c>
      <c r="J43" s="2"/>
      <c r="K43" s="94" t="s">
        <v>17</v>
      </c>
      <c r="L43" s="82">
        <v>13.3</v>
      </c>
      <c r="M43" s="82">
        <v>17.399999999999999</v>
      </c>
      <c r="N43" s="82">
        <v>16.2</v>
      </c>
      <c r="O43" s="82"/>
      <c r="P43" s="82"/>
      <c r="Q43" s="104">
        <f t="shared" si="17"/>
        <v>46.9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16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17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29.441257812499998</v>
      </c>
      <c r="C45" s="82">
        <v>42.565464062499998</v>
      </c>
      <c r="D45" s="82">
        <v>42.705464062499999</v>
      </c>
      <c r="E45" s="82">
        <v>61.488906249999999</v>
      </c>
      <c r="F45" s="82">
        <v>51.461812500000008</v>
      </c>
      <c r="G45" s="82">
        <v>31.40961875</v>
      </c>
      <c r="H45" s="82">
        <v>14.013512500000001</v>
      </c>
      <c r="I45" s="104">
        <f t="shared" si="16"/>
        <v>273.08603593750001</v>
      </c>
      <c r="J45" s="2"/>
      <c r="K45" s="94" t="s">
        <v>19</v>
      </c>
      <c r="L45" s="82">
        <v>13.4</v>
      </c>
      <c r="M45" s="82">
        <v>17.5</v>
      </c>
      <c r="N45" s="82">
        <v>16.3</v>
      </c>
      <c r="O45" s="82"/>
      <c r="P45" s="82"/>
      <c r="Q45" s="104">
        <f t="shared" si="17"/>
        <v>47.2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18">SUM(B39:B45)</f>
        <v>145.68049999999999</v>
      </c>
      <c r="C46" s="28">
        <f t="shared" si="18"/>
        <v>210.57749999999999</v>
      </c>
      <c r="D46" s="28">
        <f t="shared" si="18"/>
        <v>211.3125</v>
      </c>
      <c r="E46" s="28">
        <f t="shared" si="18"/>
        <v>304.262</v>
      </c>
      <c r="F46" s="28">
        <f t="shared" si="18"/>
        <v>254.52000000000004</v>
      </c>
      <c r="G46" s="28">
        <f t="shared" si="18"/>
        <v>155.39999999999998</v>
      </c>
      <c r="H46" s="28">
        <f t="shared" si="18"/>
        <v>69.286000000000016</v>
      </c>
      <c r="I46" s="104">
        <f t="shared" si="16"/>
        <v>1351.0385000000001</v>
      </c>
      <c r="K46" s="80" t="s">
        <v>11</v>
      </c>
      <c r="L46" s="84">
        <f>SUM(L39:L45)</f>
        <v>66.100000000000009</v>
      </c>
      <c r="M46" s="28">
        <f>SUM(M39:M45)</f>
        <v>86.6</v>
      </c>
      <c r="N46" s="28">
        <f>SUM(N39:N45)</f>
        <v>80.5</v>
      </c>
      <c r="O46" s="28">
        <f>SUM(O39:O45)</f>
        <v>0</v>
      </c>
      <c r="P46" s="28">
        <f>SUM(P39:P45)</f>
        <v>0</v>
      </c>
      <c r="Q46" s="104">
        <f t="shared" si="17"/>
        <v>233.2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53.5</v>
      </c>
      <c r="C47" s="31">
        <v>52.5</v>
      </c>
      <c r="D47" s="31">
        <v>52.5</v>
      </c>
      <c r="E47" s="31">
        <v>51.5</v>
      </c>
      <c r="F47" s="31">
        <v>50.5</v>
      </c>
      <c r="G47" s="31">
        <v>50</v>
      </c>
      <c r="H47" s="31">
        <v>49</v>
      </c>
      <c r="I47" s="105">
        <f>+((I46/I48)/7)*1000</f>
        <v>51.50934080597812</v>
      </c>
      <c r="K47" s="113" t="s">
        <v>20</v>
      </c>
      <c r="L47" s="85">
        <v>62.5</v>
      </c>
      <c r="M47" s="31">
        <v>62.5</v>
      </c>
      <c r="N47" s="31">
        <v>62.5</v>
      </c>
      <c r="O47" s="31"/>
      <c r="P47" s="31"/>
      <c r="Q47" s="105">
        <f>+((Q46/Q48)/7)*1000</f>
        <v>62.503350308228356</v>
      </c>
      <c r="R47" s="65"/>
      <c r="S47" s="65"/>
    </row>
    <row r="48" spans="1:30" ht="33.75" customHeight="1" x14ac:dyDescent="0.35">
      <c r="A48" s="97" t="s">
        <v>21</v>
      </c>
      <c r="B48" s="86">
        <v>389</v>
      </c>
      <c r="C48" s="35">
        <v>573</v>
      </c>
      <c r="D48" s="35">
        <v>575</v>
      </c>
      <c r="E48" s="35">
        <v>844</v>
      </c>
      <c r="F48" s="35">
        <v>720</v>
      </c>
      <c r="G48" s="35">
        <v>444</v>
      </c>
      <c r="H48" s="35">
        <v>202</v>
      </c>
      <c r="I48" s="106">
        <f>SUM(B48:H48)</f>
        <v>3747</v>
      </c>
      <c r="J48" s="66"/>
      <c r="K48" s="97" t="s">
        <v>21</v>
      </c>
      <c r="L48" s="109">
        <v>151</v>
      </c>
      <c r="M48" s="67">
        <v>198</v>
      </c>
      <c r="N48" s="67">
        <v>184</v>
      </c>
      <c r="O48" s="67"/>
      <c r="P48" s="67"/>
      <c r="Q48" s="115">
        <f>SUM(L48:P48)</f>
        <v>533</v>
      </c>
      <c r="R48" s="68"/>
      <c r="S48" s="68"/>
    </row>
    <row r="49" spans="1:30" ht="33.75" customHeight="1" x14ac:dyDescent="0.35">
      <c r="A49" s="98" t="s">
        <v>22</v>
      </c>
      <c r="B49" s="87">
        <f t="shared" ref="B49:H49" si="19">((B48*B47)*7/1000-B39)/4</f>
        <v>29.441257812499998</v>
      </c>
      <c r="C49" s="39">
        <f t="shared" si="19"/>
        <v>42.565464062499998</v>
      </c>
      <c r="D49" s="39">
        <f t="shared" si="19"/>
        <v>42.705464062499999</v>
      </c>
      <c r="E49" s="39">
        <f t="shared" si="19"/>
        <v>61.488906249999999</v>
      </c>
      <c r="F49" s="39">
        <f t="shared" si="19"/>
        <v>51.461812500000008</v>
      </c>
      <c r="G49" s="39">
        <f t="shared" si="19"/>
        <v>31.40961875</v>
      </c>
      <c r="H49" s="39">
        <f t="shared" si="19"/>
        <v>14.013512500000001</v>
      </c>
      <c r="I49" s="107">
        <f>((I46*1000)/I48)/7</f>
        <v>51.50934080597812</v>
      </c>
      <c r="K49" s="98" t="s">
        <v>22</v>
      </c>
      <c r="L49" s="87">
        <f t="shared" ref="L49:P49" si="20">((L48*L47)*7/1000-L39)/4</f>
        <v>13.315625000000001</v>
      </c>
      <c r="M49" s="39">
        <f t="shared" si="20"/>
        <v>17.431249999999999</v>
      </c>
      <c r="N49" s="39">
        <f t="shared" si="20"/>
        <v>16.225000000000001</v>
      </c>
      <c r="O49" s="39">
        <f t="shared" si="20"/>
        <v>0</v>
      </c>
      <c r="P49" s="39">
        <f t="shared" si="20"/>
        <v>0</v>
      </c>
      <c r="Q49" s="116">
        <f>((Q46*1000)/Q48)/7</f>
        <v>62.503350308228356</v>
      </c>
      <c r="R49" s="68"/>
      <c r="S49" s="68"/>
    </row>
    <row r="50" spans="1:30" ht="33.75" customHeight="1" x14ac:dyDescent="0.35">
      <c r="A50" s="99" t="s">
        <v>23</v>
      </c>
      <c r="B50" s="88">
        <f t="shared" ref="B50:H50" si="21">((B48*B47)*7)/1000</f>
        <v>145.68049999999999</v>
      </c>
      <c r="C50" s="43">
        <f t="shared" si="21"/>
        <v>210.57749999999999</v>
      </c>
      <c r="D50" s="43">
        <f t="shared" si="21"/>
        <v>211.3125</v>
      </c>
      <c r="E50" s="43">
        <f t="shared" si="21"/>
        <v>304.262</v>
      </c>
      <c r="F50" s="43">
        <f t="shared" si="21"/>
        <v>254.52</v>
      </c>
      <c r="G50" s="43">
        <f t="shared" si="21"/>
        <v>155.4</v>
      </c>
      <c r="H50" s="43">
        <f t="shared" si="21"/>
        <v>69.286000000000001</v>
      </c>
      <c r="I50" s="90"/>
      <c r="K50" s="99" t="s">
        <v>23</v>
      </c>
      <c r="L50" s="88">
        <f>((L48*L47)*7)/1000</f>
        <v>66.0625</v>
      </c>
      <c r="M50" s="43">
        <f>((M48*M47)*7)/1000</f>
        <v>86.625</v>
      </c>
      <c r="N50" s="43">
        <f>((N48*N47)*7)/1000</f>
        <v>80.5</v>
      </c>
      <c r="O50" s="43">
        <f>((O48*O47)*7)/1000</f>
        <v>0</v>
      </c>
      <c r="P50" s="43">
        <f>((P48*P47)*7)/1000</f>
        <v>0</v>
      </c>
      <c r="Q50" s="117"/>
    </row>
    <row r="51" spans="1:30" ht="33.75" customHeight="1" thickBot="1" x14ac:dyDescent="0.4">
      <c r="A51" s="100" t="s">
        <v>24</v>
      </c>
      <c r="B51" s="89">
        <f t="shared" ref="B51:H51" si="22">+(B46/B48)/7*1000</f>
        <v>53.5</v>
      </c>
      <c r="C51" s="49">
        <f t="shared" si="22"/>
        <v>52.5</v>
      </c>
      <c r="D51" s="49">
        <f t="shared" si="22"/>
        <v>52.5</v>
      </c>
      <c r="E51" s="49">
        <f t="shared" si="22"/>
        <v>51.5</v>
      </c>
      <c r="F51" s="49">
        <f t="shared" si="22"/>
        <v>50.5</v>
      </c>
      <c r="G51" s="49">
        <f t="shared" si="22"/>
        <v>49.999999999999986</v>
      </c>
      <c r="H51" s="49">
        <f t="shared" si="22"/>
        <v>49.000000000000007</v>
      </c>
      <c r="I51" s="108"/>
      <c r="J51" s="52"/>
      <c r="K51" s="100" t="s">
        <v>24</v>
      </c>
      <c r="L51" s="89">
        <f>+(L46/L48)/7*1000</f>
        <v>62.535477767265853</v>
      </c>
      <c r="M51" s="49">
        <f>+(M46/M48)/7*1000</f>
        <v>62.481962481962476</v>
      </c>
      <c r="N51" s="49">
        <f>+(N46/N48)/7*1000</f>
        <v>62.5</v>
      </c>
      <c r="O51" s="49" t="e">
        <f>+(O46/O48)/7*1000</f>
        <v>#DIV/0!</v>
      </c>
      <c r="P51" s="49" t="e">
        <f>+(P46/P48)/7*1000</f>
        <v>#DIV/0!</v>
      </c>
      <c r="Q51" s="50"/>
      <c r="R51" s="53"/>
      <c r="S51" s="53"/>
    </row>
    <row r="52" spans="1:30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0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0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204"/>
      <c r="K54" s="20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0" ht="33.75" customHeight="1" x14ac:dyDescent="0.35">
      <c r="A55" s="121" t="s">
        <v>29</v>
      </c>
      <c r="B55" s="202" t="s">
        <v>8</v>
      </c>
      <c r="C55" s="203"/>
      <c r="D55" s="203"/>
      <c r="E55" s="203"/>
      <c r="F55" s="200"/>
      <c r="G55" s="118"/>
      <c r="H55" s="72"/>
      <c r="I55" s="72"/>
      <c r="J55" s="73"/>
      <c r="K55" s="73"/>
      <c r="T55" s="54"/>
      <c r="U55" s="54"/>
      <c r="V55" s="54"/>
      <c r="W55" s="2"/>
      <c r="X55" s="2"/>
      <c r="Y55" s="2"/>
      <c r="Z55" s="2"/>
      <c r="AB55" s="2"/>
      <c r="AC55" s="2"/>
      <c r="AD55" s="2"/>
    </row>
    <row r="56" spans="1:30" ht="33.75" customHeight="1" x14ac:dyDescent="0.35">
      <c r="A56" s="92" t="s">
        <v>28</v>
      </c>
      <c r="B56" s="101"/>
      <c r="C56" s="15"/>
      <c r="D56" s="15"/>
      <c r="E56" s="15"/>
      <c r="F56" s="15"/>
      <c r="G56" s="103" t="s">
        <v>11</v>
      </c>
      <c r="I56" s="56"/>
      <c r="J56" s="56"/>
      <c r="K56" s="56"/>
      <c r="L56" s="56"/>
      <c r="M56" s="74"/>
      <c r="N56" s="74"/>
      <c r="O56" s="74"/>
      <c r="P56" s="56"/>
      <c r="Q56" s="56"/>
      <c r="R56" s="75"/>
      <c r="S56" s="75"/>
      <c r="T56" s="75"/>
      <c r="U56" s="2"/>
      <c r="V56" s="2"/>
      <c r="W56" s="2"/>
      <c r="X56" s="2"/>
      <c r="Z56" s="2"/>
      <c r="AA56" s="2"/>
      <c r="AB56" s="2"/>
    </row>
    <row r="57" spans="1:30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103"/>
      <c r="H57" s="56"/>
      <c r="I57" s="56"/>
      <c r="J57" s="56"/>
      <c r="K57" s="56"/>
      <c r="L57" s="56"/>
      <c r="M57" s="74"/>
      <c r="N57" s="74"/>
      <c r="O57" s="74"/>
      <c r="P57" s="56"/>
      <c r="Q57" s="56"/>
      <c r="R57" s="75"/>
      <c r="S57" s="75"/>
      <c r="T57" s="75"/>
      <c r="U57" s="2"/>
      <c r="V57" s="2"/>
      <c r="W57" s="2"/>
      <c r="X57" s="2"/>
      <c r="Y57" s="2"/>
      <c r="Z57" s="2"/>
      <c r="AA57" s="2"/>
      <c r="AB57" s="2"/>
    </row>
    <row r="58" spans="1:30" ht="33.75" customHeight="1" x14ac:dyDescent="0.35">
      <c r="A58" s="94" t="s">
        <v>13</v>
      </c>
      <c r="B58" s="82">
        <v>45.5</v>
      </c>
      <c r="C58" s="82">
        <v>43.2</v>
      </c>
      <c r="D58" s="82">
        <v>37</v>
      </c>
      <c r="E58" s="82">
        <v>50.2</v>
      </c>
      <c r="F58" s="82"/>
      <c r="G58" s="104">
        <f t="shared" ref="G58:G65" si="23">SUM(B58:F58)</f>
        <v>175.9</v>
      </c>
      <c r="H58" s="76"/>
      <c r="I58" s="2"/>
      <c r="J58" s="56"/>
      <c r="K58" s="56"/>
      <c r="L58" s="56"/>
      <c r="M58" s="74"/>
      <c r="N58" s="74"/>
      <c r="O58" s="74"/>
      <c r="P58" s="56"/>
      <c r="Q58" s="56"/>
      <c r="R58" s="75"/>
      <c r="S58" s="75"/>
      <c r="T58" s="75"/>
      <c r="U58" s="2"/>
      <c r="V58" s="2"/>
      <c r="W58" s="2"/>
      <c r="X58" s="2"/>
      <c r="Y58" s="2"/>
      <c r="Z58" s="2"/>
      <c r="AA58" s="2"/>
      <c r="AB58" s="2"/>
    </row>
    <row r="59" spans="1:30" ht="33.75" customHeight="1" x14ac:dyDescent="0.35">
      <c r="A59" s="95" t="s">
        <v>14</v>
      </c>
      <c r="B59" s="82">
        <v>47.8</v>
      </c>
      <c r="C59" s="82">
        <v>45.3</v>
      </c>
      <c r="D59" s="82">
        <v>38.6</v>
      </c>
      <c r="E59" s="82">
        <v>52.2</v>
      </c>
      <c r="F59" s="82"/>
      <c r="G59" s="104">
        <f t="shared" si="23"/>
        <v>183.89999999999998</v>
      </c>
      <c r="H59" s="76"/>
      <c r="I59" s="2"/>
      <c r="J59" s="56"/>
      <c r="K59" s="56"/>
      <c r="L59" s="56"/>
      <c r="M59" s="74"/>
      <c r="N59" s="74"/>
      <c r="O59" s="74"/>
      <c r="P59" s="56"/>
      <c r="Q59" s="56"/>
      <c r="R59" s="75"/>
      <c r="S59" s="75"/>
      <c r="T59" s="75"/>
      <c r="U59" s="2"/>
      <c r="V59" s="2"/>
      <c r="W59" s="2"/>
      <c r="X59" s="2"/>
      <c r="Y59" s="2"/>
      <c r="Z59" s="2"/>
      <c r="AA59" s="2"/>
      <c r="AB59" s="2"/>
    </row>
    <row r="60" spans="1:30" ht="33.75" customHeight="1" x14ac:dyDescent="0.35">
      <c r="A60" s="94" t="s">
        <v>15</v>
      </c>
      <c r="B60" s="82"/>
      <c r="C60" s="82"/>
      <c r="D60" s="82"/>
      <c r="E60" s="82"/>
      <c r="F60" s="24"/>
      <c r="G60" s="104">
        <f t="shared" si="23"/>
        <v>0</v>
      </c>
      <c r="H60" s="76"/>
      <c r="I60" s="2"/>
      <c r="J60" s="56"/>
      <c r="K60" s="56"/>
      <c r="L60" s="56"/>
      <c r="M60" s="74"/>
      <c r="N60" s="74"/>
      <c r="O60" s="74"/>
      <c r="P60" s="56"/>
      <c r="Q60" s="56"/>
      <c r="R60" s="75"/>
      <c r="S60" s="75"/>
      <c r="T60" s="75"/>
      <c r="U60" s="2"/>
      <c r="V60" s="2"/>
      <c r="W60" s="2"/>
      <c r="X60" s="2"/>
      <c r="Y60" s="2"/>
      <c r="Z60" s="2"/>
      <c r="AA60" s="2"/>
      <c r="AB60" s="2"/>
    </row>
    <row r="61" spans="1:30" ht="33.75" customHeight="1" x14ac:dyDescent="0.35">
      <c r="A61" s="95" t="s">
        <v>16</v>
      </c>
      <c r="B61" s="82">
        <v>47.8</v>
      </c>
      <c r="C61" s="82">
        <v>45.3</v>
      </c>
      <c r="D61" s="82">
        <v>38.6</v>
      </c>
      <c r="E61" s="82">
        <v>52.3</v>
      </c>
      <c r="F61" s="82"/>
      <c r="G61" s="104">
        <f t="shared" si="23"/>
        <v>184</v>
      </c>
      <c r="H61" s="76"/>
      <c r="I61" s="2"/>
      <c r="J61" s="56"/>
      <c r="K61" s="56"/>
      <c r="L61" s="56"/>
      <c r="M61" s="74"/>
      <c r="N61" s="74"/>
      <c r="O61" s="74"/>
      <c r="P61" s="56"/>
      <c r="Q61" s="56"/>
      <c r="R61" s="75"/>
      <c r="S61" s="75"/>
      <c r="T61" s="75"/>
      <c r="U61" s="3"/>
      <c r="V61" s="3"/>
      <c r="W61" s="2"/>
      <c r="X61" s="2"/>
      <c r="Y61" s="2"/>
      <c r="Z61" s="2"/>
      <c r="AA61" s="2"/>
      <c r="AB61" s="2"/>
    </row>
    <row r="62" spans="1:30" ht="33.75" customHeight="1" x14ac:dyDescent="0.35">
      <c r="A62" s="94" t="s">
        <v>17</v>
      </c>
      <c r="B62" s="82">
        <v>47.8</v>
      </c>
      <c r="C62" s="82">
        <v>45.3</v>
      </c>
      <c r="D62" s="82">
        <v>38.6</v>
      </c>
      <c r="E62" s="82">
        <v>52.3</v>
      </c>
      <c r="F62" s="82"/>
      <c r="G62" s="104">
        <f t="shared" si="23"/>
        <v>184</v>
      </c>
      <c r="H62" s="76"/>
      <c r="I62" s="2"/>
      <c r="J62" s="56"/>
      <c r="K62" s="56"/>
      <c r="L62" s="56"/>
      <c r="M62" s="74"/>
      <c r="N62" s="74"/>
      <c r="O62" s="74"/>
      <c r="P62" s="56"/>
      <c r="Q62" s="56"/>
      <c r="R62" s="75"/>
      <c r="S62" s="75"/>
      <c r="T62" s="75"/>
      <c r="U62" s="3"/>
      <c r="V62" s="3"/>
      <c r="W62" s="2"/>
      <c r="X62" s="2"/>
      <c r="Y62" s="2"/>
      <c r="Z62" s="2"/>
      <c r="AA62" s="2"/>
      <c r="AB62" s="2"/>
    </row>
    <row r="63" spans="1:30" ht="33.75" customHeight="1" x14ac:dyDescent="0.35">
      <c r="A63" s="95" t="s">
        <v>18</v>
      </c>
      <c r="B63" s="82"/>
      <c r="C63" s="82"/>
      <c r="D63" s="82"/>
      <c r="E63" s="82"/>
      <c r="F63" s="82"/>
      <c r="G63" s="104">
        <f t="shared" si="23"/>
        <v>0</v>
      </c>
      <c r="H63" s="76"/>
      <c r="I63" s="2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3"/>
      <c r="V63" s="3"/>
      <c r="Y63" s="2"/>
      <c r="Z63" s="2"/>
      <c r="AA63" s="2"/>
      <c r="AB63" s="2"/>
    </row>
    <row r="64" spans="1:30" ht="33.75" customHeight="1" x14ac:dyDescent="0.35">
      <c r="A64" s="94" t="s">
        <v>19</v>
      </c>
      <c r="B64" s="82">
        <v>47.8</v>
      </c>
      <c r="C64" s="82">
        <v>45.3</v>
      </c>
      <c r="D64" s="82">
        <v>38.700000000000003</v>
      </c>
      <c r="E64" s="82">
        <v>52.3</v>
      </c>
      <c r="F64" s="82"/>
      <c r="G64" s="104">
        <f t="shared" si="23"/>
        <v>184.10000000000002</v>
      </c>
      <c r="H64" s="76"/>
      <c r="I64" s="2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3"/>
      <c r="V64" s="3"/>
      <c r="Y64" s="2"/>
      <c r="Z64" s="2"/>
      <c r="AA64" s="2"/>
      <c r="AB64" s="2"/>
    </row>
    <row r="65" spans="1:28" ht="33.75" customHeight="1" x14ac:dyDescent="0.35">
      <c r="A65" s="122" t="s">
        <v>11</v>
      </c>
      <c r="B65" s="84">
        <f>SUM(B58:B64)</f>
        <v>236.7</v>
      </c>
      <c r="C65" s="28">
        <f>SUM(C58:C64)</f>
        <v>224.40000000000003</v>
      </c>
      <c r="D65" s="28">
        <f>SUM(D58:D64)</f>
        <v>191.5</v>
      </c>
      <c r="E65" s="28">
        <f>SUM(E58:E64)</f>
        <v>259.3</v>
      </c>
      <c r="F65" s="28">
        <f>SUM(F58:F64)</f>
        <v>0</v>
      </c>
      <c r="G65" s="104">
        <f t="shared" si="23"/>
        <v>911.90000000000009</v>
      </c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3"/>
      <c r="V65" s="3"/>
      <c r="W65" s="3"/>
      <c r="X65" s="3"/>
      <c r="Y65" s="2"/>
      <c r="Z65" s="2"/>
      <c r="AA65" s="2"/>
      <c r="AB65" s="2"/>
    </row>
    <row r="66" spans="1:28" ht="33.75" customHeight="1" x14ac:dyDescent="0.35">
      <c r="A66" s="96" t="s">
        <v>20</v>
      </c>
      <c r="B66" s="85">
        <v>70</v>
      </c>
      <c r="C66" s="31">
        <v>70</v>
      </c>
      <c r="D66" s="31">
        <v>70</v>
      </c>
      <c r="E66" s="31">
        <v>70</v>
      </c>
      <c r="F66" s="31"/>
      <c r="G66" s="105">
        <f>+((G65/G67)/7)*1000</f>
        <v>70.000767636447392</v>
      </c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3"/>
      <c r="V66" s="3"/>
      <c r="W66" s="3"/>
      <c r="X66" s="3"/>
      <c r="Y66" s="2"/>
      <c r="Z66" s="2"/>
      <c r="AA66" s="2"/>
      <c r="AB66" s="2"/>
    </row>
    <row r="67" spans="1:28" ht="33.75" customHeight="1" x14ac:dyDescent="0.35">
      <c r="A67" s="97" t="s">
        <v>21</v>
      </c>
      <c r="B67" s="109">
        <v>483</v>
      </c>
      <c r="C67" s="67">
        <v>458</v>
      </c>
      <c r="D67" s="67">
        <v>391</v>
      </c>
      <c r="E67" s="67">
        <v>529</v>
      </c>
      <c r="F67" s="67"/>
      <c r="G67" s="115">
        <f>SUM(B67:F67)</f>
        <v>1861</v>
      </c>
      <c r="I67" s="77"/>
      <c r="M67" s="3"/>
      <c r="N67" s="3"/>
      <c r="O67" s="3"/>
      <c r="P67" s="3"/>
      <c r="Q67" s="3"/>
    </row>
    <row r="68" spans="1:28" ht="33.75" customHeight="1" x14ac:dyDescent="0.35">
      <c r="A68" s="98" t="s">
        <v>22</v>
      </c>
      <c r="B68" s="87">
        <f t="shared" ref="B68:F68" si="24">((B67*B66)*7/1000-B58)/4</f>
        <v>47.792499999999997</v>
      </c>
      <c r="C68" s="39">
        <f t="shared" si="24"/>
        <v>45.304999999999993</v>
      </c>
      <c r="D68" s="39">
        <f t="shared" si="24"/>
        <v>38.647500000000001</v>
      </c>
      <c r="E68" s="39">
        <f t="shared" si="24"/>
        <v>52.252499999999998</v>
      </c>
      <c r="F68" s="39">
        <f t="shared" si="24"/>
        <v>0</v>
      </c>
      <c r="G68" s="119">
        <f>((G65*1000)/G67)/7</f>
        <v>70.000767636447378</v>
      </c>
      <c r="M68" s="3"/>
      <c r="N68" s="3"/>
      <c r="O68" s="3"/>
      <c r="P68" s="3"/>
      <c r="Q68" s="3"/>
    </row>
    <row r="69" spans="1:28" ht="33.75" customHeight="1" x14ac:dyDescent="0.35">
      <c r="A69" s="99" t="s">
        <v>23</v>
      </c>
      <c r="B69" s="88">
        <f>((B67*B66)*7)/1000</f>
        <v>236.67</v>
      </c>
      <c r="C69" s="43">
        <f>((C67*C66)*7)/1000</f>
        <v>224.42</v>
      </c>
      <c r="D69" s="43">
        <f>((D67*D66)*7)/1000</f>
        <v>191.59</v>
      </c>
      <c r="E69" s="43">
        <f>((E67*E66)*7)/1000</f>
        <v>259.20999999999998</v>
      </c>
      <c r="F69" s="43">
        <f>((F67*F66)*7)/1000</f>
        <v>0</v>
      </c>
      <c r="G69" s="90"/>
      <c r="H69" s="52"/>
      <c r="Q69" s="3"/>
    </row>
    <row r="70" spans="1:28" ht="33.75" customHeight="1" thickBot="1" x14ac:dyDescent="0.4">
      <c r="A70" s="100" t="s">
        <v>24</v>
      </c>
      <c r="B70" s="89">
        <f>+(B65/B67)/7*1000</f>
        <v>70.008873114463171</v>
      </c>
      <c r="C70" s="49">
        <f>+(C65/C67)/7*1000</f>
        <v>69.993761696818481</v>
      </c>
      <c r="D70" s="49">
        <f>+(D65/D67)/7*1000</f>
        <v>69.96711728169528</v>
      </c>
      <c r="E70" s="49">
        <f>+(E65/E67)/7*1000</f>
        <v>70.024304617877391</v>
      </c>
      <c r="F70" s="49" t="e">
        <f>+(F65/F67)/7*1000</f>
        <v>#DIV/0!</v>
      </c>
      <c r="G70" s="120"/>
      <c r="Q70" s="3"/>
    </row>
    <row r="71" spans="1:28" ht="33.75" customHeight="1" x14ac:dyDescent="0.35"/>
    <row r="72" spans="1:28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8" ht="33.75" customHeight="1" x14ac:dyDescent="0.35"/>
    <row r="74" spans="1:28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8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8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8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8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8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8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T15:Y15"/>
    <mergeCell ref="B36:H36"/>
    <mergeCell ref="L36:P36"/>
    <mergeCell ref="J54:K54"/>
    <mergeCell ref="B55:F55"/>
    <mergeCell ref="B15:D15"/>
    <mergeCell ref="E15:M15"/>
    <mergeCell ref="A3:C3"/>
    <mergeCell ref="E9:G9"/>
    <mergeCell ref="R9:S9"/>
    <mergeCell ref="K11:L11"/>
    <mergeCell ref="N15:S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39"/>
  <sheetViews>
    <sheetView topLeftCell="B33" zoomScale="30" zoomScaleNormal="30" workbookViewId="0">
      <selection activeCell="Q39" sqref="Q39"/>
    </sheetView>
  </sheetViews>
  <sheetFormatPr baseColWidth="10" defaultRowHeight="14.5" x14ac:dyDescent="0.35"/>
  <cols>
    <col min="1" max="1" width="52.453125" style="19" bestFit="1" customWidth="1"/>
    <col min="2" max="3" width="22.7265625" style="19" bestFit="1" customWidth="1"/>
    <col min="4" max="7" width="21.26953125" style="19" bestFit="1" customWidth="1"/>
    <col min="8" max="8" width="20.1796875" style="19" bestFit="1" customWidth="1"/>
    <col min="9" max="9" width="28.26953125" style="19" bestFit="1" customWidth="1"/>
    <col min="10" max="11" width="33.453125" style="19" bestFit="1" customWidth="1"/>
    <col min="12" max="12" width="22.54296875" style="19" bestFit="1" customWidth="1"/>
    <col min="13" max="14" width="21.26953125" style="19" customWidth="1"/>
    <col min="15" max="15" width="21.26953125" style="19" bestFit="1" customWidth="1"/>
    <col min="16" max="16" width="21.26953125" style="19" customWidth="1"/>
    <col min="17" max="17" width="27.81640625" style="19" customWidth="1"/>
    <col min="18" max="18" width="23.453125" style="19" customWidth="1"/>
    <col min="19" max="19" width="21.453125" style="19" customWidth="1"/>
    <col min="20" max="22" width="20.7265625" style="19" customWidth="1"/>
    <col min="23" max="23" width="32.26953125" style="19" bestFit="1" customWidth="1"/>
    <col min="24" max="24" width="20.7265625" style="19" customWidth="1"/>
    <col min="25" max="25" width="22" style="19" customWidth="1"/>
    <col min="26" max="29" width="21.26953125" style="19" customWidth="1"/>
    <col min="30" max="30" width="22.26953125" style="19" customWidth="1"/>
    <col min="31" max="32" width="11.453125" style="19"/>
    <col min="33" max="33" width="14.81640625" style="19" bestFit="1" customWidth="1"/>
    <col min="34" max="258" width="11.453125" style="19"/>
    <col min="259" max="259" width="34.453125" style="19" customWidth="1"/>
    <col min="260" max="261" width="19.453125" style="19" bestFit="1" customWidth="1"/>
    <col min="262" max="262" width="19.7265625" style="19" customWidth="1"/>
    <col min="263" max="264" width="20.453125" style="19" customWidth="1"/>
    <col min="265" max="266" width="19.7265625" style="19" customWidth="1"/>
    <col min="267" max="267" width="25.26953125" style="19" customWidth="1"/>
    <col min="268" max="268" width="26" style="19" customWidth="1"/>
    <col min="269" max="269" width="22.26953125" style="19" customWidth="1"/>
    <col min="270" max="270" width="24.81640625" style="19" customWidth="1"/>
    <col min="271" max="271" width="21.1796875" style="19" customWidth="1"/>
    <col min="272" max="272" width="21.453125" style="19" customWidth="1"/>
    <col min="273" max="273" width="27.81640625" style="19" customWidth="1"/>
    <col min="274" max="274" width="23.453125" style="19" customWidth="1"/>
    <col min="275" max="275" width="21.453125" style="19" customWidth="1"/>
    <col min="276" max="278" width="20.7265625" style="19" customWidth="1"/>
    <col min="279" max="279" width="32.26953125" style="19" bestFit="1" customWidth="1"/>
    <col min="280" max="280" width="20.7265625" style="19" customWidth="1"/>
    <col min="281" max="281" width="22" style="19" customWidth="1"/>
    <col min="282" max="285" width="21.26953125" style="19" customWidth="1"/>
    <col min="286" max="286" width="22.26953125" style="19" customWidth="1"/>
    <col min="287" max="288" width="11.453125" style="19"/>
    <col min="289" max="289" width="14.81640625" style="19" bestFit="1" customWidth="1"/>
    <col min="290" max="514" width="11.453125" style="19"/>
    <col min="515" max="515" width="34.453125" style="19" customWidth="1"/>
    <col min="516" max="517" width="19.453125" style="19" bestFit="1" customWidth="1"/>
    <col min="518" max="518" width="19.7265625" style="19" customWidth="1"/>
    <col min="519" max="520" width="20.453125" style="19" customWidth="1"/>
    <col min="521" max="522" width="19.7265625" style="19" customWidth="1"/>
    <col min="523" max="523" width="25.26953125" style="19" customWidth="1"/>
    <col min="524" max="524" width="26" style="19" customWidth="1"/>
    <col min="525" max="525" width="22.26953125" style="19" customWidth="1"/>
    <col min="526" max="526" width="24.81640625" style="19" customWidth="1"/>
    <col min="527" max="527" width="21.1796875" style="19" customWidth="1"/>
    <col min="528" max="528" width="21.453125" style="19" customWidth="1"/>
    <col min="529" max="529" width="27.81640625" style="19" customWidth="1"/>
    <col min="530" max="530" width="23.453125" style="19" customWidth="1"/>
    <col min="531" max="531" width="21.453125" style="19" customWidth="1"/>
    <col min="532" max="534" width="20.7265625" style="19" customWidth="1"/>
    <col min="535" max="535" width="32.26953125" style="19" bestFit="1" customWidth="1"/>
    <col min="536" max="536" width="20.7265625" style="19" customWidth="1"/>
    <col min="537" max="537" width="22" style="19" customWidth="1"/>
    <col min="538" max="541" width="21.26953125" style="19" customWidth="1"/>
    <col min="542" max="542" width="22.26953125" style="19" customWidth="1"/>
    <col min="543" max="544" width="11.453125" style="19"/>
    <col min="545" max="545" width="14.81640625" style="19" bestFit="1" customWidth="1"/>
    <col min="546" max="770" width="11.453125" style="19"/>
    <col min="771" max="771" width="34.453125" style="19" customWidth="1"/>
    <col min="772" max="773" width="19.453125" style="19" bestFit="1" customWidth="1"/>
    <col min="774" max="774" width="19.7265625" style="19" customWidth="1"/>
    <col min="775" max="776" width="20.453125" style="19" customWidth="1"/>
    <col min="777" max="778" width="19.7265625" style="19" customWidth="1"/>
    <col min="779" max="779" width="25.26953125" style="19" customWidth="1"/>
    <col min="780" max="780" width="26" style="19" customWidth="1"/>
    <col min="781" max="781" width="22.26953125" style="19" customWidth="1"/>
    <col min="782" max="782" width="24.81640625" style="19" customWidth="1"/>
    <col min="783" max="783" width="21.1796875" style="19" customWidth="1"/>
    <col min="784" max="784" width="21.453125" style="19" customWidth="1"/>
    <col min="785" max="785" width="27.81640625" style="19" customWidth="1"/>
    <col min="786" max="786" width="23.453125" style="19" customWidth="1"/>
    <col min="787" max="787" width="21.453125" style="19" customWidth="1"/>
    <col min="788" max="790" width="20.7265625" style="19" customWidth="1"/>
    <col min="791" max="791" width="32.26953125" style="19" bestFit="1" customWidth="1"/>
    <col min="792" max="792" width="20.7265625" style="19" customWidth="1"/>
    <col min="793" max="793" width="22" style="19" customWidth="1"/>
    <col min="794" max="797" width="21.26953125" style="19" customWidth="1"/>
    <col min="798" max="798" width="22.26953125" style="19" customWidth="1"/>
    <col min="799" max="800" width="11.453125" style="19"/>
    <col min="801" max="801" width="14.81640625" style="19" bestFit="1" customWidth="1"/>
    <col min="802" max="1026" width="11.453125" style="19"/>
    <col min="1027" max="1027" width="34.453125" style="19" customWidth="1"/>
    <col min="1028" max="1029" width="19.453125" style="19" bestFit="1" customWidth="1"/>
    <col min="1030" max="1030" width="19.7265625" style="19" customWidth="1"/>
    <col min="1031" max="1032" width="20.453125" style="19" customWidth="1"/>
    <col min="1033" max="1034" width="19.7265625" style="19" customWidth="1"/>
    <col min="1035" max="1035" width="25.26953125" style="19" customWidth="1"/>
    <col min="1036" max="1036" width="26" style="19" customWidth="1"/>
    <col min="1037" max="1037" width="22.26953125" style="19" customWidth="1"/>
    <col min="1038" max="1038" width="24.81640625" style="19" customWidth="1"/>
    <col min="1039" max="1039" width="21.1796875" style="19" customWidth="1"/>
    <col min="1040" max="1040" width="21.453125" style="19" customWidth="1"/>
    <col min="1041" max="1041" width="27.81640625" style="19" customWidth="1"/>
    <col min="1042" max="1042" width="23.453125" style="19" customWidth="1"/>
    <col min="1043" max="1043" width="21.453125" style="19" customWidth="1"/>
    <col min="1044" max="1046" width="20.7265625" style="19" customWidth="1"/>
    <col min="1047" max="1047" width="32.26953125" style="19" bestFit="1" customWidth="1"/>
    <col min="1048" max="1048" width="20.7265625" style="19" customWidth="1"/>
    <col min="1049" max="1049" width="22" style="19" customWidth="1"/>
    <col min="1050" max="1053" width="21.26953125" style="19" customWidth="1"/>
    <col min="1054" max="1054" width="22.26953125" style="19" customWidth="1"/>
    <col min="1055" max="1056" width="11.453125" style="19"/>
    <col min="1057" max="1057" width="14.81640625" style="19" bestFit="1" customWidth="1"/>
    <col min="1058" max="1282" width="11.453125" style="19"/>
    <col min="1283" max="1283" width="34.453125" style="19" customWidth="1"/>
    <col min="1284" max="1285" width="19.453125" style="19" bestFit="1" customWidth="1"/>
    <col min="1286" max="1286" width="19.7265625" style="19" customWidth="1"/>
    <col min="1287" max="1288" width="20.453125" style="19" customWidth="1"/>
    <col min="1289" max="1290" width="19.7265625" style="19" customWidth="1"/>
    <col min="1291" max="1291" width="25.26953125" style="19" customWidth="1"/>
    <col min="1292" max="1292" width="26" style="19" customWidth="1"/>
    <col min="1293" max="1293" width="22.26953125" style="19" customWidth="1"/>
    <col min="1294" max="1294" width="24.81640625" style="19" customWidth="1"/>
    <col min="1295" max="1295" width="21.1796875" style="19" customWidth="1"/>
    <col min="1296" max="1296" width="21.453125" style="19" customWidth="1"/>
    <col min="1297" max="1297" width="27.81640625" style="19" customWidth="1"/>
    <col min="1298" max="1298" width="23.453125" style="19" customWidth="1"/>
    <col min="1299" max="1299" width="21.453125" style="19" customWidth="1"/>
    <col min="1300" max="1302" width="20.7265625" style="19" customWidth="1"/>
    <col min="1303" max="1303" width="32.26953125" style="19" bestFit="1" customWidth="1"/>
    <col min="1304" max="1304" width="20.7265625" style="19" customWidth="1"/>
    <col min="1305" max="1305" width="22" style="19" customWidth="1"/>
    <col min="1306" max="1309" width="21.26953125" style="19" customWidth="1"/>
    <col min="1310" max="1310" width="22.26953125" style="19" customWidth="1"/>
    <col min="1311" max="1312" width="11.453125" style="19"/>
    <col min="1313" max="1313" width="14.81640625" style="19" bestFit="1" customWidth="1"/>
    <col min="1314" max="1538" width="11.453125" style="19"/>
    <col min="1539" max="1539" width="34.453125" style="19" customWidth="1"/>
    <col min="1540" max="1541" width="19.453125" style="19" bestFit="1" customWidth="1"/>
    <col min="1542" max="1542" width="19.7265625" style="19" customWidth="1"/>
    <col min="1543" max="1544" width="20.453125" style="19" customWidth="1"/>
    <col min="1545" max="1546" width="19.7265625" style="19" customWidth="1"/>
    <col min="1547" max="1547" width="25.26953125" style="19" customWidth="1"/>
    <col min="1548" max="1548" width="26" style="19" customWidth="1"/>
    <col min="1549" max="1549" width="22.26953125" style="19" customWidth="1"/>
    <col min="1550" max="1550" width="24.81640625" style="19" customWidth="1"/>
    <col min="1551" max="1551" width="21.1796875" style="19" customWidth="1"/>
    <col min="1552" max="1552" width="21.453125" style="19" customWidth="1"/>
    <col min="1553" max="1553" width="27.81640625" style="19" customWidth="1"/>
    <col min="1554" max="1554" width="23.453125" style="19" customWidth="1"/>
    <col min="1555" max="1555" width="21.453125" style="19" customWidth="1"/>
    <col min="1556" max="1558" width="20.7265625" style="19" customWidth="1"/>
    <col min="1559" max="1559" width="32.26953125" style="19" bestFit="1" customWidth="1"/>
    <col min="1560" max="1560" width="20.7265625" style="19" customWidth="1"/>
    <col min="1561" max="1561" width="22" style="19" customWidth="1"/>
    <col min="1562" max="1565" width="21.26953125" style="19" customWidth="1"/>
    <col min="1566" max="1566" width="22.26953125" style="19" customWidth="1"/>
    <col min="1567" max="1568" width="11.453125" style="19"/>
    <col min="1569" max="1569" width="14.81640625" style="19" bestFit="1" customWidth="1"/>
    <col min="1570" max="1794" width="11.453125" style="19"/>
    <col min="1795" max="1795" width="34.453125" style="19" customWidth="1"/>
    <col min="1796" max="1797" width="19.453125" style="19" bestFit="1" customWidth="1"/>
    <col min="1798" max="1798" width="19.7265625" style="19" customWidth="1"/>
    <col min="1799" max="1800" width="20.453125" style="19" customWidth="1"/>
    <col min="1801" max="1802" width="19.7265625" style="19" customWidth="1"/>
    <col min="1803" max="1803" width="25.26953125" style="19" customWidth="1"/>
    <col min="1804" max="1804" width="26" style="19" customWidth="1"/>
    <col min="1805" max="1805" width="22.26953125" style="19" customWidth="1"/>
    <col min="1806" max="1806" width="24.81640625" style="19" customWidth="1"/>
    <col min="1807" max="1807" width="21.1796875" style="19" customWidth="1"/>
    <col min="1808" max="1808" width="21.453125" style="19" customWidth="1"/>
    <col min="1809" max="1809" width="27.81640625" style="19" customWidth="1"/>
    <col min="1810" max="1810" width="23.453125" style="19" customWidth="1"/>
    <col min="1811" max="1811" width="21.453125" style="19" customWidth="1"/>
    <col min="1812" max="1814" width="20.7265625" style="19" customWidth="1"/>
    <col min="1815" max="1815" width="32.26953125" style="19" bestFit="1" customWidth="1"/>
    <col min="1816" max="1816" width="20.7265625" style="19" customWidth="1"/>
    <col min="1817" max="1817" width="22" style="19" customWidth="1"/>
    <col min="1818" max="1821" width="21.26953125" style="19" customWidth="1"/>
    <col min="1822" max="1822" width="22.26953125" style="19" customWidth="1"/>
    <col min="1823" max="1824" width="11.453125" style="19"/>
    <col min="1825" max="1825" width="14.81640625" style="19" bestFit="1" customWidth="1"/>
    <col min="1826" max="2050" width="11.453125" style="19"/>
    <col min="2051" max="2051" width="34.453125" style="19" customWidth="1"/>
    <col min="2052" max="2053" width="19.453125" style="19" bestFit="1" customWidth="1"/>
    <col min="2054" max="2054" width="19.7265625" style="19" customWidth="1"/>
    <col min="2055" max="2056" width="20.453125" style="19" customWidth="1"/>
    <col min="2057" max="2058" width="19.7265625" style="19" customWidth="1"/>
    <col min="2059" max="2059" width="25.26953125" style="19" customWidth="1"/>
    <col min="2060" max="2060" width="26" style="19" customWidth="1"/>
    <col min="2061" max="2061" width="22.26953125" style="19" customWidth="1"/>
    <col min="2062" max="2062" width="24.81640625" style="19" customWidth="1"/>
    <col min="2063" max="2063" width="21.1796875" style="19" customWidth="1"/>
    <col min="2064" max="2064" width="21.453125" style="19" customWidth="1"/>
    <col min="2065" max="2065" width="27.81640625" style="19" customWidth="1"/>
    <col min="2066" max="2066" width="23.453125" style="19" customWidth="1"/>
    <col min="2067" max="2067" width="21.453125" style="19" customWidth="1"/>
    <col min="2068" max="2070" width="20.7265625" style="19" customWidth="1"/>
    <col min="2071" max="2071" width="32.26953125" style="19" bestFit="1" customWidth="1"/>
    <col min="2072" max="2072" width="20.7265625" style="19" customWidth="1"/>
    <col min="2073" max="2073" width="22" style="19" customWidth="1"/>
    <col min="2074" max="2077" width="21.26953125" style="19" customWidth="1"/>
    <col min="2078" max="2078" width="22.26953125" style="19" customWidth="1"/>
    <col min="2079" max="2080" width="11.453125" style="19"/>
    <col min="2081" max="2081" width="14.81640625" style="19" bestFit="1" customWidth="1"/>
    <col min="2082" max="2306" width="11.453125" style="19"/>
    <col min="2307" max="2307" width="34.453125" style="19" customWidth="1"/>
    <col min="2308" max="2309" width="19.453125" style="19" bestFit="1" customWidth="1"/>
    <col min="2310" max="2310" width="19.7265625" style="19" customWidth="1"/>
    <col min="2311" max="2312" width="20.453125" style="19" customWidth="1"/>
    <col min="2313" max="2314" width="19.7265625" style="19" customWidth="1"/>
    <col min="2315" max="2315" width="25.26953125" style="19" customWidth="1"/>
    <col min="2316" max="2316" width="26" style="19" customWidth="1"/>
    <col min="2317" max="2317" width="22.26953125" style="19" customWidth="1"/>
    <col min="2318" max="2318" width="24.81640625" style="19" customWidth="1"/>
    <col min="2319" max="2319" width="21.1796875" style="19" customWidth="1"/>
    <col min="2320" max="2320" width="21.453125" style="19" customWidth="1"/>
    <col min="2321" max="2321" width="27.81640625" style="19" customWidth="1"/>
    <col min="2322" max="2322" width="23.453125" style="19" customWidth="1"/>
    <col min="2323" max="2323" width="21.453125" style="19" customWidth="1"/>
    <col min="2324" max="2326" width="20.7265625" style="19" customWidth="1"/>
    <col min="2327" max="2327" width="32.26953125" style="19" bestFit="1" customWidth="1"/>
    <col min="2328" max="2328" width="20.7265625" style="19" customWidth="1"/>
    <col min="2329" max="2329" width="22" style="19" customWidth="1"/>
    <col min="2330" max="2333" width="21.26953125" style="19" customWidth="1"/>
    <col min="2334" max="2334" width="22.26953125" style="19" customWidth="1"/>
    <col min="2335" max="2336" width="11.453125" style="19"/>
    <col min="2337" max="2337" width="14.81640625" style="19" bestFit="1" customWidth="1"/>
    <col min="2338" max="2562" width="11.453125" style="19"/>
    <col min="2563" max="2563" width="34.453125" style="19" customWidth="1"/>
    <col min="2564" max="2565" width="19.453125" style="19" bestFit="1" customWidth="1"/>
    <col min="2566" max="2566" width="19.7265625" style="19" customWidth="1"/>
    <col min="2567" max="2568" width="20.453125" style="19" customWidth="1"/>
    <col min="2569" max="2570" width="19.7265625" style="19" customWidth="1"/>
    <col min="2571" max="2571" width="25.26953125" style="19" customWidth="1"/>
    <col min="2572" max="2572" width="26" style="19" customWidth="1"/>
    <col min="2573" max="2573" width="22.26953125" style="19" customWidth="1"/>
    <col min="2574" max="2574" width="24.81640625" style="19" customWidth="1"/>
    <col min="2575" max="2575" width="21.1796875" style="19" customWidth="1"/>
    <col min="2576" max="2576" width="21.453125" style="19" customWidth="1"/>
    <col min="2577" max="2577" width="27.81640625" style="19" customWidth="1"/>
    <col min="2578" max="2578" width="23.453125" style="19" customWidth="1"/>
    <col min="2579" max="2579" width="21.453125" style="19" customWidth="1"/>
    <col min="2580" max="2582" width="20.7265625" style="19" customWidth="1"/>
    <col min="2583" max="2583" width="32.26953125" style="19" bestFit="1" customWidth="1"/>
    <col min="2584" max="2584" width="20.7265625" style="19" customWidth="1"/>
    <col min="2585" max="2585" width="22" style="19" customWidth="1"/>
    <col min="2586" max="2589" width="21.26953125" style="19" customWidth="1"/>
    <col min="2590" max="2590" width="22.26953125" style="19" customWidth="1"/>
    <col min="2591" max="2592" width="11.453125" style="19"/>
    <col min="2593" max="2593" width="14.81640625" style="19" bestFit="1" customWidth="1"/>
    <col min="2594" max="2818" width="11.453125" style="19"/>
    <col min="2819" max="2819" width="34.453125" style="19" customWidth="1"/>
    <col min="2820" max="2821" width="19.453125" style="19" bestFit="1" customWidth="1"/>
    <col min="2822" max="2822" width="19.7265625" style="19" customWidth="1"/>
    <col min="2823" max="2824" width="20.453125" style="19" customWidth="1"/>
    <col min="2825" max="2826" width="19.7265625" style="19" customWidth="1"/>
    <col min="2827" max="2827" width="25.26953125" style="19" customWidth="1"/>
    <col min="2828" max="2828" width="26" style="19" customWidth="1"/>
    <col min="2829" max="2829" width="22.26953125" style="19" customWidth="1"/>
    <col min="2830" max="2830" width="24.81640625" style="19" customWidth="1"/>
    <col min="2831" max="2831" width="21.1796875" style="19" customWidth="1"/>
    <col min="2832" max="2832" width="21.453125" style="19" customWidth="1"/>
    <col min="2833" max="2833" width="27.81640625" style="19" customWidth="1"/>
    <col min="2834" max="2834" width="23.453125" style="19" customWidth="1"/>
    <col min="2835" max="2835" width="21.453125" style="19" customWidth="1"/>
    <col min="2836" max="2838" width="20.7265625" style="19" customWidth="1"/>
    <col min="2839" max="2839" width="32.26953125" style="19" bestFit="1" customWidth="1"/>
    <col min="2840" max="2840" width="20.7265625" style="19" customWidth="1"/>
    <col min="2841" max="2841" width="22" style="19" customWidth="1"/>
    <col min="2842" max="2845" width="21.26953125" style="19" customWidth="1"/>
    <col min="2846" max="2846" width="22.26953125" style="19" customWidth="1"/>
    <col min="2847" max="2848" width="11.453125" style="19"/>
    <col min="2849" max="2849" width="14.81640625" style="19" bestFit="1" customWidth="1"/>
    <col min="2850" max="3074" width="11.453125" style="19"/>
    <col min="3075" max="3075" width="34.453125" style="19" customWidth="1"/>
    <col min="3076" max="3077" width="19.453125" style="19" bestFit="1" customWidth="1"/>
    <col min="3078" max="3078" width="19.7265625" style="19" customWidth="1"/>
    <col min="3079" max="3080" width="20.453125" style="19" customWidth="1"/>
    <col min="3081" max="3082" width="19.7265625" style="19" customWidth="1"/>
    <col min="3083" max="3083" width="25.26953125" style="19" customWidth="1"/>
    <col min="3084" max="3084" width="26" style="19" customWidth="1"/>
    <col min="3085" max="3085" width="22.26953125" style="19" customWidth="1"/>
    <col min="3086" max="3086" width="24.81640625" style="19" customWidth="1"/>
    <col min="3087" max="3087" width="21.1796875" style="19" customWidth="1"/>
    <col min="3088" max="3088" width="21.453125" style="19" customWidth="1"/>
    <col min="3089" max="3089" width="27.81640625" style="19" customWidth="1"/>
    <col min="3090" max="3090" width="23.453125" style="19" customWidth="1"/>
    <col min="3091" max="3091" width="21.453125" style="19" customWidth="1"/>
    <col min="3092" max="3094" width="20.7265625" style="19" customWidth="1"/>
    <col min="3095" max="3095" width="32.26953125" style="19" bestFit="1" customWidth="1"/>
    <col min="3096" max="3096" width="20.7265625" style="19" customWidth="1"/>
    <col min="3097" max="3097" width="22" style="19" customWidth="1"/>
    <col min="3098" max="3101" width="21.26953125" style="19" customWidth="1"/>
    <col min="3102" max="3102" width="22.26953125" style="19" customWidth="1"/>
    <col min="3103" max="3104" width="11.453125" style="19"/>
    <col min="3105" max="3105" width="14.81640625" style="19" bestFit="1" customWidth="1"/>
    <col min="3106" max="3330" width="11.453125" style="19"/>
    <col min="3331" max="3331" width="34.453125" style="19" customWidth="1"/>
    <col min="3332" max="3333" width="19.453125" style="19" bestFit="1" customWidth="1"/>
    <col min="3334" max="3334" width="19.7265625" style="19" customWidth="1"/>
    <col min="3335" max="3336" width="20.453125" style="19" customWidth="1"/>
    <col min="3337" max="3338" width="19.7265625" style="19" customWidth="1"/>
    <col min="3339" max="3339" width="25.26953125" style="19" customWidth="1"/>
    <col min="3340" max="3340" width="26" style="19" customWidth="1"/>
    <col min="3341" max="3341" width="22.26953125" style="19" customWidth="1"/>
    <col min="3342" max="3342" width="24.81640625" style="19" customWidth="1"/>
    <col min="3343" max="3343" width="21.1796875" style="19" customWidth="1"/>
    <col min="3344" max="3344" width="21.453125" style="19" customWidth="1"/>
    <col min="3345" max="3345" width="27.81640625" style="19" customWidth="1"/>
    <col min="3346" max="3346" width="23.453125" style="19" customWidth="1"/>
    <col min="3347" max="3347" width="21.453125" style="19" customWidth="1"/>
    <col min="3348" max="3350" width="20.7265625" style="19" customWidth="1"/>
    <col min="3351" max="3351" width="32.26953125" style="19" bestFit="1" customWidth="1"/>
    <col min="3352" max="3352" width="20.7265625" style="19" customWidth="1"/>
    <col min="3353" max="3353" width="22" style="19" customWidth="1"/>
    <col min="3354" max="3357" width="21.26953125" style="19" customWidth="1"/>
    <col min="3358" max="3358" width="22.26953125" style="19" customWidth="1"/>
    <col min="3359" max="3360" width="11.453125" style="19"/>
    <col min="3361" max="3361" width="14.81640625" style="19" bestFit="1" customWidth="1"/>
    <col min="3362" max="3586" width="11.453125" style="19"/>
    <col min="3587" max="3587" width="34.453125" style="19" customWidth="1"/>
    <col min="3588" max="3589" width="19.453125" style="19" bestFit="1" customWidth="1"/>
    <col min="3590" max="3590" width="19.7265625" style="19" customWidth="1"/>
    <col min="3591" max="3592" width="20.453125" style="19" customWidth="1"/>
    <col min="3593" max="3594" width="19.7265625" style="19" customWidth="1"/>
    <col min="3595" max="3595" width="25.26953125" style="19" customWidth="1"/>
    <col min="3596" max="3596" width="26" style="19" customWidth="1"/>
    <col min="3597" max="3597" width="22.26953125" style="19" customWidth="1"/>
    <col min="3598" max="3598" width="24.81640625" style="19" customWidth="1"/>
    <col min="3599" max="3599" width="21.1796875" style="19" customWidth="1"/>
    <col min="3600" max="3600" width="21.453125" style="19" customWidth="1"/>
    <col min="3601" max="3601" width="27.81640625" style="19" customWidth="1"/>
    <col min="3602" max="3602" width="23.453125" style="19" customWidth="1"/>
    <col min="3603" max="3603" width="21.453125" style="19" customWidth="1"/>
    <col min="3604" max="3606" width="20.7265625" style="19" customWidth="1"/>
    <col min="3607" max="3607" width="32.26953125" style="19" bestFit="1" customWidth="1"/>
    <col min="3608" max="3608" width="20.7265625" style="19" customWidth="1"/>
    <col min="3609" max="3609" width="22" style="19" customWidth="1"/>
    <col min="3610" max="3613" width="21.26953125" style="19" customWidth="1"/>
    <col min="3614" max="3614" width="22.26953125" style="19" customWidth="1"/>
    <col min="3615" max="3616" width="11.453125" style="19"/>
    <col min="3617" max="3617" width="14.81640625" style="19" bestFit="1" customWidth="1"/>
    <col min="3618" max="3842" width="11.453125" style="19"/>
    <col min="3843" max="3843" width="34.453125" style="19" customWidth="1"/>
    <col min="3844" max="3845" width="19.453125" style="19" bestFit="1" customWidth="1"/>
    <col min="3846" max="3846" width="19.7265625" style="19" customWidth="1"/>
    <col min="3847" max="3848" width="20.453125" style="19" customWidth="1"/>
    <col min="3849" max="3850" width="19.7265625" style="19" customWidth="1"/>
    <col min="3851" max="3851" width="25.26953125" style="19" customWidth="1"/>
    <col min="3852" max="3852" width="26" style="19" customWidth="1"/>
    <col min="3853" max="3853" width="22.26953125" style="19" customWidth="1"/>
    <col min="3854" max="3854" width="24.81640625" style="19" customWidth="1"/>
    <col min="3855" max="3855" width="21.1796875" style="19" customWidth="1"/>
    <col min="3856" max="3856" width="21.453125" style="19" customWidth="1"/>
    <col min="3857" max="3857" width="27.81640625" style="19" customWidth="1"/>
    <col min="3858" max="3858" width="23.453125" style="19" customWidth="1"/>
    <col min="3859" max="3859" width="21.453125" style="19" customWidth="1"/>
    <col min="3860" max="3862" width="20.7265625" style="19" customWidth="1"/>
    <col min="3863" max="3863" width="32.26953125" style="19" bestFit="1" customWidth="1"/>
    <col min="3864" max="3864" width="20.7265625" style="19" customWidth="1"/>
    <col min="3865" max="3865" width="22" style="19" customWidth="1"/>
    <col min="3866" max="3869" width="21.26953125" style="19" customWidth="1"/>
    <col min="3870" max="3870" width="22.26953125" style="19" customWidth="1"/>
    <col min="3871" max="3872" width="11.453125" style="19"/>
    <col min="3873" max="3873" width="14.81640625" style="19" bestFit="1" customWidth="1"/>
    <col min="3874" max="4098" width="11.453125" style="19"/>
    <col min="4099" max="4099" width="34.453125" style="19" customWidth="1"/>
    <col min="4100" max="4101" width="19.453125" style="19" bestFit="1" customWidth="1"/>
    <col min="4102" max="4102" width="19.7265625" style="19" customWidth="1"/>
    <col min="4103" max="4104" width="20.453125" style="19" customWidth="1"/>
    <col min="4105" max="4106" width="19.7265625" style="19" customWidth="1"/>
    <col min="4107" max="4107" width="25.26953125" style="19" customWidth="1"/>
    <col min="4108" max="4108" width="26" style="19" customWidth="1"/>
    <col min="4109" max="4109" width="22.26953125" style="19" customWidth="1"/>
    <col min="4110" max="4110" width="24.81640625" style="19" customWidth="1"/>
    <col min="4111" max="4111" width="21.1796875" style="19" customWidth="1"/>
    <col min="4112" max="4112" width="21.453125" style="19" customWidth="1"/>
    <col min="4113" max="4113" width="27.81640625" style="19" customWidth="1"/>
    <col min="4114" max="4114" width="23.453125" style="19" customWidth="1"/>
    <col min="4115" max="4115" width="21.453125" style="19" customWidth="1"/>
    <col min="4116" max="4118" width="20.7265625" style="19" customWidth="1"/>
    <col min="4119" max="4119" width="32.26953125" style="19" bestFit="1" customWidth="1"/>
    <col min="4120" max="4120" width="20.7265625" style="19" customWidth="1"/>
    <col min="4121" max="4121" width="22" style="19" customWidth="1"/>
    <col min="4122" max="4125" width="21.26953125" style="19" customWidth="1"/>
    <col min="4126" max="4126" width="22.26953125" style="19" customWidth="1"/>
    <col min="4127" max="4128" width="11.453125" style="19"/>
    <col min="4129" max="4129" width="14.81640625" style="19" bestFit="1" customWidth="1"/>
    <col min="4130" max="4354" width="11.453125" style="19"/>
    <col min="4355" max="4355" width="34.453125" style="19" customWidth="1"/>
    <col min="4356" max="4357" width="19.453125" style="19" bestFit="1" customWidth="1"/>
    <col min="4358" max="4358" width="19.7265625" style="19" customWidth="1"/>
    <col min="4359" max="4360" width="20.453125" style="19" customWidth="1"/>
    <col min="4361" max="4362" width="19.7265625" style="19" customWidth="1"/>
    <col min="4363" max="4363" width="25.26953125" style="19" customWidth="1"/>
    <col min="4364" max="4364" width="26" style="19" customWidth="1"/>
    <col min="4365" max="4365" width="22.26953125" style="19" customWidth="1"/>
    <col min="4366" max="4366" width="24.81640625" style="19" customWidth="1"/>
    <col min="4367" max="4367" width="21.1796875" style="19" customWidth="1"/>
    <col min="4368" max="4368" width="21.453125" style="19" customWidth="1"/>
    <col min="4369" max="4369" width="27.81640625" style="19" customWidth="1"/>
    <col min="4370" max="4370" width="23.453125" style="19" customWidth="1"/>
    <col min="4371" max="4371" width="21.453125" style="19" customWidth="1"/>
    <col min="4372" max="4374" width="20.7265625" style="19" customWidth="1"/>
    <col min="4375" max="4375" width="32.26953125" style="19" bestFit="1" customWidth="1"/>
    <col min="4376" max="4376" width="20.7265625" style="19" customWidth="1"/>
    <col min="4377" max="4377" width="22" style="19" customWidth="1"/>
    <col min="4378" max="4381" width="21.26953125" style="19" customWidth="1"/>
    <col min="4382" max="4382" width="22.26953125" style="19" customWidth="1"/>
    <col min="4383" max="4384" width="11.453125" style="19"/>
    <col min="4385" max="4385" width="14.81640625" style="19" bestFit="1" customWidth="1"/>
    <col min="4386" max="4610" width="11.453125" style="19"/>
    <col min="4611" max="4611" width="34.453125" style="19" customWidth="1"/>
    <col min="4612" max="4613" width="19.453125" style="19" bestFit="1" customWidth="1"/>
    <col min="4614" max="4614" width="19.7265625" style="19" customWidth="1"/>
    <col min="4615" max="4616" width="20.453125" style="19" customWidth="1"/>
    <col min="4617" max="4618" width="19.7265625" style="19" customWidth="1"/>
    <col min="4619" max="4619" width="25.26953125" style="19" customWidth="1"/>
    <col min="4620" max="4620" width="26" style="19" customWidth="1"/>
    <col min="4621" max="4621" width="22.26953125" style="19" customWidth="1"/>
    <col min="4622" max="4622" width="24.81640625" style="19" customWidth="1"/>
    <col min="4623" max="4623" width="21.1796875" style="19" customWidth="1"/>
    <col min="4624" max="4624" width="21.453125" style="19" customWidth="1"/>
    <col min="4625" max="4625" width="27.81640625" style="19" customWidth="1"/>
    <col min="4626" max="4626" width="23.453125" style="19" customWidth="1"/>
    <col min="4627" max="4627" width="21.453125" style="19" customWidth="1"/>
    <col min="4628" max="4630" width="20.7265625" style="19" customWidth="1"/>
    <col min="4631" max="4631" width="32.26953125" style="19" bestFit="1" customWidth="1"/>
    <col min="4632" max="4632" width="20.7265625" style="19" customWidth="1"/>
    <col min="4633" max="4633" width="22" style="19" customWidth="1"/>
    <col min="4634" max="4637" width="21.26953125" style="19" customWidth="1"/>
    <col min="4638" max="4638" width="22.26953125" style="19" customWidth="1"/>
    <col min="4639" max="4640" width="11.453125" style="19"/>
    <col min="4641" max="4641" width="14.81640625" style="19" bestFit="1" customWidth="1"/>
    <col min="4642" max="4866" width="11.453125" style="19"/>
    <col min="4867" max="4867" width="34.453125" style="19" customWidth="1"/>
    <col min="4868" max="4869" width="19.453125" style="19" bestFit="1" customWidth="1"/>
    <col min="4870" max="4870" width="19.7265625" style="19" customWidth="1"/>
    <col min="4871" max="4872" width="20.453125" style="19" customWidth="1"/>
    <col min="4873" max="4874" width="19.7265625" style="19" customWidth="1"/>
    <col min="4875" max="4875" width="25.26953125" style="19" customWidth="1"/>
    <col min="4876" max="4876" width="26" style="19" customWidth="1"/>
    <col min="4877" max="4877" width="22.26953125" style="19" customWidth="1"/>
    <col min="4878" max="4878" width="24.81640625" style="19" customWidth="1"/>
    <col min="4879" max="4879" width="21.1796875" style="19" customWidth="1"/>
    <col min="4880" max="4880" width="21.453125" style="19" customWidth="1"/>
    <col min="4881" max="4881" width="27.81640625" style="19" customWidth="1"/>
    <col min="4882" max="4882" width="23.453125" style="19" customWidth="1"/>
    <col min="4883" max="4883" width="21.453125" style="19" customWidth="1"/>
    <col min="4884" max="4886" width="20.7265625" style="19" customWidth="1"/>
    <col min="4887" max="4887" width="32.26953125" style="19" bestFit="1" customWidth="1"/>
    <col min="4888" max="4888" width="20.7265625" style="19" customWidth="1"/>
    <col min="4889" max="4889" width="22" style="19" customWidth="1"/>
    <col min="4890" max="4893" width="21.26953125" style="19" customWidth="1"/>
    <col min="4894" max="4894" width="22.26953125" style="19" customWidth="1"/>
    <col min="4895" max="4896" width="11.453125" style="19"/>
    <col min="4897" max="4897" width="14.81640625" style="19" bestFit="1" customWidth="1"/>
    <col min="4898" max="5122" width="11.453125" style="19"/>
    <col min="5123" max="5123" width="34.453125" style="19" customWidth="1"/>
    <col min="5124" max="5125" width="19.453125" style="19" bestFit="1" customWidth="1"/>
    <col min="5126" max="5126" width="19.7265625" style="19" customWidth="1"/>
    <col min="5127" max="5128" width="20.453125" style="19" customWidth="1"/>
    <col min="5129" max="5130" width="19.7265625" style="19" customWidth="1"/>
    <col min="5131" max="5131" width="25.26953125" style="19" customWidth="1"/>
    <col min="5132" max="5132" width="26" style="19" customWidth="1"/>
    <col min="5133" max="5133" width="22.26953125" style="19" customWidth="1"/>
    <col min="5134" max="5134" width="24.81640625" style="19" customWidth="1"/>
    <col min="5135" max="5135" width="21.1796875" style="19" customWidth="1"/>
    <col min="5136" max="5136" width="21.453125" style="19" customWidth="1"/>
    <col min="5137" max="5137" width="27.81640625" style="19" customWidth="1"/>
    <col min="5138" max="5138" width="23.453125" style="19" customWidth="1"/>
    <col min="5139" max="5139" width="21.453125" style="19" customWidth="1"/>
    <col min="5140" max="5142" width="20.7265625" style="19" customWidth="1"/>
    <col min="5143" max="5143" width="32.26953125" style="19" bestFit="1" customWidth="1"/>
    <col min="5144" max="5144" width="20.7265625" style="19" customWidth="1"/>
    <col min="5145" max="5145" width="22" style="19" customWidth="1"/>
    <col min="5146" max="5149" width="21.26953125" style="19" customWidth="1"/>
    <col min="5150" max="5150" width="22.26953125" style="19" customWidth="1"/>
    <col min="5151" max="5152" width="11.453125" style="19"/>
    <col min="5153" max="5153" width="14.81640625" style="19" bestFit="1" customWidth="1"/>
    <col min="5154" max="5378" width="11.453125" style="19"/>
    <col min="5379" max="5379" width="34.453125" style="19" customWidth="1"/>
    <col min="5380" max="5381" width="19.453125" style="19" bestFit="1" customWidth="1"/>
    <col min="5382" max="5382" width="19.7265625" style="19" customWidth="1"/>
    <col min="5383" max="5384" width="20.453125" style="19" customWidth="1"/>
    <col min="5385" max="5386" width="19.7265625" style="19" customWidth="1"/>
    <col min="5387" max="5387" width="25.26953125" style="19" customWidth="1"/>
    <col min="5388" max="5388" width="26" style="19" customWidth="1"/>
    <col min="5389" max="5389" width="22.26953125" style="19" customWidth="1"/>
    <col min="5390" max="5390" width="24.81640625" style="19" customWidth="1"/>
    <col min="5391" max="5391" width="21.1796875" style="19" customWidth="1"/>
    <col min="5392" max="5392" width="21.453125" style="19" customWidth="1"/>
    <col min="5393" max="5393" width="27.81640625" style="19" customWidth="1"/>
    <col min="5394" max="5394" width="23.453125" style="19" customWidth="1"/>
    <col min="5395" max="5395" width="21.453125" style="19" customWidth="1"/>
    <col min="5396" max="5398" width="20.7265625" style="19" customWidth="1"/>
    <col min="5399" max="5399" width="32.26953125" style="19" bestFit="1" customWidth="1"/>
    <col min="5400" max="5400" width="20.7265625" style="19" customWidth="1"/>
    <col min="5401" max="5401" width="22" style="19" customWidth="1"/>
    <col min="5402" max="5405" width="21.26953125" style="19" customWidth="1"/>
    <col min="5406" max="5406" width="22.26953125" style="19" customWidth="1"/>
    <col min="5407" max="5408" width="11.453125" style="19"/>
    <col min="5409" max="5409" width="14.81640625" style="19" bestFit="1" customWidth="1"/>
    <col min="5410" max="5634" width="11.453125" style="19"/>
    <col min="5635" max="5635" width="34.453125" style="19" customWidth="1"/>
    <col min="5636" max="5637" width="19.453125" style="19" bestFit="1" customWidth="1"/>
    <col min="5638" max="5638" width="19.7265625" style="19" customWidth="1"/>
    <col min="5639" max="5640" width="20.453125" style="19" customWidth="1"/>
    <col min="5641" max="5642" width="19.7265625" style="19" customWidth="1"/>
    <col min="5643" max="5643" width="25.26953125" style="19" customWidth="1"/>
    <col min="5644" max="5644" width="26" style="19" customWidth="1"/>
    <col min="5645" max="5645" width="22.26953125" style="19" customWidth="1"/>
    <col min="5646" max="5646" width="24.81640625" style="19" customWidth="1"/>
    <col min="5647" max="5647" width="21.1796875" style="19" customWidth="1"/>
    <col min="5648" max="5648" width="21.453125" style="19" customWidth="1"/>
    <col min="5649" max="5649" width="27.81640625" style="19" customWidth="1"/>
    <col min="5650" max="5650" width="23.453125" style="19" customWidth="1"/>
    <col min="5651" max="5651" width="21.453125" style="19" customWidth="1"/>
    <col min="5652" max="5654" width="20.7265625" style="19" customWidth="1"/>
    <col min="5655" max="5655" width="32.26953125" style="19" bestFit="1" customWidth="1"/>
    <col min="5656" max="5656" width="20.7265625" style="19" customWidth="1"/>
    <col min="5657" max="5657" width="22" style="19" customWidth="1"/>
    <col min="5658" max="5661" width="21.26953125" style="19" customWidth="1"/>
    <col min="5662" max="5662" width="22.26953125" style="19" customWidth="1"/>
    <col min="5663" max="5664" width="11.453125" style="19"/>
    <col min="5665" max="5665" width="14.81640625" style="19" bestFit="1" customWidth="1"/>
    <col min="5666" max="5890" width="11.453125" style="19"/>
    <col min="5891" max="5891" width="34.453125" style="19" customWidth="1"/>
    <col min="5892" max="5893" width="19.453125" style="19" bestFit="1" customWidth="1"/>
    <col min="5894" max="5894" width="19.7265625" style="19" customWidth="1"/>
    <col min="5895" max="5896" width="20.453125" style="19" customWidth="1"/>
    <col min="5897" max="5898" width="19.7265625" style="19" customWidth="1"/>
    <col min="5899" max="5899" width="25.26953125" style="19" customWidth="1"/>
    <col min="5900" max="5900" width="26" style="19" customWidth="1"/>
    <col min="5901" max="5901" width="22.26953125" style="19" customWidth="1"/>
    <col min="5902" max="5902" width="24.81640625" style="19" customWidth="1"/>
    <col min="5903" max="5903" width="21.1796875" style="19" customWidth="1"/>
    <col min="5904" max="5904" width="21.453125" style="19" customWidth="1"/>
    <col min="5905" max="5905" width="27.81640625" style="19" customWidth="1"/>
    <col min="5906" max="5906" width="23.453125" style="19" customWidth="1"/>
    <col min="5907" max="5907" width="21.453125" style="19" customWidth="1"/>
    <col min="5908" max="5910" width="20.7265625" style="19" customWidth="1"/>
    <col min="5911" max="5911" width="32.26953125" style="19" bestFit="1" customWidth="1"/>
    <col min="5912" max="5912" width="20.7265625" style="19" customWidth="1"/>
    <col min="5913" max="5913" width="22" style="19" customWidth="1"/>
    <col min="5914" max="5917" width="21.26953125" style="19" customWidth="1"/>
    <col min="5918" max="5918" width="22.26953125" style="19" customWidth="1"/>
    <col min="5919" max="5920" width="11.453125" style="19"/>
    <col min="5921" max="5921" width="14.81640625" style="19" bestFit="1" customWidth="1"/>
    <col min="5922" max="6146" width="11.453125" style="19"/>
    <col min="6147" max="6147" width="34.453125" style="19" customWidth="1"/>
    <col min="6148" max="6149" width="19.453125" style="19" bestFit="1" customWidth="1"/>
    <col min="6150" max="6150" width="19.7265625" style="19" customWidth="1"/>
    <col min="6151" max="6152" width="20.453125" style="19" customWidth="1"/>
    <col min="6153" max="6154" width="19.7265625" style="19" customWidth="1"/>
    <col min="6155" max="6155" width="25.26953125" style="19" customWidth="1"/>
    <col min="6156" max="6156" width="26" style="19" customWidth="1"/>
    <col min="6157" max="6157" width="22.26953125" style="19" customWidth="1"/>
    <col min="6158" max="6158" width="24.81640625" style="19" customWidth="1"/>
    <col min="6159" max="6159" width="21.1796875" style="19" customWidth="1"/>
    <col min="6160" max="6160" width="21.453125" style="19" customWidth="1"/>
    <col min="6161" max="6161" width="27.81640625" style="19" customWidth="1"/>
    <col min="6162" max="6162" width="23.453125" style="19" customWidth="1"/>
    <col min="6163" max="6163" width="21.453125" style="19" customWidth="1"/>
    <col min="6164" max="6166" width="20.7265625" style="19" customWidth="1"/>
    <col min="6167" max="6167" width="32.26953125" style="19" bestFit="1" customWidth="1"/>
    <col min="6168" max="6168" width="20.7265625" style="19" customWidth="1"/>
    <col min="6169" max="6169" width="22" style="19" customWidth="1"/>
    <col min="6170" max="6173" width="21.26953125" style="19" customWidth="1"/>
    <col min="6174" max="6174" width="22.26953125" style="19" customWidth="1"/>
    <col min="6175" max="6176" width="11.453125" style="19"/>
    <col min="6177" max="6177" width="14.81640625" style="19" bestFit="1" customWidth="1"/>
    <col min="6178" max="6402" width="11.453125" style="19"/>
    <col min="6403" max="6403" width="34.453125" style="19" customWidth="1"/>
    <col min="6404" max="6405" width="19.453125" style="19" bestFit="1" customWidth="1"/>
    <col min="6406" max="6406" width="19.7265625" style="19" customWidth="1"/>
    <col min="6407" max="6408" width="20.453125" style="19" customWidth="1"/>
    <col min="6409" max="6410" width="19.7265625" style="19" customWidth="1"/>
    <col min="6411" max="6411" width="25.26953125" style="19" customWidth="1"/>
    <col min="6412" max="6412" width="26" style="19" customWidth="1"/>
    <col min="6413" max="6413" width="22.26953125" style="19" customWidth="1"/>
    <col min="6414" max="6414" width="24.81640625" style="19" customWidth="1"/>
    <col min="6415" max="6415" width="21.1796875" style="19" customWidth="1"/>
    <col min="6416" max="6416" width="21.453125" style="19" customWidth="1"/>
    <col min="6417" max="6417" width="27.81640625" style="19" customWidth="1"/>
    <col min="6418" max="6418" width="23.453125" style="19" customWidth="1"/>
    <col min="6419" max="6419" width="21.453125" style="19" customWidth="1"/>
    <col min="6420" max="6422" width="20.7265625" style="19" customWidth="1"/>
    <col min="6423" max="6423" width="32.26953125" style="19" bestFit="1" customWidth="1"/>
    <col min="6424" max="6424" width="20.7265625" style="19" customWidth="1"/>
    <col min="6425" max="6425" width="22" style="19" customWidth="1"/>
    <col min="6426" max="6429" width="21.26953125" style="19" customWidth="1"/>
    <col min="6430" max="6430" width="22.26953125" style="19" customWidth="1"/>
    <col min="6431" max="6432" width="11.453125" style="19"/>
    <col min="6433" max="6433" width="14.81640625" style="19" bestFit="1" customWidth="1"/>
    <col min="6434" max="6658" width="11.453125" style="19"/>
    <col min="6659" max="6659" width="34.453125" style="19" customWidth="1"/>
    <col min="6660" max="6661" width="19.453125" style="19" bestFit="1" customWidth="1"/>
    <col min="6662" max="6662" width="19.7265625" style="19" customWidth="1"/>
    <col min="6663" max="6664" width="20.453125" style="19" customWidth="1"/>
    <col min="6665" max="6666" width="19.7265625" style="19" customWidth="1"/>
    <col min="6667" max="6667" width="25.26953125" style="19" customWidth="1"/>
    <col min="6668" max="6668" width="26" style="19" customWidth="1"/>
    <col min="6669" max="6669" width="22.26953125" style="19" customWidth="1"/>
    <col min="6670" max="6670" width="24.81640625" style="19" customWidth="1"/>
    <col min="6671" max="6671" width="21.1796875" style="19" customWidth="1"/>
    <col min="6672" max="6672" width="21.453125" style="19" customWidth="1"/>
    <col min="6673" max="6673" width="27.81640625" style="19" customWidth="1"/>
    <col min="6674" max="6674" width="23.453125" style="19" customWidth="1"/>
    <col min="6675" max="6675" width="21.453125" style="19" customWidth="1"/>
    <col min="6676" max="6678" width="20.7265625" style="19" customWidth="1"/>
    <col min="6679" max="6679" width="32.26953125" style="19" bestFit="1" customWidth="1"/>
    <col min="6680" max="6680" width="20.7265625" style="19" customWidth="1"/>
    <col min="6681" max="6681" width="22" style="19" customWidth="1"/>
    <col min="6682" max="6685" width="21.26953125" style="19" customWidth="1"/>
    <col min="6686" max="6686" width="22.26953125" style="19" customWidth="1"/>
    <col min="6687" max="6688" width="11.453125" style="19"/>
    <col min="6689" max="6689" width="14.81640625" style="19" bestFit="1" customWidth="1"/>
    <col min="6690" max="6914" width="11.453125" style="19"/>
    <col min="6915" max="6915" width="34.453125" style="19" customWidth="1"/>
    <col min="6916" max="6917" width="19.453125" style="19" bestFit="1" customWidth="1"/>
    <col min="6918" max="6918" width="19.7265625" style="19" customWidth="1"/>
    <col min="6919" max="6920" width="20.453125" style="19" customWidth="1"/>
    <col min="6921" max="6922" width="19.7265625" style="19" customWidth="1"/>
    <col min="6923" max="6923" width="25.26953125" style="19" customWidth="1"/>
    <col min="6924" max="6924" width="26" style="19" customWidth="1"/>
    <col min="6925" max="6925" width="22.26953125" style="19" customWidth="1"/>
    <col min="6926" max="6926" width="24.81640625" style="19" customWidth="1"/>
    <col min="6927" max="6927" width="21.1796875" style="19" customWidth="1"/>
    <col min="6928" max="6928" width="21.453125" style="19" customWidth="1"/>
    <col min="6929" max="6929" width="27.81640625" style="19" customWidth="1"/>
    <col min="6930" max="6930" width="23.453125" style="19" customWidth="1"/>
    <col min="6931" max="6931" width="21.453125" style="19" customWidth="1"/>
    <col min="6932" max="6934" width="20.7265625" style="19" customWidth="1"/>
    <col min="6935" max="6935" width="32.26953125" style="19" bestFit="1" customWidth="1"/>
    <col min="6936" max="6936" width="20.7265625" style="19" customWidth="1"/>
    <col min="6937" max="6937" width="22" style="19" customWidth="1"/>
    <col min="6938" max="6941" width="21.26953125" style="19" customWidth="1"/>
    <col min="6942" max="6942" width="22.26953125" style="19" customWidth="1"/>
    <col min="6943" max="6944" width="11.453125" style="19"/>
    <col min="6945" max="6945" width="14.81640625" style="19" bestFit="1" customWidth="1"/>
    <col min="6946" max="7170" width="11.453125" style="19"/>
    <col min="7171" max="7171" width="34.453125" style="19" customWidth="1"/>
    <col min="7172" max="7173" width="19.453125" style="19" bestFit="1" customWidth="1"/>
    <col min="7174" max="7174" width="19.7265625" style="19" customWidth="1"/>
    <col min="7175" max="7176" width="20.453125" style="19" customWidth="1"/>
    <col min="7177" max="7178" width="19.7265625" style="19" customWidth="1"/>
    <col min="7179" max="7179" width="25.26953125" style="19" customWidth="1"/>
    <col min="7180" max="7180" width="26" style="19" customWidth="1"/>
    <col min="7181" max="7181" width="22.26953125" style="19" customWidth="1"/>
    <col min="7182" max="7182" width="24.81640625" style="19" customWidth="1"/>
    <col min="7183" max="7183" width="21.1796875" style="19" customWidth="1"/>
    <col min="7184" max="7184" width="21.453125" style="19" customWidth="1"/>
    <col min="7185" max="7185" width="27.81640625" style="19" customWidth="1"/>
    <col min="7186" max="7186" width="23.453125" style="19" customWidth="1"/>
    <col min="7187" max="7187" width="21.453125" style="19" customWidth="1"/>
    <col min="7188" max="7190" width="20.7265625" style="19" customWidth="1"/>
    <col min="7191" max="7191" width="32.26953125" style="19" bestFit="1" customWidth="1"/>
    <col min="7192" max="7192" width="20.7265625" style="19" customWidth="1"/>
    <col min="7193" max="7193" width="22" style="19" customWidth="1"/>
    <col min="7194" max="7197" width="21.26953125" style="19" customWidth="1"/>
    <col min="7198" max="7198" width="22.26953125" style="19" customWidth="1"/>
    <col min="7199" max="7200" width="11.453125" style="19"/>
    <col min="7201" max="7201" width="14.81640625" style="19" bestFit="1" customWidth="1"/>
    <col min="7202" max="7426" width="11.453125" style="19"/>
    <col min="7427" max="7427" width="34.453125" style="19" customWidth="1"/>
    <col min="7428" max="7429" width="19.453125" style="19" bestFit="1" customWidth="1"/>
    <col min="7430" max="7430" width="19.7265625" style="19" customWidth="1"/>
    <col min="7431" max="7432" width="20.453125" style="19" customWidth="1"/>
    <col min="7433" max="7434" width="19.7265625" style="19" customWidth="1"/>
    <col min="7435" max="7435" width="25.26953125" style="19" customWidth="1"/>
    <col min="7436" max="7436" width="26" style="19" customWidth="1"/>
    <col min="7437" max="7437" width="22.26953125" style="19" customWidth="1"/>
    <col min="7438" max="7438" width="24.81640625" style="19" customWidth="1"/>
    <col min="7439" max="7439" width="21.1796875" style="19" customWidth="1"/>
    <col min="7440" max="7440" width="21.453125" style="19" customWidth="1"/>
    <col min="7441" max="7441" width="27.81640625" style="19" customWidth="1"/>
    <col min="7442" max="7442" width="23.453125" style="19" customWidth="1"/>
    <col min="7443" max="7443" width="21.453125" style="19" customWidth="1"/>
    <col min="7444" max="7446" width="20.7265625" style="19" customWidth="1"/>
    <col min="7447" max="7447" width="32.26953125" style="19" bestFit="1" customWidth="1"/>
    <col min="7448" max="7448" width="20.7265625" style="19" customWidth="1"/>
    <col min="7449" max="7449" width="22" style="19" customWidth="1"/>
    <col min="7450" max="7453" width="21.26953125" style="19" customWidth="1"/>
    <col min="7454" max="7454" width="22.26953125" style="19" customWidth="1"/>
    <col min="7455" max="7456" width="11.453125" style="19"/>
    <col min="7457" max="7457" width="14.81640625" style="19" bestFit="1" customWidth="1"/>
    <col min="7458" max="7682" width="11.453125" style="19"/>
    <col min="7683" max="7683" width="34.453125" style="19" customWidth="1"/>
    <col min="7684" max="7685" width="19.453125" style="19" bestFit="1" customWidth="1"/>
    <col min="7686" max="7686" width="19.7265625" style="19" customWidth="1"/>
    <col min="7687" max="7688" width="20.453125" style="19" customWidth="1"/>
    <col min="7689" max="7690" width="19.7265625" style="19" customWidth="1"/>
    <col min="7691" max="7691" width="25.26953125" style="19" customWidth="1"/>
    <col min="7692" max="7692" width="26" style="19" customWidth="1"/>
    <col min="7693" max="7693" width="22.26953125" style="19" customWidth="1"/>
    <col min="7694" max="7694" width="24.81640625" style="19" customWidth="1"/>
    <col min="7695" max="7695" width="21.1796875" style="19" customWidth="1"/>
    <col min="7696" max="7696" width="21.453125" style="19" customWidth="1"/>
    <col min="7697" max="7697" width="27.81640625" style="19" customWidth="1"/>
    <col min="7698" max="7698" width="23.453125" style="19" customWidth="1"/>
    <col min="7699" max="7699" width="21.453125" style="19" customWidth="1"/>
    <col min="7700" max="7702" width="20.7265625" style="19" customWidth="1"/>
    <col min="7703" max="7703" width="32.26953125" style="19" bestFit="1" customWidth="1"/>
    <col min="7704" max="7704" width="20.7265625" style="19" customWidth="1"/>
    <col min="7705" max="7705" width="22" style="19" customWidth="1"/>
    <col min="7706" max="7709" width="21.26953125" style="19" customWidth="1"/>
    <col min="7710" max="7710" width="22.26953125" style="19" customWidth="1"/>
    <col min="7711" max="7712" width="11.453125" style="19"/>
    <col min="7713" max="7713" width="14.81640625" style="19" bestFit="1" customWidth="1"/>
    <col min="7714" max="7938" width="11.453125" style="19"/>
    <col min="7939" max="7939" width="34.453125" style="19" customWidth="1"/>
    <col min="7940" max="7941" width="19.453125" style="19" bestFit="1" customWidth="1"/>
    <col min="7942" max="7942" width="19.7265625" style="19" customWidth="1"/>
    <col min="7943" max="7944" width="20.453125" style="19" customWidth="1"/>
    <col min="7945" max="7946" width="19.7265625" style="19" customWidth="1"/>
    <col min="7947" max="7947" width="25.26953125" style="19" customWidth="1"/>
    <col min="7948" max="7948" width="26" style="19" customWidth="1"/>
    <col min="7949" max="7949" width="22.26953125" style="19" customWidth="1"/>
    <col min="7950" max="7950" width="24.81640625" style="19" customWidth="1"/>
    <col min="7951" max="7951" width="21.1796875" style="19" customWidth="1"/>
    <col min="7952" max="7952" width="21.453125" style="19" customWidth="1"/>
    <col min="7953" max="7953" width="27.81640625" style="19" customWidth="1"/>
    <col min="7954" max="7954" width="23.453125" style="19" customWidth="1"/>
    <col min="7955" max="7955" width="21.453125" style="19" customWidth="1"/>
    <col min="7956" max="7958" width="20.7265625" style="19" customWidth="1"/>
    <col min="7959" max="7959" width="32.26953125" style="19" bestFit="1" customWidth="1"/>
    <col min="7960" max="7960" width="20.7265625" style="19" customWidth="1"/>
    <col min="7961" max="7961" width="22" style="19" customWidth="1"/>
    <col min="7962" max="7965" width="21.26953125" style="19" customWidth="1"/>
    <col min="7966" max="7966" width="22.26953125" style="19" customWidth="1"/>
    <col min="7967" max="7968" width="11.453125" style="19"/>
    <col min="7969" max="7969" width="14.81640625" style="19" bestFit="1" customWidth="1"/>
    <col min="7970" max="8194" width="11.453125" style="19"/>
    <col min="8195" max="8195" width="34.453125" style="19" customWidth="1"/>
    <col min="8196" max="8197" width="19.453125" style="19" bestFit="1" customWidth="1"/>
    <col min="8198" max="8198" width="19.7265625" style="19" customWidth="1"/>
    <col min="8199" max="8200" width="20.453125" style="19" customWidth="1"/>
    <col min="8201" max="8202" width="19.7265625" style="19" customWidth="1"/>
    <col min="8203" max="8203" width="25.26953125" style="19" customWidth="1"/>
    <col min="8204" max="8204" width="26" style="19" customWidth="1"/>
    <col min="8205" max="8205" width="22.26953125" style="19" customWidth="1"/>
    <col min="8206" max="8206" width="24.81640625" style="19" customWidth="1"/>
    <col min="8207" max="8207" width="21.1796875" style="19" customWidth="1"/>
    <col min="8208" max="8208" width="21.453125" style="19" customWidth="1"/>
    <col min="8209" max="8209" width="27.81640625" style="19" customWidth="1"/>
    <col min="8210" max="8210" width="23.453125" style="19" customWidth="1"/>
    <col min="8211" max="8211" width="21.453125" style="19" customWidth="1"/>
    <col min="8212" max="8214" width="20.7265625" style="19" customWidth="1"/>
    <col min="8215" max="8215" width="32.26953125" style="19" bestFit="1" customWidth="1"/>
    <col min="8216" max="8216" width="20.7265625" style="19" customWidth="1"/>
    <col min="8217" max="8217" width="22" style="19" customWidth="1"/>
    <col min="8218" max="8221" width="21.26953125" style="19" customWidth="1"/>
    <col min="8222" max="8222" width="22.26953125" style="19" customWidth="1"/>
    <col min="8223" max="8224" width="11.453125" style="19"/>
    <col min="8225" max="8225" width="14.81640625" style="19" bestFit="1" customWidth="1"/>
    <col min="8226" max="8450" width="11.453125" style="19"/>
    <col min="8451" max="8451" width="34.453125" style="19" customWidth="1"/>
    <col min="8452" max="8453" width="19.453125" style="19" bestFit="1" customWidth="1"/>
    <col min="8454" max="8454" width="19.7265625" style="19" customWidth="1"/>
    <col min="8455" max="8456" width="20.453125" style="19" customWidth="1"/>
    <col min="8457" max="8458" width="19.7265625" style="19" customWidth="1"/>
    <col min="8459" max="8459" width="25.26953125" style="19" customWidth="1"/>
    <col min="8460" max="8460" width="26" style="19" customWidth="1"/>
    <col min="8461" max="8461" width="22.26953125" style="19" customWidth="1"/>
    <col min="8462" max="8462" width="24.81640625" style="19" customWidth="1"/>
    <col min="8463" max="8463" width="21.1796875" style="19" customWidth="1"/>
    <col min="8464" max="8464" width="21.453125" style="19" customWidth="1"/>
    <col min="8465" max="8465" width="27.81640625" style="19" customWidth="1"/>
    <col min="8466" max="8466" width="23.453125" style="19" customWidth="1"/>
    <col min="8467" max="8467" width="21.453125" style="19" customWidth="1"/>
    <col min="8468" max="8470" width="20.7265625" style="19" customWidth="1"/>
    <col min="8471" max="8471" width="32.26953125" style="19" bestFit="1" customWidth="1"/>
    <col min="8472" max="8472" width="20.7265625" style="19" customWidth="1"/>
    <col min="8473" max="8473" width="22" style="19" customWidth="1"/>
    <col min="8474" max="8477" width="21.26953125" style="19" customWidth="1"/>
    <col min="8478" max="8478" width="22.26953125" style="19" customWidth="1"/>
    <col min="8479" max="8480" width="11.453125" style="19"/>
    <col min="8481" max="8481" width="14.81640625" style="19" bestFit="1" customWidth="1"/>
    <col min="8482" max="8706" width="11.453125" style="19"/>
    <col min="8707" max="8707" width="34.453125" style="19" customWidth="1"/>
    <col min="8708" max="8709" width="19.453125" style="19" bestFit="1" customWidth="1"/>
    <col min="8710" max="8710" width="19.7265625" style="19" customWidth="1"/>
    <col min="8711" max="8712" width="20.453125" style="19" customWidth="1"/>
    <col min="8713" max="8714" width="19.7265625" style="19" customWidth="1"/>
    <col min="8715" max="8715" width="25.26953125" style="19" customWidth="1"/>
    <col min="8716" max="8716" width="26" style="19" customWidth="1"/>
    <col min="8717" max="8717" width="22.26953125" style="19" customWidth="1"/>
    <col min="8718" max="8718" width="24.81640625" style="19" customWidth="1"/>
    <col min="8719" max="8719" width="21.1796875" style="19" customWidth="1"/>
    <col min="8720" max="8720" width="21.453125" style="19" customWidth="1"/>
    <col min="8721" max="8721" width="27.81640625" style="19" customWidth="1"/>
    <col min="8722" max="8722" width="23.453125" style="19" customWidth="1"/>
    <col min="8723" max="8723" width="21.453125" style="19" customWidth="1"/>
    <col min="8724" max="8726" width="20.7265625" style="19" customWidth="1"/>
    <col min="8727" max="8727" width="32.26953125" style="19" bestFit="1" customWidth="1"/>
    <col min="8728" max="8728" width="20.7265625" style="19" customWidth="1"/>
    <col min="8729" max="8729" width="22" style="19" customWidth="1"/>
    <col min="8730" max="8733" width="21.26953125" style="19" customWidth="1"/>
    <col min="8734" max="8734" width="22.26953125" style="19" customWidth="1"/>
    <col min="8735" max="8736" width="11.453125" style="19"/>
    <col min="8737" max="8737" width="14.81640625" style="19" bestFit="1" customWidth="1"/>
    <col min="8738" max="8962" width="11.453125" style="19"/>
    <col min="8963" max="8963" width="34.453125" style="19" customWidth="1"/>
    <col min="8964" max="8965" width="19.453125" style="19" bestFit="1" customWidth="1"/>
    <col min="8966" max="8966" width="19.7265625" style="19" customWidth="1"/>
    <col min="8967" max="8968" width="20.453125" style="19" customWidth="1"/>
    <col min="8969" max="8970" width="19.7265625" style="19" customWidth="1"/>
    <col min="8971" max="8971" width="25.26953125" style="19" customWidth="1"/>
    <col min="8972" max="8972" width="26" style="19" customWidth="1"/>
    <col min="8973" max="8973" width="22.26953125" style="19" customWidth="1"/>
    <col min="8974" max="8974" width="24.81640625" style="19" customWidth="1"/>
    <col min="8975" max="8975" width="21.1796875" style="19" customWidth="1"/>
    <col min="8976" max="8976" width="21.453125" style="19" customWidth="1"/>
    <col min="8977" max="8977" width="27.81640625" style="19" customWidth="1"/>
    <col min="8978" max="8978" width="23.453125" style="19" customWidth="1"/>
    <col min="8979" max="8979" width="21.453125" style="19" customWidth="1"/>
    <col min="8980" max="8982" width="20.7265625" style="19" customWidth="1"/>
    <col min="8983" max="8983" width="32.26953125" style="19" bestFit="1" customWidth="1"/>
    <col min="8984" max="8984" width="20.7265625" style="19" customWidth="1"/>
    <col min="8985" max="8985" width="22" style="19" customWidth="1"/>
    <col min="8986" max="8989" width="21.26953125" style="19" customWidth="1"/>
    <col min="8990" max="8990" width="22.26953125" style="19" customWidth="1"/>
    <col min="8991" max="8992" width="11.453125" style="19"/>
    <col min="8993" max="8993" width="14.81640625" style="19" bestFit="1" customWidth="1"/>
    <col min="8994" max="9218" width="11.453125" style="19"/>
    <col min="9219" max="9219" width="34.453125" style="19" customWidth="1"/>
    <col min="9220" max="9221" width="19.453125" style="19" bestFit="1" customWidth="1"/>
    <col min="9222" max="9222" width="19.7265625" style="19" customWidth="1"/>
    <col min="9223" max="9224" width="20.453125" style="19" customWidth="1"/>
    <col min="9225" max="9226" width="19.7265625" style="19" customWidth="1"/>
    <col min="9227" max="9227" width="25.26953125" style="19" customWidth="1"/>
    <col min="9228" max="9228" width="26" style="19" customWidth="1"/>
    <col min="9229" max="9229" width="22.26953125" style="19" customWidth="1"/>
    <col min="9230" max="9230" width="24.81640625" style="19" customWidth="1"/>
    <col min="9231" max="9231" width="21.1796875" style="19" customWidth="1"/>
    <col min="9232" max="9232" width="21.453125" style="19" customWidth="1"/>
    <col min="9233" max="9233" width="27.81640625" style="19" customWidth="1"/>
    <col min="9234" max="9234" width="23.453125" style="19" customWidth="1"/>
    <col min="9235" max="9235" width="21.453125" style="19" customWidth="1"/>
    <col min="9236" max="9238" width="20.7265625" style="19" customWidth="1"/>
    <col min="9239" max="9239" width="32.26953125" style="19" bestFit="1" customWidth="1"/>
    <col min="9240" max="9240" width="20.7265625" style="19" customWidth="1"/>
    <col min="9241" max="9241" width="22" style="19" customWidth="1"/>
    <col min="9242" max="9245" width="21.26953125" style="19" customWidth="1"/>
    <col min="9246" max="9246" width="22.26953125" style="19" customWidth="1"/>
    <col min="9247" max="9248" width="11.453125" style="19"/>
    <col min="9249" max="9249" width="14.81640625" style="19" bestFit="1" customWidth="1"/>
    <col min="9250" max="9474" width="11.453125" style="19"/>
    <col min="9475" max="9475" width="34.453125" style="19" customWidth="1"/>
    <col min="9476" max="9477" width="19.453125" style="19" bestFit="1" customWidth="1"/>
    <col min="9478" max="9478" width="19.7265625" style="19" customWidth="1"/>
    <col min="9479" max="9480" width="20.453125" style="19" customWidth="1"/>
    <col min="9481" max="9482" width="19.7265625" style="19" customWidth="1"/>
    <col min="9483" max="9483" width="25.26953125" style="19" customWidth="1"/>
    <col min="9484" max="9484" width="26" style="19" customWidth="1"/>
    <col min="9485" max="9485" width="22.26953125" style="19" customWidth="1"/>
    <col min="9486" max="9486" width="24.81640625" style="19" customWidth="1"/>
    <col min="9487" max="9487" width="21.1796875" style="19" customWidth="1"/>
    <col min="9488" max="9488" width="21.453125" style="19" customWidth="1"/>
    <col min="9489" max="9489" width="27.81640625" style="19" customWidth="1"/>
    <col min="9490" max="9490" width="23.453125" style="19" customWidth="1"/>
    <col min="9491" max="9491" width="21.453125" style="19" customWidth="1"/>
    <col min="9492" max="9494" width="20.7265625" style="19" customWidth="1"/>
    <col min="9495" max="9495" width="32.26953125" style="19" bestFit="1" customWidth="1"/>
    <col min="9496" max="9496" width="20.7265625" style="19" customWidth="1"/>
    <col min="9497" max="9497" width="22" style="19" customWidth="1"/>
    <col min="9498" max="9501" width="21.26953125" style="19" customWidth="1"/>
    <col min="9502" max="9502" width="22.26953125" style="19" customWidth="1"/>
    <col min="9503" max="9504" width="11.453125" style="19"/>
    <col min="9505" max="9505" width="14.81640625" style="19" bestFit="1" customWidth="1"/>
    <col min="9506" max="9730" width="11.453125" style="19"/>
    <col min="9731" max="9731" width="34.453125" style="19" customWidth="1"/>
    <col min="9732" max="9733" width="19.453125" style="19" bestFit="1" customWidth="1"/>
    <col min="9734" max="9734" width="19.7265625" style="19" customWidth="1"/>
    <col min="9735" max="9736" width="20.453125" style="19" customWidth="1"/>
    <col min="9737" max="9738" width="19.7265625" style="19" customWidth="1"/>
    <col min="9739" max="9739" width="25.26953125" style="19" customWidth="1"/>
    <col min="9740" max="9740" width="26" style="19" customWidth="1"/>
    <col min="9741" max="9741" width="22.26953125" style="19" customWidth="1"/>
    <col min="9742" max="9742" width="24.81640625" style="19" customWidth="1"/>
    <col min="9743" max="9743" width="21.1796875" style="19" customWidth="1"/>
    <col min="9744" max="9744" width="21.453125" style="19" customWidth="1"/>
    <col min="9745" max="9745" width="27.81640625" style="19" customWidth="1"/>
    <col min="9746" max="9746" width="23.453125" style="19" customWidth="1"/>
    <col min="9747" max="9747" width="21.453125" style="19" customWidth="1"/>
    <col min="9748" max="9750" width="20.7265625" style="19" customWidth="1"/>
    <col min="9751" max="9751" width="32.26953125" style="19" bestFit="1" customWidth="1"/>
    <col min="9752" max="9752" width="20.7265625" style="19" customWidth="1"/>
    <col min="9753" max="9753" width="22" style="19" customWidth="1"/>
    <col min="9754" max="9757" width="21.26953125" style="19" customWidth="1"/>
    <col min="9758" max="9758" width="22.26953125" style="19" customWidth="1"/>
    <col min="9759" max="9760" width="11.453125" style="19"/>
    <col min="9761" max="9761" width="14.81640625" style="19" bestFit="1" customWidth="1"/>
    <col min="9762" max="9986" width="11.453125" style="19"/>
    <col min="9987" max="9987" width="34.453125" style="19" customWidth="1"/>
    <col min="9988" max="9989" width="19.453125" style="19" bestFit="1" customWidth="1"/>
    <col min="9990" max="9990" width="19.7265625" style="19" customWidth="1"/>
    <col min="9991" max="9992" width="20.453125" style="19" customWidth="1"/>
    <col min="9993" max="9994" width="19.7265625" style="19" customWidth="1"/>
    <col min="9995" max="9995" width="25.26953125" style="19" customWidth="1"/>
    <col min="9996" max="9996" width="26" style="19" customWidth="1"/>
    <col min="9997" max="9997" width="22.26953125" style="19" customWidth="1"/>
    <col min="9998" max="9998" width="24.81640625" style="19" customWidth="1"/>
    <col min="9999" max="9999" width="21.1796875" style="19" customWidth="1"/>
    <col min="10000" max="10000" width="21.453125" style="19" customWidth="1"/>
    <col min="10001" max="10001" width="27.81640625" style="19" customWidth="1"/>
    <col min="10002" max="10002" width="23.453125" style="19" customWidth="1"/>
    <col min="10003" max="10003" width="21.453125" style="19" customWidth="1"/>
    <col min="10004" max="10006" width="20.7265625" style="19" customWidth="1"/>
    <col min="10007" max="10007" width="32.26953125" style="19" bestFit="1" customWidth="1"/>
    <col min="10008" max="10008" width="20.7265625" style="19" customWidth="1"/>
    <col min="10009" max="10009" width="22" style="19" customWidth="1"/>
    <col min="10010" max="10013" width="21.26953125" style="19" customWidth="1"/>
    <col min="10014" max="10014" width="22.26953125" style="19" customWidth="1"/>
    <col min="10015" max="10016" width="11.453125" style="19"/>
    <col min="10017" max="10017" width="14.81640625" style="19" bestFit="1" customWidth="1"/>
    <col min="10018" max="10242" width="11.453125" style="19"/>
    <col min="10243" max="10243" width="34.453125" style="19" customWidth="1"/>
    <col min="10244" max="10245" width="19.453125" style="19" bestFit="1" customWidth="1"/>
    <col min="10246" max="10246" width="19.7265625" style="19" customWidth="1"/>
    <col min="10247" max="10248" width="20.453125" style="19" customWidth="1"/>
    <col min="10249" max="10250" width="19.7265625" style="19" customWidth="1"/>
    <col min="10251" max="10251" width="25.26953125" style="19" customWidth="1"/>
    <col min="10252" max="10252" width="26" style="19" customWidth="1"/>
    <col min="10253" max="10253" width="22.26953125" style="19" customWidth="1"/>
    <col min="10254" max="10254" width="24.81640625" style="19" customWidth="1"/>
    <col min="10255" max="10255" width="21.1796875" style="19" customWidth="1"/>
    <col min="10256" max="10256" width="21.453125" style="19" customWidth="1"/>
    <col min="10257" max="10257" width="27.81640625" style="19" customWidth="1"/>
    <col min="10258" max="10258" width="23.453125" style="19" customWidth="1"/>
    <col min="10259" max="10259" width="21.453125" style="19" customWidth="1"/>
    <col min="10260" max="10262" width="20.7265625" style="19" customWidth="1"/>
    <col min="10263" max="10263" width="32.26953125" style="19" bestFit="1" customWidth="1"/>
    <col min="10264" max="10264" width="20.7265625" style="19" customWidth="1"/>
    <col min="10265" max="10265" width="22" style="19" customWidth="1"/>
    <col min="10266" max="10269" width="21.26953125" style="19" customWidth="1"/>
    <col min="10270" max="10270" width="22.26953125" style="19" customWidth="1"/>
    <col min="10271" max="10272" width="11.453125" style="19"/>
    <col min="10273" max="10273" width="14.81640625" style="19" bestFit="1" customWidth="1"/>
    <col min="10274" max="10498" width="11.453125" style="19"/>
    <col min="10499" max="10499" width="34.453125" style="19" customWidth="1"/>
    <col min="10500" max="10501" width="19.453125" style="19" bestFit="1" customWidth="1"/>
    <col min="10502" max="10502" width="19.7265625" style="19" customWidth="1"/>
    <col min="10503" max="10504" width="20.453125" style="19" customWidth="1"/>
    <col min="10505" max="10506" width="19.7265625" style="19" customWidth="1"/>
    <col min="10507" max="10507" width="25.26953125" style="19" customWidth="1"/>
    <col min="10508" max="10508" width="26" style="19" customWidth="1"/>
    <col min="10509" max="10509" width="22.26953125" style="19" customWidth="1"/>
    <col min="10510" max="10510" width="24.81640625" style="19" customWidth="1"/>
    <col min="10511" max="10511" width="21.1796875" style="19" customWidth="1"/>
    <col min="10512" max="10512" width="21.453125" style="19" customWidth="1"/>
    <col min="10513" max="10513" width="27.81640625" style="19" customWidth="1"/>
    <col min="10514" max="10514" width="23.453125" style="19" customWidth="1"/>
    <col min="10515" max="10515" width="21.453125" style="19" customWidth="1"/>
    <col min="10516" max="10518" width="20.7265625" style="19" customWidth="1"/>
    <col min="10519" max="10519" width="32.26953125" style="19" bestFit="1" customWidth="1"/>
    <col min="10520" max="10520" width="20.7265625" style="19" customWidth="1"/>
    <col min="10521" max="10521" width="22" style="19" customWidth="1"/>
    <col min="10522" max="10525" width="21.26953125" style="19" customWidth="1"/>
    <col min="10526" max="10526" width="22.26953125" style="19" customWidth="1"/>
    <col min="10527" max="10528" width="11.453125" style="19"/>
    <col min="10529" max="10529" width="14.81640625" style="19" bestFit="1" customWidth="1"/>
    <col min="10530" max="10754" width="11.453125" style="19"/>
    <col min="10755" max="10755" width="34.453125" style="19" customWidth="1"/>
    <col min="10756" max="10757" width="19.453125" style="19" bestFit="1" customWidth="1"/>
    <col min="10758" max="10758" width="19.7265625" style="19" customWidth="1"/>
    <col min="10759" max="10760" width="20.453125" style="19" customWidth="1"/>
    <col min="10761" max="10762" width="19.7265625" style="19" customWidth="1"/>
    <col min="10763" max="10763" width="25.26953125" style="19" customWidth="1"/>
    <col min="10764" max="10764" width="26" style="19" customWidth="1"/>
    <col min="10765" max="10765" width="22.26953125" style="19" customWidth="1"/>
    <col min="10766" max="10766" width="24.81640625" style="19" customWidth="1"/>
    <col min="10767" max="10767" width="21.1796875" style="19" customWidth="1"/>
    <col min="10768" max="10768" width="21.453125" style="19" customWidth="1"/>
    <col min="10769" max="10769" width="27.81640625" style="19" customWidth="1"/>
    <col min="10770" max="10770" width="23.453125" style="19" customWidth="1"/>
    <col min="10771" max="10771" width="21.453125" style="19" customWidth="1"/>
    <col min="10772" max="10774" width="20.7265625" style="19" customWidth="1"/>
    <col min="10775" max="10775" width="32.26953125" style="19" bestFit="1" customWidth="1"/>
    <col min="10776" max="10776" width="20.7265625" style="19" customWidth="1"/>
    <col min="10777" max="10777" width="22" style="19" customWidth="1"/>
    <col min="10778" max="10781" width="21.26953125" style="19" customWidth="1"/>
    <col min="10782" max="10782" width="22.26953125" style="19" customWidth="1"/>
    <col min="10783" max="10784" width="11.453125" style="19"/>
    <col min="10785" max="10785" width="14.81640625" style="19" bestFit="1" customWidth="1"/>
    <col min="10786" max="11010" width="11.453125" style="19"/>
    <col min="11011" max="11011" width="34.453125" style="19" customWidth="1"/>
    <col min="11012" max="11013" width="19.453125" style="19" bestFit="1" customWidth="1"/>
    <col min="11014" max="11014" width="19.7265625" style="19" customWidth="1"/>
    <col min="11015" max="11016" width="20.453125" style="19" customWidth="1"/>
    <col min="11017" max="11018" width="19.7265625" style="19" customWidth="1"/>
    <col min="11019" max="11019" width="25.26953125" style="19" customWidth="1"/>
    <col min="11020" max="11020" width="26" style="19" customWidth="1"/>
    <col min="11021" max="11021" width="22.26953125" style="19" customWidth="1"/>
    <col min="11022" max="11022" width="24.81640625" style="19" customWidth="1"/>
    <col min="11023" max="11023" width="21.1796875" style="19" customWidth="1"/>
    <col min="11024" max="11024" width="21.453125" style="19" customWidth="1"/>
    <col min="11025" max="11025" width="27.81640625" style="19" customWidth="1"/>
    <col min="11026" max="11026" width="23.453125" style="19" customWidth="1"/>
    <col min="11027" max="11027" width="21.453125" style="19" customWidth="1"/>
    <col min="11028" max="11030" width="20.7265625" style="19" customWidth="1"/>
    <col min="11031" max="11031" width="32.26953125" style="19" bestFit="1" customWidth="1"/>
    <col min="11032" max="11032" width="20.7265625" style="19" customWidth="1"/>
    <col min="11033" max="11033" width="22" style="19" customWidth="1"/>
    <col min="11034" max="11037" width="21.26953125" style="19" customWidth="1"/>
    <col min="11038" max="11038" width="22.26953125" style="19" customWidth="1"/>
    <col min="11039" max="11040" width="11.453125" style="19"/>
    <col min="11041" max="11041" width="14.81640625" style="19" bestFit="1" customWidth="1"/>
    <col min="11042" max="11266" width="11.453125" style="19"/>
    <col min="11267" max="11267" width="34.453125" style="19" customWidth="1"/>
    <col min="11268" max="11269" width="19.453125" style="19" bestFit="1" customWidth="1"/>
    <col min="11270" max="11270" width="19.7265625" style="19" customWidth="1"/>
    <col min="11271" max="11272" width="20.453125" style="19" customWidth="1"/>
    <col min="11273" max="11274" width="19.7265625" style="19" customWidth="1"/>
    <col min="11275" max="11275" width="25.26953125" style="19" customWidth="1"/>
    <col min="11276" max="11276" width="26" style="19" customWidth="1"/>
    <col min="11277" max="11277" width="22.26953125" style="19" customWidth="1"/>
    <col min="11278" max="11278" width="24.81640625" style="19" customWidth="1"/>
    <col min="11279" max="11279" width="21.1796875" style="19" customWidth="1"/>
    <col min="11280" max="11280" width="21.453125" style="19" customWidth="1"/>
    <col min="11281" max="11281" width="27.81640625" style="19" customWidth="1"/>
    <col min="11282" max="11282" width="23.453125" style="19" customWidth="1"/>
    <col min="11283" max="11283" width="21.453125" style="19" customWidth="1"/>
    <col min="11284" max="11286" width="20.7265625" style="19" customWidth="1"/>
    <col min="11287" max="11287" width="32.26953125" style="19" bestFit="1" customWidth="1"/>
    <col min="11288" max="11288" width="20.7265625" style="19" customWidth="1"/>
    <col min="11289" max="11289" width="22" style="19" customWidth="1"/>
    <col min="11290" max="11293" width="21.26953125" style="19" customWidth="1"/>
    <col min="11294" max="11294" width="22.26953125" style="19" customWidth="1"/>
    <col min="11295" max="11296" width="11.453125" style="19"/>
    <col min="11297" max="11297" width="14.81640625" style="19" bestFit="1" customWidth="1"/>
    <col min="11298" max="11522" width="11.453125" style="19"/>
    <col min="11523" max="11523" width="34.453125" style="19" customWidth="1"/>
    <col min="11524" max="11525" width="19.453125" style="19" bestFit="1" customWidth="1"/>
    <col min="11526" max="11526" width="19.7265625" style="19" customWidth="1"/>
    <col min="11527" max="11528" width="20.453125" style="19" customWidth="1"/>
    <col min="11529" max="11530" width="19.7265625" style="19" customWidth="1"/>
    <col min="11531" max="11531" width="25.26953125" style="19" customWidth="1"/>
    <col min="11532" max="11532" width="26" style="19" customWidth="1"/>
    <col min="11533" max="11533" width="22.26953125" style="19" customWidth="1"/>
    <col min="11534" max="11534" width="24.81640625" style="19" customWidth="1"/>
    <col min="11535" max="11535" width="21.1796875" style="19" customWidth="1"/>
    <col min="11536" max="11536" width="21.453125" style="19" customWidth="1"/>
    <col min="11537" max="11537" width="27.81640625" style="19" customWidth="1"/>
    <col min="11538" max="11538" width="23.453125" style="19" customWidth="1"/>
    <col min="11539" max="11539" width="21.453125" style="19" customWidth="1"/>
    <col min="11540" max="11542" width="20.7265625" style="19" customWidth="1"/>
    <col min="11543" max="11543" width="32.26953125" style="19" bestFit="1" customWidth="1"/>
    <col min="11544" max="11544" width="20.7265625" style="19" customWidth="1"/>
    <col min="11545" max="11545" width="22" style="19" customWidth="1"/>
    <col min="11546" max="11549" width="21.26953125" style="19" customWidth="1"/>
    <col min="11550" max="11550" width="22.26953125" style="19" customWidth="1"/>
    <col min="11551" max="11552" width="11.453125" style="19"/>
    <col min="11553" max="11553" width="14.81640625" style="19" bestFit="1" customWidth="1"/>
    <col min="11554" max="11778" width="11.453125" style="19"/>
    <col min="11779" max="11779" width="34.453125" style="19" customWidth="1"/>
    <col min="11780" max="11781" width="19.453125" style="19" bestFit="1" customWidth="1"/>
    <col min="11782" max="11782" width="19.7265625" style="19" customWidth="1"/>
    <col min="11783" max="11784" width="20.453125" style="19" customWidth="1"/>
    <col min="11785" max="11786" width="19.7265625" style="19" customWidth="1"/>
    <col min="11787" max="11787" width="25.26953125" style="19" customWidth="1"/>
    <col min="11788" max="11788" width="26" style="19" customWidth="1"/>
    <col min="11789" max="11789" width="22.26953125" style="19" customWidth="1"/>
    <col min="11790" max="11790" width="24.81640625" style="19" customWidth="1"/>
    <col min="11791" max="11791" width="21.1796875" style="19" customWidth="1"/>
    <col min="11792" max="11792" width="21.453125" style="19" customWidth="1"/>
    <col min="11793" max="11793" width="27.81640625" style="19" customWidth="1"/>
    <col min="11794" max="11794" width="23.453125" style="19" customWidth="1"/>
    <col min="11795" max="11795" width="21.453125" style="19" customWidth="1"/>
    <col min="11796" max="11798" width="20.7265625" style="19" customWidth="1"/>
    <col min="11799" max="11799" width="32.26953125" style="19" bestFit="1" customWidth="1"/>
    <col min="11800" max="11800" width="20.7265625" style="19" customWidth="1"/>
    <col min="11801" max="11801" width="22" style="19" customWidth="1"/>
    <col min="11802" max="11805" width="21.26953125" style="19" customWidth="1"/>
    <col min="11806" max="11806" width="22.26953125" style="19" customWidth="1"/>
    <col min="11807" max="11808" width="11.453125" style="19"/>
    <col min="11809" max="11809" width="14.81640625" style="19" bestFit="1" customWidth="1"/>
    <col min="11810" max="12034" width="11.453125" style="19"/>
    <col min="12035" max="12035" width="34.453125" style="19" customWidth="1"/>
    <col min="12036" max="12037" width="19.453125" style="19" bestFit="1" customWidth="1"/>
    <col min="12038" max="12038" width="19.7265625" style="19" customWidth="1"/>
    <col min="12039" max="12040" width="20.453125" style="19" customWidth="1"/>
    <col min="12041" max="12042" width="19.7265625" style="19" customWidth="1"/>
    <col min="12043" max="12043" width="25.26953125" style="19" customWidth="1"/>
    <col min="12044" max="12044" width="26" style="19" customWidth="1"/>
    <col min="12045" max="12045" width="22.26953125" style="19" customWidth="1"/>
    <col min="12046" max="12046" width="24.81640625" style="19" customWidth="1"/>
    <col min="12047" max="12047" width="21.1796875" style="19" customWidth="1"/>
    <col min="12048" max="12048" width="21.453125" style="19" customWidth="1"/>
    <col min="12049" max="12049" width="27.81640625" style="19" customWidth="1"/>
    <col min="12050" max="12050" width="23.453125" style="19" customWidth="1"/>
    <col min="12051" max="12051" width="21.453125" style="19" customWidth="1"/>
    <col min="12052" max="12054" width="20.7265625" style="19" customWidth="1"/>
    <col min="12055" max="12055" width="32.26953125" style="19" bestFit="1" customWidth="1"/>
    <col min="12056" max="12056" width="20.7265625" style="19" customWidth="1"/>
    <col min="12057" max="12057" width="22" style="19" customWidth="1"/>
    <col min="12058" max="12061" width="21.26953125" style="19" customWidth="1"/>
    <col min="12062" max="12062" width="22.26953125" style="19" customWidth="1"/>
    <col min="12063" max="12064" width="11.453125" style="19"/>
    <col min="12065" max="12065" width="14.81640625" style="19" bestFit="1" customWidth="1"/>
    <col min="12066" max="12290" width="11.453125" style="19"/>
    <col min="12291" max="12291" width="34.453125" style="19" customWidth="1"/>
    <col min="12292" max="12293" width="19.453125" style="19" bestFit="1" customWidth="1"/>
    <col min="12294" max="12294" width="19.7265625" style="19" customWidth="1"/>
    <col min="12295" max="12296" width="20.453125" style="19" customWidth="1"/>
    <col min="12297" max="12298" width="19.7265625" style="19" customWidth="1"/>
    <col min="12299" max="12299" width="25.26953125" style="19" customWidth="1"/>
    <col min="12300" max="12300" width="26" style="19" customWidth="1"/>
    <col min="12301" max="12301" width="22.26953125" style="19" customWidth="1"/>
    <col min="12302" max="12302" width="24.81640625" style="19" customWidth="1"/>
    <col min="12303" max="12303" width="21.1796875" style="19" customWidth="1"/>
    <col min="12304" max="12304" width="21.453125" style="19" customWidth="1"/>
    <col min="12305" max="12305" width="27.81640625" style="19" customWidth="1"/>
    <col min="12306" max="12306" width="23.453125" style="19" customWidth="1"/>
    <col min="12307" max="12307" width="21.453125" style="19" customWidth="1"/>
    <col min="12308" max="12310" width="20.7265625" style="19" customWidth="1"/>
    <col min="12311" max="12311" width="32.26953125" style="19" bestFit="1" customWidth="1"/>
    <col min="12312" max="12312" width="20.7265625" style="19" customWidth="1"/>
    <col min="12313" max="12313" width="22" style="19" customWidth="1"/>
    <col min="12314" max="12317" width="21.26953125" style="19" customWidth="1"/>
    <col min="12318" max="12318" width="22.26953125" style="19" customWidth="1"/>
    <col min="12319" max="12320" width="11.453125" style="19"/>
    <col min="12321" max="12321" width="14.81640625" style="19" bestFit="1" customWidth="1"/>
    <col min="12322" max="12546" width="11.453125" style="19"/>
    <col min="12547" max="12547" width="34.453125" style="19" customWidth="1"/>
    <col min="12548" max="12549" width="19.453125" style="19" bestFit="1" customWidth="1"/>
    <col min="12550" max="12550" width="19.7265625" style="19" customWidth="1"/>
    <col min="12551" max="12552" width="20.453125" style="19" customWidth="1"/>
    <col min="12553" max="12554" width="19.7265625" style="19" customWidth="1"/>
    <col min="12555" max="12555" width="25.26953125" style="19" customWidth="1"/>
    <col min="12556" max="12556" width="26" style="19" customWidth="1"/>
    <col min="12557" max="12557" width="22.26953125" style="19" customWidth="1"/>
    <col min="12558" max="12558" width="24.81640625" style="19" customWidth="1"/>
    <col min="12559" max="12559" width="21.1796875" style="19" customWidth="1"/>
    <col min="12560" max="12560" width="21.453125" style="19" customWidth="1"/>
    <col min="12561" max="12561" width="27.81640625" style="19" customWidth="1"/>
    <col min="12562" max="12562" width="23.453125" style="19" customWidth="1"/>
    <col min="12563" max="12563" width="21.453125" style="19" customWidth="1"/>
    <col min="12564" max="12566" width="20.7265625" style="19" customWidth="1"/>
    <col min="12567" max="12567" width="32.26953125" style="19" bestFit="1" customWidth="1"/>
    <col min="12568" max="12568" width="20.7265625" style="19" customWidth="1"/>
    <col min="12569" max="12569" width="22" style="19" customWidth="1"/>
    <col min="12570" max="12573" width="21.26953125" style="19" customWidth="1"/>
    <col min="12574" max="12574" width="22.26953125" style="19" customWidth="1"/>
    <col min="12575" max="12576" width="11.453125" style="19"/>
    <col min="12577" max="12577" width="14.81640625" style="19" bestFit="1" customWidth="1"/>
    <col min="12578" max="12802" width="11.453125" style="19"/>
    <col min="12803" max="12803" width="34.453125" style="19" customWidth="1"/>
    <col min="12804" max="12805" width="19.453125" style="19" bestFit="1" customWidth="1"/>
    <col min="12806" max="12806" width="19.7265625" style="19" customWidth="1"/>
    <col min="12807" max="12808" width="20.453125" style="19" customWidth="1"/>
    <col min="12809" max="12810" width="19.7265625" style="19" customWidth="1"/>
    <col min="12811" max="12811" width="25.26953125" style="19" customWidth="1"/>
    <col min="12812" max="12812" width="26" style="19" customWidth="1"/>
    <col min="12813" max="12813" width="22.26953125" style="19" customWidth="1"/>
    <col min="12814" max="12814" width="24.81640625" style="19" customWidth="1"/>
    <col min="12815" max="12815" width="21.1796875" style="19" customWidth="1"/>
    <col min="12816" max="12816" width="21.453125" style="19" customWidth="1"/>
    <col min="12817" max="12817" width="27.81640625" style="19" customWidth="1"/>
    <col min="12818" max="12818" width="23.453125" style="19" customWidth="1"/>
    <col min="12819" max="12819" width="21.453125" style="19" customWidth="1"/>
    <col min="12820" max="12822" width="20.7265625" style="19" customWidth="1"/>
    <col min="12823" max="12823" width="32.26953125" style="19" bestFit="1" customWidth="1"/>
    <col min="12824" max="12824" width="20.7265625" style="19" customWidth="1"/>
    <col min="12825" max="12825" width="22" style="19" customWidth="1"/>
    <col min="12826" max="12829" width="21.26953125" style="19" customWidth="1"/>
    <col min="12830" max="12830" width="22.26953125" style="19" customWidth="1"/>
    <col min="12831" max="12832" width="11.453125" style="19"/>
    <col min="12833" max="12833" width="14.81640625" style="19" bestFit="1" customWidth="1"/>
    <col min="12834" max="13058" width="11.453125" style="19"/>
    <col min="13059" max="13059" width="34.453125" style="19" customWidth="1"/>
    <col min="13060" max="13061" width="19.453125" style="19" bestFit="1" customWidth="1"/>
    <col min="13062" max="13062" width="19.7265625" style="19" customWidth="1"/>
    <col min="13063" max="13064" width="20.453125" style="19" customWidth="1"/>
    <col min="13065" max="13066" width="19.7265625" style="19" customWidth="1"/>
    <col min="13067" max="13067" width="25.26953125" style="19" customWidth="1"/>
    <col min="13068" max="13068" width="26" style="19" customWidth="1"/>
    <col min="13069" max="13069" width="22.26953125" style="19" customWidth="1"/>
    <col min="13070" max="13070" width="24.81640625" style="19" customWidth="1"/>
    <col min="13071" max="13071" width="21.1796875" style="19" customWidth="1"/>
    <col min="13072" max="13072" width="21.453125" style="19" customWidth="1"/>
    <col min="13073" max="13073" width="27.81640625" style="19" customWidth="1"/>
    <col min="13074" max="13074" width="23.453125" style="19" customWidth="1"/>
    <col min="13075" max="13075" width="21.453125" style="19" customWidth="1"/>
    <col min="13076" max="13078" width="20.7265625" style="19" customWidth="1"/>
    <col min="13079" max="13079" width="32.26953125" style="19" bestFit="1" customWidth="1"/>
    <col min="13080" max="13080" width="20.7265625" style="19" customWidth="1"/>
    <col min="13081" max="13081" width="22" style="19" customWidth="1"/>
    <col min="13082" max="13085" width="21.26953125" style="19" customWidth="1"/>
    <col min="13086" max="13086" width="22.26953125" style="19" customWidth="1"/>
    <col min="13087" max="13088" width="11.453125" style="19"/>
    <col min="13089" max="13089" width="14.81640625" style="19" bestFit="1" customWidth="1"/>
    <col min="13090" max="13314" width="11.453125" style="19"/>
    <col min="13315" max="13315" width="34.453125" style="19" customWidth="1"/>
    <col min="13316" max="13317" width="19.453125" style="19" bestFit="1" customWidth="1"/>
    <col min="13318" max="13318" width="19.7265625" style="19" customWidth="1"/>
    <col min="13319" max="13320" width="20.453125" style="19" customWidth="1"/>
    <col min="13321" max="13322" width="19.7265625" style="19" customWidth="1"/>
    <col min="13323" max="13323" width="25.26953125" style="19" customWidth="1"/>
    <col min="13324" max="13324" width="26" style="19" customWidth="1"/>
    <col min="13325" max="13325" width="22.26953125" style="19" customWidth="1"/>
    <col min="13326" max="13326" width="24.81640625" style="19" customWidth="1"/>
    <col min="13327" max="13327" width="21.1796875" style="19" customWidth="1"/>
    <col min="13328" max="13328" width="21.453125" style="19" customWidth="1"/>
    <col min="13329" max="13329" width="27.81640625" style="19" customWidth="1"/>
    <col min="13330" max="13330" width="23.453125" style="19" customWidth="1"/>
    <col min="13331" max="13331" width="21.453125" style="19" customWidth="1"/>
    <col min="13332" max="13334" width="20.7265625" style="19" customWidth="1"/>
    <col min="13335" max="13335" width="32.26953125" style="19" bestFit="1" customWidth="1"/>
    <col min="13336" max="13336" width="20.7265625" style="19" customWidth="1"/>
    <col min="13337" max="13337" width="22" style="19" customWidth="1"/>
    <col min="13338" max="13341" width="21.26953125" style="19" customWidth="1"/>
    <col min="13342" max="13342" width="22.26953125" style="19" customWidth="1"/>
    <col min="13343" max="13344" width="11.453125" style="19"/>
    <col min="13345" max="13345" width="14.81640625" style="19" bestFit="1" customWidth="1"/>
    <col min="13346" max="13570" width="11.453125" style="19"/>
    <col min="13571" max="13571" width="34.453125" style="19" customWidth="1"/>
    <col min="13572" max="13573" width="19.453125" style="19" bestFit="1" customWidth="1"/>
    <col min="13574" max="13574" width="19.7265625" style="19" customWidth="1"/>
    <col min="13575" max="13576" width="20.453125" style="19" customWidth="1"/>
    <col min="13577" max="13578" width="19.7265625" style="19" customWidth="1"/>
    <col min="13579" max="13579" width="25.26953125" style="19" customWidth="1"/>
    <col min="13580" max="13580" width="26" style="19" customWidth="1"/>
    <col min="13581" max="13581" width="22.26953125" style="19" customWidth="1"/>
    <col min="13582" max="13582" width="24.81640625" style="19" customWidth="1"/>
    <col min="13583" max="13583" width="21.1796875" style="19" customWidth="1"/>
    <col min="13584" max="13584" width="21.453125" style="19" customWidth="1"/>
    <col min="13585" max="13585" width="27.81640625" style="19" customWidth="1"/>
    <col min="13586" max="13586" width="23.453125" style="19" customWidth="1"/>
    <col min="13587" max="13587" width="21.453125" style="19" customWidth="1"/>
    <col min="13588" max="13590" width="20.7265625" style="19" customWidth="1"/>
    <col min="13591" max="13591" width="32.26953125" style="19" bestFit="1" customWidth="1"/>
    <col min="13592" max="13592" width="20.7265625" style="19" customWidth="1"/>
    <col min="13593" max="13593" width="22" style="19" customWidth="1"/>
    <col min="13594" max="13597" width="21.26953125" style="19" customWidth="1"/>
    <col min="13598" max="13598" width="22.26953125" style="19" customWidth="1"/>
    <col min="13599" max="13600" width="11.453125" style="19"/>
    <col min="13601" max="13601" width="14.81640625" style="19" bestFit="1" customWidth="1"/>
    <col min="13602" max="13826" width="11.453125" style="19"/>
    <col min="13827" max="13827" width="34.453125" style="19" customWidth="1"/>
    <col min="13828" max="13829" width="19.453125" style="19" bestFit="1" customWidth="1"/>
    <col min="13830" max="13830" width="19.7265625" style="19" customWidth="1"/>
    <col min="13831" max="13832" width="20.453125" style="19" customWidth="1"/>
    <col min="13833" max="13834" width="19.7265625" style="19" customWidth="1"/>
    <col min="13835" max="13835" width="25.26953125" style="19" customWidth="1"/>
    <col min="13836" max="13836" width="26" style="19" customWidth="1"/>
    <col min="13837" max="13837" width="22.26953125" style="19" customWidth="1"/>
    <col min="13838" max="13838" width="24.81640625" style="19" customWidth="1"/>
    <col min="13839" max="13839" width="21.1796875" style="19" customWidth="1"/>
    <col min="13840" max="13840" width="21.453125" style="19" customWidth="1"/>
    <col min="13841" max="13841" width="27.81640625" style="19" customWidth="1"/>
    <col min="13842" max="13842" width="23.453125" style="19" customWidth="1"/>
    <col min="13843" max="13843" width="21.453125" style="19" customWidth="1"/>
    <col min="13844" max="13846" width="20.7265625" style="19" customWidth="1"/>
    <col min="13847" max="13847" width="32.26953125" style="19" bestFit="1" customWidth="1"/>
    <col min="13848" max="13848" width="20.7265625" style="19" customWidth="1"/>
    <col min="13849" max="13849" width="22" style="19" customWidth="1"/>
    <col min="13850" max="13853" width="21.26953125" style="19" customWidth="1"/>
    <col min="13854" max="13854" width="22.26953125" style="19" customWidth="1"/>
    <col min="13855" max="13856" width="11.453125" style="19"/>
    <col min="13857" max="13857" width="14.81640625" style="19" bestFit="1" customWidth="1"/>
    <col min="13858" max="14082" width="11.453125" style="19"/>
    <col min="14083" max="14083" width="34.453125" style="19" customWidth="1"/>
    <col min="14084" max="14085" width="19.453125" style="19" bestFit="1" customWidth="1"/>
    <col min="14086" max="14086" width="19.7265625" style="19" customWidth="1"/>
    <col min="14087" max="14088" width="20.453125" style="19" customWidth="1"/>
    <col min="14089" max="14090" width="19.7265625" style="19" customWidth="1"/>
    <col min="14091" max="14091" width="25.26953125" style="19" customWidth="1"/>
    <col min="14092" max="14092" width="26" style="19" customWidth="1"/>
    <col min="14093" max="14093" width="22.26953125" style="19" customWidth="1"/>
    <col min="14094" max="14094" width="24.81640625" style="19" customWidth="1"/>
    <col min="14095" max="14095" width="21.1796875" style="19" customWidth="1"/>
    <col min="14096" max="14096" width="21.453125" style="19" customWidth="1"/>
    <col min="14097" max="14097" width="27.81640625" style="19" customWidth="1"/>
    <col min="14098" max="14098" width="23.453125" style="19" customWidth="1"/>
    <col min="14099" max="14099" width="21.453125" style="19" customWidth="1"/>
    <col min="14100" max="14102" width="20.7265625" style="19" customWidth="1"/>
    <col min="14103" max="14103" width="32.26953125" style="19" bestFit="1" customWidth="1"/>
    <col min="14104" max="14104" width="20.7265625" style="19" customWidth="1"/>
    <col min="14105" max="14105" width="22" style="19" customWidth="1"/>
    <col min="14106" max="14109" width="21.26953125" style="19" customWidth="1"/>
    <col min="14110" max="14110" width="22.26953125" style="19" customWidth="1"/>
    <col min="14111" max="14112" width="11.453125" style="19"/>
    <col min="14113" max="14113" width="14.81640625" style="19" bestFit="1" customWidth="1"/>
    <col min="14114" max="14338" width="11.453125" style="19"/>
    <col min="14339" max="14339" width="34.453125" style="19" customWidth="1"/>
    <col min="14340" max="14341" width="19.453125" style="19" bestFit="1" customWidth="1"/>
    <col min="14342" max="14342" width="19.7265625" style="19" customWidth="1"/>
    <col min="14343" max="14344" width="20.453125" style="19" customWidth="1"/>
    <col min="14345" max="14346" width="19.7265625" style="19" customWidth="1"/>
    <col min="14347" max="14347" width="25.26953125" style="19" customWidth="1"/>
    <col min="14348" max="14348" width="26" style="19" customWidth="1"/>
    <col min="14349" max="14349" width="22.26953125" style="19" customWidth="1"/>
    <col min="14350" max="14350" width="24.81640625" style="19" customWidth="1"/>
    <col min="14351" max="14351" width="21.1796875" style="19" customWidth="1"/>
    <col min="14352" max="14352" width="21.453125" style="19" customWidth="1"/>
    <col min="14353" max="14353" width="27.81640625" style="19" customWidth="1"/>
    <col min="14354" max="14354" width="23.453125" style="19" customWidth="1"/>
    <col min="14355" max="14355" width="21.453125" style="19" customWidth="1"/>
    <col min="14356" max="14358" width="20.7265625" style="19" customWidth="1"/>
    <col min="14359" max="14359" width="32.26953125" style="19" bestFit="1" customWidth="1"/>
    <col min="14360" max="14360" width="20.7265625" style="19" customWidth="1"/>
    <col min="14361" max="14361" width="22" style="19" customWidth="1"/>
    <col min="14362" max="14365" width="21.26953125" style="19" customWidth="1"/>
    <col min="14366" max="14366" width="22.26953125" style="19" customWidth="1"/>
    <col min="14367" max="14368" width="11.453125" style="19"/>
    <col min="14369" max="14369" width="14.81640625" style="19" bestFit="1" customWidth="1"/>
    <col min="14370" max="14594" width="11.453125" style="19"/>
    <col min="14595" max="14595" width="34.453125" style="19" customWidth="1"/>
    <col min="14596" max="14597" width="19.453125" style="19" bestFit="1" customWidth="1"/>
    <col min="14598" max="14598" width="19.7265625" style="19" customWidth="1"/>
    <col min="14599" max="14600" width="20.453125" style="19" customWidth="1"/>
    <col min="14601" max="14602" width="19.7265625" style="19" customWidth="1"/>
    <col min="14603" max="14603" width="25.26953125" style="19" customWidth="1"/>
    <col min="14604" max="14604" width="26" style="19" customWidth="1"/>
    <col min="14605" max="14605" width="22.26953125" style="19" customWidth="1"/>
    <col min="14606" max="14606" width="24.81640625" style="19" customWidth="1"/>
    <col min="14607" max="14607" width="21.1796875" style="19" customWidth="1"/>
    <col min="14608" max="14608" width="21.453125" style="19" customWidth="1"/>
    <col min="14609" max="14609" width="27.81640625" style="19" customWidth="1"/>
    <col min="14610" max="14610" width="23.453125" style="19" customWidth="1"/>
    <col min="14611" max="14611" width="21.453125" style="19" customWidth="1"/>
    <col min="14612" max="14614" width="20.7265625" style="19" customWidth="1"/>
    <col min="14615" max="14615" width="32.26953125" style="19" bestFit="1" customWidth="1"/>
    <col min="14616" max="14616" width="20.7265625" style="19" customWidth="1"/>
    <col min="14617" max="14617" width="22" style="19" customWidth="1"/>
    <col min="14618" max="14621" width="21.26953125" style="19" customWidth="1"/>
    <col min="14622" max="14622" width="22.26953125" style="19" customWidth="1"/>
    <col min="14623" max="14624" width="11.453125" style="19"/>
    <col min="14625" max="14625" width="14.81640625" style="19" bestFit="1" customWidth="1"/>
    <col min="14626" max="14850" width="11.453125" style="19"/>
    <col min="14851" max="14851" width="34.453125" style="19" customWidth="1"/>
    <col min="14852" max="14853" width="19.453125" style="19" bestFit="1" customWidth="1"/>
    <col min="14854" max="14854" width="19.7265625" style="19" customWidth="1"/>
    <col min="14855" max="14856" width="20.453125" style="19" customWidth="1"/>
    <col min="14857" max="14858" width="19.7265625" style="19" customWidth="1"/>
    <col min="14859" max="14859" width="25.26953125" style="19" customWidth="1"/>
    <col min="14860" max="14860" width="26" style="19" customWidth="1"/>
    <col min="14861" max="14861" width="22.26953125" style="19" customWidth="1"/>
    <col min="14862" max="14862" width="24.81640625" style="19" customWidth="1"/>
    <col min="14863" max="14863" width="21.1796875" style="19" customWidth="1"/>
    <col min="14864" max="14864" width="21.453125" style="19" customWidth="1"/>
    <col min="14865" max="14865" width="27.81640625" style="19" customWidth="1"/>
    <col min="14866" max="14866" width="23.453125" style="19" customWidth="1"/>
    <col min="14867" max="14867" width="21.453125" style="19" customWidth="1"/>
    <col min="14868" max="14870" width="20.7265625" style="19" customWidth="1"/>
    <col min="14871" max="14871" width="32.26953125" style="19" bestFit="1" customWidth="1"/>
    <col min="14872" max="14872" width="20.7265625" style="19" customWidth="1"/>
    <col min="14873" max="14873" width="22" style="19" customWidth="1"/>
    <col min="14874" max="14877" width="21.26953125" style="19" customWidth="1"/>
    <col min="14878" max="14878" width="22.26953125" style="19" customWidth="1"/>
    <col min="14879" max="14880" width="11.453125" style="19"/>
    <col min="14881" max="14881" width="14.81640625" style="19" bestFit="1" customWidth="1"/>
    <col min="14882" max="15106" width="11.453125" style="19"/>
    <col min="15107" max="15107" width="34.453125" style="19" customWidth="1"/>
    <col min="15108" max="15109" width="19.453125" style="19" bestFit="1" customWidth="1"/>
    <col min="15110" max="15110" width="19.7265625" style="19" customWidth="1"/>
    <col min="15111" max="15112" width="20.453125" style="19" customWidth="1"/>
    <col min="15113" max="15114" width="19.7265625" style="19" customWidth="1"/>
    <col min="15115" max="15115" width="25.26953125" style="19" customWidth="1"/>
    <col min="15116" max="15116" width="26" style="19" customWidth="1"/>
    <col min="15117" max="15117" width="22.26953125" style="19" customWidth="1"/>
    <col min="15118" max="15118" width="24.81640625" style="19" customWidth="1"/>
    <col min="15119" max="15119" width="21.1796875" style="19" customWidth="1"/>
    <col min="15120" max="15120" width="21.453125" style="19" customWidth="1"/>
    <col min="15121" max="15121" width="27.81640625" style="19" customWidth="1"/>
    <col min="15122" max="15122" width="23.453125" style="19" customWidth="1"/>
    <col min="15123" max="15123" width="21.453125" style="19" customWidth="1"/>
    <col min="15124" max="15126" width="20.7265625" style="19" customWidth="1"/>
    <col min="15127" max="15127" width="32.26953125" style="19" bestFit="1" customWidth="1"/>
    <col min="15128" max="15128" width="20.7265625" style="19" customWidth="1"/>
    <col min="15129" max="15129" width="22" style="19" customWidth="1"/>
    <col min="15130" max="15133" width="21.26953125" style="19" customWidth="1"/>
    <col min="15134" max="15134" width="22.26953125" style="19" customWidth="1"/>
    <col min="15135" max="15136" width="11.453125" style="19"/>
    <col min="15137" max="15137" width="14.81640625" style="19" bestFit="1" customWidth="1"/>
    <col min="15138" max="15362" width="11.453125" style="19"/>
    <col min="15363" max="15363" width="34.453125" style="19" customWidth="1"/>
    <col min="15364" max="15365" width="19.453125" style="19" bestFit="1" customWidth="1"/>
    <col min="15366" max="15366" width="19.7265625" style="19" customWidth="1"/>
    <col min="15367" max="15368" width="20.453125" style="19" customWidth="1"/>
    <col min="15369" max="15370" width="19.7265625" style="19" customWidth="1"/>
    <col min="15371" max="15371" width="25.26953125" style="19" customWidth="1"/>
    <col min="15372" max="15372" width="26" style="19" customWidth="1"/>
    <col min="15373" max="15373" width="22.26953125" style="19" customWidth="1"/>
    <col min="15374" max="15374" width="24.81640625" style="19" customWidth="1"/>
    <col min="15375" max="15375" width="21.1796875" style="19" customWidth="1"/>
    <col min="15376" max="15376" width="21.453125" style="19" customWidth="1"/>
    <col min="15377" max="15377" width="27.81640625" style="19" customWidth="1"/>
    <col min="15378" max="15378" width="23.453125" style="19" customWidth="1"/>
    <col min="15379" max="15379" width="21.453125" style="19" customWidth="1"/>
    <col min="15380" max="15382" width="20.7265625" style="19" customWidth="1"/>
    <col min="15383" max="15383" width="32.26953125" style="19" bestFit="1" customWidth="1"/>
    <col min="15384" max="15384" width="20.7265625" style="19" customWidth="1"/>
    <col min="15385" max="15385" width="22" style="19" customWidth="1"/>
    <col min="15386" max="15389" width="21.26953125" style="19" customWidth="1"/>
    <col min="15390" max="15390" width="22.26953125" style="19" customWidth="1"/>
    <col min="15391" max="15392" width="11.453125" style="19"/>
    <col min="15393" max="15393" width="14.81640625" style="19" bestFit="1" customWidth="1"/>
    <col min="15394" max="15618" width="11.453125" style="19"/>
    <col min="15619" max="15619" width="34.453125" style="19" customWidth="1"/>
    <col min="15620" max="15621" width="19.453125" style="19" bestFit="1" customWidth="1"/>
    <col min="15622" max="15622" width="19.7265625" style="19" customWidth="1"/>
    <col min="15623" max="15624" width="20.453125" style="19" customWidth="1"/>
    <col min="15625" max="15626" width="19.7265625" style="19" customWidth="1"/>
    <col min="15627" max="15627" width="25.26953125" style="19" customWidth="1"/>
    <col min="15628" max="15628" width="26" style="19" customWidth="1"/>
    <col min="15629" max="15629" width="22.26953125" style="19" customWidth="1"/>
    <col min="15630" max="15630" width="24.81640625" style="19" customWidth="1"/>
    <col min="15631" max="15631" width="21.1796875" style="19" customWidth="1"/>
    <col min="15632" max="15632" width="21.453125" style="19" customWidth="1"/>
    <col min="15633" max="15633" width="27.81640625" style="19" customWidth="1"/>
    <col min="15634" max="15634" width="23.453125" style="19" customWidth="1"/>
    <col min="15635" max="15635" width="21.453125" style="19" customWidth="1"/>
    <col min="15636" max="15638" width="20.7265625" style="19" customWidth="1"/>
    <col min="15639" max="15639" width="32.26953125" style="19" bestFit="1" customWidth="1"/>
    <col min="15640" max="15640" width="20.7265625" style="19" customWidth="1"/>
    <col min="15641" max="15641" width="22" style="19" customWidth="1"/>
    <col min="15642" max="15645" width="21.26953125" style="19" customWidth="1"/>
    <col min="15646" max="15646" width="22.26953125" style="19" customWidth="1"/>
    <col min="15647" max="15648" width="11.453125" style="19"/>
    <col min="15649" max="15649" width="14.81640625" style="19" bestFit="1" customWidth="1"/>
    <col min="15650" max="15874" width="11.453125" style="19"/>
    <col min="15875" max="15875" width="34.453125" style="19" customWidth="1"/>
    <col min="15876" max="15877" width="19.453125" style="19" bestFit="1" customWidth="1"/>
    <col min="15878" max="15878" width="19.7265625" style="19" customWidth="1"/>
    <col min="15879" max="15880" width="20.453125" style="19" customWidth="1"/>
    <col min="15881" max="15882" width="19.7265625" style="19" customWidth="1"/>
    <col min="15883" max="15883" width="25.26953125" style="19" customWidth="1"/>
    <col min="15884" max="15884" width="26" style="19" customWidth="1"/>
    <col min="15885" max="15885" width="22.26953125" style="19" customWidth="1"/>
    <col min="15886" max="15886" width="24.81640625" style="19" customWidth="1"/>
    <col min="15887" max="15887" width="21.1796875" style="19" customWidth="1"/>
    <col min="15888" max="15888" width="21.453125" style="19" customWidth="1"/>
    <col min="15889" max="15889" width="27.81640625" style="19" customWidth="1"/>
    <col min="15890" max="15890" width="23.453125" style="19" customWidth="1"/>
    <col min="15891" max="15891" width="21.453125" style="19" customWidth="1"/>
    <col min="15892" max="15894" width="20.7265625" style="19" customWidth="1"/>
    <col min="15895" max="15895" width="32.26953125" style="19" bestFit="1" customWidth="1"/>
    <col min="15896" max="15896" width="20.7265625" style="19" customWidth="1"/>
    <col min="15897" max="15897" width="22" style="19" customWidth="1"/>
    <col min="15898" max="15901" width="21.26953125" style="19" customWidth="1"/>
    <col min="15902" max="15902" width="22.26953125" style="19" customWidth="1"/>
    <col min="15903" max="15904" width="11.453125" style="19"/>
    <col min="15905" max="15905" width="14.81640625" style="19" bestFit="1" customWidth="1"/>
    <col min="15906" max="16130" width="11.453125" style="19"/>
    <col min="16131" max="16131" width="34.453125" style="19" customWidth="1"/>
    <col min="16132" max="16133" width="19.453125" style="19" bestFit="1" customWidth="1"/>
    <col min="16134" max="16134" width="19.7265625" style="19" customWidth="1"/>
    <col min="16135" max="16136" width="20.453125" style="19" customWidth="1"/>
    <col min="16137" max="16138" width="19.7265625" style="19" customWidth="1"/>
    <col min="16139" max="16139" width="25.26953125" style="19" customWidth="1"/>
    <col min="16140" max="16140" width="26" style="19" customWidth="1"/>
    <col min="16141" max="16141" width="22.26953125" style="19" customWidth="1"/>
    <col min="16142" max="16142" width="24.81640625" style="19" customWidth="1"/>
    <col min="16143" max="16143" width="21.1796875" style="19" customWidth="1"/>
    <col min="16144" max="16144" width="21.453125" style="19" customWidth="1"/>
    <col min="16145" max="16145" width="27.81640625" style="19" customWidth="1"/>
    <col min="16146" max="16146" width="23.453125" style="19" customWidth="1"/>
    <col min="16147" max="16147" width="21.453125" style="19" customWidth="1"/>
    <col min="16148" max="16150" width="20.7265625" style="19" customWidth="1"/>
    <col min="16151" max="16151" width="32.26953125" style="19" bestFit="1" customWidth="1"/>
    <col min="16152" max="16152" width="20.7265625" style="19" customWidth="1"/>
    <col min="16153" max="16153" width="22" style="19" customWidth="1"/>
    <col min="16154" max="16157" width="21.26953125" style="19" customWidth="1"/>
    <col min="16158" max="16158" width="22.26953125" style="19" customWidth="1"/>
    <col min="16159" max="16160" width="11.453125" style="19"/>
    <col min="16161" max="16161" width="14.81640625" style="19" bestFit="1" customWidth="1"/>
    <col min="16162" max="16384" width="11.453125" style="19"/>
  </cols>
  <sheetData>
    <row r="1" spans="1:30" s="3" customFormat="1" ht="29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2"/>
      <c r="Z1" s="2"/>
      <c r="AA1" s="2"/>
      <c r="AB1" s="2"/>
      <c r="AC1" s="2"/>
      <c r="AD1" s="1"/>
    </row>
    <row r="2" spans="1:30" s="3" customFormat="1" ht="29.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2"/>
      <c r="Z2" s="2"/>
      <c r="AA2" s="2"/>
      <c r="AB2" s="2"/>
      <c r="AC2" s="2"/>
      <c r="AD2" s="1"/>
    </row>
    <row r="3" spans="1:30" s="3" customFormat="1" ht="29.5" x14ac:dyDescent="0.35">
      <c r="A3" s="197" t="s">
        <v>0</v>
      </c>
      <c r="B3" s="197"/>
      <c r="C3" s="19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2"/>
      <c r="Z3" s="2"/>
      <c r="AA3" s="2"/>
      <c r="AB3" s="2"/>
      <c r="AC3" s="2"/>
      <c r="AD3" s="147"/>
    </row>
    <row r="4" spans="1:30" s="3" customFormat="1" ht="29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2"/>
      <c r="Z4" s="2"/>
      <c r="AA4" s="2"/>
      <c r="AB4" s="2"/>
      <c r="AC4" s="2"/>
      <c r="AD4" s="1"/>
    </row>
    <row r="5" spans="1:30" s="3" customFormat="1" ht="29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2"/>
      <c r="Z5" s="2"/>
      <c r="AA5" s="2"/>
      <c r="AB5" s="2"/>
      <c r="AC5" s="2"/>
      <c r="AD5" s="1"/>
    </row>
    <row r="6" spans="1:30" s="3" customFormat="1" ht="29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2"/>
      <c r="Z6" s="2"/>
      <c r="AA6" s="2"/>
      <c r="AB6" s="2"/>
      <c r="AC6" s="2"/>
      <c r="AD6" s="1"/>
    </row>
    <row r="7" spans="1:30" s="3" customFormat="1" ht="29.5" x14ac:dyDescent="0.3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2"/>
      <c r="Z7" s="2"/>
      <c r="AA7" s="2"/>
      <c r="AB7" s="2"/>
      <c r="AC7" s="2"/>
      <c r="AD7" s="1"/>
    </row>
    <row r="8" spans="1:30" s="3" customFormat="1" ht="29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2"/>
      <c r="Z8" s="2"/>
      <c r="AA8" s="2"/>
      <c r="AB8" s="2"/>
      <c r="AC8" s="2"/>
      <c r="AD8" s="1"/>
    </row>
    <row r="9" spans="1:30" s="3" customFormat="1" ht="25" x14ac:dyDescent="0.35">
      <c r="A9" s="147" t="s">
        <v>1</v>
      </c>
      <c r="B9" s="147"/>
      <c r="C9" s="147"/>
      <c r="D9" s="1"/>
      <c r="E9" s="198" t="s">
        <v>2</v>
      </c>
      <c r="F9" s="198"/>
      <c r="G9" s="198"/>
      <c r="H9" s="5"/>
      <c r="I9" s="5"/>
      <c r="J9" s="5"/>
      <c r="K9" s="5"/>
      <c r="L9" s="5"/>
      <c r="M9" s="5"/>
      <c r="N9" s="5"/>
      <c r="O9" s="5"/>
      <c r="P9" s="5"/>
      <c r="Q9" s="1" t="s">
        <v>3</v>
      </c>
      <c r="R9" s="198"/>
      <c r="S9" s="198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s="3" customFormat="1" ht="8.25" customHeight="1" x14ac:dyDescent="0.35">
      <c r="A10" s="147"/>
      <c r="B10" s="147"/>
      <c r="C10" s="147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s="3" customFormat="1" ht="25" x14ac:dyDescent="0.35">
      <c r="A11" s="147" t="s">
        <v>4</v>
      </c>
      <c r="B11" s="147"/>
      <c r="C11" s="147"/>
      <c r="D11" s="1"/>
      <c r="E11" s="148">
        <v>1</v>
      </c>
      <c r="F11" s="1"/>
      <c r="G11" s="1"/>
      <c r="H11" s="1"/>
      <c r="I11" s="1"/>
      <c r="J11" s="1"/>
      <c r="K11" s="199" t="s">
        <v>62</v>
      </c>
      <c r="L11" s="199"/>
      <c r="M11" s="149"/>
      <c r="N11" s="149"/>
      <c r="O11" s="1"/>
      <c r="P11" s="1"/>
      <c r="Q11" s="1" t="s">
        <v>6</v>
      </c>
      <c r="R11" s="8"/>
      <c r="S11" s="8"/>
      <c r="T11" s="8"/>
      <c r="U11" s="8"/>
      <c r="V11" s="8"/>
      <c r="W11" s="8"/>
      <c r="X11" s="8"/>
      <c r="Y11" s="1"/>
      <c r="Z11" s="1"/>
      <c r="AA11" s="1"/>
      <c r="AB11" s="1"/>
      <c r="AC11" s="1"/>
      <c r="AD11" s="1"/>
    </row>
    <row r="12" spans="1:30" s="3" customFormat="1" ht="25" x14ac:dyDescent="0.35">
      <c r="A12" s="147"/>
      <c r="B12" s="147"/>
      <c r="C12" s="147"/>
      <c r="D12" s="1"/>
      <c r="E12" s="5"/>
      <c r="F12" s="1"/>
      <c r="G12" s="1"/>
      <c r="H12" s="1"/>
      <c r="I12" s="1"/>
      <c r="J12" s="1"/>
      <c r="K12" s="149"/>
      <c r="L12" s="149"/>
      <c r="M12" s="149"/>
      <c r="N12" s="149"/>
      <c r="O12" s="1"/>
      <c r="P12" s="1"/>
      <c r="Q12" s="1"/>
      <c r="R12" s="1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1"/>
    </row>
    <row r="13" spans="1:30" s="3" customFormat="1" ht="25" x14ac:dyDescent="0.35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"/>
      <c r="X13" s="1"/>
      <c r="Y13" s="1"/>
    </row>
    <row r="14" spans="1:30" s="3" customFormat="1" ht="25.5" thickBot="1" x14ac:dyDescent="0.4">
      <c r="A14" s="147"/>
      <c r="B14" s="9"/>
      <c r="C14" s="10"/>
      <c r="D14" s="11"/>
      <c r="E14" s="11"/>
      <c r="F14" s="11"/>
      <c r="G14" s="11"/>
      <c r="H14" s="11"/>
      <c r="I14" s="5"/>
      <c r="J14" s="5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5"/>
      <c r="Y14" s="5"/>
      <c r="Z14" s="5"/>
    </row>
    <row r="15" spans="1:30" s="13" customFormat="1" ht="35" x14ac:dyDescent="0.35">
      <c r="A15" s="91" t="s">
        <v>7</v>
      </c>
      <c r="B15" s="210" t="s">
        <v>8</v>
      </c>
      <c r="C15" s="211"/>
      <c r="D15" s="211"/>
      <c r="E15" s="212"/>
      <c r="F15" s="210" t="s">
        <v>55</v>
      </c>
      <c r="G15" s="211"/>
      <c r="H15" s="211"/>
      <c r="I15" s="211"/>
      <c r="J15" s="211"/>
      <c r="K15" s="211"/>
      <c r="L15" s="211"/>
      <c r="M15" s="211"/>
      <c r="N15" s="212"/>
      <c r="O15" s="205" t="s">
        <v>9</v>
      </c>
      <c r="P15" s="205"/>
      <c r="Q15" s="205"/>
      <c r="R15" s="205"/>
      <c r="S15" s="205"/>
      <c r="T15" s="206"/>
      <c r="U15" s="207" t="s">
        <v>30</v>
      </c>
      <c r="V15" s="208"/>
      <c r="W15" s="208"/>
      <c r="X15" s="208"/>
      <c r="Y15" s="208"/>
      <c r="Z15" s="209"/>
      <c r="AA15" s="12"/>
    </row>
    <row r="16" spans="1:30" ht="40" customHeight="1" x14ac:dyDescent="0.35">
      <c r="A16" s="92" t="s">
        <v>10</v>
      </c>
      <c r="B16" s="16">
        <v>1</v>
      </c>
      <c r="C16" s="15">
        <v>2</v>
      </c>
      <c r="D16" s="153">
        <v>3</v>
      </c>
      <c r="E16" s="146">
        <v>4</v>
      </c>
      <c r="F16" s="78">
        <v>3</v>
      </c>
      <c r="G16" s="15">
        <v>4</v>
      </c>
      <c r="H16" s="15">
        <v>5</v>
      </c>
      <c r="I16" s="126">
        <v>6</v>
      </c>
      <c r="J16" s="15">
        <v>7</v>
      </c>
      <c r="K16" s="15">
        <v>8</v>
      </c>
      <c r="L16" s="126"/>
      <c r="M16" s="15"/>
      <c r="N16" s="17"/>
      <c r="O16" s="127">
        <v>1</v>
      </c>
      <c r="P16" s="15">
        <v>2</v>
      </c>
      <c r="Q16" s="15">
        <v>3</v>
      </c>
      <c r="R16" s="15">
        <v>4</v>
      </c>
      <c r="S16" s="15">
        <v>5</v>
      </c>
      <c r="T16" s="15">
        <v>6</v>
      </c>
      <c r="U16" s="16">
        <v>1</v>
      </c>
      <c r="V16" s="15">
        <v>2</v>
      </c>
      <c r="W16" s="78">
        <v>3</v>
      </c>
      <c r="X16" s="78">
        <v>4</v>
      </c>
      <c r="Y16" s="78">
        <v>5</v>
      </c>
      <c r="Z16" s="17">
        <v>6</v>
      </c>
      <c r="AA16" s="18" t="s">
        <v>11</v>
      </c>
      <c r="AC16" s="20"/>
      <c r="AD16" s="20"/>
    </row>
    <row r="17" spans="1:30" ht="40" customHeight="1" x14ac:dyDescent="0.35">
      <c r="A17" s="93" t="s">
        <v>12</v>
      </c>
      <c r="B17" s="14">
        <v>1</v>
      </c>
      <c r="C17" s="21">
        <v>2</v>
      </c>
      <c r="D17" s="21">
        <v>3</v>
      </c>
      <c r="E17" s="22">
        <v>4</v>
      </c>
      <c r="F17" s="81">
        <v>4</v>
      </c>
      <c r="G17" s="21">
        <v>5</v>
      </c>
      <c r="H17" s="21">
        <v>6</v>
      </c>
      <c r="I17" s="21">
        <v>7</v>
      </c>
      <c r="J17" s="21">
        <v>8</v>
      </c>
      <c r="K17" s="21">
        <v>9</v>
      </c>
      <c r="L17" s="21">
        <v>10</v>
      </c>
      <c r="M17" s="21">
        <v>11</v>
      </c>
      <c r="N17" s="22">
        <v>12</v>
      </c>
      <c r="O17" s="81">
        <v>1</v>
      </c>
      <c r="P17" s="21">
        <v>2</v>
      </c>
      <c r="Q17" s="21">
        <v>3</v>
      </c>
      <c r="R17" s="21">
        <v>4</v>
      </c>
      <c r="S17" s="21">
        <v>5</v>
      </c>
      <c r="T17" s="21">
        <v>6</v>
      </c>
      <c r="U17" s="14">
        <v>1</v>
      </c>
      <c r="V17" s="21">
        <v>2</v>
      </c>
      <c r="W17" s="21">
        <v>3</v>
      </c>
      <c r="X17" s="21">
        <v>4</v>
      </c>
      <c r="Y17" s="21">
        <v>5</v>
      </c>
      <c r="Z17" s="22">
        <v>6</v>
      </c>
      <c r="AA17" s="18"/>
      <c r="AC17" s="2"/>
      <c r="AD17" s="20"/>
    </row>
    <row r="18" spans="1:30" ht="40" customHeight="1" x14ac:dyDescent="0.35">
      <c r="A18" s="94" t="s">
        <v>13</v>
      </c>
      <c r="B18" s="23">
        <v>47.117500000000007</v>
      </c>
      <c r="C18" s="24">
        <v>38.767812499999998</v>
      </c>
      <c r="D18" s="24">
        <v>38.767812499999998</v>
      </c>
      <c r="E18" s="25"/>
      <c r="F18" s="82">
        <v>42.473695312499999</v>
      </c>
      <c r="G18" s="24">
        <v>42.413320312500005</v>
      </c>
      <c r="H18" s="24">
        <v>40.540398437500002</v>
      </c>
      <c r="I18" s="24">
        <v>41.180023437499997</v>
      </c>
      <c r="J18" s="24">
        <v>32.697135416666669</v>
      </c>
      <c r="K18" s="24">
        <v>32.996968750000001</v>
      </c>
      <c r="L18" s="24">
        <v>41.7527890625</v>
      </c>
      <c r="M18" s="24">
        <v>20.113291666666665</v>
      </c>
      <c r="N18" s="25">
        <v>16.000687499999998</v>
      </c>
      <c r="O18" s="82"/>
      <c r="P18" s="24"/>
      <c r="Q18" s="24"/>
      <c r="R18" s="24"/>
      <c r="S18" s="24"/>
      <c r="T18" s="24"/>
      <c r="U18" s="23"/>
      <c r="V18" s="24"/>
      <c r="W18" s="24"/>
      <c r="X18" s="24"/>
      <c r="Y18" s="24"/>
      <c r="Z18" s="25"/>
      <c r="AA18" s="26">
        <f t="shared" ref="AA18:AA25" si="0">SUM(B18:Z18)</f>
        <v>434.82143489583336</v>
      </c>
      <c r="AC18" s="2"/>
      <c r="AD18" s="20"/>
    </row>
    <row r="19" spans="1:30" ht="40" customHeight="1" x14ac:dyDescent="0.35">
      <c r="A19" s="95" t="s">
        <v>14</v>
      </c>
      <c r="B19" s="23">
        <v>49.204625</v>
      </c>
      <c r="C19" s="24">
        <v>40.214546875000003</v>
      </c>
      <c r="D19" s="24">
        <v>40.214546875000003</v>
      </c>
      <c r="E19" s="25"/>
      <c r="F19" s="82">
        <v>44.295701171874995</v>
      </c>
      <c r="G19" s="24">
        <v>44.310794921875001</v>
      </c>
      <c r="H19" s="24">
        <v>41.944900390624994</v>
      </c>
      <c r="I19" s="24">
        <v>42.988119140625003</v>
      </c>
      <c r="J19" s="24">
        <v>33.571091145833336</v>
      </c>
      <c r="K19" s="24">
        <v>33.945007812499995</v>
      </c>
      <c r="L19" s="24">
        <v>43.517802734375003</v>
      </c>
      <c r="M19" s="24">
        <v>20.930302083333334</v>
      </c>
      <c r="N19" s="25">
        <v>16.506328125</v>
      </c>
      <c r="O19" s="82">
        <v>26.342399999999998</v>
      </c>
      <c r="P19" s="24">
        <v>38.499299999999998</v>
      </c>
      <c r="Q19" s="24">
        <v>37.430399999999999</v>
      </c>
      <c r="R19" s="24">
        <v>38.969000000000001</v>
      </c>
      <c r="S19" s="24">
        <v>27.701799999999999</v>
      </c>
      <c r="T19" s="24">
        <v>24.987200000000001</v>
      </c>
      <c r="U19" s="23">
        <v>26.936700000000002</v>
      </c>
      <c r="V19" s="24">
        <v>48.648600000000002</v>
      </c>
      <c r="W19" s="24">
        <v>49.567</v>
      </c>
      <c r="X19" s="24">
        <v>33.715499999999999</v>
      </c>
      <c r="Y19" s="24">
        <v>21.319200000000002</v>
      </c>
      <c r="Z19" s="25">
        <v>12.9549</v>
      </c>
      <c r="AA19" s="26">
        <f t="shared" si="0"/>
        <v>838.71576627604168</v>
      </c>
      <c r="AC19" s="2"/>
      <c r="AD19" s="20"/>
    </row>
    <row r="20" spans="1:30" ht="39.75" customHeight="1" x14ac:dyDescent="0.35">
      <c r="A20" s="94" t="s">
        <v>15</v>
      </c>
      <c r="B20" s="79"/>
      <c r="C20" s="24"/>
      <c r="D20" s="24"/>
      <c r="E20" s="25"/>
      <c r="F20" s="82"/>
      <c r="G20" s="24"/>
      <c r="H20" s="24"/>
      <c r="I20" s="24"/>
      <c r="J20" s="24"/>
      <c r="K20" s="24"/>
      <c r="L20" s="24"/>
      <c r="M20" s="24"/>
      <c r="N20" s="25"/>
      <c r="O20" s="83"/>
      <c r="P20" s="24"/>
      <c r="Q20" s="24"/>
      <c r="R20" s="24"/>
      <c r="S20" s="24"/>
      <c r="T20" s="24"/>
      <c r="U20" s="79"/>
      <c r="V20" s="24"/>
      <c r="W20" s="24"/>
      <c r="X20" s="24"/>
      <c r="Y20" s="24"/>
      <c r="Z20" s="25"/>
      <c r="AA20" s="26">
        <f t="shared" si="0"/>
        <v>0</v>
      </c>
      <c r="AC20" s="2"/>
      <c r="AD20" s="20"/>
    </row>
    <row r="21" spans="1:30" ht="40" customHeight="1" x14ac:dyDescent="0.35">
      <c r="A21" s="95" t="s">
        <v>16</v>
      </c>
      <c r="B21" s="23">
        <v>49.204625</v>
      </c>
      <c r="C21" s="24">
        <v>40.214546875000003</v>
      </c>
      <c r="D21" s="24">
        <v>40.214546875000003</v>
      </c>
      <c r="E21" s="25"/>
      <c r="F21" s="82">
        <v>44.295701171874995</v>
      </c>
      <c r="G21" s="24">
        <v>44.310794921875001</v>
      </c>
      <c r="H21" s="24">
        <v>41.944900390624994</v>
      </c>
      <c r="I21" s="24">
        <v>42.988119140625003</v>
      </c>
      <c r="J21" s="24">
        <v>33.571091145833336</v>
      </c>
      <c r="K21" s="24">
        <v>33.945007812499995</v>
      </c>
      <c r="L21" s="24">
        <v>43.517802734375003</v>
      </c>
      <c r="M21" s="24">
        <v>20.930302083333334</v>
      </c>
      <c r="N21" s="25">
        <v>16.506328125</v>
      </c>
      <c r="O21" s="82">
        <v>26.342399999999998</v>
      </c>
      <c r="P21" s="24">
        <v>38.499299999999998</v>
      </c>
      <c r="Q21" s="24">
        <v>37.430399999999999</v>
      </c>
      <c r="R21" s="24">
        <v>38.969000000000001</v>
      </c>
      <c r="S21" s="24">
        <v>27.701799999999999</v>
      </c>
      <c r="T21" s="24">
        <v>24.987200000000001</v>
      </c>
      <c r="U21" s="23">
        <v>26.936700000000002</v>
      </c>
      <c r="V21" s="24">
        <v>48.648600000000002</v>
      </c>
      <c r="W21" s="24">
        <v>49.567</v>
      </c>
      <c r="X21" s="24">
        <v>33.715499999999999</v>
      </c>
      <c r="Y21" s="24">
        <v>21.319200000000002</v>
      </c>
      <c r="Z21" s="25">
        <v>12.9549</v>
      </c>
      <c r="AA21" s="26">
        <f t="shared" si="0"/>
        <v>838.71576627604168</v>
      </c>
      <c r="AC21" s="2"/>
      <c r="AD21" s="20"/>
    </row>
    <row r="22" spans="1:30" ht="40" customHeight="1" x14ac:dyDescent="0.35">
      <c r="A22" s="94" t="s">
        <v>17</v>
      </c>
      <c r="B22" s="23"/>
      <c r="C22" s="24"/>
      <c r="D22" s="24"/>
      <c r="E22" s="25"/>
      <c r="F22" s="82"/>
      <c r="G22" s="24"/>
      <c r="H22" s="24"/>
      <c r="I22" s="24"/>
      <c r="J22" s="24"/>
      <c r="K22" s="24"/>
      <c r="L22" s="24"/>
      <c r="M22" s="24"/>
      <c r="N22" s="25"/>
      <c r="O22" s="82">
        <v>26.342399999999998</v>
      </c>
      <c r="P22" s="24">
        <v>38.499299999999998</v>
      </c>
      <c r="Q22" s="24">
        <v>37.430399999999999</v>
      </c>
      <c r="R22" s="24">
        <v>38.969000000000001</v>
      </c>
      <c r="S22" s="24">
        <v>27.701799999999999</v>
      </c>
      <c r="T22" s="24">
        <v>24.987200000000001</v>
      </c>
      <c r="U22" s="23">
        <v>26.936700000000002</v>
      </c>
      <c r="V22" s="24">
        <v>48.648600000000002</v>
      </c>
      <c r="W22" s="24">
        <v>49.567</v>
      </c>
      <c r="X22" s="24">
        <v>33.715499999999999</v>
      </c>
      <c r="Y22" s="24">
        <v>21.319200000000002</v>
      </c>
      <c r="Z22" s="25">
        <v>12.9549</v>
      </c>
      <c r="AA22" s="26">
        <f t="shared" si="0"/>
        <v>387.07200000000006</v>
      </c>
      <c r="AC22" s="2"/>
      <c r="AD22" s="20"/>
    </row>
    <row r="23" spans="1:30" ht="40" customHeight="1" x14ac:dyDescent="0.35">
      <c r="A23" s="95" t="s">
        <v>18</v>
      </c>
      <c r="B23" s="23">
        <v>49.204625</v>
      </c>
      <c r="C23" s="24">
        <v>40.214546875000003</v>
      </c>
      <c r="D23" s="24">
        <v>40.214546875000003</v>
      </c>
      <c r="E23" s="25"/>
      <c r="F23" s="82">
        <v>20.3</v>
      </c>
      <c r="G23" s="24">
        <v>43.1</v>
      </c>
      <c r="H23" s="24">
        <v>54.1</v>
      </c>
      <c r="I23" s="24">
        <v>50.1</v>
      </c>
      <c r="J23" s="24">
        <v>48.9</v>
      </c>
      <c r="K23" s="24">
        <v>54.8</v>
      </c>
      <c r="L23" s="24">
        <v>50.7</v>
      </c>
      <c r="M23" s="24"/>
      <c r="N23" s="25"/>
      <c r="O23" s="82">
        <v>26.342399999999998</v>
      </c>
      <c r="P23" s="24">
        <v>38.499299999999998</v>
      </c>
      <c r="Q23" s="24">
        <v>37.430399999999999</v>
      </c>
      <c r="R23" s="24">
        <v>38.969000000000001</v>
      </c>
      <c r="S23" s="24">
        <v>27.701799999999999</v>
      </c>
      <c r="T23" s="24">
        <v>24.987200000000001</v>
      </c>
      <c r="U23" s="23">
        <v>26.936700000000002</v>
      </c>
      <c r="V23" s="24">
        <v>48.648600000000002</v>
      </c>
      <c r="W23" s="24">
        <v>49.567</v>
      </c>
      <c r="X23" s="24">
        <v>33.715499999999999</v>
      </c>
      <c r="Y23" s="24">
        <v>21.319200000000002</v>
      </c>
      <c r="Z23" s="25">
        <v>12.9549</v>
      </c>
      <c r="AA23" s="26">
        <f t="shared" si="0"/>
        <v>838.70571875000007</v>
      </c>
      <c r="AC23" s="2"/>
      <c r="AD23" s="20"/>
    </row>
    <row r="24" spans="1:30" ht="40" customHeight="1" x14ac:dyDescent="0.35">
      <c r="A24" s="94" t="s">
        <v>19</v>
      </c>
      <c r="B24" s="23">
        <v>20.6</v>
      </c>
      <c r="C24" s="24">
        <v>37.299999999999997</v>
      </c>
      <c r="D24" s="24">
        <v>46.5</v>
      </c>
      <c r="E24" s="25">
        <v>25.2</v>
      </c>
      <c r="F24" s="82">
        <v>20.3</v>
      </c>
      <c r="G24" s="24">
        <v>43.1</v>
      </c>
      <c r="H24" s="24">
        <v>54.1</v>
      </c>
      <c r="I24" s="24">
        <v>50.1</v>
      </c>
      <c r="J24" s="24">
        <v>48.9</v>
      </c>
      <c r="K24" s="24">
        <v>54.8</v>
      </c>
      <c r="L24" s="24">
        <v>50.7</v>
      </c>
      <c r="M24" s="24"/>
      <c r="N24" s="25"/>
      <c r="O24" s="82">
        <v>26.342399999999998</v>
      </c>
      <c r="P24" s="24">
        <v>38.499299999999998</v>
      </c>
      <c r="Q24" s="24">
        <v>37.430399999999999</v>
      </c>
      <c r="R24" s="24">
        <v>38.969000000000001</v>
      </c>
      <c r="S24" s="24">
        <v>27.701799999999999</v>
      </c>
      <c r="T24" s="24">
        <v>24.987200000000001</v>
      </c>
      <c r="U24" s="23">
        <v>26.936700000000002</v>
      </c>
      <c r="V24" s="24">
        <v>48.648600000000002</v>
      </c>
      <c r="W24" s="24">
        <v>49.567</v>
      </c>
      <c r="X24" s="24">
        <v>33.715499999999999</v>
      </c>
      <c r="Y24" s="24">
        <v>21.319200000000002</v>
      </c>
      <c r="Z24" s="25">
        <v>12.9549</v>
      </c>
      <c r="AA24" s="26">
        <f t="shared" si="0"/>
        <v>838.67200000000003</v>
      </c>
      <c r="AC24" s="2"/>
    </row>
    <row r="25" spans="1:30" ht="41.5" customHeight="1" x14ac:dyDescent="0.35">
      <c r="A25" s="95" t="s">
        <v>11</v>
      </c>
      <c r="B25" s="27">
        <f t="shared" ref="B25:C25" si="1">SUM(B18:B24)</f>
        <v>215.33137499999998</v>
      </c>
      <c r="C25" s="28">
        <f t="shared" si="1"/>
        <v>196.71145312499999</v>
      </c>
      <c r="D25" s="28">
        <f t="shared" ref="D25" si="2">SUM(D18:D24)</f>
        <v>205.91145312500001</v>
      </c>
      <c r="E25" s="29">
        <f>SUM(E18:E24)</f>
        <v>25.2</v>
      </c>
      <c r="F25" s="84">
        <f t="shared" ref="F25:H25" si="3">SUM(F18:F24)</f>
        <v>171.66509765625</v>
      </c>
      <c r="G25" s="28">
        <f t="shared" si="3"/>
        <v>217.23491015625001</v>
      </c>
      <c r="H25" s="28">
        <f t="shared" si="3"/>
        <v>232.63019921874999</v>
      </c>
      <c r="I25" s="28">
        <f>SUM(I18:I24)</f>
        <v>227.35626171875001</v>
      </c>
      <c r="J25" s="28">
        <f t="shared" ref="J25:N25" si="4">SUM(J18:J24)</f>
        <v>197.63931770833335</v>
      </c>
      <c r="K25" s="28">
        <f t="shared" si="4"/>
        <v>210.48698437500002</v>
      </c>
      <c r="L25" s="28">
        <f t="shared" si="4"/>
        <v>230.18839453125003</v>
      </c>
      <c r="M25" s="28">
        <f t="shared" si="4"/>
        <v>61.97389583333333</v>
      </c>
      <c r="N25" s="29">
        <f t="shared" si="4"/>
        <v>49.01334374999999</v>
      </c>
      <c r="O25" s="84">
        <f>SUM(O18:O24)</f>
        <v>131.71199999999999</v>
      </c>
      <c r="P25" s="28">
        <f t="shared" ref="P25:T25" si="5">SUM(P18:P24)</f>
        <v>192.4965</v>
      </c>
      <c r="Q25" s="28">
        <f t="shared" si="5"/>
        <v>187.15199999999999</v>
      </c>
      <c r="R25" s="28">
        <f t="shared" si="5"/>
        <v>194.845</v>
      </c>
      <c r="S25" s="28">
        <f t="shared" si="5"/>
        <v>138.50899999999999</v>
      </c>
      <c r="T25" s="28">
        <f t="shared" si="5"/>
        <v>124.93600000000001</v>
      </c>
      <c r="U25" s="27">
        <f>SUM(U18:U24)</f>
        <v>134.68350000000001</v>
      </c>
      <c r="V25" s="28">
        <f t="shared" ref="V25:Z25" si="6">SUM(V18:V24)</f>
        <v>243.24299999999999</v>
      </c>
      <c r="W25" s="28">
        <f t="shared" si="6"/>
        <v>247.83500000000001</v>
      </c>
      <c r="X25" s="28">
        <f t="shared" si="6"/>
        <v>168.57749999999999</v>
      </c>
      <c r="Y25" s="28">
        <f t="shared" si="6"/>
        <v>106.596</v>
      </c>
      <c r="Z25" s="29">
        <f t="shared" si="6"/>
        <v>64.774500000000003</v>
      </c>
      <c r="AA25" s="26">
        <f t="shared" si="0"/>
        <v>4176.7026861979166</v>
      </c>
    </row>
    <row r="26" spans="1:30" s="2" customFormat="1" ht="36.75" customHeight="1" x14ac:dyDescent="0.35">
      <c r="A26" s="96" t="s">
        <v>20</v>
      </c>
      <c r="B26" s="30">
        <v>49.5</v>
      </c>
      <c r="C26" s="31">
        <v>49</v>
      </c>
      <c r="D26" s="31">
        <v>49</v>
      </c>
      <c r="E26" s="32">
        <v>49</v>
      </c>
      <c r="F26" s="85"/>
      <c r="G26" s="31"/>
      <c r="H26" s="31"/>
      <c r="I26" s="31"/>
      <c r="J26" s="31"/>
      <c r="K26" s="31"/>
      <c r="L26" s="31"/>
      <c r="M26" s="31"/>
      <c r="N26" s="32"/>
      <c r="O26" s="85">
        <v>49</v>
      </c>
      <c r="P26" s="31">
        <v>48.5</v>
      </c>
      <c r="Q26" s="31">
        <v>48</v>
      </c>
      <c r="R26" s="31">
        <v>47.5</v>
      </c>
      <c r="S26" s="31">
        <v>47</v>
      </c>
      <c r="T26" s="31">
        <v>46</v>
      </c>
      <c r="U26" s="30">
        <v>50.5</v>
      </c>
      <c r="V26" s="31">
        <v>49.5</v>
      </c>
      <c r="W26" s="31">
        <v>48.5</v>
      </c>
      <c r="X26" s="31">
        <v>47.5</v>
      </c>
      <c r="Y26" s="31">
        <v>47</v>
      </c>
      <c r="Z26" s="32">
        <v>46.5</v>
      </c>
      <c r="AA26" s="33">
        <f>+((AA25/AA27)/7)*1000</f>
        <v>48.010284222239143</v>
      </c>
    </row>
    <row r="27" spans="1:30" s="2" customFormat="1" ht="33" customHeight="1" x14ac:dyDescent="0.35">
      <c r="A27" s="97" t="s">
        <v>21</v>
      </c>
      <c r="B27" s="34">
        <v>296</v>
      </c>
      <c r="C27" s="35">
        <v>535</v>
      </c>
      <c r="D27" s="35">
        <v>667</v>
      </c>
      <c r="E27" s="36">
        <v>361</v>
      </c>
      <c r="F27" s="86">
        <v>302</v>
      </c>
      <c r="G27" s="35">
        <v>645</v>
      </c>
      <c r="H27" s="35">
        <v>811</v>
      </c>
      <c r="I27" s="35">
        <v>751</v>
      </c>
      <c r="J27" s="35">
        <v>733</v>
      </c>
      <c r="K27" s="35">
        <v>821</v>
      </c>
      <c r="L27" s="35">
        <v>760</v>
      </c>
      <c r="M27" s="35"/>
      <c r="N27" s="36"/>
      <c r="O27" s="86">
        <v>384</v>
      </c>
      <c r="P27" s="35">
        <v>567</v>
      </c>
      <c r="Q27" s="35">
        <v>557</v>
      </c>
      <c r="R27" s="35">
        <v>586</v>
      </c>
      <c r="S27" s="35">
        <v>421</v>
      </c>
      <c r="T27" s="35">
        <v>388</v>
      </c>
      <c r="U27" s="34">
        <v>381</v>
      </c>
      <c r="V27" s="35">
        <v>702</v>
      </c>
      <c r="W27" s="35">
        <v>730</v>
      </c>
      <c r="X27" s="35">
        <v>507</v>
      </c>
      <c r="Y27" s="35">
        <v>324</v>
      </c>
      <c r="Z27" s="36">
        <v>199</v>
      </c>
      <c r="AA27" s="37">
        <f>SUM(B27:Z27)</f>
        <v>12428</v>
      </c>
      <c r="AB27" s="2">
        <f>((AA25*1000)/AA27)/7</f>
        <v>48.010284222239143</v>
      </c>
    </row>
    <row r="28" spans="1:30" s="2" customFormat="1" ht="33" customHeight="1" x14ac:dyDescent="0.35">
      <c r="A28" s="98" t="s">
        <v>22</v>
      </c>
      <c r="B28" s="38">
        <f>((B27*B26)*7/1000-B18)/4</f>
        <v>13.861624999999997</v>
      </c>
      <c r="C28" s="39">
        <f t="shared" ref="C28:N28" si="7">((C27*C26)*7/1000-C18)/4</f>
        <v>36.184296875000001</v>
      </c>
      <c r="D28" s="39">
        <f t="shared" ref="D28" si="8">((D27*D26)*7/1000-D18)/4</f>
        <v>47.503296875000004</v>
      </c>
      <c r="E28" s="40">
        <f t="shared" si="7"/>
        <v>30.955749999999998</v>
      </c>
      <c r="F28" s="87">
        <f t="shared" si="7"/>
        <v>-10.618423828125</v>
      </c>
      <c r="G28" s="39">
        <f t="shared" si="7"/>
        <v>-10.603330078125001</v>
      </c>
      <c r="H28" s="39">
        <f t="shared" si="7"/>
        <v>-10.135099609375001</v>
      </c>
      <c r="I28" s="39">
        <f t="shared" si="7"/>
        <v>-10.295005859374999</v>
      </c>
      <c r="J28" s="39">
        <f t="shared" si="7"/>
        <v>-8.1742838541666671</v>
      </c>
      <c r="K28" s="39">
        <f t="shared" si="7"/>
        <v>-8.2492421875000002</v>
      </c>
      <c r="L28" s="39">
        <f t="shared" si="7"/>
        <v>-10.438197265625</v>
      </c>
      <c r="M28" s="39">
        <f t="shared" si="7"/>
        <v>-5.0283229166666663</v>
      </c>
      <c r="N28" s="40">
        <f t="shared" si="7"/>
        <v>-4.0001718749999995</v>
      </c>
      <c r="O28" s="87">
        <f t="shared" ref="O28:T28" si="9">((O27*O26)*7/1000)/5</f>
        <v>26.342399999999998</v>
      </c>
      <c r="P28" s="39">
        <f t="shared" si="9"/>
        <v>38.499299999999998</v>
      </c>
      <c r="Q28" s="39">
        <f t="shared" si="9"/>
        <v>37.430399999999999</v>
      </c>
      <c r="R28" s="39">
        <f t="shared" si="9"/>
        <v>38.969000000000001</v>
      </c>
      <c r="S28" s="39">
        <f t="shared" si="9"/>
        <v>27.701799999999999</v>
      </c>
      <c r="T28" s="39">
        <f t="shared" si="9"/>
        <v>24.987200000000001</v>
      </c>
      <c r="U28" s="38">
        <f>((U27*U26)*7/1000)/5</f>
        <v>26.936700000000002</v>
      </c>
      <c r="V28" s="39">
        <f t="shared" ref="V28:Z28" si="10">((V27*V26)*7/1000)/5</f>
        <v>48.648600000000002</v>
      </c>
      <c r="W28" s="39">
        <f t="shared" si="10"/>
        <v>49.567</v>
      </c>
      <c r="X28" s="39">
        <f t="shared" si="10"/>
        <v>33.715499999999999</v>
      </c>
      <c r="Y28" s="39">
        <f t="shared" si="10"/>
        <v>21.319200000000002</v>
      </c>
      <c r="Z28" s="40">
        <f t="shared" si="10"/>
        <v>12.9549</v>
      </c>
      <c r="AA28" s="41"/>
    </row>
    <row r="29" spans="1:30" ht="33.75" customHeight="1" x14ac:dyDescent="0.35">
      <c r="A29" s="99" t="s">
        <v>23</v>
      </c>
      <c r="B29" s="42">
        <f t="shared" ref="B29:C29" si="11">((B27*B26)*7)/1000</f>
        <v>102.56399999999999</v>
      </c>
      <c r="C29" s="43">
        <f t="shared" si="11"/>
        <v>183.505</v>
      </c>
      <c r="D29" s="43">
        <f t="shared" ref="D29" si="12">((D27*D26)*7)/1000</f>
        <v>228.78100000000001</v>
      </c>
      <c r="E29" s="90">
        <f>((E27*E26)*7)/1000</f>
        <v>123.82299999999999</v>
      </c>
      <c r="F29" s="88">
        <f>((F27*F26)*7)/1000</f>
        <v>0</v>
      </c>
      <c r="G29" s="43">
        <f t="shared" ref="G29:H29" si="13">((G27*G26)*7)/1000</f>
        <v>0</v>
      </c>
      <c r="H29" s="43">
        <f t="shared" si="13"/>
        <v>0</v>
      </c>
      <c r="I29" s="43">
        <f>((I27*I26)*7)/1000</f>
        <v>0</v>
      </c>
      <c r="J29" s="43">
        <f>((J27*J26)*7)/1000</f>
        <v>0</v>
      </c>
      <c r="K29" s="43">
        <f t="shared" ref="K29:N29" si="14">((K27*K26)*7)/1000</f>
        <v>0</v>
      </c>
      <c r="L29" s="43">
        <f t="shared" si="14"/>
        <v>0</v>
      </c>
      <c r="M29" s="43">
        <f t="shared" si="14"/>
        <v>0</v>
      </c>
      <c r="N29" s="90">
        <f t="shared" si="14"/>
        <v>0</v>
      </c>
      <c r="O29" s="88">
        <f>((O27*O26)*7)/1000</f>
        <v>131.71199999999999</v>
      </c>
      <c r="P29" s="43">
        <f>((P27*P26)*7)/1000</f>
        <v>192.4965</v>
      </c>
      <c r="Q29" s="43">
        <f>((Q27*Q26)*7)/1000</f>
        <v>187.15199999999999</v>
      </c>
      <c r="R29" s="43">
        <f t="shared" ref="R29:Z29" si="15">((R27*R26)*7)/1000</f>
        <v>194.845</v>
      </c>
      <c r="S29" s="43">
        <f t="shared" si="15"/>
        <v>138.50899999999999</v>
      </c>
      <c r="T29" s="43">
        <f t="shared" si="15"/>
        <v>124.93600000000001</v>
      </c>
      <c r="U29" s="44">
        <f t="shared" si="15"/>
        <v>134.68350000000001</v>
      </c>
      <c r="V29" s="45">
        <f t="shared" si="15"/>
        <v>243.24299999999999</v>
      </c>
      <c r="W29" s="45">
        <f t="shared" si="15"/>
        <v>247.83500000000001</v>
      </c>
      <c r="X29" s="45">
        <f t="shared" si="15"/>
        <v>168.57749999999999</v>
      </c>
      <c r="Y29" s="45">
        <f t="shared" si="15"/>
        <v>106.596</v>
      </c>
      <c r="Z29" s="46">
        <f t="shared" si="15"/>
        <v>64.774500000000003</v>
      </c>
      <c r="AA29" s="47"/>
    </row>
    <row r="30" spans="1:30" ht="33.75" customHeight="1" thickBot="1" x14ac:dyDescent="0.4">
      <c r="A30" s="100" t="s">
        <v>24</v>
      </c>
      <c r="B30" s="48">
        <f t="shared" ref="B30:C30" si="16">+(B25/B27)/7*1000</f>
        <v>103.92440878378378</v>
      </c>
      <c r="C30" s="49">
        <f t="shared" si="16"/>
        <v>52.526422730307068</v>
      </c>
      <c r="D30" s="49">
        <f t="shared" ref="D30" si="17">+(D25/D27)/7*1000</f>
        <v>44.101831896551722</v>
      </c>
      <c r="E30" s="50">
        <f>+(E25/E27)/7*1000</f>
        <v>9.9722991689750682</v>
      </c>
      <c r="F30" s="89">
        <f t="shared" ref="F30:H30" si="18">+(F25/F27)/7*1000</f>
        <v>81.203925097563868</v>
      </c>
      <c r="G30" s="49">
        <f t="shared" si="18"/>
        <v>48.114044331395355</v>
      </c>
      <c r="H30" s="49">
        <f t="shared" si="18"/>
        <v>40.977664121675183</v>
      </c>
      <c r="I30" s="49">
        <f>+(I25/I27)/7*1000</f>
        <v>43.248290226127068</v>
      </c>
      <c r="J30" s="49">
        <f t="shared" ref="J30:N30" si="19">+(J25/J27)/7*1000</f>
        <v>38.518674275644777</v>
      </c>
      <c r="K30" s="49">
        <f t="shared" si="19"/>
        <v>36.62554104315295</v>
      </c>
      <c r="L30" s="49">
        <f t="shared" si="19"/>
        <v>43.268495212640985</v>
      </c>
      <c r="M30" s="49" t="e">
        <f t="shared" si="19"/>
        <v>#DIV/0!</v>
      </c>
      <c r="N30" s="50" t="e">
        <f t="shared" si="19"/>
        <v>#DIV/0!</v>
      </c>
      <c r="O30" s="89">
        <f>+(O25/O27)/7*1000</f>
        <v>48.999999999999993</v>
      </c>
      <c r="P30" s="49">
        <f t="shared" ref="P30:Z30" si="20">+(P25/P27)/7*1000</f>
        <v>48.499999999999993</v>
      </c>
      <c r="Q30" s="49">
        <f t="shared" si="20"/>
        <v>47.999999999999993</v>
      </c>
      <c r="R30" s="49">
        <f t="shared" si="20"/>
        <v>47.5</v>
      </c>
      <c r="S30" s="49">
        <f t="shared" si="20"/>
        <v>46.999999999999993</v>
      </c>
      <c r="T30" s="49">
        <f t="shared" si="20"/>
        <v>46</v>
      </c>
      <c r="U30" s="48">
        <f t="shared" si="20"/>
        <v>50.5</v>
      </c>
      <c r="V30" s="49">
        <f t="shared" si="20"/>
        <v>49.499999999999993</v>
      </c>
      <c r="W30" s="49">
        <f t="shared" si="20"/>
        <v>48.5</v>
      </c>
      <c r="X30" s="49">
        <f t="shared" si="20"/>
        <v>47.499999999999993</v>
      </c>
      <c r="Y30" s="49">
        <f t="shared" si="20"/>
        <v>47</v>
      </c>
      <c r="Z30" s="50">
        <f t="shared" si="20"/>
        <v>46.5</v>
      </c>
      <c r="AA30" s="51"/>
    </row>
    <row r="31" spans="1:30" ht="33.75" customHeight="1" x14ac:dyDescent="0.35">
      <c r="A31" s="52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3"/>
      <c r="O31" s="13"/>
      <c r="P31" s="13"/>
      <c r="Q31" s="13"/>
      <c r="R31" s="13"/>
      <c r="S31" s="13"/>
      <c r="T31" s="53"/>
      <c r="U31" s="53"/>
      <c r="V31" s="53"/>
      <c r="W31" s="53"/>
      <c r="X31" s="53"/>
      <c r="Y31" s="53"/>
      <c r="Z31" s="53"/>
      <c r="AA31" s="53"/>
      <c r="AB31" s="53"/>
      <c r="AC31" s="53"/>
    </row>
    <row r="32" spans="1:30" ht="33.75" customHeight="1" x14ac:dyDescent="0.35">
      <c r="A32" s="52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13"/>
      <c r="U32" s="13"/>
      <c r="V32" s="13"/>
      <c r="W32" s="13"/>
      <c r="X32" s="13"/>
      <c r="Y32" s="13"/>
      <c r="Z32" s="53"/>
      <c r="AA32" s="53"/>
      <c r="AB32" s="53"/>
      <c r="AC32" s="53"/>
      <c r="AD32" s="52"/>
    </row>
    <row r="33" spans="1:30" ht="33.75" customHeight="1" x14ac:dyDescent="0.35">
      <c r="A33" s="52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2"/>
    </row>
    <row r="34" spans="1:30" ht="33.75" customHeight="1" x14ac:dyDescent="0.35">
      <c r="A34" s="52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2"/>
    </row>
    <row r="35" spans="1:30" s="2" customFormat="1" ht="33.75" customHeight="1" thickBot="1" x14ac:dyDescent="0.4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3"/>
    </row>
    <row r="36" spans="1:30" ht="33.75" customHeight="1" x14ac:dyDescent="0.35">
      <c r="A36" s="91" t="s">
        <v>25</v>
      </c>
      <c r="B36" s="202" t="s">
        <v>26</v>
      </c>
      <c r="C36" s="203"/>
      <c r="D36" s="203"/>
      <c r="E36" s="203"/>
      <c r="F36" s="203"/>
      <c r="G36" s="203"/>
      <c r="H36" s="200"/>
      <c r="I36" s="102"/>
      <c r="J36" s="55" t="s">
        <v>27</v>
      </c>
      <c r="K36" s="110"/>
      <c r="L36" s="203" t="s">
        <v>26</v>
      </c>
      <c r="M36" s="203"/>
      <c r="N36" s="203"/>
      <c r="O36" s="203"/>
      <c r="P36" s="200"/>
      <c r="Q36" s="114"/>
      <c r="R36" s="56"/>
      <c r="S36" s="56"/>
      <c r="T36" s="3"/>
      <c r="U36" s="3"/>
      <c r="V36" s="57"/>
      <c r="W36" s="3"/>
      <c r="X36" s="56"/>
      <c r="Y36" s="56"/>
      <c r="Z36" s="56"/>
      <c r="AA36" s="3"/>
    </row>
    <row r="37" spans="1:30" ht="33.75" customHeight="1" x14ac:dyDescent="0.35">
      <c r="A37" s="92" t="s">
        <v>28</v>
      </c>
      <c r="B37" s="101"/>
      <c r="C37" s="15"/>
      <c r="D37" s="15"/>
      <c r="E37" s="15"/>
      <c r="F37" s="15"/>
      <c r="G37" s="15"/>
      <c r="H37" s="15"/>
      <c r="I37" s="103" t="s">
        <v>11</v>
      </c>
      <c r="K37" s="111"/>
      <c r="L37" s="101"/>
      <c r="M37" s="15"/>
      <c r="N37" s="15"/>
      <c r="O37" s="15"/>
      <c r="P37" s="15"/>
      <c r="Q37" s="103" t="s">
        <v>11</v>
      </c>
      <c r="R37" s="59"/>
      <c r="S37" s="59"/>
      <c r="T37" s="60"/>
      <c r="U37" s="3"/>
      <c r="V37" s="3"/>
      <c r="W37" s="57"/>
      <c r="X37" s="3"/>
      <c r="Y37" s="56"/>
      <c r="Z37" s="56"/>
      <c r="AA37" s="56"/>
    </row>
    <row r="38" spans="1:30" ht="33.75" customHeight="1" x14ac:dyDescent="0.35">
      <c r="A38" s="93" t="s">
        <v>12</v>
      </c>
      <c r="B38" s="81">
        <v>1</v>
      </c>
      <c r="C38" s="21">
        <v>2</v>
      </c>
      <c r="D38" s="21">
        <v>3</v>
      </c>
      <c r="E38" s="21">
        <v>4</v>
      </c>
      <c r="F38" s="21">
        <v>5</v>
      </c>
      <c r="G38" s="21">
        <v>6</v>
      </c>
      <c r="H38" s="21">
        <v>7</v>
      </c>
      <c r="I38" s="103"/>
      <c r="K38" s="112" t="s">
        <v>12</v>
      </c>
      <c r="L38" s="101">
        <v>1</v>
      </c>
      <c r="M38" s="58">
        <v>2</v>
      </c>
      <c r="N38" s="58">
        <v>3</v>
      </c>
      <c r="O38" s="58">
        <v>4</v>
      </c>
      <c r="P38" s="58">
        <v>5</v>
      </c>
      <c r="Q38" s="103"/>
      <c r="R38" s="59"/>
      <c r="S38" s="59"/>
      <c r="T38" s="61"/>
      <c r="U38" s="2"/>
      <c r="V38" s="62"/>
      <c r="W38" s="62"/>
      <c r="X38" s="2"/>
      <c r="Y38" s="2"/>
      <c r="Z38" s="2"/>
      <c r="AA38" s="2"/>
    </row>
    <row r="39" spans="1:30" ht="33.75" customHeight="1" x14ac:dyDescent="0.35">
      <c r="A39" s="94" t="s">
        <v>13</v>
      </c>
      <c r="B39" s="82">
        <v>29.441257812499998</v>
      </c>
      <c r="C39" s="82">
        <v>42.565464062499998</v>
      </c>
      <c r="D39" s="82">
        <v>42.705464062499999</v>
      </c>
      <c r="E39" s="82">
        <v>61.488906249999999</v>
      </c>
      <c r="F39" s="82">
        <v>51.461812500000008</v>
      </c>
      <c r="G39" s="82">
        <v>31.40961875</v>
      </c>
      <c r="H39" s="82">
        <v>14.013512500000001</v>
      </c>
      <c r="I39" s="104">
        <f t="shared" ref="I39:I46" si="21">SUM(B39:H39)</f>
        <v>273.08603593750001</v>
      </c>
      <c r="J39" s="2"/>
      <c r="K39" s="94" t="s">
        <v>13</v>
      </c>
      <c r="L39" s="82">
        <v>13.4</v>
      </c>
      <c r="M39" s="82">
        <v>17.5</v>
      </c>
      <c r="N39" s="82">
        <v>16.3</v>
      </c>
      <c r="O39" s="82"/>
      <c r="P39" s="82"/>
      <c r="Q39" s="104">
        <f t="shared" ref="Q39:Q46" si="22">SUM(L39:P39)</f>
        <v>47.2</v>
      </c>
      <c r="R39" s="2"/>
      <c r="S39" s="63"/>
      <c r="T39" s="64"/>
      <c r="U39" s="2"/>
      <c r="V39" s="62"/>
      <c r="W39" s="62"/>
      <c r="X39" s="2"/>
      <c r="Y39" s="2"/>
      <c r="Z39" s="2"/>
      <c r="AA39" s="2"/>
    </row>
    <row r="40" spans="1:30" ht="33.75" customHeight="1" x14ac:dyDescent="0.35">
      <c r="A40" s="95" t="s">
        <v>14</v>
      </c>
      <c r="B40" s="82">
        <v>30.761685546875</v>
      </c>
      <c r="C40" s="82">
        <v>44.509883984374994</v>
      </c>
      <c r="D40" s="82">
        <v>44.667383984375</v>
      </c>
      <c r="E40" s="82">
        <v>64.385773437499992</v>
      </c>
      <c r="F40" s="82">
        <v>53.914546874999999</v>
      </c>
      <c r="G40" s="82">
        <v>32.940095312499999</v>
      </c>
      <c r="H40" s="82">
        <v>14.701871874999998</v>
      </c>
      <c r="I40" s="104">
        <f t="shared" si="21"/>
        <v>285.88124101562494</v>
      </c>
      <c r="J40" s="2"/>
      <c r="K40" s="95" t="s">
        <v>14</v>
      </c>
      <c r="L40" s="82">
        <v>13.4</v>
      </c>
      <c r="M40" s="82">
        <v>17.600000000000001</v>
      </c>
      <c r="N40" s="82">
        <v>16.3</v>
      </c>
      <c r="O40" s="82"/>
      <c r="P40" s="82"/>
      <c r="Q40" s="104">
        <f t="shared" si="22"/>
        <v>47.3</v>
      </c>
      <c r="R40" s="2"/>
      <c r="S40" s="63"/>
      <c r="T40" s="61"/>
      <c r="U40" s="2"/>
      <c r="V40" s="62"/>
      <c r="W40" s="62"/>
      <c r="X40" s="2"/>
      <c r="Y40" s="2"/>
      <c r="Z40" s="2"/>
      <c r="AA40" s="2"/>
    </row>
    <row r="41" spans="1:30" ht="33.75" customHeight="1" x14ac:dyDescent="0.35">
      <c r="A41" s="94" t="s">
        <v>15</v>
      </c>
      <c r="B41" s="83"/>
      <c r="C41" s="24"/>
      <c r="D41" s="24"/>
      <c r="E41" s="24"/>
      <c r="F41" s="24"/>
      <c r="G41" s="24"/>
      <c r="H41" s="24"/>
      <c r="I41" s="104">
        <f t="shared" si="21"/>
        <v>0</v>
      </c>
      <c r="J41" s="2"/>
      <c r="K41" s="94" t="s">
        <v>15</v>
      </c>
      <c r="L41" s="82"/>
      <c r="M41" s="82"/>
      <c r="N41" s="82"/>
      <c r="O41" s="24"/>
      <c r="P41" s="24"/>
      <c r="Q41" s="104">
        <f t="shared" si="22"/>
        <v>0</v>
      </c>
      <c r="R41" s="2"/>
      <c r="S41" s="63"/>
      <c r="T41" s="54"/>
      <c r="U41" s="2"/>
      <c r="V41" s="62"/>
      <c r="W41" s="62"/>
      <c r="X41" s="2"/>
      <c r="Y41" s="2"/>
      <c r="Z41" s="2"/>
      <c r="AA41" s="2"/>
    </row>
    <row r="42" spans="1:30" ht="33.75" customHeight="1" x14ac:dyDescent="0.35">
      <c r="A42" s="95" t="s">
        <v>16</v>
      </c>
      <c r="B42" s="82">
        <v>30.761685546875</v>
      </c>
      <c r="C42" s="82">
        <v>44.509883984374994</v>
      </c>
      <c r="D42" s="82">
        <v>44.667383984375</v>
      </c>
      <c r="E42" s="82">
        <v>64.385773437499992</v>
      </c>
      <c r="F42" s="82">
        <v>53.914546874999999</v>
      </c>
      <c r="G42" s="82">
        <v>32.940095312499999</v>
      </c>
      <c r="H42" s="82">
        <v>14.701871874999998</v>
      </c>
      <c r="I42" s="104">
        <f t="shared" si="21"/>
        <v>285.88124101562494</v>
      </c>
      <c r="J42" s="2"/>
      <c r="K42" s="95" t="s">
        <v>16</v>
      </c>
      <c r="L42" s="82">
        <v>13.4</v>
      </c>
      <c r="M42" s="82">
        <v>17.600000000000001</v>
      </c>
      <c r="N42" s="82">
        <v>16.399999999999999</v>
      </c>
      <c r="O42" s="82"/>
      <c r="P42" s="82"/>
      <c r="Q42" s="104">
        <f t="shared" si="22"/>
        <v>47.4</v>
      </c>
      <c r="R42" s="2"/>
      <c r="S42" s="63"/>
      <c r="T42" s="54"/>
      <c r="U42" s="2"/>
      <c r="V42" s="62"/>
      <c r="W42" s="62"/>
      <c r="X42" s="2"/>
      <c r="Y42" s="2"/>
      <c r="Z42" s="2"/>
      <c r="AA42" s="2"/>
    </row>
    <row r="43" spans="1:30" ht="33.75" customHeight="1" x14ac:dyDescent="0.35">
      <c r="A43" s="94" t="s">
        <v>17</v>
      </c>
      <c r="B43" s="82">
        <v>30.761685546875</v>
      </c>
      <c r="C43" s="82">
        <v>44.509883984374994</v>
      </c>
      <c r="D43" s="82">
        <v>44.667383984375</v>
      </c>
      <c r="E43" s="82">
        <v>64.385773437499992</v>
      </c>
      <c r="F43" s="82">
        <v>53.914546874999999</v>
      </c>
      <c r="G43" s="82">
        <v>32.940095312499999</v>
      </c>
      <c r="H43" s="82">
        <v>14.701871874999998</v>
      </c>
      <c r="I43" s="104">
        <f t="shared" si="21"/>
        <v>285.88124101562494</v>
      </c>
      <c r="J43" s="2"/>
      <c r="K43" s="94" t="s">
        <v>17</v>
      </c>
      <c r="L43" s="82">
        <v>13.4</v>
      </c>
      <c r="M43" s="82">
        <v>17.600000000000001</v>
      </c>
      <c r="N43" s="82">
        <v>16.399999999999999</v>
      </c>
      <c r="O43" s="82"/>
      <c r="P43" s="82"/>
      <c r="Q43" s="104">
        <f t="shared" si="22"/>
        <v>47.4</v>
      </c>
      <c r="R43" s="2"/>
      <c r="S43" s="63"/>
      <c r="T43" s="54"/>
      <c r="U43" s="2"/>
      <c r="V43" s="62"/>
      <c r="W43" s="62"/>
      <c r="X43" s="2"/>
      <c r="Y43" s="2"/>
      <c r="Z43" s="2"/>
      <c r="AA43" s="2"/>
    </row>
    <row r="44" spans="1:30" ht="33.75" customHeight="1" x14ac:dyDescent="0.35">
      <c r="A44" s="95" t="s">
        <v>18</v>
      </c>
      <c r="B44" s="82"/>
      <c r="C44" s="82"/>
      <c r="D44" s="82"/>
      <c r="E44" s="82"/>
      <c r="F44" s="82"/>
      <c r="G44" s="82"/>
      <c r="H44" s="82"/>
      <c r="I44" s="104">
        <f t="shared" si="21"/>
        <v>0</v>
      </c>
      <c r="J44" s="2"/>
      <c r="K44" s="95" t="s">
        <v>18</v>
      </c>
      <c r="L44" s="82"/>
      <c r="M44" s="82"/>
      <c r="N44" s="82"/>
      <c r="O44" s="82"/>
      <c r="P44" s="82"/>
      <c r="Q44" s="104">
        <f t="shared" si="22"/>
        <v>0</v>
      </c>
      <c r="R44" s="2"/>
      <c r="S44" s="63"/>
      <c r="T44" s="54"/>
      <c r="U44" s="2"/>
      <c r="V44" s="62"/>
      <c r="W44" s="62"/>
      <c r="X44" s="2"/>
      <c r="Y44" s="2"/>
      <c r="Z44" s="2"/>
      <c r="AA44" s="2"/>
    </row>
    <row r="45" spans="1:30" ht="33.75" customHeight="1" x14ac:dyDescent="0.35">
      <c r="A45" s="94" t="s">
        <v>19</v>
      </c>
      <c r="B45" s="82">
        <v>28.5</v>
      </c>
      <c r="C45" s="82">
        <v>54</v>
      </c>
      <c r="D45" s="82">
        <v>66.599999999999994</v>
      </c>
      <c r="E45" s="82">
        <v>46.3</v>
      </c>
      <c r="F45" s="82">
        <v>54.8</v>
      </c>
      <c r="G45" s="82">
        <v>35.700000000000003</v>
      </c>
      <c r="H45" s="82"/>
      <c r="I45" s="104">
        <f t="shared" si="21"/>
        <v>285.89999999999998</v>
      </c>
      <c r="J45" s="2"/>
      <c r="K45" s="94" t="s">
        <v>19</v>
      </c>
      <c r="L45" s="82">
        <v>12.6</v>
      </c>
      <c r="M45" s="82">
        <v>18.100000000000001</v>
      </c>
      <c r="N45" s="82">
        <v>12.7</v>
      </c>
      <c r="O45" s="82">
        <v>4.2</v>
      </c>
      <c r="P45" s="82"/>
      <c r="Q45" s="104">
        <f t="shared" si="22"/>
        <v>47.600000000000009</v>
      </c>
      <c r="R45" s="2"/>
      <c r="S45" s="63"/>
      <c r="T45" s="54"/>
      <c r="U45" s="2"/>
      <c r="V45" s="62"/>
      <c r="W45" s="62"/>
      <c r="X45" s="2"/>
      <c r="Y45" s="2"/>
      <c r="Z45" s="2"/>
      <c r="AA45" s="2"/>
    </row>
    <row r="46" spans="1:30" ht="33.75" customHeight="1" x14ac:dyDescent="0.35">
      <c r="A46" s="95" t="s">
        <v>11</v>
      </c>
      <c r="B46" s="84">
        <f t="shared" ref="B46:H46" si="23">SUM(B39:B45)</f>
        <v>150.22631445312498</v>
      </c>
      <c r="C46" s="28">
        <f t="shared" si="23"/>
        <v>230.09511601562497</v>
      </c>
      <c r="D46" s="28">
        <f t="shared" si="23"/>
        <v>243.30761601562497</v>
      </c>
      <c r="E46" s="28">
        <f t="shared" si="23"/>
        <v>300.94622656249999</v>
      </c>
      <c r="F46" s="28">
        <f t="shared" si="23"/>
        <v>268.00545312500003</v>
      </c>
      <c r="G46" s="28">
        <f t="shared" si="23"/>
        <v>165.92990468750003</v>
      </c>
      <c r="H46" s="28">
        <f t="shared" si="23"/>
        <v>58.119128124999989</v>
      </c>
      <c r="I46" s="104">
        <f t="shared" si="21"/>
        <v>1416.6297589843753</v>
      </c>
      <c r="K46" s="80" t="s">
        <v>11</v>
      </c>
      <c r="L46" s="84">
        <f>SUM(L39:L45)</f>
        <v>66.2</v>
      </c>
      <c r="M46" s="28">
        <f>SUM(M39:M45)</f>
        <v>88.4</v>
      </c>
      <c r="N46" s="28">
        <f>SUM(N39:N45)</f>
        <v>78.100000000000009</v>
      </c>
      <c r="O46" s="28">
        <f>SUM(O39:O45)</f>
        <v>4.2</v>
      </c>
      <c r="P46" s="28">
        <f>SUM(P39:P45)</f>
        <v>0</v>
      </c>
      <c r="Q46" s="104">
        <f t="shared" si="22"/>
        <v>236.90000000000003</v>
      </c>
      <c r="R46" s="63"/>
      <c r="S46" s="63"/>
      <c r="T46" s="2"/>
      <c r="U46" s="2"/>
      <c r="V46" s="2"/>
      <c r="W46" s="2"/>
      <c r="X46" s="2"/>
      <c r="Y46" s="2"/>
      <c r="Z46" s="2"/>
      <c r="AA46" s="2"/>
    </row>
    <row r="47" spans="1:30" ht="33.75" customHeight="1" x14ac:dyDescent="0.35">
      <c r="A47" s="96" t="s">
        <v>20</v>
      </c>
      <c r="B47" s="85">
        <v>56</v>
      </c>
      <c r="C47" s="31">
        <v>55</v>
      </c>
      <c r="D47" s="31">
        <v>55</v>
      </c>
      <c r="E47" s="31">
        <v>54</v>
      </c>
      <c r="F47" s="31">
        <v>53</v>
      </c>
      <c r="G47" s="31">
        <v>52.5</v>
      </c>
      <c r="H47" s="31">
        <v>51.5</v>
      </c>
      <c r="I47" s="105">
        <f>+((I46/I48)/7)*1000</f>
        <v>54.038899827746526</v>
      </c>
      <c r="K47" s="113" t="s">
        <v>20</v>
      </c>
      <c r="L47" s="85">
        <v>63.5</v>
      </c>
      <c r="M47" s="31">
        <v>63.5</v>
      </c>
      <c r="N47" s="31">
        <v>63.5</v>
      </c>
      <c r="O47" s="31">
        <v>63.5</v>
      </c>
      <c r="P47" s="31"/>
      <c r="Q47" s="105">
        <f>+((Q46/Q48)/7)*1000</f>
        <v>63.614393125671327</v>
      </c>
      <c r="R47" s="65"/>
      <c r="S47" s="65"/>
    </row>
    <row r="48" spans="1:30" ht="33.75" customHeight="1" x14ac:dyDescent="0.35">
      <c r="A48" s="97" t="s">
        <v>21</v>
      </c>
      <c r="B48" s="86">
        <v>372</v>
      </c>
      <c r="C48" s="35">
        <v>707</v>
      </c>
      <c r="D48" s="35">
        <v>873</v>
      </c>
      <c r="E48" s="35">
        <v>607</v>
      </c>
      <c r="F48" s="35">
        <v>718</v>
      </c>
      <c r="G48" s="35">
        <v>468</v>
      </c>
      <c r="H48" s="35"/>
      <c r="I48" s="106">
        <f>SUM(B48:H48)</f>
        <v>3745</v>
      </c>
      <c r="J48" s="66"/>
      <c r="K48" s="97" t="s">
        <v>21</v>
      </c>
      <c r="L48" s="109">
        <v>141</v>
      </c>
      <c r="M48" s="67">
        <v>202</v>
      </c>
      <c r="N48" s="67">
        <v>142</v>
      </c>
      <c r="O48" s="67">
        <v>47</v>
      </c>
      <c r="P48" s="67"/>
      <c r="Q48" s="115">
        <f>SUM(L48:P48)</f>
        <v>532</v>
      </c>
      <c r="R48" s="68"/>
      <c r="S48" s="68"/>
    </row>
    <row r="49" spans="1:31" ht="33.75" customHeight="1" x14ac:dyDescent="0.35">
      <c r="A49" s="98" t="s">
        <v>22</v>
      </c>
      <c r="B49" s="87">
        <f t="shared" ref="B49:H49" si="24">((B48*B47)*7/1000-B39)/4</f>
        <v>29.095685546875004</v>
      </c>
      <c r="C49" s="39">
        <f t="shared" si="24"/>
        <v>57.407383984375002</v>
      </c>
      <c r="D49" s="39">
        <f t="shared" si="24"/>
        <v>73.349883984374998</v>
      </c>
      <c r="E49" s="39">
        <f t="shared" si="24"/>
        <v>41.989273437500003</v>
      </c>
      <c r="F49" s="39">
        <f t="shared" si="24"/>
        <v>53.729046874999995</v>
      </c>
      <c r="G49" s="39">
        <f t="shared" si="24"/>
        <v>35.145095312500004</v>
      </c>
      <c r="H49" s="39">
        <f t="shared" si="24"/>
        <v>-3.5033781250000002</v>
      </c>
      <c r="I49" s="107">
        <f>((I46*1000)/I48)/7</f>
        <v>54.038899827746533</v>
      </c>
      <c r="K49" s="98" t="s">
        <v>22</v>
      </c>
      <c r="L49" s="87">
        <f t="shared" ref="L49:P49" si="25">((L48*L47)*7/1000-L39)/4</f>
        <v>12.318625000000001</v>
      </c>
      <c r="M49" s="39">
        <f t="shared" si="25"/>
        <v>18.07225</v>
      </c>
      <c r="N49" s="39">
        <f t="shared" si="25"/>
        <v>11.704750000000001</v>
      </c>
      <c r="O49" s="39">
        <f t="shared" si="25"/>
        <v>5.2228750000000002</v>
      </c>
      <c r="P49" s="39">
        <f t="shared" si="25"/>
        <v>0</v>
      </c>
      <c r="Q49" s="116">
        <f>((Q46*1000)/Q48)/7</f>
        <v>63.614393125671327</v>
      </c>
      <c r="R49" s="68"/>
      <c r="S49" s="68"/>
    </row>
    <row r="50" spans="1:31" ht="33.75" customHeight="1" x14ac:dyDescent="0.35">
      <c r="A50" s="99" t="s">
        <v>23</v>
      </c>
      <c r="B50" s="88">
        <f t="shared" ref="B50:H50" si="26">((B48*B47)*7)/1000</f>
        <v>145.82400000000001</v>
      </c>
      <c r="C50" s="43">
        <f t="shared" si="26"/>
        <v>272.19499999999999</v>
      </c>
      <c r="D50" s="43">
        <f t="shared" si="26"/>
        <v>336.10500000000002</v>
      </c>
      <c r="E50" s="43">
        <f t="shared" si="26"/>
        <v>229.446</v>
      </c>
      <c r="F50" s="43">
        <f t="shared" si="26"/>
        <v>266.37799999999999</v>
      </c>
      <c r="G50" s="43">
        <f t="shared" si="26"/>
        <v>171.99</v>
      </c>
      <c r="H50" s="43">
        <f t="shared" si="26"/>
        <v>0</v>
      </c>
      <c r="I50" s="90"/>
      <c r="K50" s="99" t="s">
        <v>23</v>
      </c>
      <c r="L50" s="88">
        <f>((L48*L47)*7)/1000</f>
        <v>62.674500000000002</v>
      </c>
      <c r="M50" s="43">
        <f>((M48*M47)*7)/1000</f>
        <v>89.789000000000001</v>
      </c>
      <c r="N50" s="43">
        <f>((N48*N47)*7)/1000</f>
        <v>63.119</v>
      </c>
      <c r="O50" s="43">
        <f>((O48*O47)*7)/1000</f>
        <v>20.891500000000001</v>
      </c>
      <c r="P50" s="43">
        <f>((P48*P47)*7)/1000</f>
        <v>0</v>
      </c>
      <c r="Q50" s="117"/>
    </row>
    <row r="51" spans="1:31" ht="33.75" customHeight="1" thickBot="1" x14ac:dyDescent="0.4">
      <c r="A51" s="100" t="s">
        <v>24</v>
      </c>
      <c r="B51" s="89">
        <f t="shared" ref="B51:H51" si="27">+(B46/B48)/7*1000</f>
        <v>57.690596948204679</v>
      </c>
      <c r="C51" s="49">
        <f t="shared" si="27"/>
        <v>46.49325439798443</v>
      </c>
      <c r="D51" s="49">
        <f t="shared" si="27"/>
        <v>39.814697433419241</v>
      </c>
      <c r="E51" s="49">
        <f t="shared" si="27"/>
        <v>70.827542142268754</v>
      </c>
      <c r="F51" s="49">
        <f t="shared" si="27"/>
        <v>53.323806829486678</v>
      </c>
      <c r="G51" s="49">
        <f t="shared" si="27"/>
        <v>50.650154056013442</v>
      </c>
      <c r="H51" s="49" t="e">
        <f t="shared" si="27"/>
        <v>#DIV/0!</v>
      </c>
      <c r="I51" s="108"/>
      <c r="J51" s="52"/>
      <c r="K51" s="100" t="s">
        <v>24</v>
      </c>
      <c r="L51" s="89">
        <f>+(L46/L48)/7*1000</f>
        <v>67.071935157041551</v>
      </c>
      <c r="M51" s="49">
        <f>+(M46/M48)/7*1000</f>
        <v>62.517680339462522</v>
      </c>
      <c r="N51" s="49">
        <f>+(N46/N48)/7*1000</f>
        <v>78.571428571428584</v>
      </c>
      <c r="O51" s="49">
        <f>+(O46/O48)/7*1000</f>
        <v>12.765957446808512</v>
      </c>
      <c r="P51" s="49" t="e">
        <f>+(P46/P48)/7*1000</f>
        <v>#DIV/0!</v>
      </c>
      <c r="Q51" s="50"/>
      <c r="R51" s="53"/>
      <c r="S51" s="53"/>
    </row>
    <row r="52" spans="1:31" ht="33.75" customHeight="1" x14ac:dyDescent="0.35">
      <c r="A52" s="52"/>
      <c r="B52" s="53"/>
      <c r="C52" s="53"/>
      <c r="D52" s="53"/>
      <c r="E52" s="53"/>
      <c r="F52" s="53"/>
      <c r="G52" s="53"/>
      <c r="H52" s="52"/>
      <c r="I52" s="52"/>
      <c r="J52" s="52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2"/>
      <c r="V52" s="2"/>
      <c r="W52" s="2"/>
      <c r="X52" s="2"/>
      <c r="Y52" s="2"/>
    </row>
    <row r="53" spans="1:31" ht="33.75" customHeight="1" x14ac:dyDescent="0.35">
      <c r="A53" s="52"/>
      <c r="B53" s="53"/>
      <c r="C53" s="53"/>
      <c r="D53" s="53"/>
      <c r="E53" s="53"/>
      <c r="F53" s="53"/>
      <c r="G53" s="53"/>
      <c r="H53" s="52"/>
      <c r="I53" s="52"/>
      <c r="J53" s="53"/>
      <c r="K53" s="53"/>
      <c r="L53" s="53"/>
      <c r="M53" s="53"/>
      <c r="N53" s="53"/>
      <c r="O53" s="53"/>
      <c r="P53" s="53"/>
      <c r="Q53" s="53"/>
      <c r="R53" s="54"/>
      <c r="S53" s="54"/>
      <c r="T53" s="54"/>
      <c r="U53" s="2"/>
      <c r="V53" s="2"/>
      <c r="W53" s="2"/>
      <c r="X53" s="2"/>
      <c r="AB53" s="3"/>
    </row>
    <row r="54" spans="1:31" ht="33.75" customHeight="1" thickBot="1" x14ac:dyDescent="0.4">
      <c r="A54" s="69"/>
      <c r="B54" s="70"/>
      <c r="C54" s="70"/>
      <c r="D54" s="70"/>
      <c r="E54" s="70"/>
      <c r="F54" s="70"/>
      <c r="G54" s="70"/>
      <c r="H54" s="70"/>
      <c r="I54" s="70"/>
      <c r="J54" s="204"/>
      <c r="K54" s="204"/>
      <c r="L54" s="70"/>
      <c r="M54" s="70"/>
      <c r="N54" s="70"/>
      <c r="O54" s="71"/>
      <c r="T54" s="54"/>
      <c r="U54" s="54"/>
      <c r="V54" s="54"/>
      <c r="W54" s="2"/>
      <c r="X54" s="2"/>
      <c r="Y54" s="2"/>
      <c r="Z54" s="2"/>
      <c r="AB54" s="2"/>
      <c r="AC54" s="2"/>
      <c r="AD54" s="2"/>
    </row>
    <row r="55" spans="1:31" ht="33.75" customHeight="1" x14ac:dyDescent="0.35">
      <c r="A55" s="121" t="s">
        <v>29</v>
      </c>
      <c r="B55" s="202" t="s">
        <v>8</v>
      </c>
      <c r="C55" s="203"/>
      <c r="D55" s="203"/>
      <c r="E55" s="203"/>
      <c r="F55" s="203"/>
      <c r="G55" s="200"/>
      <c r="H55" s="118"/>
      <c r="I55" s="72"/>
      <c r="J55" s="72"/>
      <c r="K55" s="73"/>
      <c r="L55" s="73"/>
      <c r="U55" s="54"/>
      <c r="V55" s="54"/>
      <c r="W55" s="54"/>
      <c r="X55" s="2"/>
      <c r="Y55" s="2"/>
      <c r="Z55" s="2"/>
      <c r="AA55" s="2"/>
      <c r="AC55" s="2"/>
      <c r="AD55" s="2"/>
      <c r="AE55" s="2"/>
    </row>
    <row r="56" spans="1:31" ht="33.75" customHeight="1" x14ac:dyDescent="0.35">
      <c r="A56" s="92" t="s">
        <v>28</v>
      </c>
      <c r="B56" s="101"/>
      <c r="C56" s="15"/>
      <c r="D56" s="15"/>
      <c r="E56" s="15"/>
      <c r="F56" s="15"/>
      <c r="G56" s="15"/>
      <c r="H56" s="103" t="s">
        <v>11</v>
      </c>
      <c r="J56" s="56"/>
      <c r="K56" s="56"/>
      <c r="L56" s="56"/>
      <c r="M56" s="56"/>
      <c r="N56" s="74"/>
      <c r="O56" s="74"/>
      <c r="P56" s="74"/>
      <c r="Q56" s="56"/>
      <c r="R56" s="56"/>
      <c r="S56" s="75"/>
      <c r="T56" s="75"/>
      <c r="U56" s="75"/>
      <c r="V56" s="2"/>
      <c r="W56" s="2"/>
      <c r="X56" s="2"/>
      <c r="Y56" s="2"/>
      <c r="AA56" s="2"/>
      <c r="AB56" s="2"/>
      <c r="AC56" s="2"/>
    </row>
    <row r="57" spans="1:31" ht="33.75" customHeight="1" x14ac:dyDescent="0.35">
      <c r="A57" s="92" t="s">
        <v>12</v>
      </c>
      <c r="B57" s="101">
        <v>1</v>
      </c>
      <c r="C57" s="58">
        <v>2</v>
      </c>
      <c r="D57" s="58">
        <v>3</v>
      </c>
      <c r="E57" s="58">
        <v>4</v>
      </c>
      <c r="F57" s="58">
        <v>5</v>
      </c>
      <c r="G57" s="58" t="s">
        <v>63</v>
      </c>
      <c r="H57" s="103"/>
      <c r="I57" s="56"/>
      <c r="J57" s="56"/>
      <c r="K57" s="56"/>
      <c r="L57" s="56"/>
      <c r="M57" s="56"/>
      <c r="N57" s="74"/>
      <c r="O57" s="74"/>
      <c r="P57" s="74"/>
      <c r="Q57" s="56"/>
      <c r="R57" s="56"/>
      <c r="S57" s="75"/>
      <c r="T57" s="75"/>
      <c r="U57" s="75"/>
      <c r="V57" s="2"/>
      <c r="W57" s="2"/>
      <c r="X57" s="2"/>
      <c r="Y57" s="2"/>
      <c r="Z57" s="2"/>
      <c r="AA57" s="2"/>
      <c r="AB57" s="2"/>
      <c r="AC57" s="2"/>
    </row>
    <row r="58" spans="1:31" ht="33.75" customHeight="1" x14ac:dyDescent="0.35">
      <c r="A58" s="94" t="s">
        <v>13</v>
      </c>
      <c r="B58" s="82">
        <v>47.8</v>
      </c>
      <c r="C58" s="82">
        <v>45.3</v>
      </c>
      <c r="D58" s="82">
        <v>38.700000000000003</v>
      </c>
      <c r="E58" s="82">
        <v>52.3</v>
      </c>
      <c r="F58" s="82"/>
      <c r="G58" s="82"/>
      <c r="H58" s="104">
        <f t="shared" ref="H58:H65" si="28">SUM(B58:G58)</f>
        <v>184.10000000000002</v>
      </c>
      <c r="I58" s="76"/>
      <c r="J58" s="2"/>
      <c r="K58" s="56"/>
      <c r="L58" s="56"/>
      <c r="M58" s="56"/>
      <c r="N58" s="74"/>
      <c r="O58" s="74"/>
      <c r="P58" s="74"/>
      <c r="Q58" s="56"/>
      <c r="R58" s="56"/>
      <c r="S58" s="75"/>
      <c r="T58" s="75"/>
      <c r="U58" s="75"/>
      <c r="V58" s="2"/>
      <c r="W58" s="2"/>
      <c r="X58" s="2"/>
      <c r="Y58" s="2"/>
      <c r="Z58" s="2"/>
      <c r="AA58" s="2"/>
      <c r="AB58" s="2"/>
      <c r="AC58" s="2"/>
    </row>
    <row r="59" spans="1:31" ht="33.75" customHeight="1" x14ac:dyDescent="0.35">
      <c r="A59" s="95" t="s">
        <v>14</v>
      </c>
      <c r="B59" s="82">
        <v>48.5</v>
      </c>
      <c r="C59" s="82">
        <v>46</v>
      </c>
      <c r="D59" s="82">
        <v>39</v>
      </c>
      <c r="E59" s="82">
        <v>52.9</v>
      </c>
      <c r="F59" s="82"/>
      <c r="G59" s="82"/>
      <c r="H59" s="104">
        <f t="shared" si="28"/>
        <v>186.4</v>
      </c>
      <c r="I59" s="76"/>
      <c r="J59" s="2"/>
      <c r="K59" s="56"/>
      <c r="L59" s="56"/>
      <c r="M59" s="56"/>
      <c r="N59" s="74"/>
      <c r="O59" s="74"/>
      <c r="P59" s="74"/>
      <c r="Q59" s="56"/>
      <c r="R59" s="56"/>
      <c r="S59" s="75"/>
      <c r="T59" s="75"/>
      <c r="U59" s="75"/>
      <c r="V59" s="2"/>
      <c r="W59" s="2"/>
      <c r="X59" s="2"/>
      <c r="Y59" s="2"/>
      <c r="Z59" s="2"/>
      <c r="AA59" s="2"/>
      <c r="AB59" s="2"/>
      <c r="AC59" s="2"/>
    </row>
    <row r="60" spans="1:31" ht="33.75" customHeight="1" x14ac:dyDescent="0.35">
      <c r="A60" s="94" t="s">
        <v>15</v>
      </c>
      <c r="B60" s="82"/>
      <c r="C60" s="82"/>
      <c r="D60" s="82"/>
      <c r="E60" s="82"/>
      <c r="F60" s="82"/>
      <c r="G60" s="24"/>
      <c r="H60" s="104">
        <f t="shared" si="28"/>
        <v>0</v>
      </c>
      <c r="I60" s="76"/>
      <c r="J60" s="2"/>
      <c r="K60" s="56"/>
      <c r="L60" s="56"/>
      <c r="M60" s="56"/>
      <c r="N60" s="74"/>
      <c r="O60" s="74"/>
      <c r="P60" s="74"/>
      <c r="Q60" s="56"/>
      <c r="R60" s="56"/>
      <c r="S60" s="75"/>
      <c r="T60" s="75"/>
      <c r="U60" s="75"/>
      <c r="V60" s="2"/>
      <c r="W60" s="2"/>
      <c r="X60" s="2"/>
      <c r="Y60" s="2"/>
      <c r="Z60" s="2"/>
      <c r="AA60" s="2"/>
      <c r="AB60" s="2"/>
      <c r="AC60" s="2"/>
    </row>
    <row r="61" spans="1:31" ht="33.75" customHeight="1" x14ac:dyDescent="0.35">
      <c r="A61" s="95" t="s">
        <v>16</v>
      </c>
      <c r="B61" s="82">
        <v>48.5</v>
      </c>
      <c r="C61" s="82">
        <v>46</v>
      </c>
      <c r="D61" s="82">
        <v>39</v>
      </c>
      <c r="E61" s="82">
        <v>52.9</v>
      </c>
      <c r="F61" s="82"/>
      <c r="G61" s="82"/>
      <c r="H61" s="104">
        <f t="shared" si="28"/>
        <v>186.4</v>
      </c>
      <c r="I61" s="76"/>
      <c r="J61" s="2"/>
      <c r="K61" s="56"/>
      <c r="L61" s="56"/>
      <c r="M61" s="56"/>
      <c r="N61" s="74"/>
      <c r="O61" s="74"/>
      <c r="P61" s="74"/>
      <c r="Q61" s="56"/>
      <c r="R61" s="56"/>
      <c r="S61" s="75"/>
      <c r="T61" s="75"/>
      <c r="U61" s="75"/>
      <c r="V61" s="3"/>
      <c r="W61" s="3"/>
      <c r="X61" s="2"/>
      <c r="Y61" s="2"/>
      <c r="Z61" s="2"/>
      <c r="AA61" s="2"/>
      <c r="AB61" s="2"/>
      <c r="AC61" s="2"/>
    </row>
    <row r="62" spans="1:31" ht="33.75" customHeight="1" x14ac:dyDescent="0.35">
      <c r="A62" s="94" t="s">
        <v>17</v>
      </c>
      <c r="B62" s="82">
        <v>48.5</v>
      </c>
      <c r="C62" s="82">
        <v>46</v>
      </c>
      <c r="D62" s="82">
        <v>39</v>
      </c>
      <c r="E62" s="82">
        <v>52.9</v>
      </c>
      <c r="F62" s="82"/>
      <c r="G62" s="82"/>
      <c r="H62" s="104">
        <f t="shared" si="28"/>
        <v>186.4</v>
      </c>
      <c r="I62" s="76"/>
      <c r="J62" s="2"/>
      <c r="K62" s="56"/>
      <c r="L62" s="56"/>
      <c r="M62" s="56"/>
      <c r="N62" s="74"/>
      <c r="O62" s="74"/>
      <c r="P62" s="74"/>
      <c r="Q62" s="56"/>
      <c r="R62" s="56"/>
      <c r="S62" s="75"/>
      <c r="T62" s="75"/>
      <c r="U62" s="75"/>
      <c r="V62" s="3"/>
      <c r="W62" s="3"/>
      <c r="X62" s="2"/>
      <c r="Y62" s="2"/>
      <c r="Z62" s="2"/>
      <c r="AA62" s="2"/>
      <c r="AB62" s="2"/>
      <c r="AC62" s="2"/>
    </row>
    <row r="63" spans="1:31" ht="33.75" customHeight="1" x14ac:dyDescent="0.35">
      <c r="A63" s="95" t="s">
        <v>18</v>
      </c>
      <c r="B63" s="82"/>
      <c r="C63" s="82"/>
      <c r="D63" s="82"/>
      <c r="E63" s="82"/>
      <c r="F63" s="82"/>
      <c r="G63" s="82"/>
      <c r="H63" s="104">
        <f t="shared" si="28"/>
        <v>0</v>
      </c>
      <c r="I63" s="76"/>
      <c r="J63" s="2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3"/>
      <c r="W63" s="3"/>
      <c r="Z63" s="2"/>
      <c r="AA63" s="2"/>
      <c r="AB63" s="2"/>
      <c r="AC63" s="2"/>
    </row>
    <row r="64" spans="1:31" ht="33.75" customHeight="1" x14ac:dyDescent="0.35">
      <c r="A64" s="94" t="s">
        <v>19</v>
      </c>
      <c r="B64" s="82">
        <v>15.3</v>
      </c>
      <c r="C64" s="82">
        <v>43.4</v>
      </c>
      <c r="D64" s="82">
        <v>33.299999999999997</v>
      </c>
      <c r="E64" s="82">
        <v>38</v>
      </c>
      <c r="F64" s="82">
        <v>32.6</v>
      </c>
      <c r="G64" s="82">
        <v>23.8</v>
      </c>
      <c r="H64" s="104">
        <f t="shared" si="28"/>
        <v>186.4</v>
      </c>
      <c r="I64" s="76"/>
      <c r="J64" s="2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3"/>
      <c r="W64" s="3"/>
      <c r="Z64" s="2"/>
      <c r="AA64" s="2"/>
      <c r="AB64" s="2"/>
      <c r="AC64" s="2"/>
    </row>
    <row r="65" spans="1:29" ht="33.75" customHeight="1" x14ac:dyDescent="0.35">
      <c r="A65" s="122" t="s">
        <v>11</v>
      </c>
      <c r="B65" s="84">
        <f t="shared" ref="B65:G65" si="29">SUM(B58:B64)</f>
        <v>208.60000000000002</v>
      </c>
      <c r="C65" s="28">
        <f t="shared" si="29"/>
        <v>226.70000000000002</v>
      </c>
      <c r="D65" s="28">
        <f t="shared" si="29"/>
        <v>189</v>
      </c>
      <c r="E65" s="28">
        <f t="shared" si="29"/>
        <v>249</v>
      </c>
      <c r="F65" s="28">
        <f t="shared" si="29"/>
        <v>32.6</v>
      </c>
      <c r="G65" s="28">
        <f t="shared" si="29"/>
        <v>23.8</v>
      </c>
      <c r="H65" s="104">
        <f t="shared" si="28"/>
        <v>929.7</v>
      </c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3"/>
      <c r="W65" s="3"/>
      <c r="X65" s="3"/>
      <c r="Y65" s="3"/>
      <c r="Z65" s="2"/>
      <c r="AA65" s="2"/>
      <c r="AB65" s="2"/>
      <c r="AC65" s="2"/>
    </row>
    <row r="66" spans="1:29" ht="33.75" customHeight="1" x14ac:dyDescent="0.35">
      <c r="A66" s="96" t="s">
        <v>20</v>
      </c>
      <c r="B66" s="85">
        <v>71.5</v>
      </c>
      <c r="C66" s="31">
        <v>71.5</v>
      </c>
      <c r="D66" s="31">
        <v>71.5</v>
      </c>
      <c r="E66" s="31">
        <v>71.5</v>
      </c>
      <c r="F66" s="31">
        <v>71.5</v>
      </c>
      <c r="G66" s="31">
        <v>71.5</v>
      </c>
      <c r="H66" s="105">
        <f>+((H65/H67)/7)*1000</f>
        <v>71.675275614833097</v>
      </c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3"/>
      <c r="W66" s="3"/>
      <c r="X66" s="3"/>
      <c r="Y66" s="3"/>
      <c r="Z66" s="2"/>
      <c r="AA66" s="2"/>
      <c r="AB66" s="2"/>
      <c r="AC66" s="2"/>
    </row>
    <row r="67" spans="1:29" ht="33.75" customHeight="1" x14ac:dyDescent="0.35">
      <c r="A67" s="97" t="s">
        <v>21</v>
      </c>
      <c r="B67" s="109">
        <v>152</v>
      </c>
      <c r="C67" s="67">
        <v>431</v>
      </c>
      <c r="D67" s="67">
        <v>331</v>
      </c>
      <c r="E67" s="67">
        <v>378</v>
      </c>
      <c r="F67" s="67">
        <v>324</v>
      </c>
      <c r="G67" s="67">
        <v>237</v>
      </c>
      <c r="H67" s="115">
        <f>SUM(B67:G67)</f>
        <v>1853</v>
      </c>
      <c r="J67" s="77"/>
      <c r="N67" s="3"/>
      <c r="O67" s="3"/>
      <c r="P67" s="3"/>
      <c r="Q67" s="3"/>
      <c r="R67" s="3"/>
    </row>
    <row r="68" spans="1:29" ht="33.75" customHeight="1" x14ac:dyDescent="0.35">
      <c r="A68" s="98" t="s">
        <v>22</v>
      </c>
      <c r="B68" s="87">
        <f t="shared" ref="B68:G68" si="30">((B67*B66)*7/1000-B58)/4</f>
        <v>7.0689999999999991</v>
      </c>
      <c r="C68" s="39">
        <f t="shared" si="30"/>
        <v>42.603875000000002</v>
      </c>
      <c r="D68" s="39">
        <f t="shared" si="30"/>
        <v>31.741375000000001</v>
      </c>
      <c r="E68" s="39">
        <f t="shared" si="30"/>
        <v>34.222250000000003</v>
      </c>
      <c r="F68" s="39">
        <f t="shared" ref="F68" si="31">((F67*F66)*7/1000-F58)/4</f>
        <v>40.540500000000002</v>
      </c>
      <c r="G68" s="39">
        <f t="shared" si="30"/>
        <v>29.654624999999999</v>
      </c>
      <c r="H68" s="119">
        <f>((H65*1000)/H67)/7</f>
        <v>71.675275614833097</v>
      </c>
      <c r="N68" s="3"/>
      <c r="O68" s="3"/>
      <c r="P68" s="3"/>
      <c r="Q68" s="3"/>
      <c r="R68" s="3"/>
    </row>
    <row r="69" spans="1:29" ht="33.75" customHeight="1" x14ac:dyDescent="0.35">
      <c r="A69" s="99" t="s">
        <v>23</v>
      </c>
      <c r="B69" s="88">
        <f t="shared" ref="B69:G69" si="32">((B67*B66)*7)/1000</f>
        <v>76.075999999999993</v>
      </c>
      <c r="C69" s="43">
        <f t="shared" si="32"/>
        <v>215.71549999999999</v>
      </c>
      <c r="D69" s="43">
        <f t="shared" si="32"/>
        <v>165.66550000000001</v>
      </c>
      <c r="E69" s="43">
        <f t="shared" si="32"/>
        <v>189.18899999999999</v>
      </c>
      <c r="F69" s="43">
        <f t="shared" si="32"/>
        <v>162.16200000000001</v>
      </c>
      <c r="G69" s="43">
        <f t="shared" si="32"/>
        <v>118.6185</v>
      </c>
      <c r="H69" s="90"/>
      <c r="I69" s="52"/>
      <c r="R69" s="3"/>
    </row>
    <row r="70" spans="1:29" ht="33.75" customHeight="1" thickBot="1" x14ac:dyDescent="0.4">
      <c r="A70" s="100" t="s">
        <v>24</v>
      </c>
      <c r="B70" s="89">
        <f t="shared" ref="B70:G70" si="33">+(B65/B67)/7*1000</f>
        <v>196.0526315789474</v>
      </c>
      <c r="C70" s="49">
        <f t="shared" si="33"/>
        <v>75.140868412330136</v>
      </c>
      <c r="D70" s="49">
        <f t="shared" si="33"/>
        <v>81.570996978851966</v>
      </c>
      <c r="E70" s="49">
        <f t="shared" si="33"/>
        <v>94.10430839002268</v>
      </c>
      <c r="F70" s="49">
        <f t="shared" si="33"/>
        <v>14.373897707231043</v>
      </c>
      <c r="G70" s="49">
        <f t="shared" si="33"/>
        <v>14.345991561181435</v>
      </c>
      <c r="H70" s="120"/>
      <c r="R70" s="3"/>
    </row>
    <row r="71" spans="1:29" ht="33.75" customHeight="1" x14ac:dyDescent="0.35"/>
    <row r="72" spans="1:29" ht="33.75" customHeight="1" x14ac:dyDescent="0.35">
      <c r="B72" s="56"/>
      <c r="C72" s="56"/>
      <c r="D72" s="56"/>
      <c r="E72" s="56"/>
      <c r="F72" s="56"/>
      <c r="G72" s="56"/>
      <c r="H72" s="56"/>
      <c r="I72" s="68"/>
    </row>
    <row r="73" spans="1:29" ht="33.75" customHeight="1" x14ac:dyDescent="0.35"/>
    <row r="74" spans="1:29" ht="33.75" customHeight="1" x14ac:dyDescent="0.35">
      <c r="A74" s="56"/>
      <c r="B74" s="75"/>
      <c r="C74" s="75"/>
      <c r="D74" s="75"/>
      <c r="E74" s="75"/>
      <c r="F74" s="75"/>
      <c r="G74" s="75"/>
      <c r="H74" s="56"/>
      <c r="I74" s="56"/>
      <c r="J74" s="56"/>
    </row>
    <row r="75" spans="1:29" ht="33.75" customHeight="1" x14ac:dyDescent="0.35">
      <c r="A75" s="56"/>
      <c r="B75" s="56"/>
      <c r="C75" s="56"/>
      <c r="D75" s="56"/>
      <c r="E75" s="56"/>
      <c r="F75" s="56"/>
      <c r="G75" s="56"/>
      <c r="H75" s="56"/>
      <c r="I75" s="56"/>
      <c r="J75" s="56"/>
    </row>
    <row r="76" spans="1:29" ht="33.75" customHeight="1" x14ac:dyDescent="0.35">
      <c r="A76" s="56"/>
      <c r="B76" s="56"/>
      <c r="C76" s="56"/>
      <c r="D76" s="56"/>
      <c r="E76" s="56"/>
      <c r="F76" s="56"/>
      <c r="G76" s="56"/>
      <c r="H76" s="56"/>
      <c r="I76" s="56"/>
      <c r="J76" s="56"/>
    </row>
    <row r="77" spans="1:29" ht="33.75" customHeight="1" x14ac:dyDescent="0.35">
      <c r="A77" s="56"/>
      <c r="B77" s="56"/>
      <c r="C77" s="56"/>
      <c r="D77" s="56"/>
      <c r="E77" s="56"/>
      <c r="F77" s="56"/>
      <c r="G77" s="56"/>
      <c r="H77" s="56"/>
      <c r="I77" s="56"/>
      <c r="J77" s="56"/>
    </row>
    <row r="78" spans="1:29" ht="33.75" customHeight="1" x14ac:dyDescent="0.35">
      <c r="A78" s="56"/>
      <c r="B78" s="56"/>
      <c r="C78" s="56"/>
      <c r="D78" s="56"/>
      <c r="E78" s="56"/>
      <c r="F78" s="56"/>
      <c r="G78" s="56"/>
      <c r="H78" s="56"/>
      <c r="I78" s="56"/>
      <c r="J78" s="56"/>
    </row>
    <row r="79" spans="1:29" ht="33.75" customHeight="1" x14ac:dyDescent="0.35">
      <c r="A79" s="56"/>
      <c r="B79" s="56"/>
      <c r="C79" s="56"/>
      <c r="D79" s="56"/>
      <c r="E79" s="56"/>
      <c r="F79" s="56"/>
      <c r="G79" s="56"/>
      <c r="H79" s="56"/>
      <c r="I79" s="56"/>
      <c r="J79" s="56"/>
    </row>
    <row r="80" spans="1:29" ht="33.75" customHeight="1" x14ac:dyDescent="0.35"/>
    <row r="81" ht="33.75" customHeight="1" x14ac:dyDescent="0.35"/>
    <row r="82" ht="33.75" customHeight="1" x14ac:dyDescent="0.35"/>
    <row r="83" ht="33.75" customHeight="1" x14ac:dyDescent="0.35"/>
    <row r="84" ht="33.75" customHeight="1" x14ac:dyDescent="0.35"/>
    <row r="85" ht="33.75" customHeight="1" x14ac:dyDescent="0.35"/>
    <row r="86" ht="33.75" customHeight="1" x14ac:dyDescent="0.35"/>
    <row r="87" ht="33.75" customHeight="1" x14ac:dyDescent="0.35"/>
    <row r="88" ht="33.75" customHeight="1" x14ac:dyDescent="0.35"/>
    <row r="89" ht="33.75" customHeight="1" x14ac:dyDescent="0.35"/>
    <row r="90" ht="33.75" customHeight="1" x14ac:dyDescent="0.35"/>
    <row r="91" ht="33.75" customHeight="1" x14ac:dyDescent="0.35"/>
    <row r="92" ht="33.75" customHeight="1" x14ac:dyDescent="0.35"/>
    <row r="93" ht="33.75" customHeight="1" x14ac:dyDescent="0.35"/>
    <row r="94" ht="33.75" customHeight="1" x14ac:dyDescent="0.35"/>
    <row r="95" ht="33.75" customHeight="1" x14ac:dyDescent="0.35"/>
    <row r="96" ht="33.75" customHeight="1" x14ac:dyDescent="0.35"/>
    <row r="97" ht="33.75" customHeight="1" x14ac:dyDescent="0.35"/>
    <row r="98" ht="33.75" customHeight="1" x14ac:dyDescent="0.35"/>
    <row r="99" ht="33.75" customHeight="1" x14ac:dyDescent="0.35"/>
    <row r="100" ht="33.75" customHeight="1" x14ac:dyDescent="0.35"/>
    <row r="101" ht="33.75" customHeight="1" x14ac:dyDescent="0.35"/>
    <row r="102" ht="33.75" customHeight="1" x14ac:dyDescent="0.35"/>
    <row r="103" ht="33.75" customHeight="1" x14ac:dyDescent="0.35"/>
    <row r="104" ht="33.75" customHeight="1" x14ac:dyDescent="0.35"/>
    <row r="105" ht="33.75" customHeight="1" x14ac:dyDescent="0.35"/>
    <row r="106" ht="33.75" customHeight="1" x14ac:dyDescent="0.35"/>
    <row r="107" ht="33.75" customHeight="1" x14ac:dyDescent="0.35"/>
    <row r="108" ht="33.75" customHeight="1" x14ac:dyDescent="0.35"/>
    <row r="109" ht="33.75" customHeight="1" x14ac:dyDescent="0.35"/>
    <row r="110" ht="33.75" customHeight="1" x14ac:dyDescent="0.35"/>
    <row r="111" ht="33.75" customHeight="1" x14ac:dyDescent="0.35"/>
    <row r="112" ht="33.75" customHeight="1" x14ac:dyDescent="0.35"/>
    <row r="113" ht="33.75" customHeight="1" x14ac:dyDescent="0.35"/>
    <row r="114" ht="33.75" customHeight="1" x14ac:dyDescent="0.35"/>
    <row r="115" ht="33.75" customHeight="1" x14ac:dyDescent="0.35"/>
    <row r="116" ht="33.75" customHeight="1" x14ac:dyDescent="0.35"/>
    <row r="117" ht="33.75" customHeight="1" x14ac:dyDescent="0.35"/>
    <row r="118" ht="33.75" customHeight="1" x14ac:dyDescent="0.35"/>
    <row r="119" ht="33.75" customHeight="1" x14ac:dyDescent="0.35"/>
    <row r="120" ht="33.75" customHeight="1" x14ac:dyDescent="0.35"/>
    <row r="121" ht="33.75" customHeight="1" x14ac:dyDescent="0.35"/>
    <row r="122" ht="33.75" customHeight="1" x14ac:dyDescent="0.35"/>
    <row r="123" ht="33.75" customHeight="1" x14ac:dyDescent="0.35"/>
    <row r="124" ht="33.75" customHeight="1" x14ac:dyDescent="0.35"/>
    <row r="125" ht="33.75" customHeight="1" x14ac:dyDescent="0.35"/>
    <row r="126" ht="33.75" customHeight="1" x14ac:dyDescent="0.35"/>
    <row r="127" ht="33.75" customHeight="1" x14ac:dyDescent="0.35"/>
    <row r="128" ht="33.75" customHeight="1" x14ac:dyDescent="0.35"/>
    <row r="129" ht="33.75" customHeight="1" x14ac:dyDescent="0.35"/>
    <row r="130" ht="33.75" customHeight="1" x14ac:dyDescent="0.35"/>
    <row r="131" ht="33.75" customHeight="1" x14ac:dyDescent="0.35"/>
    <row r="132" ht="33.75" customHeight="1" x14ac:dyDescent="0.35"/>
    <row r="133" ht="33.75" customHeight="1" x14ac:dyDescent="0.35"/>
    <row r="134" ht="33.75" customHeight="1" x14ac:dyDescent="0.35"/>
    <row r="135" ht="33.75" customHeight="1" x14ac:dyDescent="0.35"/>
    <row r="136" ht="33.75" customHeight="1" x14ac:dyDescent="0.35"/>
    <row r="137" ht="33.75" customHeight="1" x14ac:dyDescent="0.35"/>
    <row r="138" ht="33.75" customHeight="1" x14ac:dyDescent="0.35"/>
    <row r="139" ht="33.75" customHeight="1" x14ac:dyDescent="0.35"/>
    <row r="140" ht="33.75" customHeight="1" x14ac:dyDescent="0.35"/>
    <row r="141" ht="33.75" customHeight="1" x14ac:dyDescent="0.35"/>
    <row r="142" ht="33.75" customHeight="1" x14ac:dyDescent="0.35"/>
    <row r="143" ht="33.75" customHeight="1" x14ac:dyDescent="0.35"/>
    <row r="144" ht="33.75" customHeight="1" x14ac:dyDescent="0.35"/>
    <row r="145" ht="33.75" customHeight="1" x14ac:dyDescent="0.35"/>
    <row r="146" ht="33.75" customHeight="1" x14ac:dyDescent="0.35"/>
    <row r="147" ht="33.75" customHeight="1" x14ac:dyDescent="0.35"/>
    <row r="148" ht="33.75" customHeight="1" x14ac:dyDescent="0.35"/>
    <row r="149" ht="33.75" customHeight="1" x14ac:dyDescent="0.35"/>
    <row r="150" ht="33.75" customHeight="1" x14ac:dyDescent="0.35"/>
    <row r="151" ht="33.75" customHeight="1" x14ac:dyDescent="0.35"/>
    <row r="152" ht="33.75" customHeight="1" x14ac:dyDescent="0.35"/>
    <row r="153" ht="33.75" customHeight="1" x14ac:dyDescent="0.35"/>
    <row r="154" ht="33.75" customHeight="1" x14ac:dyDescent="0.35"/>
    <row r="155" ht="33.75" customHeight="1" x14ac:dyDescent="0.35"/>
    <row r="156" ht="33.75" customHeight="1" x14ac:dyDescent="0.35"/>
    <row r="157" ht="33.75" customHeight="1" x14ac:dyDescent="0.35"/>
    <row r="158" ht="33.75" customHeight="1" x14ac:dyDescent="0.35"/>
    <row r="159" ht="33.75" customHeight="1" x14ac:dyDescent="0.35"/>
    <row r="160" ht="33.75" customHeight="1" x14ac:dyDescent="0.35"/>
    <row r="161" ht="33.75" customHeight="1" x14ac:dyDescent="0.35"/>
    <row r="162" ht="33.75" customHeight="1" x14ac:dyDescent="0.35"/>
    <row r="163" ht="33.75" customHeight="1" x14ac:dyDescent="0.35"/>
    <row r="164" ht="33.75" customHeight="1" x14ac:dyDescent="0.35"/>
    <row r="165" ht="33.75" customHeight="1" x14ac:dyDescent="0.35"/>
    <row r="166" ht="33.75" customHeight="1" x14ac:dyDescent="0.35"/>
    <row r="167" ht="33.75" customHeight="1" x14ac:dyDescent="0.35"/>
    <row r="168" ht="33.75" customHeight="1" x14ac:dyDescent="0.35"/>
    <row r="169" ht="33.75" customHeight="1" x14ac:dyDescent="0.35"/>
    <row r="170" ht="33.75" customHeight="1" x14ac:dyDescent="0.35"/>
    <row r="171" ht="33.75" customHeight="1" x14ac:dyDescent="0.35"/>
    <row r="172" ht="33.75" customHeight="1" x14ac:dyDescent="0.35"/>
    <row r="173" ht="33.75" customHeight="1" x14ac:dyDescent="0.35"/>
    <row r="174" ht="33.75" customHeight="1" x14ac:dyDescent="0.35"/>
    <row r="175" ht="33.75" customHeight="1" x14ac:dyDescent="0.35"/>
    <row r="176" ht="33.75" customHeight="1" x14ac:dyDescent="0.35"/>
    <row r="177" ht="33.75" customHeight="1" x14ac:dyDescent="0.35"/>
    <row r="178" ht="33.75" customHeight="1" x14ac:dyDescent="0.35"/>
    <row r="179" ht="33.75" customHeight="1" x14ac:dyDescent="0.35"/>
    <row r="180" ht="33.75" customHeight="1" x14ac:dyDescent="0.35"/>
    <row r="181" ht="33.75" customHeight="1" x14ac:dyDescent="0.35"/>
    <row r="182" ht="33.75" customHeight="1" x14ac:dyDescent="0.35"/>
    <row r="183" ht="33.75" customHeight="1" x14ac:dyDescent="0.35"/>
    <row r="184" ht="33.75" customHeight="1" x14ac:dyDescent="0.35"/>
    <row r="185" ht="33.75" customHeight="1" x14ac:dyDescent="0.35"/>
    <row r="186" ht="33.75" customHeight="1" x14ac:dyDescent="0.35"/>
    <row r="187" ht="33.75" customHeight="1" x14ac:dyDescent="0.35"/>
    <row r="188" ht="33.75" customHeight="1" x14ac:dyDescent="0.35"/>
    <row r="189" ht="33.75" customHeight="1" x14ac:dyDescent="0.35"/>
    <row r="190" ht="33.75" customHeight="1" x14ac:dyDescent="0.35"/>
    <row r="191" ht="33.75" customHeight="1" x14ac:dyDescent="0.35"/>
    <row r="192" ht="33.75" customHeight="1" x14ac:dyDescent="0.35"/>
    <row r="193" ht="33.75" customHeight="1" x14ac:dyDescent="0.35"/>
    <row r="194" ht="33.75" customHeight="1" x14ac:dyDescent="0.35"/>
    <row r="195" ht="33.75" customHeight="1" x14ac:dyDescent="0.35"/>
    <row r="196" ht="33.75" customHeight="1" x14ac:dyDescent="0.35"/>
    <row r="197" ht="33.75" customHeight="1" x14ac:dyDescent="0.35"/>
    <row r="198" ht="33.75" customHeight="1" x14ac:dyDescent="0.35"/>
    <row r="199" ht="33.75" customHeight="1" x14ac:dyDescent="0.35"/>
    <row r="200" ht="33.75" customHeight="1" x14ac:dyDescent="0.35"/>
    <row r="201" ht="33.75" customHeight="1" x14ac:dyDescent="0.35"/>
    <row r="202" ht="33.75" customHeight="1" x14ac:dyDescent="0.35"/>
    <row r="203" ht="33.75" customHeight="1" x14ac:dyDescent="0.35"/>
    <row r="204" ht="33.75" customHeight="1" x14ac:dyDescent="0.35"/>
    <row r="205" ht="33.75" customHeight="1" x14ac:dyDescent="0.35"/>
    <row r="206" ht="33.75" customHeight="1" x14ac:dyDescent="0.35"/>
    <row r="207" ht="33.75" customHeight="1" x14ac:dyDescent="0.35"/>
    <row r="208" ht="33.75" customHeight="1" x14ac:dyDescent="0.35"/>
    <row r="209" ht="33.75" customHeight="1" x14ac:dyDescent="0.35"/>
    <row r="210" ht="33.75" customHeight="1" x14ac:dyDescent="0.35"/>
    <row r="211" ht="33.75" customHeight="1" x14ac:dyDescent="0.35"/>
    <row r="212" ht="33.75" customHeight="1" x14ac:dyDescent="0.35"/>
    <row r="213" ht="33.75" customHeight="1" x14ac:dyDescent="0.35"/>
    <row r="214" ht="33.75" customHeight="1" x14ac:dyDescent="0.35"/>
    <row r="215" ht="33.75" customHeight="1" x14ac:dyDescent="0.35"/>
    <row r="216" ht="33.75" customHeight="1" x14ac:dyDescent="0.35"/>
    <row r="217" ht="33.75" customHeight="1" x14ac:dyDescent="0.35"/>
    <row r="218" ht="33.75" customHeight="1" x14ac:dyDescent="0.35"/>
    <row r="219" ht="33.75" customHeight="1" x14ac:dyDescent="0.35"/>
    <row r="220" ht="33.75" customHeight="1" x14ac:dyDescent="0.35"/>
    <row r="221" ht="33.75" customHeight="1" x14ac:dyDescent="0.35"/>
    <row r="222" ht="33.75" customHeight="1" x14ac:dyDescent="0.35"/>
    <row r="223" ht="33.75" customHeight="1" x14ac:dyDescent="0.35"/>
    <row r="224" ht="33.75" customHeight="1" x14ac:dyDescent="0.35"/>
    <row r="225" ht="33.75" customHeight="1" x14ac:dyDescent="0.35"/>
    <row r="226" ht="33.75" customHeight="1" x14ac:dyDescent="0.35"/>
    <row r="227" ht="33.75" customHeight="1" x14ac:dyDescent="0.35"/>
    <row r="228" ht="33.75" customHeight="1" x14ac:dyDescent="0.35"/>
    <row r="229" ht="33.75" customHeight="1" x14ac:dyDescent="0.35"/>
    <row r="230" ht="33.75" customHeight="1" x14ac:dyDescent="0.35"/>
    <row r="231" ht="33.75" customHeight="1" x14ac:dyDescent="0.35"/>
    <row r="232" ht="33.75" customHeight="1" x14ac:dyDescent="0.35"/>
    <row r="233" ht="33.75" customHeight="1" x14ac:dyDescent="0.35"/>
    <row r="234" ht="33.75" customHeight="1" x14ac:dyDescent="0.35"/>
    <row r="235" ht="33.75" customHeight="1" x14ac:dyDescent="0.35"/>
    <row r="236" ht="33.75" customHeight="1" x14ac:dyDescent="0.35"/>
    <row r="237" ht="33.75" customHeight="1" x14ac:dyDescent="0.35"/>
    <row r="238" ht="33.75" customHeight="1" x14ac:dyDescent="0.35"/>
    <row r="239" ht="33.75" customHeight="1" x14ac:dyDescent="0.35"/>
  </sheetData>
  <mergeCells count="12">
    <mergeCell ref="B55:G55"/>
    <mergeCell ref="B15:E15"/>
    <mergeCell ref="U15:Z15"/>
    <mergeCell ref="B36:H36"/>
    <mergeCell ref="L36:P36"/>
    <mergeCell ref="J54:K54"/>
    <mergeCell ref="A3:C3"/>
    <mergeCell ref="E9:G9"/>
    <mergeCell ref="R9:S9"/>
    <mergeCell ref="K11:L11"/>
    <mergeCell ref="F15:N15"/>
    <mergeCell ref="O15:T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1</vt:i4>
      </vt:variant>
    </vt:vector>
  </HeadingPairs>
  <TitlesOfParts>
    <vt:vector size="25" baseType="lpstr">
      <vt:lpstr>SEM 1</vt:lpstr>
      <vt:lpstr>SEM 2</vt:lpstr>
      <vt:lpstr>SEM 3</vt:lpstr>
      <vt:lpstr>SEM 4</vt:lpstr>
      <vt:lpstr>SEM 5</vt:lpstr>
      <vt:lpstr>SEM 6</vt:lpstr>
      <vt:lpstr>SEM 7</vt:lpstr>
      <vt:lpstr>SEM 8</vt:lpstr>
      <vt:lpstr>SEM 9</vt:lpstr>
      <vt:lpstr>SEM 10</vt:lpstr>
      <vt:lpstr>SEM 11</vt:lpstr>
      <vt:lpstr>SEM 12</vt:lpstr>
      <vt:lpstr>SEM 13</vt:lpstr>
      <vt:lpstr>SEM 14</vt:lpstr>
      <vt:lpstr>SEM 15</vt:lpstr>
      <vt:lpstr>SEM 16</vt:lpstr>
      <vt:lpstr>SEM 17</vt:lpstr>
      <vt:lpstr>SEM 18</vt:lpstr>
      <vt:lpstr>SEM 19</vt:lpstr>
      <vt:lpstr>SEM 20</vt:lpstr>
      <vt:lpstr>SEM 21</vt:lpstr>
      <vt:lpstr>SEM 22</vt:lpstr>
      <vt:lpstr>SEM 23</vt:lpstr>
      <vt:lpstr>IMPRIMIR</vt:lpstr>
      <vt:lpstr>IMPRIMIR!Área_de_impresión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Barbosa Jaimes</dc:creator>
  <cp:lastModifiedBy>Jgarcia</cp:lastModifiedBy>
  <cp:lastPrinted>2021-08-07T13:50:20Z</cp:lastPrinted>
  <dcterms:created xsi:type="dcterms:W3CDTF">2021-03-04T08:17:33Z</dcterms:created>
  <dcterms:modified xsi:type="dcterms:W3CDTF">2021-08-07T13:50:23Z</dcterms:modified>
</cp:coreProperties>
</file>