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esktop\JONATHAN\AVIAGEN\ALABAMA\MODULO 1\"/>
    </mc:Choice>
  </mc:AlternateContent>
  <bookViews>
    <workbookView xWindow="0" yWindow="0" windowWidth="20490" windowHeight="7550" tabRatio="808" firstSheet="14" activeTab="25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IMPRIMIR" sheetId="2" r:id="rId26"/>
  </sheets>
  <definedNames>
    <definedName name="_xlnm.Print_Area" localSheetId="25">IMPRIMIR!$A$1:$V$44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32" l="1"/>
  <c r="P49" i="32"/>
  <c r="P50" i="32"/>
  <c r="P51" i="32"/>
  <c r="G28" i="32"/>
  <c r="F28" i="32"/>
  <c r="E28" i="32"/>
  <c r="D28" i="32"/>
  <c r="C28" i="32"/>
  <c r="E18" i="2" l="1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P88" i="32"/>
  <c r="L88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O83" i="32"/>
  <c r="O88" i="32" s="1"/>
  <c r="N83" i="32"/>
  <c r="N88" i="32" s="1"/>
  <c r="M83" i="32"/>
  <c r="M88" i="32" s="1"/>
  <c r="L83" i="32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D70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1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1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L51" i="27"/>
  <c r="Q47" i="27"/>
  <c r="Q49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1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X27" i="27" l="1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U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C70" i="22"/>
  <c r="B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B65" i="22"/>
  <c r="H64" i="22"/>
  <c r="H63" i="22"/>
  <c r="H62" i="22"/>
  <c r="H61" i="22"/>
  <c r="H60" i="22"/>
  <c r="H59" i="22"/>
  <c r="H58" i="22"/>
  <c r="L51" i="22"/>
  <c r="H51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Q46" i="22" s="1"/>
  <c r="L46" i="22"/>
  <c r="H46" i="22"/>
  <c r="G46" i="22"/>
  <c r="F46" i="22"/>
  <c r="F51" i="22" s="1"/>
  <c r="E46" i="22"/>
  <c r="E51" i="22" s="1"/>
  <c r="D46" i="22"/>
  <c r="D51" i="22" s="1"/>
  <c r="C46" i="22"/>
  <c r="C51" i="22" s="1"/>
  <c r="B46" i="22"/>
  <c r="I46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T30" i="22"/>
  <c r="P30" i="22"/>
  <c r="L30" i="22"/>
  <c r="H30" i="22"/>
  <c r="D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G25" i="22"/>
  <c r="G30" i="22" s="1"/>
  <c r="F25" i="22"/>
  <c r="F30" i="22" s="1"/>
  <c r="E25" i="22"/>
  <c r="E30" i="22" s="1"/>
  <c r="D25" i="22"/>
  <c r="C25" i="22"/>
  <c r="C30" i="22" s="1"/>
  <c r="B25" i="22"/>
  <c r="B30" i="22" s="1"/>
  <c r="Y24" i="22"/>
  <c r="Y23" i="22"/>
  <c r="Y22" i="22"/>
  <c r="Y21" i="22"/>
  <c r="Y20" i="22"/>
  <c r="Y19" i="22"/>
  <c r="Y18" i="22"/>
  <c r="Y25" i="22" l="1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2" i="2" l="1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<sst xmlns="http://schemas.openxmlformats.org/spreadsheetml/2006/main" count="2173" uniqueCount="84">
  <si>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</si>
  <si>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</si>
  <si>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</si>
  <si>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</si>
  <si>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</si>
  <si>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</si>
  <si>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</si>
  <si>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</si>
  <si>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</si>
  <si>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</si>
  <si>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</si>
  <si>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</si>
  <si>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</si>
  <si>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</si>
  <si>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</si>
  <si>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</si>
  <si>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</si>
  <si>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</si>
  <si>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</si>
  <si>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</si>
  <si>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</si>
  <si>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</si>
  <si>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</si>
  <si>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</si>
  <si>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</si>
  <si>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</si>
  <si>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</si>
  <si>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</si>
  <si>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</si>
  <si>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</si>
  <si>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</si>
  <si>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</si>
  <si>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</si>
  <si>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</si>
  <si>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</si>
  <si>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</si>
  <si>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</si>
  <si>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</si>
  <si>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</si>
  <si>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</si>
  <si>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</si>
  <si>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</si>
  <si>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</si>
  <si>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</si>
  <si>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</si>
  <si>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</si>
  <si>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</si>
  <si>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</si>
  <si>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</si>
  <si>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</si>
  <si>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</si>
  <si>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</si>
  <si>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</si>
  <si>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</si>
  <si>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</si>
  <si>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</si>
  <si>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</si>
  <si>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</si>
  <si>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</si>
  <si>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</si>
  <si>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</si>
  <si>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</si>
  <si>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</si>
  <si>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</si>
  <si>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</si>
  <si>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</si>
  <si>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</si>
  <si>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</si>
  <si>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</si>
  <si>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</si>
  <si>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</si>
  <si>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</si>
  <si>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</si>
  <si>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Prepostura</t>
  </si>
  <si>
    <t>SEMANA 23</t>
  </si>
  <si>
    <t>3 REC</t>
  </si>
  <si>
    <t>8 REC</t>
  </si>
  <si>
    <t>12 REC</t>
  </si>
  <si>
    <t>16 REC</t>
  </si>
  <si>
    <t>SEMANA 24</t>
  </si>
  <si>
    <t>13 AL 19 DE AGOSTO</t>
  </si>
  <si>
    <t>TOLVAS</t>
  </si>
  <si>
    <t>TOLVA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</si>
  <si>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- 61,3 KGS                                               TOLVA AUXILIAR - 30,8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- 56,8 KGS                                 TOLVA AUXILIAR - 28,7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</si>
</sst>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7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4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5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164" fontId="19" fillId="0" borderId="49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6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19" fillId="0" borderId="17" xfId="0" applyNumberFormat="1" applyFont="1" applyFill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" fontId="27" fillId="0" borderId="45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32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1" fontId="33" fillId="0" borderId="7" xfId="1" applyNumberFormat="1" applyFont="1" applyBorder="1" applyAlignment="1">
      <alignment horizontal="center" vertical="center"/>
    </xf>
    <xf numFmtId="1" fontId="33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2" fillId="8" borderId="57" xfId="3" applyFont="1" applyFill="1" applyBorder="1" applyAlignment="1">
      <alignment horizontal="center" vertical="center"/>
    </xf>
    <xf numFmtId="1" fontId="33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7" fillId="8" borderId="30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4">
    <cellStyle name="Normal" xfId="0" builtinId="0"/>
    <cellStyle name="Normal 10" xfId="1"/>
    <cellStyle name="Normal 10 2" xfId="2"/>
    <cellStyle name="Normal 2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71" t="s">
        <v>5</v>
      </c>
      <c r="L11" s="37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3"/>
      <c r="K15" s="384"/>
      <c r="L15" s="377" t="s">
        <v>9</v>
      </c>
      <c r="M15" s="377"/>
      <c r="N15" s="377"/>
      <c r="O15" s="378"/>
      <c r="P15" s="379" t="s">
        <v>30</v>
      </c>
      <c r="Q15" s="380"/>
      <c r="R15" s="380"/>
      <c r="S15" s="381"/>
      <c r="T15" s="12"/>
    </row>
    <row r="16" spans="1:30" ht="40" customHeight="1" x14ac:dyDescent="0.3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40" customHeight="1" x14ac:dyDescent="0.3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3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40" customHeight="1" x14ac:dyDescent="0.3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40" customHeight="1" x14ac:dyDescent="0.3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40" customHeight="1" x14ac:dyDescent="0.3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40" customHeight="1" x14ac:dyDescent="0.3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5" customHeight="1" x14ac:dyDescent="0.3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3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3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3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3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4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2" t="s">
        <v>26</v>
      </c>
      <c r="C36" s="373"/>
      <c r="D36" s="373"/>
      <c r="E36" s="373"/>
      <c r="F36" s="373"/>
      <c r="G36" s="373"/>
      <c r="H36" s="102"/>
      <c r="I36" s="55" t="s">
        <v>27</v>
      </c>
      <c r="J36" s="110"/>
      <c r="K36" s="375" t="s">
        <v>26</v>
      </c>
      <c r="L36" s="375"/>
      <c r="M36" s="375"/>
      <c r="N36" s="375"/>
      <c r="O36" s="37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3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4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0" t="s">
        <v>1</v>
      </c>
      <c r="B9" s="150"/>
      <c r="C9" s="150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371" t="s">
        <v>63</v>
      </c>
      <c r="L11" s="371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5.5" thickBot="1" x14ac:dyDescent="0.4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40" customHeight="1" x14ac:dyDescent="0.3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40" customHeight="1" x14ac:dyDescent="0.3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3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3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4" t="s">
        <v>1</v>
      </c>
      <c r="B9" s="154"/>
      <c r="C9" s="154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371" t="s">
        <v>63</v>
      </c>
      <c r="L11" s="371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5.5" thickBot="1" x14ac:dyDescent="0.4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40" customHeight="1" x14ac:dyDescent="0.3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3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3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7" t="s">
        <v>1</v>
      </c>
      <c r="B9" s="157"/>
      <c r="C9" s="157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371" t="s">
        <v>64</v>
      </c>
      <c r="L11" s="371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5.5" thickBot="1" x14ac:dyDescent="0.4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40" customHeight="1" x14ac:dyDescent="0.3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3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3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0" t="s">
        <v>1</v>
      </c>
      <c r="B9" s="160"/>
      <c r="C9" s="160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371" t="s">
        <v>64</v>
      </c>
      <c r="L11" s="371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5.5" thickBot="1" x14ac:dyDescent="0.4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40" customHeight="1" x14ac:dyDescent="0.3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40" customHeight="1" x14ac:dyDescent="0.3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3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3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3" t="s">
        <v>1</v>
      </c>
      <c r="B9" s="163"/>
      <c r="C9" s="163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371" t="s">
        <v>64</v>
      </c>
      <c r="L11" s="371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5.5" thickBot="1" x14ac:dyDescent="0.4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40" customHeight="1" x14ac:dyDescent="0.3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40" customHeight="1" x14ac:dyDescent="0.3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40" customHeight="1" x14ac:dyDescent="0.3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3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3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6" t="s">
        <v>1</v>
      </c>
      <c r="B9" s="166"/>
      <c r="C9" s="166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371" t="s">
        <v>65</v>
      </c>
      <c r="L11" s="371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5.5" thickBot="1" x14ac:dyDescent="0.4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40" customHeight="1" x14ac:dyDescent="0.3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40" customHeight="1" x14ac:dyDescent="0.3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3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3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9" t="s">
        <v>1</v>
      </c>
      <c r="B9" s="169"/>
      <c r="C9" s="169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371" t="s">
        <v>66</v>
      </c>
      <c r="L11" s="371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5.5" thickBot="1" x14ac:dyDescent="0.4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40" customHeight="1" x14ac:dyDescent="0.3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40" customHeight="1" x14ac:dyDescent="0.3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3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3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2" t="s">
        <v>1</v>
      </c>
      <c r="B9" s="172"/>
      <c r="C9" s="172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371" t="s">
        <v>67</v>
      </c>
      <c r="L11" s="371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5.5" thickBot="1" x14ac:dyDescent="0.4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40" customHeight="1" x14ac:dyDescent="0.3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40" customHeight="1" x14ac:dyDescent="0.3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40" customHeight="1" x14ac:dyDescent="0.3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40" customHeight="1" x14ac:dyDescent="0.3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3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3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3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8" t="s">
        <v>1</v>
      </c>
      <c r="B9" s="178"/>
      <c r="C9" s="178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371" t="s">
        <v>68</v>
      </c>
      <c r="L11" s="371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5.5" thickBot="1" x14ac:dyDescent="0.4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77" t="s">
        <v>9</v>
      </c>
      <c r="N15" s="377"/>
      <c r="O15" s="377"/>
      <c r="P15" s="377"/>
      <c r="Q15" s="377"/>
      <c r="R15" s="378"/>
      <c r="S15" s="379" t="s">
        <v>30</v>
      </c>
      <c r="T15" s="380"/>
      <c r="U15" s="380"/>
      <c r="V15" s="380"/>
      <c r="W15" s="380"/>
      <c r="X15" s="381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40" customHeight="1" x14ac:dyDescent="0.3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3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40" customHeight="1" x14ac:dyDescent="0.3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40" customHeight="1" x14ac:dyDescent="0.3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40" customHeight="1" x14ac:dyDescent="0.3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40" customHeight="1" x14ac:dyDescent="0.3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3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3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3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3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4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5" t="s">
        <v>1</v>
      </c>
      <c r="B9" s="175"/>
      <c r="C9" s="175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371" t="s">
        <v>69</v>
      </c>
      <c r="L11" s="371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5.5" thickBot="1" x14ac:dyDescent="0.4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85" t="s">
        <v>9</v>
      </c>
      <c r="N15" s="377"/>
      <c r="O15" s="377"/>
      <c r="P15" s="377"/>
      <c r="Q15" s="378"/>
      <c r="R15" s="386" t="s">
        <v>30</v>
      </c>
      <c r="S15" s="387"/>
      <c r="T15" s="387"/>
      <c r="U15" s="387"/>
      <c r="V15" s="388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40" customHeight="1" x14ac:dyDescent="0.3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3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40" customHeight="1" x14ac:dyDescent="0.3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40" customHeight="1" x14ac:dyDescent="0.3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40" customHeight="1" x14ac:dyDescent="0.3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40" customHeight="1" x14ac:dyDescent="0.3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3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3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3" t="s">
        <v>1</v>
      </c>
      <c r="B9" s="123"/>
      <c r="C9" s="123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71" t="s">
        <v>56</v>
      </c>
      <c r="L11" s="371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5.5" thickBot="1" x14ac:dyDescent="0.4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4"/>
      <c r="K15" s="385" t="s">
        <v>9</v>
      </c>
      <c r="L15" s="377"/>
      <c r="M15" s="377"/>
      <c r="N15" s="377"/>
      <c r="O15" s="378"/>
      <c r="P15" s="379" t="s">
        <v>30</v>
      </c>
      <c r="Q15" s="380"/>
      <c r="R15" s="380"/>
      <c r="S15" s="381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40" customHeight="1" x14ac:dyDescent="0.3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3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40" customHeight="1" x14ac:dyDescent="0.3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40" customHeight="1" x14ac:dyDescent="0.3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40" customHeight="1" x14ac:dyDescent="0.3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40" customHeight="1" x14ac:dyDescent="0.3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3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3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3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3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4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2" t="s">
        <v>26</v>
      </c>
      <c r="C36" s="373"/>
      <c r="D36" s="373"/>
      <c r="E36" s="373"/>
      <c r="F36" s="373"/>
      <c r="G36" s="373"/>
      <c r="H36" s="102"/>
      <c r="I36" s="55" t="s">
        <v>27</v>
      </c>
      <c r="J36" s="110"/>
      <c r="K36" s="375" t="s">
        <v>26</v>
      </c>
      <c r="L36" s="375"/>
      <c r="M36" s="375"/>
      <c r="N36" s="375"/>
      <c r="O36" s="37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3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3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4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5" t="s">
        <v>1</v>
      </c>
      <c r="B9" s="185"/>
      <c r="C9" s="185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371" t="s">
        <v>70</v>
      </c>
      <c r="L11" s="371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5.5" thickBot="1" x14ac:dyDescent="0.4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85" t="s">
        <v>9</v>
      </c>
      <c r="N15" s="377"/>
      <c r="O15" s="377"/>
      <c r="P15" s="377"/>
      <c r="Q15" s="378"/>
      <c r="R15" s="386" t="s">
        <v>30</v>
      </c>
      <c r="S15" s="387"/>
      <c r="T15" s="387"/>
      <c r="U15" s="387"/>
      <c r="V15" s="388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40" customHeight="1" x14ac:dyDescent="0.3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3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40" customHeight="1" x14ac:dyDescent="0.3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40" customHeight="1" x14ac:dyDescent="0.3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40" customHeight="1" x14ac:dyDescent="0.3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40" customHeight="1" x14ac:dyDescent="0.3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3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3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8" t="s">
        <v>1</v>
      </c>
      <c r="B9" s="188"/>
      <c r="C9" s="188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371" t="s">
        <v>71</v>
      </c>
      <c r="L11" s="371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5.5" thickBot="1" x14ac:dyDescent="0.4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85" t="s">
        <v>9</v>
      </c>
      <c r="N15" s="377"/>
      <c r="O15" s="377"/>
      <c r="P15" s="377"/>
      <c r="Q15" s="378"/>
      <c r="R15" s="386" t="s">
        <v>30</v>
      </c>
      <c r="S15" s="387"/>
      <c r="T15" s="387"/>
      <c r="U15" s="387"/>
      <c r="V15" s="388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40" customHeight="1" x14ac:dyDescent="0.3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3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40" customHeight="1" x14ac:dyDescent="0.3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40" customHeight="1" x14ac:dyDescent="0.3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40" customHeight="1" x14ac:dyDescent="0.3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40" customHeight="1" x14ac:dyDescent="0.3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3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3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91" t="s">
        <v>1</v>
      </c>
      <c r="B9" s="191"/>
      <c r="C9" s="191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371" t="s">
        <v>72</v>
      </c>
      <c r="L11" s="371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5.5" thickBot="1" x14ac:dyDescent="0.4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85" t="s">
        <v>9</v>
      </c>
      <c r="N15" s="377"/>
      <c r="O15" s="377"/>
      <c r="P15" s="377"/>
      <c r="Q15" s="378"/>
      <c r="R15" s="386" t="s">
        <v>30</v>
      </c>
      <c r="S15" s="387"/>
      <c r="T15" s="387"/>
      <c r="U15" s="387"/>
      <c r="V15" s="388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40" customHeight="1" x14ac:dyDescent="0.3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3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40" customHeight="1" x14ac:dyDescent="0.3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40" customHeight="1" x14ac:dyDescent="0.3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40" customHeight="1" x14ac:dyDescent="0.3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40" customHeight="1" x14ac:dyDescent="0.3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3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3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3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94" t="s">
        <v>1</v>
      </c>
      <c r="B9" s="194"/>
      <c r="C9" s="194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371" t="s">
        <v>74</v>
      </c>
      <c r="L11" s="371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5.5" thickBot="1" x14ac:dyDescent="0.4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4"/>
      <c r="M15" s="385" t="s">
        <v>9</v>
      </c>
      <c r="N15" s="377"/>
      <c r="O15" s="377"/>
      <c r="P15" s="377"/>
      <c r="Q15" s="378"/>
      <c r="R15" s="386" t="s">
        <v>30</v>
      </c>
      <c r="S15" s="387"/>
      <c r="T15" s="387"/>
      <c r="U15" s="387"/>
      <c r="V15" s="388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40" customHeight="1" x14ac:dyDescent="0.3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3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40" customHeight="1" x14ac:dyDescent="0.3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40" customHeight="1" x14ac:dyDescent="0.3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40" customHeight="1" x14ac:dyDescent="0.3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40" customHeight="1" x14ac:dyDescent="0.3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3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3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3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3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3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3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3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3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3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4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35"/>
    <row r="72" spans="1:43" ht="33.75" customHeight="1" thickBot="1" x14ac:dyDescent="0.4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3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3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35">
      <c r="A75" s="92" t="s">
        <v>12</v>
      </c>
      <c r="B75" s="200">
        <v>1</v>
      </c>
      <c r="C75" s="58">
        <v>2</v>
      </c>
      <c r="D75" s="58" t="s">
        <v>75</v>
      </c>
      <c r="E75" s="58">
        <v>4</v>
      </c>
      <c r="F75" s="202">
        <v>5</v>
      </c>
      <c r="G75" s="200">
        <v>6</v>
      </c>
      <c r="H75" s="58">
        <v>7</v>
      </c>
      <c r="I75" s="58" t="s">
        <v>76</v>
      </c>
      <c r="J75" s="58">
        <v>9</v>
      </c>
      <c r="K75" s="202">
        <v>10</v>
      </c>
      <c r="L75" s="200">
        <v>11</v>
      </c>
      <c r="M75" s="58" t="s">
        <v>77</v>
      </c>
      <c r="N75" s="58">
        <v>13</v>
      </c>
      <c r="O75" s="202">
        <v>14</v>
      </c>
      <c r="P75" s="200">
        <v>15</v>
      </c>
      <c r="Q75" s="58" t="s">
        <v>78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3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3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3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3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3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3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3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3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3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3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3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3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4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35"/>
    <row r="90" spans="1:41" ht="33.75" customHeight="1" x14ac:dyDescent="0.35"/>
    <row r="91" spans="1:41" ht="33.75" customHeight="1" x14ac:dyDescent="0.35"/>
    <row r="92" spans="1:41" ht="33.75" customHeight="1" x14ac:dyDescent="0.35"/>
    <row r="93" spans="1:41" ht="33.75" customHeight="1" x14ac:dyDescent="0.35"/>
    <row r="94" spans="1:41" ht="33.75" customHeight="1" x14ac:dyDescent="0.35"/>
    <row r="95" spans="1:41" ht="33.75" customHeight="1" x14ac:dyDescent="0.35"/>
    <row r="96" spans="1:41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0" width="22.54296875" style="19" bestFit="1" customWidth="1"/>
    <col min="21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12" t="s">
        <v>1</v>
      </c>
      <c r="B9" s="212"/>
      <c r="C9" s="212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371" t="s">
        <v>79</v>
      </c>
      <c r="L11" s="371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5.5" thickBot="1" x14ac:dyDescent="0.4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3"/>
      <c r="F15" s="384"/>
      <c r="G15" s="382" t="s">
        <v>54</v>
      </c>
      <c r="H15" s="383"/>
      <c r="I15" s="383"/>
      <c r="J15" s="383"/>
      <c r="K15" s="384"/>
      <c r="L15" s="385" t="s">
        <v>9</v>
      </c>
      <c r="M15" s="377"/>
      <c r="N15" s="377"/>
      <c r="O15" s="378"/>
      <c r="P15" s="377" t="s">
        <v>9</v>
      </c>
      <c r="Q15" s="377"/>
      <c r="R15" s="377"/>
      <c r="S15" s="378"/>
      <c r="T15" s="110"/>
    </row>
    <row r="16" spans="1:30" ht="40" customHeight="1" x14ac:dyDescent="0.3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40" customHeight="1" x14ac:dyDescent="0.3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40" customHeight="1" x14ac:dyDescent="0.3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3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40" customHeight="1" x14ac:dyDescent="0.3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40" customHeight="1" x14ac:dyDescent="0.3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40" customHeight="1" x14ac:dyDescent="0.3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40" customHeight="1" x14ac:dyDescent="0.3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5" customHeight="1" x14ac:dyDescent="0.3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3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3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3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3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4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3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3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3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3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3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3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3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3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3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3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3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3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3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4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35"/>
    <row r="72" spans="1:43" ht="33.75" hidden="1" customHeight="1" thickBot="1" x14ac:dyDescent="0.4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3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3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35">
      <c r="A75" s="92" t="s">
        <v>12</v>
      </c>
      <c r="B75" s="200">
        <v>1</v>
      </c>
      <c r="C75" s="58">
        <v>2</v>
      </c>
      <c r="D75" s="58" t="s">
        <v>75</v>
      </c>
      <c r="E75" s="58">
        <v>4</v>
      </c>
      <c r="F75" s="202">
        <v>5</v>
      </c>
      <c r="G75" s="200">
        <v>6</v>
      </c>
      <c r="H75" s="58">
        <v>7</v>
      </c>
      <c r="I75" s="58" t="s">
        <v>76</v>
      </c>
      <c r="J75" s="58">
        <v>9</v>
      </c>
      <c r="K75" s="202">
        <v>10</v>
      </c>
      <c r="L75" s="200">
        <v>11</v>
      </c>
      <c r="M75" s="58" t="s">
        <v>77</v>
      </c>
      <c r="N75" s="58">
        <v>13</v>
      </c>
      <c r="O75" s="202">
        <v>14</v>
      </c>
      <c r="P75" s="200">
        <v>15</v>
      </c>
      <c r="Q75" s="58" t="s">
        <v>78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3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3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3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3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3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3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3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3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3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3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3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3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4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35"/>
    <row r="90" spans="1:41" ht="33.75" customHeight="1" x14ac:dyDescent="0.35"/>
    <row r="91" spans="1:41" ht="33.75" customHeight="1" x14ac:dyDescent="0.35"/>
    <row r="92" spans="1:41" ht="33.75" customHeight="1" x14ac:dyDescent="0.35"/>
    <row r="93" spans="1:41" ht="33.75" customHeight="1" x14ac:dyDescent="0.35"/>
    <row r="94" spans="1:41" ht="33.75" customHeight="1" x14ac:dyDescent="0.35"/>
    <row r="95" spans="1:41" ht="33.75" customHeight="1" x14ac:dyDescent="0.35"/>
    <row r="96" spans="1:41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0" width="22.54296875" style="19" bestFit="1" customWidth="1"/>
    <col min="21" max="21" width="20.7265625" style="19" customWidth="1"/>
    <col min="22" max="22" width="22.54296875" style="19" bestFit="1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26" t="s">
        <v>1</v>
      </c>
      <c r="B9" s="226"/>
      <c r="C9" s="226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371" t="s">
        <v>79</v>
      </c>
      <c r="L11" s="371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5.5" thickBot="1" x14ac:dyDescent="0.4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320" t="s">
        <v>7</v>
      </c>
      <c r="B15" s="389" t="s">
        <v>8</v>
      </c>
      <c r="C15" s="390"/>
      <c r="D15" s="390"/>
      <c r="E15" s="390"/>
      <c r="F15" s="390"/>
      <c r="G15" s="391"/>
      <c r="H15" s="392" t="s">
        <v>54</v>
      </c>
      <c r="I15" s="393"/>
      <c r="J15" s="393"/>
      <c r="K15" s="393"/>
      <c r="L15" s="393"/>
      <c r="M15" s="394"/>
      <c r="N15" s="395" t="s">
        <v>9</v>
      </c>
      <c r="O15" s="395"/>
      <c r="P15" s="395"/>
      <c r="Q15" s="396"/>
      <c r="R15" s="379" t="s">
        <v>30</v>
      </c>
      <c r="S15" s="380"/>
      <c r="T15" s="380"/>
      <c r="U15" s="381"/>
      <c r="V15" s="321"/>
    </row>
    <row r="16" spans="1:30" ht="40" customHeight="1" x14ac:dyDescent="0.35">
      <c r="A16" s="322" t="s">
        <v>12</v>
      </c>
      <c r="B16" s="323" t="s">
        <v>82</v>
      </c>
      <c r="C16" s="324">
        <v>1</v>
      </c>
      <c r="D16" s="324">
        <v>2</v>
      </c>
      <c r="E16" s="324">
        <v>3</v>
      </c>
      <c r="F16" s="324">
        <v>4</v>
      </c>
      <c r="G16" s="324">
        <v>5</v>
      </c>
      <c r="H16" s="323" t="s">
        <v>82</v>
      </c>
      <c r="I16" s="324">
        <v>1</v>
      </c>
      <c r="J16" s="324">
        <v>2</v>
      </c>
      <c r="K16" s="324">
        <v>3</v>
      </c>
      <c r="L16" s="324">
        <v>4</v>
      </c>
      <c r="M16" s="359">
        <v>5</v>
      </c>
      <c r="N16" s="81">
        <v>11</v>
      </c>
      <c r="O16" s="21" t="s">
        <v>77</v>
      </c>
      <c r="P16" s="21">
        <v>13</v>
      </c>
      <c r="Q16" s="22">
        <v>14</v>
      </c>
      <c r="R16" s="14">
        <v>15</v>
      </c>
      <c r="S16" s="21" t="s">
        <v>78</v>
      </c>
      <c r="T16" s="21">
        <v>17</v>
      </c>
      <c r="U16" s="22">
        <v>18</v>
      </c>
      <c r="V16" s="325"/>
      <c r="X16" s="20"/>
      <c r="Y16" s="20"/>
    </row>
    <row r="17" spans="1:42" ht="40" customHeight="1" x14ac:dyDescent="0.35">
      <c r="A17" s="326" t="s">
        <v>13</v>
      </c>
      <c r="B17" s="327"/>
      <c r="C17" s="328">
        <v>89.195499999999996</v>
      </c>
      <c r="D17" s="328">
        <v>89.195499999999996</v>
      </c>
      <c r="E17" s="328">
        <v>20.61</v>
      </c>
      <c r="F17" s="328">
        <v>89.31</v>
      </c>
      <c r="G17" s="328">
        <v>89.31</v>
      </c>
      <c r="H17" s="327"/>
      <c r="I17" s="328">
        <v>88.508499999999998</v>
      </c>
      <c r="J17" s="328">
        <v>88.508499999999998</v>
      </c>
      <c r="K17" s="328">
        <v>20.61</v>
      </c>
      <c r="L17" s="328">
        <v>88.623000000000005</v>
      </c>
      <c r="M17" s="360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329">
        <f>SUM(B17:U17)</f>
        <v>1399.9915000000001</v>
      </c>
      <c r="X17" s="2"/>
      <c r="Y17" s="20"/>
    </row>
    <row r="18" spans="1:42" ht="40" customHeight="1" x14ac:dyDescent="0.35">
      <c r="A18" s="330" t="s">
        <v>14</v>
      </c>
      <c r="B18" s="327"/>
      <c r="C18" s="328">
        <v>89.195499999999996</v>
      </c>
      <c r="D18" s="328">
        <v>89.195499999999996</v>
      </c>
      <c r="E18" s="328">
        <v>20.61</v>
      </c>
      <c r="F18" s="328">
        <v>89.31</v>
      </c>
      <c r="G18" s="328">
        <v>89.31</v>
      </c>
      <c r="H18" s="327"/>
      <c r="I18" s="328">
        <v>88.508499999999998</v>
      </c>
      <c r="J18" s="328">
        <v>88.508499999999998</v>
      </c>
      <c r="K18" s="328">
        <v>20.61</v>
      </c>
      <c r="L18" s="328">
        <v>88.623000000000005</v>
      </c>
      <c r="M18" s="360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329">
        <f t="shared" ref="V18:V23" si="0">SUM(B18:U18)</f>
        <v>1399.9915000000001</v>
      </c>
      <c r="X18" s="2"/>
      <c r="Y18" s="20"/>
      <c r="Z18" s="331"/>
    </row>
    <row r="19" spans="1:42" ht="40" customHeight="1" x14ac:dyDescent="0.35">
      <c r="A19" s="326" t="s">
        <v>15</v>
      </c>
      <c r="B19" s="327"/>
      <c r="C19" s="328">
        <v>95.739099999999993</v>
      </c>
      <c r="D19" s="328">
        <v>95.739099999999993</v>
      </c>
      <c r="E19" s="328">
        <v>22.374000000000002</v>
      </c>
      <c r="F19" s="328">
        <v>95.861999999999981</v>
      </c>
      <c r="G19" s="328">
        <v>93.132000000000005</v>
      </c>
      <c r="H19" s="327"/>
      <c r="I19" s="328">
        <v>91.213999999999984</v>
      </c>
      <c r="J19" s="328">
        <v>90.131799999999998</v>
      </c>
      <c r="K19" s="328">
        <v>20.988</v>
      </c>
      <c r="L19" s="328">
        <v>89.1648</v>
      </c>
      <c r="M19" s="360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329">
        <f t="shared" si="0"/>
        <v>1451.7207999999998</v>
      </c>
      <c r="X19" s="2"/>
      <c r="Y19" s="20"/>
      <c r="Z19" s="331"/>
    </row>
    <row r="20" spans="1:42" ht="39.75" customHeight="1" x14ac:dyDescent="0.35">
      <c r="A20" s="330" t="s">
        <v>16</v>
      </c>
      <c r="B20" s="327"/>
      <c r="C20" s="328">
        <v>95.739099999999993</v>
      </c>
      <c r="D20" s="328">
        <v>95.739099999999993</v>
      </c>
      <c r="E20" s="328">
        <v>22.374000000000002</v>
      </c>
      <c r="F20" s="328">
        <v>95.861999999999981</v>
      </c>
      <c r="G20" s="328">
        <v>93.132000000000005</v>
      </c>
      <c r="H20" s="327"/>
      <c r="I20" s="328">
        <v>91.213999999999984</v>
      </c>
      <c r="J20" s="328">
        <v>90.131799999999998</v>
      </c>
      <c r="K20" s="328">
        <v>20.988</v>
      </c>
      <c r="L20" s="328">
        <v>89.1648</v>
      </c>
      <c r="M20" s="360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329">
        <f t="shared" si="0"/>
        <v>1451.7207999999998</v>
      </c>
      <c r="X20" s="2"/>
      <c r="Y20" s="20"/>
      <c r="Z20" s="331"/>
    </row>
    <row r="21" spans="1:42" ht="40" customHeight="1" x14ac:dyDescent="0.35">
      <c r="A21" s="326" t="s">
        <v>17</v>
      </c>
      <c r="B21" s="327"/>
      <c r="C21" s="328">
        <v>95.739099999999993</v>
      </c>
      <c r="D21" s="328">
        <v>95.739099999999993</v>
      </c>
      <c r="E21" s="328">
        <v>22.374000000000002</v>
      </c>
      <c r="F21" s="328">
        <v>95.861999999999981</v>
      </c>
      <c r="G21" s="328">
        <v>93.132000000000005</v>
      </c>
      <c r="H21" s="327"/>
      <c r="I21" s="328">
        <v>91.213999999999984</v>
      </c>
      <c r="J21" s="328">
        <v>90.131799999999998</v>
      </c>
      <c r="K21" s="328">
        <v>20.988</v>
      </c>
      <c r="L21" s="328">
        <v>89.1648</v>
      </c>
      <c r="M21" s="360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329">
        <f t="shared" si="0"/>
        <v>1451.7207999999998</v>
      </c>
      <c r="X21" s="2"/>
      <c r="Y21" s="20"/>
      <c r="Z21" s="331"/>
    </row>
    <row r="22" spans="1:42" ht="40" customHeight="1" x14ac:dyDescent="0.35">
      <c r="A22" s="330" t="s">
        <v>18</v>
      </c>
      <c r="B22" s="327"/>
      <c r="C22" s="328">
        <v>95.739099999999993</v>
      </c>
      <c r="D22" s="328">
        <v>95.739099999999993</v>
      </c>
      <c r="E22" s="328">
        <v>22.374000000000002</v>
      </c>
      <c r="F22" s="328">
        <v>95.861999999999981</v>
      </c>
      <c r="G22" s="328">
        <v>93.132000000000005</v>
      </c>
      <c r="H22" s="327">
        <v>343.8</v>
      </c>
      <c r="I22" s="328">
        <v>9.3469999999999995</v>
      </c>
      <c r="J22" s="328">
        <v>8.746399999999996</v>
      </c>
      <c r="K22" s="328">
        <v>2.1060000000000003</v>
      </c>
      <c r="L22" s="328">
        <v>7.7520000000000016</v>
      </c>
      <c r="M22" s="360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329">
        <f t="shared" si="0"/>
        <v>1451.5909999999997</v>
      </c>
      <c r="X22" s="2"/>
      <c r="Y22" s="20"/>
      <c r="Z22" s="331"/>
    </row>
    <row r="23" spans="1:42" ht="40" customHeight="1" x14ac:dyDescent="0.35">
      <c r="A23" s="326" t="s">
        <v>19</v>
      </c>
      <c r="B23" s="327">
        <v>369.3</v>
      </c>
      <c r="C23" s="328">
        <v>8.2835999999999981</v>
      </c>
      <c r="D23" s="328">
        <v>8.0459999999999976</v>
      </c>
      <c r="E23" s="328">
        <v>2.2196000000000007</v>
      </c>
      <c r="F23" s="328">
        <v>8.1205000000000052</v>
      </c>
      <c r="G23" s="328">
        <v>6.3714000000000048</v>
      </c>
      <c r="H23" s="327">
        <v>343.8</v>
      </c>
      <c r="I23" s="328">
        <v>9.3469999999999995</v>
      </c>
      <c r="J23" s="328">
        <v>8.746399999999996</v>
      </c>
      <c r="K23" s="328">
        <v>2.1060000000000003</v>
      </c>
      <c r="L23" s="328">
        <v>7.7520000000000016</v>
      </c>
      <c r="M23" s="360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329">
        <f t="shared" si="0"/>
        <v>1451.0858999999998</v>
      </c>
      <c r="X23" s="2"/>
      <c r="Y23" s="20"/>
      <c r="Z23" s="331"/>
    </row>
    <row r="24" spans="1:42" ht="40" customHeight="1" thickBot="1" x14ac:dyDescent="0.4">
      <c r="A24" s="330" t="s">
        <v>11</v>
      </c>
      <c r="B24" s="332">
        <f>SUM(B17:B23)</f>
        <v>369.3</v>
      </c>
      <c r="C24" s="333">
        <f t="shared" ref="C24:U24" si="1">SUM(C17:C23)</f>
        <v>569.63099999999997</v>
      </c>
      <c r="D24" s="333">
        <f t="shared" si="1"/>
        <v>569.39340000000004</v>
      </c>
      <c r="E24" s="333">
        <f t="shared" si="1"/>
        <v>132.93560000000002</v>
      </c>
      <c r="F24" s="333">
        <f t="shared" si="1"/>
        <v>570.18849999999986</v>
      </c>
      <c r="G24" s="333">
        <f t="shared" si="1"/>
        <v>557.51940000000002</v>
      </c>
      <c r="H24" s="332">
        <f t="shared" si="1"/>
        <v>687.6</v>
      </c>
      <c r="I24" s="333">
        <f t="shared" si="1"/>
        <v>469.35299999999995</v>
      </c>
      <c r="J24" s="333">
        <f t="shared" si="1"/>
        <v>464.90519999999998</v>
      </c>
      <c r="K24" s="333">
        <f t="shared" si="1"/>
        <v>108.39599999999999</v>
      </c>
      <c r="L24" s="333">
        <f t="shared" si="1"/>
        <v>460.24440000000004</v>
      </c>
      <c r="M24" s="361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329">
        <f>SUM(B24:U24)</f>
        <v>10057.8223</v>
      </c>
      <c r="X24" s="2"/>
      <c r="Y24" s="331"/>
      <c r="Z24" s="331"/>
    </row>
    <row r="25" spans="1:42" ht="41.5" customHeight="1" x14ac:dyDescent="0.35">
      <c r="A25" s="334" t="s">
        <v>20</v>
      </c>
      <c r="B25" s="335"/>
      <c r="C25" s="336">
        <v>122.8</v>
      </c>
      <c r="D25" s="336">
        <v>122.8</v>
      </c>
      <c r="E25" s="336">
        <v>124.4</v>
      </c>
      <c r="F25" s="336">
        <v>122.9</v>
      </c>
      <c r="G25" s="336">
        <v>119.4</v>
      </c>
      <c r="H25" s="335"/>
      <c r="I25" s="336">
        <v>118</v>
      </c>
      <c r="J25" s="336">
        <v>116.6</v>
      </c>
      <c r="K25" s="336">
        <v>116.7</v>
      </c>
      <c r="L25" s="336">
        <v>115.2</v>
      </c>
      <c r="M25" s="362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337">
        <f>+((V24/V26)/7)*1000</f>
        <v>117.65736629076785</v>
      </c>
      <c r="Y25" s="331"/>
      <c r="Z25" s="331"/>
    </row>
    <row r="26" spans="1:42" s="2" customFormat="1" ht="36.75" customHeight="1" x14ac:dyDescent="0.35">
      <c r="A26" s="338" t="s">
        <v>21</v>
      </c>
      <c r="B26" s="339"/>
      <c r="C26" s="340">
        <v>767</v>
      </c>
      <c r="D26" s="340">
        <v>745</v>
      </c>
      <c r="E26" s="340">
        <v>179</v>
      </c>
      <c r="F26" s="340">
        <v>745</v>
      </c>
      <c r="G26" s="340">
        <v>861</v>
      </c>
      <c r="H26" s="341"/>
      <c r="I26" s="340">
        <v>719</v>
      </c>
      <c r="J26" s="340">
        <v>754</v>
      </c>
      <c r="K26" s="340">
        <v>180</v>
      </c>
      <c r="L26" s="340">
        <v>760</v>
      </c>
      <c r="M26" s="363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42">
        <f>SUM(C26:U26)</f>
        <v>12212</v>
      </c>
      <c r="Y26" s="20"/>
      <c r="Z26" s="20"/>
    </row>
    <row r="27" spans="1:42" s="2" customFormat="1" ht="33" customHeight="1" x14ac:dyDescent="0.35">
      <c r="A27" s="343" t="s">
        <v>22</v>
      </c>
      <c r="B27" s="344"/>
      <c r="C27" s="328">
        <f>(C26*C25/1000)*6</f>
        <v>565.12559999999996</v>
      </c>
      <c r="D27" s="328">
        <f t="shared" ref="D27:G27" si="2">(D26*D25/1000)*6</f>
        <v>548.91600000000005</v>
      </c>
      <c r="E27" s="328">
        <f t="shared" si="2"/>
        <v>133.60560000000001</v>
      </c>
      <c r="F27" s="328">
        <f t="shared" si="2"/>
        <v>549.36300000000006</v>
      </c>
      <c r="G27" s="328">
        <f t="shared" si="2"/>
        <v>616.82040000000006</v>
      </c>
      <c r="H27" s="344"/>
      <c r="I27" s="328">
        <f>(I26*I25/1000)*6</f>
        <v>509.05200000000002</v>
      </c>
      <c r="J27" s="328">
        <f>(J26*J25/1000)*6</f>
        <v>527.49839999999995</v>
      </c>
      <c r="K27" s="328">
        <f>(K26*K25/1000)*6</f>
        <v>126.036</v>
      </c>
      <c r="L27" s="328">
        <f>(L26*L25/1000)*6</f>
        <v>525.31200000000001</v>
      </c>
      <c r="M27" s="360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35">
      <c r="A28" s="345" t="s">
        <v>23</v>
      </c>
      <c r="B28" s="346"/>
      <c r="C28" s="347">
        <f>+(C25-$C$32)*C26/1000</f>
        <v>8.2835999999999981</v>
      </c>
      <c r="D28" s="347">
        <f t="shared" ref="D28:G28" si="4">+(D25-$C$32)*D26/1000</f>
        <v>8.0459999999999976</v>
      </c>
      <c r="E28" s="347">
        <f t="shared" si="4"/>
        <v>2.2196000000000007</v>
      </c>
      <c r="F28" s="347">
        <f t="shared" si="4"/>
        <v>8.1205000000000052</v>
      </c>
      <c r="G28" s="347">
        <f t="shared" si="4"/>
        <v>6.3714000000000048</v>
      </c>
      <c r="H28" s="346"/>
      <c r="I28" s="347">
        <f>+(I25-$I$32)*I26/1000</f>
        <v>9.3469999999999995</v>
      </c>
      <c r="J28" s="347">
        <f t="shared" ref="J28:M28" si="5">+(J25-$I$32)*J26/1000</f>
        <v>8.746399999999996</v>
      </c>
      <c r="K28" s="347">
        <f t="shared" si="5"/>
        <v>2.1060000000000003</v>
      </c>
      <c r="L28" s="347">
        <f t="shared" si="5"/>
        <v>7.7520000000000016</v>
      </c>
      <c r="M28" s="364">
        <f t="shared" si="5"/>
        <v>8.7822000000000031</v>
      </c>
      <c r="N28" s="348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349"/>
    </row>
    <row r="29" spans="1:42" ht="33.75" customHeight="1" thickBot="1" x14ac:dyDescent="0.4">
      <c r="A29" s="345" t="s">
        <v>24</v>
      </c>
      <c r="B29" s="350"/>
      <c r="C29" s="351">
        <f t="shared" ref="C29:G29" si="7">+C26*(1.16666666666667)</f>
        <v>894.83333333333599</v>
      </c>
      <c r="D29" s="351">
        <f t="shared" si="7"/>
        <v>869.16666666666924</v>
      </c>
      <c r="E29" s="351">
        <f t="shared" si="7"/>
        <v>208.83333333333394</v>
      </c>
      <c r="F29" s="351">
        <f t="shared" si="7"/>
        <v>869.16666666666924</v>
      </c>
      <c r="G29" s="351">
        <f t="shared" si="7"/>
        <v>1004.500000000003</v>
      </c>
      <c r="H29" s="350"/>
      <c r="I29" s="351">
        <f>+I26*(1.16666666666667)</f>
        <v>838.83333333333576</v>
      </c>
      <c r="J29" s="351">
        <f>+J26*(1.16666666666667)</f>
        <v>879.66666666666924</v>
      </c>
      <c r="K29" s="351">
        <f>+K26*(1.16666666666667)</f>
        <v>210.00000000000063</v>
      </c>
      <c r="L29" s="351">
        <f>+L26*(1.16666666666667)</f>
        <v>886.66666666666924</v>
      </c>
      <c r="M29" s="365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349"/>
    </row>
    <row r="30" spans="1:42" ht="33.75" customHeight="1" x14ac:dyDescent="0.35">
      <c r="A30" s="52"/>
      <c r="B30" s="344"/>
      <c r="C30" s="352">
        <f>(C27/6)</f>
        <v>94.187599999999989</v>
      </c>
      <c r="D30" s="352">
        <f t="shared" ref="D30:G30" si="9">+(D27/6)</f>
        <v>91.486000000000004</v>
      </c>
      <c r="E30" s="352">
        <f t="shared" si="9"/>
        <v>22.267600000000002</v>
      </c>
      <c r="F30" s="352">
        <f t="shared" si="9"/>
        <v>91.560500000000005</v>
      </c>
      <c r="G30" s="352">
        <f t="shared" si="9"/>
        <v>102.80340000000001</v>
      </c>
      <c r="H30" s="344"/>
      <c r="I30" s="352">
        <f>+(I27/6)</f>
        <v>84.841999999999999</v>
      </c>
      <c r="J30" s="352">
        <f>+(J27/6)</f>
        <v>87.916399999999996</v>
      </c>
      <c r="K30" s="352">
        <f>+(K27/6)</f>
        <v>21.006</v>
      </c>
      <c r="L30" s="352">
        <f>+(L27/6)</f>
        <v>87.552000000000007</v>
      </c>
      <c r="M30" s="366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35">
      <c r="A31" s="52"/>
      <c r="B31" s="344"/>
      <c r="C31" s="352">
        <f>+((C27-C24)/4)+C30</f>
        <v>93.061249999999987</v>
      </c>
      <c r="D31" s="352">
        <f t="shared" ref="D31:G31" si="10">+((D27-D24)/4)+D30</f>
        <v>86.366650000000007</v>
      </c>
      <c r="E31" s="352">
        <f t="shared" si="10"/>
        <v>22.435099999999998</v>
      </c>
      <c r="F31" s="352">
        <f t="shared" si="10"/>
        <v>86.354125000000053</v>
      </c>
      <c r="G31" s="352">
        <f t="shared" si="10"/>
        <v>117.62865000000002</v>
      </c>
      <c r="H31" s="344"/>
      <c r="I31" s="352">
        <f>+((I27-I24)/4)+I30</f>
        <v>94.766750000000016</v>
      </c>
      <c r="J31" s="352">
        <f>+((J27-J24)/4)+J30</f>
        <v>103.56469999999999</v>
      </c>
      <c r="K31" s="352">
        <f>+((K27-K24)/4)+K30</f>
        <v>25.416000000000004</v>
      </c>
      <c r="L31" s="352">
        <f>+((L27-L24)/4)+L30</f>
        <v>103.8189</v>
      </c>
      <c r="M31" s="366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4">
      <c r="A32" s="52"/>
      <c r="B32" s="353"/>
      <c r="C32" s="354">
        <v>112</v>
      </c>
      <c r="D32" s="355">
        <f>+C32*E32/1000</f>
        <v>369.26400000000001</v>
      </c>
      <c r="E32" s="356">
        <f>+SUM(C26:G26)</f>
        <v>3297</v>
      </c>
      <c r="F32" s="357"/>
      <c r="G32" s="357"/>
      <c r="H32" s="353"/>
      <c r="I32" s="354">
        <v>105</v>
      </c>
      <c r="J32" s="355">
        <f>+I32*K32/1000</f>
        <v>343.77</v>
      </c>
      <c r="K32" s="356">
        <f>+SUM(I26:M26)</f>
        <v>3274</v>
      </c>
      <c r="L32" s="358"/>
      <c r="M32" s="367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4" t="s">
        <v>26</v>
      </c>
      <c r="M36" s="375"/>
      <c r="N36" s="375"/>
      <c r="O36" s="375"/>
      <c r="P36" s="375"/>
      <c r="Q36" s="375"/>
      <c r="R36" s="42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3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3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>SUM(L40:Q40)</f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3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>SUM(L41:Q41)</f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3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>SUM(L42:Q42)</f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3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>SUM(L43:Q43)</f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3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>SUM(L44:Q44)</f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3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>SUM(L45:Q45)</f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35">
      <c r="A46" s="95" t="s">
        <v>11</v>
      </c>
      <c r="B46" s="84">
        <f t="shared" ref="B46:H46" si="12">SUM(B39:B45)</f>
        <v>272.67853100799999</v>
      </c>
      <c r="C46" s="28">
        <f t="shared" si="12"/>
        <v>593.25094250239999</v>
      </c>
      <c r="D46" s="28">
        <f t="shared" si="12"/>
        <v>476.54650988799989</v>
      </c>
      <c r="E46" s="28">
        <f t="shared" si="12"/>
        <v>608.14117135359993</v>
      </c>
      <c r="F46" s="28">
        <f t="shared" si="12"/>
        <v>640.92345400320005</v>
      </c>
      <c r="G46" s="28">
        <f t="shared" si="12"/>
        <v>488.57632501759997</v>
      </c>
      <c r="H46" s="28">
        <f t="shared" si="12"/>
        <v>0</v>
      </c>
      <c r="I46" s="104">
        <f t="shared" si="11"/>
        <v>3080.1169337728002</v>
      </c>
      <c r="K46" s="80" t="s">
        <v>11</v>
      </c>
      <c r="L46" s="84">
        <f>SUM(L39:L45)</f>
        <v>62.899999999999991</v>
      </c>
      <c r="M46" s="28">
        <f>SUM(M39:M45)</f>
        <v>150.39999999999998</v>
      </c>
      <c r="N46" s="28">
        <f>SUM(N39:N45)</f>
        <v>97.8</v>
      </c>
      <c r="O46" s="28">
        <f>SUM(O39:O45)</f>
        <v>9.6999999999999993</v>
      </c>
      <c r="P46" s="28">
        <f>SUM(P39:P45)</f>
        <v>8.6999999999999993</v>
      </c>
      <c r="Q46" s="28">
        <f>SUM(Q39:Q45)</f>
        <v>9.1</v>
      </c>
      <c r="R46" s="104">
        <f>SUM(L46:Q46)</f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3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3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35">
      <c r="A49" s="98" t="s">
        <v>22</v>
      </c>
      <c r="B49" s="87">
        <f t="shared" ref="B49:H49" si="13">((B48*B47)*7/1000-B39-B40)/5</f>
        <v>-10.820931007999999</v>
      </c>
      <c r="C49" s="39">
        <f t="shared" si="13"/>
        <v>-31.882942502399999</v>
      </c>
      <c r="D49" s="39">
        <f t="shared" si="13"/>
        <v>-29.722509888000001</v>
      </c>
      <c r="E49" s="39">
        <f t="shared" si="13"/>
        <v>-32.829171353599996</v>
      </c>
      <c r="F49" s="39">
        <f t="shared" si="13"/>
        <v>-34.997854003200004</v>
      </c>
      <c r="G49" s="39">
        <f t="shared" si="13"/>
        <v>-31.901925017600007</v>
      </c>
      <c r="H49" s="39">
        <f t="shared" si="13"/>
        <v>0</v>
      </c>
      <c r="I49" s="107">
        <f>((I46*1000)/I48)/7</f>
        <v>119.83025730519763</v>
      </c>
      <c r="K49" s="98" t="s">
        <v>22</v>
      </c>
      <c r="L49" s="87">
        <f t="shared" ref="L49:Q49" si="14">((L48*L47)*7/1000-L39-L40)/5</f>
        <v>-3.4799999999999995</v>
      </c>
      <c r="M49" s="39">
        <f t="shared" si="14"/>
        <v>-9.120000000000001</v>
      </c>
      <c r="N49" s="39">
        <f t="shared" si="14"/>
        <v>-6.24</v>
      </c>
      <c r="O49" s="39">
        <f t="shared" si="14"/>
        <v>0</v>
      </c>
      <c r="P49" s="39">
        <f t="shared" ref="P49" si="15">((P48*P47)*7/1000-P39-P40)/5</f>
        <v>0</v>
      </c>
      <c r="Q49" s="39">
        <f t="shared" si="14"/>
        <v>0</v>
      </c>
      <c r="R49" s="116">
        <f>((R46*1000)/R48)/7</f>
        <v>127.29323308270673</v>
      </c>
      <c r="S49" s="68"/>
      <c r="T49" s="68"/>
    </row>
    <row r="50" spans="1:31" ht="33.75" customHeight="1" x14ac:dyDescent="0.35">
      <c r="A50" s="99" t="s">
        <v>23</v>
      </c>
      <c r="B50" s="88">
        <f t="shared" ref="B50:H50" si="16">((B48*B47)*7)/1000</f>
        <v>0</v>
      </c>
      <c r="C50" s="43">
        <f t="shared" si="16"/>
        <v>0</v>
      </c>
      <c r="D50" s="43">
        <f t="shared" si="16"/>
        <v>0</v>
      </c>
      <c r="E50" s="43">
        <f t="shared" si="16"/>
        <v>0</v>
      </c>
      <c r="F50" s="43">
        <f t="shared" si="16"/>
        <v>0</v>
      </c>
      <c r="G50" s="43">
        <f t="shared" si="16"/>
        <v>0</v>
      </c>
      <c r="H50" s="43">
        <f t="shared" si="16"/>
        <v>0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43">
        <f>((Q48*Q47)*7)/1000</f>
        <v>0</v>
      </c>
      <c r="R50" s="117"/>
    </row>
    <row r="51" spans="1:31" ht="33.75" customHeight="1" thickBot="1" x14ac:dyDescent="0.4">
      <c r="A51" s="100" t="s">
        <v>24</v>
      </c>
      <c r="B51" s="89">
        <f t="shared" ref="B51:H51" si="17">+(B46/B48)/7*1000</f>
        <v>44.468123125896931</v>
      </c>
      <c r="C51" s="49">
        <f t="shared" si="17"/>
        <v>96.746729044748861</v>
      </c>
      <c r="D51" s="49">
        <f t="shared" si="17"/>
        <v>378.21151578412685</v>
      </c>
      <c r="E51" s="49">
        <f t="shared" si="17"/>
        <v>99.175011636268735</v>
      </c>
      <c r="F51" s="49">
        <f t="shared" si="17"/>
        <v>105.97279332063493</v>
      </c>
      <c r="G51" s="49" t="e">
        <f t="shared" si="17"/>
        <v>#DIV/0!</v>
      </c>
      <c r="H51" s="49" t="e">
        <f t="shared" si="17"/>
        <v>#DIV/0!</v>
      </c>
      <c r="I51" s="108"/>
      <c r="J51" s="52"/>
      <c r="K51" s="100" t="s">
        <v>24</v>
      </c>
      <c r="L51" s="89">
        <f>+(L46/L48)/7*1000</f>
        <v>119.8095238095238</v>
      </c>
      <c r="M51" s="49">
        <f>+(M46/M48)/7*1000</f>
        <v>286.47619047619042</v>
      </c>
      <c r="N51" s="49">
        <f>+(N46/N48)/7*1000</f>
        <v>931.42857142857133</v>
      </c>
      <c r="O51" s="49">
        <f>+(O46/O48)/7*1000</f>
        <v>18.476190476190474</v>
      </c>
      <c r="P51" s="49">
        <f>+(P46/P48)/7*1000</f>
        <v>16.571428571428569</v>
      </c>
      <c r="Q51" s="49">
        <f>+(Q46/Q48)/7*1000</f>
        <v>19.999999999999996</v>
      </c>
      <c r="R51" s="50"/>
      <c r="S51" s="53"/>
      <c r="T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3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1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3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1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3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1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3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1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3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1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3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1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3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1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35">
      <c r="A65" s="122" t="s">
        <v>11</v>
      </c>
      <c r="B65" s="84">
        <f t="shared" ref="B65:G65" si="19">SUM(B58:B64)</f>
        <v>158.00000000000003</v>
      </c>
      <c r="C65" s="28">
        <f t="shared" si="19"/>
        <v>279.2</v>
      </c>
      <c r="D65" s="28">
        <f t="shared" si="19"/>
        <v>277</v>
      </c>
      <c r="E65" s="28">
        <f t="shared" si="19"/>
        <v>395.9</v>
      </c>
      <c r="F65" s="28">
        <f t="shared" si="19"/>
        <v>0</v>
      </c>
      <c r="G65" s="28">
        <f t="shared" si="19"/>
        <v>0</v>
      </c>
      <c r="H65" s="104">
        <f t="shared" si="1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3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3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35">
      <c r="A68" s="98" t="s">
        <v>22</v>
      </c>
      <c r="B68" s="87">
        <f t="shared" ref="B68:G68" si="20">((B67*B66)*7/1000-B58-B59)/5</f>
        <v>22.8871</v>
      </c>
      <c r="C68" s="39">
        <f t="shared" si="20"/>
        <v>40.400400000000005</v>
      </c>
      <c r="D68" s="39">
        <f t="shared" si="20"/>
        <v>40.129200000000004</v>
      </c>
      <c r="E68" s="39">
        <f t="shared" si="20"/>
        <v>57.355999999999995</v>
      </c>
      <c r="F68" s="39">
        <f t="shared" si="20"/>
        <v>0</v>
      </c>
      <c r="G68" s="39">
        <f t="shared" si="2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35">
      <c r="A69" s="99" t="s">
        <v>23</v>
      </c>
      <c r="B69" s="88">
        <f t="shared" ref="B69:G69" si="21">((B67*B66)*7)/1000</f>
        <v>158.03550000000001</v>
      </c>
      <c r="C69" s="43">
        <f t="shared" si="21"/>
        <v>279.202</v>
      </c>
      <c r="D69" s="43">
        <f t="shared" si="21"/>
        <v>277.04599999999999</v>
      </c>
      <c r="E69" s="43">
        <f t="shared" si="21"/>
        <v>395.78</v>
      </c>
      <c r="F69" s="43">
        <f t="shared" si="21"/>
        <v>0</v>
      </c>
      <c r="G69" s="43">
        <f t="shared" si="21"/>
        <v>0</v>
      </c>
      <c r="H69" s="90"/>
      <c r="I69" s="52"/>
      <c r="R69" s="3"/>
    </row>
    <row r="70" spans="1:43" ht="33.75" hidden="1" customHeight="1" x14ac:dyDescent="0.35">
      <c r="A70" s="100" t="s">
        <v>24</v>
      </c>
      <c r="B70" s="89">
        <f t="shared" ref="B70:G70" si="22">+(B65/B67)/7*1000</f>
        <v>130.47068538398022</v>
      </c>
      <c r="C70" s="49">
        <f t="shared" si="22"/>
        <v>129.49907235621521</v>
      </c>
      <c r="D70" s="49">
        <f t="shared" si="22"/>
        <v>128.47866419294991</v>
      </c>
      <c r="E70" s="49">
        <f t="shared" si="22"/>
        <v>128.53896103896105</v>
      </c>
      <c r="F70" s="49" t="e">
        <f t="shared" si="22"/>
        <v>#DIV/0!</v>
      </c>
      <c r="G70" s="49" t="e">
        <f t="shared" si="22"/>
        <v>#DIV/0!</v>
      </c>
      <c r="H70" s="120"/>
      <c r="R70" s="3"/>
    </row>
    <row r="71" spans="1:43" ht="33.75" hidden="1" customHeight="1" x14ac:dyDescent="0.35"/>
    <row r="72" spans="1:43" ht="33.75" hidden="1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3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3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35">
      <c r="A75" s="92" t="s">
        <v>12</v>
      </c>
      <c r="B75" s="200">
        <v>1</v>
      </c>
      <c r="C75" s="58">
        <v>2</v>
      </c>
      <c r="D75" s="58" t="s">
        <v>75</v>
      </c>
      <c r="E75" s="58">
        <v>4</v>
      </c>
      <c r="F75" s="202">
        <v>5</v>
      </c>
      <c r="G75" s="200">
        <v>6</v>
      </c>
      <c r="H75" s="58">
        <v>7</v>
      </c>
      <c r="I75" s="58" t="s">
        <v>76</v>
      </c>
      <c r="J75" s="58">
        <v>9</v>
      </c>
      <c r="K75" s="202">
        <v>10</v>
      </c>
      <c r="L75" s="200">
        <v>11</v>
      </c>
      <c r="M75" s="58" t="s">
        <v>77</v>
      </c>
      <c r="N75" s="58">
        <v>13</v>
      </c>
      <c r="O75" s="202">
        <v>14</v>
      </c>
      <c r="P75" s="200">
        <v>15</v>
      </c>
      <c r="Q75" s="58" t="s">
        <v>78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3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3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3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3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3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3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3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3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3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4">SUM(G76:G82)</f>
        <v>61.600000000000009</v>
      </c>
      <c r="H83" s="28">
        <f t="shared" si="24"/>
        <v>61.8</v>
      </c>
      <c r="I83" s="28">
        <f t="shared" si="24"/>
        <v>14.2</v>
      </c>
      <c r="J83" s="28">
        <f t="shared" si="24"/>
        <v>61.8</v>
      </c>
      <c r="K83" s="29">
        <f t="shared" si="24"/>
        <v>62.8</v>
      </c>
      <c r="L83" s="27">
        <f t="shared" si="24"/>
        <v>72.099999999999994</v>
      </c>
      <c r="M83" s="28">
        <f t="shared" si="24"/>
        <v>14.299999999999999</v>
      </c>
      <c r="N83" s="28">
        <f t="shared" si="24"/>
        <v>71</v>
      </c>
      <c r="O83" s="29">
        <f t="shared" si="24"/>
        <v>71</v>
      </c>
      <c r="P83" s="27">
        <f t="shared" si="24"/>
        <v>70.2</v>
      </c>
      <c r="Q83" s="28">
        <f t="shared" si="24"/>
        <v>14.299999999999999</v>
      </c>
      <c r="R83" s="28">
        <f t="shared" si="24"/>
        <v>69.099999999999994</v>
      </c>
      <c r="S83" s="29">
        <f t="shared" si="24"/>
        <v>69.099999999999994</v>
      </c>
      <c r="T83" s="219">
        <f t="shared" si="23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3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421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3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422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35">
      <c r="A86" s="98" t="s">
        <v>22</v>
      </c>
      <c r="B86" s="38">
        <f>(((B85*B84)*7)/1000-B76-B77)/5</f>
        <v>8.8904999999999994</v>
      </c>
      <c r="C86" s="39">
        <f t="shared" ref="C86:S86" si="25">(((C85*C84)*7)/1000-C76-C77)/5</f>
        <v>8.511099999999999</v>
      </c>
      <c r="D86" s="39">
        <f t="shared" si="25"/>
        <v>2.0454999999999997</v>
      </c>
      <c r="E86" s="39">
        <f t="shared" si="25"/>
        <v>8.3788</v>
      </c>
      <c r="F86" s="40">
        <f t="shared" si="25"/>
        <v>10.203700000000001</v>
      </c>
      <c r="G86" s="38">
        <f t="shared" si="25"/>
        <v>8.0890000000000004</v>
      </c>
      <c r="H86" s="39">
        <f t="shared" si="25"/>
        <v>8.7539999999999996</v>
      </c>
      <c r="I86" s="39">
        <f t="shared" si="25"/>
        <v>2.0454999999999997</v>
      </c>
      <c r="J86" s="39">
        <f t="shared" si="25"/>
        <v>8.7539999999999996</v>
      </c>
      <c r="K86" s="40">
        <f t="shared" si="25"/>
        <v>10.203700000000001</v>
      </c>
      <c r="L86" s="38">
        <f t="shared" si="25"/>
        <v>10.4572</v>
      </c>
      <c r="M86" s="39">
        <f t="shared" si="25"/>
        <v>2.0454999999999997</v>
      </c>
      <c r="N86" s="39">
        <f t="shared" si="25"/>
        <v>10.244400000000002</v>
      </c>
      <c r="O86" s="40">
        <f t="shared" si="25"/>
        <v>10.244400000000002</v>
      </c>
      <c r="P86" s="38">
        <f t="shared" si="25"/>
        <v>10.157799999999998</v>
      </c>
      <c r="Q86" s="39">
        <f t="shared" si="25"/>
        <v>2.0454999999999997</v>
      </c>
      <c r="R86" s="39">
        <f t="shared" si="25"/>
        <v>9.9505999999999997</v>
      </c>
      <c r="S86" s="40">
        <f t="shared" si="25"/>
        <v>9.9505999999999997</v>
      </c>
      <c r="T86" s="422">
        <f>((T83*1000)/T85)/7</f>
        <v>134.37930085328929</v>
      </c>
      <c r="AD86" s="3"/>
    </row>
    <row r="87" spans="1:41" ht="33.75" customHeight="1" x14ac:dyDescent="0.3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26">((G85*G84)*7)/1000</f>
        <v>57.645000000000003</v>
      </c>
      <c r="H87" s="43">
        <f t="shared" si="26"/>
        <v>60.97</v>
      </c>
      <c r="I87" s="43">
        <f t="shared" si="26"/>
        <v>14.227499999999999</v>
      </c>
      <c r="J87" s="43">
        <f t="shared" si="26"/>
        <v>60.97</v>
      </c>
      <c r="K87" s="90">
        <f t="shared" si="26"/>
        <v>68.218500000000006</v>
      </c>
      <c r="L87" s="42">
        <f t="shared" si="26"/>
        <v>72.085999999999999</v>
      </c>
      <c r="M87" s="43">
        <f t="shared" si="26"/>
        <v>14.227499999999999</v>
      </c>
      <c r="N87" s="43">
        <f t="shared" si="26"/>
        <v>71.022000000000006</v>
      </c>
      <c r="O87" s="90">
        <f t="shared" si="26"/>
        <v>71.022000000000006</v>
      </c>
      <c r="P87" s="42">
        <f t="shared" si="26"/>
        <v>70.188999999999993</v>
      </c>
      <c r="Q87" s="43">
        <f t="shared" si="26"/>
        <v>14.227499999999999</v>
      </c>
      <c r="R87" s="43">
        <f t="shared" si="26"/>
        <v>69.153000000000006</v>
      </c>
      <c r="S87" s="90">
        <f t="shared" si="26"/>
        <v>69.153000000000006</v>
      </c>
      <c r="T87" s="99"/>
      <c r="U87" s="52"/>
      <c r="AD87" s="3"/>
    </row>
    <row r="88" spans="1:41" ht="33.75" customHeight="1" thickBot="1" x14ac:dyDescent="0.4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27">+(G83/G85)/7*1000</f>
        <v>144.26229508196721</v>
      </c>
      <c r="H88" s="49">
        <f t="shared" si="27"/>
        <v>135.8241758241758</v>
      </c>
      <c r="I88" s="49">
        <f t="shared" si="27"/>
        <v>135.23809523809524</v>
      </c>
      <c r="J88" s="49">
        <f t="shared" si="27"/>
        <v>135.8241758241758</v>
      </c>
      <c r="K88" s="50">
        <f t="shared" si="27"/>
        <v>122.89628180039138</v>
      </c>
      <c r="L88" s="48">
        <f t="shared" si="27"/>
        <v>135.52631578947367</v>
      </c>
      <c r="M88" s="49">
        <f t="shared" si="27"/>
        <v>136.19047619047618</v>
      </c>
      <c r="N88" s="49">
        <f t="shared" si="27"/>
        <v>133.45864661654136</v>
      </c>
      <c r="O88" s="50">
        <f t="shared" si="27"/>
        <v>133.45864661654136</v>
      </c>
      <c r="P88" s="48">
        <f t="shared" si="27"/>
        <v>135.52123552123555</v>
      </c>
      <c r="Q88" s="49">
        <f t="shared" si="27"/>
        <v>136.19047619047618</v>
      </c>
      <c r="R88" s="49">
        <f t="shared" si="27"/>
        <v>133.39768339768338</v>
      </c>
      <c r="S88" s="50">
        <f t="shared" si="27"/>
        <v>133.39768339768338</v>
      </c>
      <c r="T88" s="223"/>
    </row>
    <row r="89" spans="1:41" ht="33.75" customHeight="1" x14ac:dyDescent="0.35"/>
    <row r="90" spans="1:41" ht="33.75" customHeight="1" x14ac:dyDescent="0.35"/>
    <row r="91" spans="1:41" ht="33.75" customHeight="1" x14ac:dyDescent="0.35"/>
    <row r="92" spans="1:41" ht="33.75" customHeight="1" x14ac:dyDescent="0.35"/>
    <row r="93" spans="1:41" ht="33.75" customHeight="1" x14ac:dyDescent="0.35"/>
    <row r="94" spans="1:41" ht="33.75" customHeight="1" x14ac:dyDescent="0.35"/>
    <row r="95" spans="1:41" ht="33.75" customHeight="1" x14ac:dyDescent="0.35"/>
    <row r="96" spans="1:41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A3:C3"/>
    <mergeCell ref="E9:G9"/>
    <mergeCell ref="R9:S9"/>
    <mergeCell ref="K11:L11"/>
    <mergeCell ref="R15:U15"/>
    <mergeCell ref="B36:H36"/>
    <mergeCell ref="J54:K54"/>
    <mergeCell ref="B55:G55"/>
    <mergeCell ref="B15:G15"/>
    <mergeCell ref="H15:M15"/>
    <mergeCell ref="N15:Q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zoomScale="55" zoomScaleNormal="70" zoomScaleSheetLayoutView="55" workbookViewId="0">
      <selection activeCell="J48" sqref="J48"/>
    </sheetView>
  </sheetViews>
  <sheetFormatPr baseColWidth="10" defaultColWidth="11.453125" defaultRowHeight="18.5" x14ac:dyDescent="0.35"/>
  <cols>
    <col min="1" max="1" width="39.7265625" style="286" customWidth="1"/>
    <col min="2" max="6" width="11.453125" style="286" customWidth="1"/>
    <col min="7" max="7" width="14.1796875" style="286" customWidth="1"/>
    <col min="8" max="9" width="11.453125" style="286" customWidth="1"/>
    <col min="10" max="10" width="17.1796875" style="286" customWidth="1"/>
    <col min="11" max="11" width="16.36328125" style="286" bestFit="1" customWidth="1"/>
    <col min="12" max="20" width="11.453125" style="286" customWidth="1"/>
    <col min="21" max="21" width="10.81640625" style="286" customWidth="1"/>
    <col min="22" max="22" width="9.81640625" style="286" customWidth="1"/>
    <col min="23" max="16384" width="11.453125" style="286"/>
  </cols>
  <sheetData>
    <row r="1" spans="1:23" ht="24" customHeight="1" x14ac:dyDescent="0.35">
      <c r="A1" s="400"/>
      <c r="B1" s="403" t="s">
        <v>31</v>
      </c>
      <c r="C1" s="404"/>
      <c r="D1" s="404"/>
      <c r="E1" s="404"/>
      <c r="F1" s="404"/>
      <c r="G1" s="404"/>
      <c r="H1" s="404"/>
      <c r="I1" s="404"/>
      <c r="J1" s="404"/>
      <c r="K1" s="404"/>
      <c r="L1" s="405"/>
      <c r="M1" s="406" t="s">
        <v>32</v>
      </c>
      <c r="N1" s="406"/>
      <c r="O1" s="406"/>
      <c r="P1" s="406"/>
      <c r="Q1" s="283"/>
      <c r="R1" s="283"/>
      <c r="S1" s="283"/>
      <c r="T1" s="283"/>
      <c r="U1" s="283"/>
      <c r="V1" s="284"/>
      <c r="W1" s="285"/>
    </row>
    <row r="2" spans="1:23" ht="24" customHeight="1" x14ac:dyDescent="0.35">
      <c r="A2" s="401"/>
      <c r="B2" s="407" t="s">
        <v>33</v>
      </c>
      <c r="C2" s="408"/>
      <c r="D2" s="408"/>
      <c r="E2" s="408"/>
      <c r="F2" s="408"/>
      <c r="G2" s="408"/>
      <c r="H2" s="408"/>
      <c r="I2" s="408"/>
      <c r="J2" s="408"/>
      <c r="K2" s="408"/>
      <c r="L2" s="409"/>
      <c r="M2" s="413" t="s">
        <v>34</v>
      </c>
      <c r="N2" s="413"/>
      <c r="O2" s="413"/>
      <c r="P2" s="413"/>
      <c r="Q2" s="285"/>
      <c r="R2" s="285"/>
      <c r="S2" s="285"/>
      <c r="T2" s="285"/>
      <c r="U2" s="285"/>
      <c r="V2" s="287"/>
      <c r="W2" s="285"/>
    </row>
    <row r="3" spans="1:23" ht="24" customHeight="1" x14ac:dyDescent="0.35">
      <c r="A3" s="402"/>
      <c r="B3" s="410"/>
      <c r="C3" s="411"/>
      <c r="D3" s="411"/>
      <c r="E3" s="411"/>
      <c r="F3" s="411"/>
      <c r="G3" s="411"/>
      <c r="H3" s="411"/>
      <c r="I3" s="411"/>
      <c r="J3" s="411"/>
      <c r="K3" s="411"/>
      <c r="L3" s="412"/>
      <c r="M3" s="413" t="s">
        <v>35</v>
      </c>
      <c r="N3" s="413"/>
      <c r="O3" s="413"/>
      <c r="P3" s="413"/>
      <c r="Q3" s="232"/>
      <c r="R3" s="285"/>
      <c r="S3" s="285"/>
      <c r="T3" s="285"/>
      <c r="U3" s="285"/>
      <c r="V3" s="287"/>
      <c r="W3" s="285"/>
    </row>
    <row r="4" spans="1:23" ht="24" customHeight="1" x14ac:dyDescent="0.35">
      <c r="A4" s="288"/>
      <c r="B4" s="288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5"/>
      <c r="R4" s="285"/>
      <c r="S4" s="285"/>
      <c r="T4" s="285"/>
      <c r="U4" s="285"/>
      <c r="V4" s="287"/>
      <c r="W4" s="285"/>
    </row>
    <row r="5" spans="1:23" s="237" customFormat="1" ht="24" customHeight="1" x14ac:dyDescent="0.35">
      <c r="A5" s="290" t="s">
        <v>36</v>
      </c>
      <c r="B5" s="410">
        <v>1</v>
      </c>
      <c r="C5" s="411"/>
      <c r="D5" s="233"/>
      <c r="E5" s="233"/>
      <c r="F5" s="233" t="s">
        <v>37</v>
      </c>
      <c r="G5" s="414" t="s">
        <v>55</v>
      </c>
      <c r="H5" s="414"/>
      <c r="I5" s="234"/>
      <c r="J5" s="319" t="s">
        <v>38</v>
      </c>
      <c r="K5" s="411">
        <v>24</v>
      </c>
      <c r="L5" s="411"/>
      <c r="M5" s="235"/>
      <c r="N5" s="235"/>
      <c r="O5" s="235"/>
      <c r="P5" s="235"/>
      <c r="Q5" s="235"/>
      <c r="R5" s="235"/>
      <c r="S5" s="235"/>
      <c r="T5" s="235"/>
      <c r="U5" s="235"/>
      <c r="V5" s="236"/>
      <c r="W5" s="235"/>
    </row>
    <row r="6" spans="1:23" s="237" customFormat="1" ht="24" customHeight="1" x14ac:dyDescent="0.35">
      <c r="A6" s="290"/>
      <c r="B6" s="290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5"/>
      <c r="R6" s="235"/>
      <c r="S6" s="235"/>
      <c r="T6" s="235"/>
      <c r="U6" s="235"/>
      <c r="V6" s="236"/>
      <c r="W6" s="235"/>
    </row>
    <row r="7" spans="1:23" s="237" customFormat="1" ht="24" customHeight="1" x14ac:dyDescent="0.35">
      <c r="A7" s="290" t="s">
        <v>39</v>
      </c>
      <c r="B7" s="415" t="s">
        <v>2</v>
      </c>
      <c r="C7" s="416"/>
      <c r="D7" s="238"/>
      <c r="E7" s="238"/>
      <c r="F7" s="233" t="s">
        <v>40</v>
      </c>
      <c r="G7" s="414" t="s">
        <v>80</v>
      </c>
      <c r="H7" s="414"/>
      <c r="I7" s="239"/>
      <c r="J7" s="319" t="s">
        <v>41</v>
      </c>
      <c r="K7" s="235"/>
      <c r="L7" s="411" t="s">
        <v>73</v>
      </c>
      <c r="M7" s="411"/>
      <c r="N7" s="411"/>
      <c r="O7" s="240"/>
      <c r="P7" s="240"/>
      <c r="Q7" s="235"/>
      <c r="R7" s="235"/>
      <c r="S7" s="235"/>
      <c r="T7" s="235"/>
      <c r="U7" s="235"/>
      <c r="V7" s="236"/>
      <c r="W7" s="235"/>
    </row>
    <row r="8" spans="1:23" s="237" customFormat="1" ht="24" customHeight="1" thickBot="1" x14ac:dyDescent="0.4">
      <c r="A8" s="290"/>
      <c r="B8" s="290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5"/>
      <c r="R8" s="235"/>
      <c r="S8" s="235"/>
      <c r="T8" s="235"/>
      <c r="U8" s="235"/>
      <c r="V8" s="236"/>
      <c r="W8" s="235"/>
    </row>
    <row r="9" spans="1:23" s="237" customFormat="1" ht="24" customHeight="1" thickBot="1" x14ac:dyDescent="0.4">
      <c r="A9" s="291" t="s">
        <v>42</v>
      </c>
      <c r="B9" s="397" t="s">
        <v>8</v>
      </c>
      <c r="C9" s="398"/>
      <c r="D9" s="398"/>
      <c r="E9" s="398"/>
      <c r="F9" s="398"/>
      <c r="G9" s="399"/>
      <c r="H9" s="397" t="s">
        <v>54</v>
      </c>
      <c r="I9" s="398"/>
      <c r="J9" s="398"/>
      <c r="K9" s="398"/>
      <c r="L9" s="398"/>
      <c r="M9" s="399"/>
      <c r="N9" s="397" t="s">
        <v>9</v>
      </c>
      <c r="O9" s="398"/>
      <c r="P9" s="398"/>
      <c r="Q9" s="399"/>
      <c r="R9" s="397" t="s">
        <v>9</v>
      </c>
      <c r="S9" s="398"/>
      <c r="T9" s="398"/>
      <c r="U9" s="399"/>
      <c r="V9" s="292"/>
    </row>
    <row r="10" spans="1:23" ht="24" customHeight="1" x14ac:dyDescent="0.35">
      <c r="A10" s="293" t="s">
        <v>43</v>
      </c>
      <c r="B10" s="294" t="s">
        <v>81</v>
      </c>
      <c r="C10" s="265">
        <v>1</v>
      </c>
      <c r="D10" s="265">
        <v>2</v>
      </c>
      <c r="E10" s="265">
        <v>3</v>
      </c>
      <c r="F10" s="265">
        <v>4</v>
      </c>
      <c r="G10" s="295">
        <v>5</v>
      </c>
      <c r="H10" s="265" t="s">
        <v>81</v>
      </c>
      <c r="I10" s="265">
        <v>1</v>
      </c>
      <c r="J10" s="265">
        <v>2</v>
      </c>
      <c r="K10" s="265">
        <v>3</v>
      </c>
      <c r="L10" s="265">
        <v>4</v>
      </c>
      <c r="M10" s="265">
        <v>5</v>
      </c>
      <c r="N10" s="294">
        <v>1</v>
      </c>
      <c r="O10" s="296">
        <v>2</v>
      </c>
      <c r="P10" s="296">
        <v>3</v>
      </c>
      <c r="Q10" s="296">
        <v>4</v>
      </c>
      <c r="R10" s="294">
        <v>1</v>
      </c>
      <c r="S10" s="296">
        <v>2</v>
      </c>
      <c r="T10" s="296">
        <v>3</v>
      </c>
      <c r="U10" s="297">
        <v>4</v>
      </c>
      <c r="V10" s="280" t="s">
        <v>11</v>
      </c>
    </row>
    <row r="11" spans="1:23" ht="24" customHeight="1" x14ac:dyDescent="0.35">
      <c r="A11" s="267" t="s">
        <v>44</v>
      </c>
      <c r="B11" s="247"/>
      <c r="C11" s="248">
        <v>89.195499999999996</v>
      </c>
      <c r="D11" s="248">
        <v>89.195499999999996</v>
      </c>
      <c r="E11" s="248">
        <v>20.61</v>
      </c>
      <c r="F11" s="248">
        <v>89.31</v>
      </c>
      <c r="G11" s="298">
        <v>89.31</v>
      </c>
      <c r="H11" s="248"/>
      <c r="I11" s="248">
        <v>88.508499999999998</v>
      </c>
      <c r="J11" s="248">
        <v>88.508499999999998</v>
      </c>
      <c r="K11" s="248">
        <v>20.61</v>
      </c>
      <c r="L11" s="248">
        <v>88.623000000000005</v>
      </c>
      <c r="M11" s="249">
        <v>88.623000000000005</v>
      </c>
      <c r="N11" s="247">
        <v>102.363</v>
      </c>
      <c r="O11" s="252">
        <v>20.61</v>
      </c>
      <c r="P11" s="252">
        <v>102.24850000000001</v>
      </c>
      <c r="Q11" s="252">
        <v>102.24850000000001</v>
      </c>
      <c r="R11" s="247">
        <v>99.843999999999994</v>
      </c>
      <c r="S11" s="252">
        <v>20.61</v>
      </c>
      <c r="T11" s="252">
        <v>99.843999999999994</v>
      </c>
      <c r="U11" s="250">
        <v>99.729500000000002</v>
      </c>
      <c r="V11" s="268">
        <f>SUM(B11:U11)</f>
        <v>1399.9915000000001</v>
      </c>
    </row>
    <row r="12" spans="1:23" ht="24" customHeight="1" x14ac:dyDescent="0.35">
      <c r="A12" s="267" t="s">
        <v>45</v>
      </c>
      <c r="B12" s="247"/>
      <c r="C12" s="248">
        <v>89.195499999999996</v>
      </c>
      <c r="D12" s="248">
        <v>89.195499999999996</v>
      </c>
      <c r="E12" s="248">
        <v>20.61</v>
      </c>
      <c r="F12" s="248">
        <v>89.31</v>
      </c>
      <c r="G12" s="298">
        <v>89.31</v>
      </c>
      <c r="H12" s="248"/>
      <c r="I12" s="248">
        <v>88.508499999999998</v>
      </c>
      <c r="J12" s="248">
        <v>88.508499999999998</v>
      </c>
      <c r="K12" s="248">
        <v>20.61</v>
      </c>
      <c r="L12" s="248">
        <v>88.623000000000005</v>
      </c>
      <c r="M12" s="249">
        <v>88.623000000000005</v>
      </c>
      <c r="N12" s="247">
        <v>102.363</v>
      </c>
      <c r="O12" s="252">
        <v>20.61</v>
      </c>
      <c r="P12" s="252">
        <v>102.24850000000001</v>
      </c>
      <c r="Q12" s="252">
        <v>102.24850000000001</v>
      </c>
      <c r="R12" s="247">
        <v>99.843999999999994</v>
      </c>
      <c r="S12" s="252">
        <v>20.61</v>
      </c>
      <c r="T12" s="252">
        <v>99.843999999999994</v>
      </c>
      <c r="U12" s="250">
        <v>99.729500000000002</v>
      </c>
      <c r="V12" s="268">
        <f>SUM(B12:U12)</f>
        <v>1399.9915000000001</v>
      </c>
    </row>
    <row r="13" spans="1:23" ht="24" customHeight="1" x14ac:dyDescent="0.35">
      <c r="A13" s="267" t="s">
        <v>46</v>
      </c>
      <c r="B13" s="247"/>
      <c r="C13" s="248">
        <v>95.739099999999993</v>
      </c>
      <c r="D13" s="248">
        <v>95.739099999999993</v>
      </c>
      <c r="E13" s="248">
        <v>22.374000000000002</v>
      </c>
      <c r="F13" s="248">
        <v>95.861999999999981</v>
      </c>
      <c r="G13" s="298">
        <v>93.132000000000005</v>
      </c>
      <c r="H13" s="248"/>
      <c r="I13" s="248">
        <v>91.213999999999984</v>
      </c>
      <c r="J13" s="248">
        <v>90.131799999999998</v>
      </c>
      <c r="K13" s="248">
        <v>20.988</v>
      </c>
      <c r="L13" s="248">
        <v>89.1648</v>
      </c>
      <c r="M13" s="249">
        <v>89.1648</v>
      </c>
      <c r="N13" s="247">
        <v>107.99519999999998</v>
      </c>
      <c r="O13" s="252">
        <v>22.248000000000005</v>
      </c>
      <c r="P13" s="252">
        <v>104.74889999999998</v>
      </c>
      <c r="Q13" s="252">
        <v>102.87359999999998</v>
      </c>
      <c r="R13" s="247">
        <v>105.71839999999997</v>
      </c>
      <c r="S13" s="252">
        <v>22.248000000000005</v>
      </c>
      <c r="T13" s="252">
        <v>102.68389999999999</v>
      </c>
      <c r="U13" s="250">
        <v>99.695199999999971</v>
      </c>
      <c r="V13" s="268">
        <f>SUM(B13:U13)</f>
        <v>1451.7207999999998</v>
      </c>
    </row>
    <row r="14" spans="1:23" ht="24" customHeight="1" x14ac:dyDescent="0.35">
      <c r="A14" s="267" t="s">
        <v>47</v>
      </c>
      <c r="B14" s="247"/>
      <c r="C14" s="248">
        <v>95.739099999999993</v>
      </c>
      <c r="D14" s="248">
        <v>95.739099999999993</v>
      </c>
      <c r="E14" s="248">
        <v>22.374000000000002</v>
      </c>
      <c r="F14" s="248">
        <v>95.861999999999981</v>
      </c>
      <c r="G14" s="298">
        <v>93.132000000000005</v>
      </c>
      <c r="H14" s="248"/>
      <c r="I14" s="248">
        <v>91.213999999999984</v>
      </c>
      <c r="J14" s="248">
        <v>90.131799999999998</v>
      </c>
      <c r="K14" s="248">
        <v>20.988</v>
      </c>
      <c r="L14" s="248">
        <v>89.1648</v>
      </c>
      <c r="M14" s="249">
        <v>89.1648</v>
      </c>
      <c r="N14" s="247">
        <v>107.99519999999998</v>
      </c>
      <c r="O14" s="252">
        <v>22.248000000000005</v>
      </c>
      <c r="P14" s="252">
        <v>104.74889999999998</v>
      </c>
      <c r="Q14" s="252">
        <v>102.87359999999998</v>
      </c>
      <c r="R14" s="247">
        <v>105.71839999999997</v>
      </c>
      <c r="S14" s="252">
        <v>22.248000000000005</v>
      </c>
      <c r="T14" s="252">
        <v>102.68389999999999</v>
      </c>
      <c r="U14" s="250">
        <v>99.695199999999971</v>
      </c>
      <c r="V14" s="268">
        <f>SUM(B14:U14)</f>
        <v>1451.7207999999998</v>
      </c>
    </row>
    <row r="15" spans="1:23" ht="24" customHeight="1" x14ac:dyDescent="0.35">
      <c r="A15" s="267" t="s">
        <v>48</v>
      </c>
      <c r="B15" s="247"/>
      <c r="C15" s="248">
        <v>95.739099999999993</v>
      </c>
      <c r="D15" s="248">
        <v>95.739099999999993</v>
      </c>
      <c r="E15" s="248">
        <v>22.374000000000002</v>
      </c>
      <c r="F15" s="248">
        <v>95.861999999999981</v>
      </c>
      <c r="G15" s="298">
        <v>93.132000000000005</v>
      </c>
      <c r="H15" s="248"/>
      <c r="I15" s="248">
        <v>91.213999999999984</v>
      </c>
      <c r="J15" s="248">
        <v>90.131799999999998</v>
      </c>
      <c r="K15" s="248">
        <v>20.988</v>
      </c>
      <c r="L15" s="248">
        <v>89.1648</v>
      </c>
      <c r="M15" s="249">
        <v>89.1648</v>
      </c>
      <c r="N15" s="247">
        <v>107.99519999999998</v>
      </c>
      <c r="O15" s="252">
        <v>22.248000000000005</v>
      </c>
      <c r="P15" s="252">
        <v>104.74889999999998</v>
      </c>
      <c r="Q15" s="252">
        <v>102.87359999999998</v>
      </c>
      <c r="R15" s="247">
        <v>105.71839999999997</v>
      </c>
      <c r="S15" s="252">
        <v>22.248000000000005</v>
      </c>
      <c r="T15" s="252">
        <v>102.68389999999999</v>
      </c>
      <c r="U15" s="250">
        <v>99.695199999999971</v>
      </c>
      <c r="V15" s="268">
        <f>SUM(B15:U15)</f>
        <v>1451.7207999999998</v>
      </c>
    </row>
    <row r="16" spans="1:23" ht="24" customHeight="1" x14ac:dyDescent="0.35">
      <c r="A16" s="267" t="s">
        <v>49</v>
      </c>
      <c r="B16" s="247"/>
      <c r="C16" s="248">
        <v>95.739099999999993</v>
      </c>
      <c r="D16" s="248">
        <v>95.739099999999993</v>
      </c>
      <c r="E16" s="248">
        <v>22.374000000000002</v>
      </c>
      <c r="F16" s="248">
        <v>95.861999999999981</v>
      </c>
      <c r="G16" s="298">
        <v>93.132000000000005</v>
      </c>
      <c r="H16" s="248">
        <v>343.8</v>
      </c>
      <c r="I16" s="248">
        <v>9.3469999999999995</v>
      </c>
      <c r="J16" s="248">
        <v>8.746399999999996</v>
      </c>
      <c r="K16" s="248">
        <v>2.1060000000000003</v>
      </c>
      <c r="L16" s="248">
        <v>7.7520000000000016</v>
      </c>
      <c r="M16" s="249">
        <v>8.7822000000000031</v>
      </c>
      <c r="N16" s="247">
        <v>107.99519999999998</v>
      </c>
      <c r="O16" s="252">
        <v>22.248000000000005</v>
      </c>
      <c r="P16" s="252">
        <v>104.74889999999998</v>
      </c>
      <c r="Q16" s="252">
        <v>102.87359999999998</v>
      </c>
      <c r="R16" s="247">
        <v>105.71839999999997</v>
      </c>
      <c r="S16" s="252">
        <v>22.248000000000005</v>
      </c>
      <c r="T16" s="252">
        <v>102.68389999999999</v>
      </c>
      <c r="U16" s="250">
        <v>99.695199999999971</v>
      </c>
      <c r="V16" s="268">
        <f>SUM(B16:U16)</f>
        <v>1451.5909999999997</v>
      </c>
    </row>
    <row r="17" spans="1:34" ht="24" customHeight="1" thickBot="1" x14ac:dyDescent="0.4">
      <c r="A17" s="270" t="s">
        <v>50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1">
        <v>6.3714000000000048</v>
      </c>
      <c r="H17" s="269">
        <v>343.8</v>
      </c>
      <c r="I17" s="269">
        <v>9.3469999999999995</v>
      </c>
      <c r="J17" s="269">
        <v>8.746399999999996</v>
      </c>
      <c r="K17" s="269">
        <v>2.1060000000000003</v>
      </c>
      <c r="L17" s="269">
        <v>7.7520000000000016</v>
      </c>
      <c r="M17" s="271">
        <v>8.7822000000000031</v>
      </c>
      <c r="N17" s="254">
        <v>107.99519999999998</v>
      </c>
      <c r="O17" s="256">
        <v>22.248000000000005</v>
      </c>
      <c r="P17" s="256">
        <v>104.74889999999998</v>
      </c>
      <c r="Q17" s="256">
        <v>102.87359999999998</v>
      </c>
      <c r="R17" s="254">
        <v>105.71839999999997</v>
      </c>
      <c r="S17" s="256">
        <v>22.248000000000005</v>
      </c>
      <c r="T17" s="256">
        <v>102.68389999999999</v>
      </c>
      <c r="U17" s="257">
        <v>99.695199999999971</v>
      </c>
      <c r="V17" s="272">
        <f>SUM(B17:U17)</f>
        <v>1451.0858999999998</v>
      </c>
    </row>
    <row r="18" spans="1:34" ht="24" customHeight="1" thickBot="1" x14ac:dyDescent="0.4">
      <c r="A18" s="273" t="s">
        <v>11</v>
      </c>
      <c r="B18" s="258">
        <f>SUM(B11:B17)</f>
        <v>369.3</v>
      </c>
      <c r="C18" s="259">
        <f t="shared" ref="C18:Q18" si="0">SUM(C11:C17)</f>
        <v>569.63099999999997</v>
      </c>
      <c r="D18" s="259">
        <f t="shared" si="0"/>
        <v>569.39340000000004</v>
      </c>
      <c r="E18" s="259">
        <f t="shared" si="0"/>
        <v>132.93560000000002</v>
      </c>
      <c r="F18" s="259">
        <f t="shared" ref="F18" si="1">SUM(F11:F17)</f>
        <v>570.18849999999986</v>
      </c>
      <c r="G18" s="261">
        <f t="shared" si="0"/>
        <v>557.51940000000002</v>
      </c>
      <c r="H18" s="258">
        <f t="shared" si="0"/>
        <v>687.6</v>
      </c>
      <c r="I18" s="259">
        <f t="shared" si="0"/>
        <v>469.35299999999995</v>
      </c>
      <c r="J18" s="259">
        <f t="shared" si="0"/>
        <v>464.90519999999998</v>
      </c>
      <c r="K18" s="259">
        <f t="shared" si="0"/>
        <v>108.39599999999999</v>
      </c>
      <c r="L18" s="259">
        <f t="shared" ref="L18:M18" si="2">SUM(L11:L17)</f>
        <v>460.24440000000004</v>
      </c>
      <c r="M18" s="259">
        <f t="shared" si="2"/>
        <v>462.3048</v>
      </c>
      <c r="N18" s="258">
        <f t="shared" si="0"/>
        <v>744.70199999999977</v>
      </c>
      <c r="O18" s="259">
        <f t="shared" si="0"/>
        <v>152.46000000000004</v>
      </c>
      <c r="P18" s="259">
        <f t="shared" si="0"/>
        <v>728.24149999999986</v>
      </c>
      <c r="Q18" s="259">
        <f t="shared" si="0"/>
        <v>718.86500000000001</v>
      </c>
      <c r="R18" s="258">
        <f t="shared" ref="R18:U18" si="3">SUM(R11:R17)</f>
        <v>728.27999999999986</v>
      </c>
      <c r="S18" s="259">
        <f t="shared" si="3"/>
        <v>152.46000000000004</v>
      </c>
      <c r="T18" s="259">
        <f t="shared" si="3"/>
        <v>713.10749999999996</v>
      </c>
      <c r="U18" s="261">
        <f t="shared" si="3"/>
        <v>697.93499999999995</v>
      </c>
      <c r="V18" s="302">
        <f>SUM(B18:U18)</f>
        <v>10057.8223</v>
      </c>
    </row>
    <row r="19" spans="1:34" s="231" customFormat="1" ht="24" customHeight="1" x14ac:dyDescent="0.35">
      <c r="A19" s="303"/>
      <c r="B19" s="263"/>
      <c r="C19" s="263">
        <v>767</v>
      </c>
      <c r="D19" s="263">
        <v>745</v>
      </c>
      <c r="E19" s="263">
        <v>179</v>
      </c>
      <c r="F19" s="263">
        <v>745</v>
      </c>
      <c r="G19" s="263">
        <v>861</v>
      </c>
      <c r="H19" s="263"/>
      <c r="I19" s="263">
        <v>719</v>
      </c>
      <c r="J19" s="263">
        <v>754</v>
      </c>
      <c r="K19" s="263">
        <v>180</v>
      </c>
      <c r="L19" s="263">
        <v>760</v>
      </c>
      <c r="M19" s="263">
        <v>861</v>
      </c>
      <c r="N19" s="263">
        <v>894</v>
      </c>
      <c r="O19" s="263">
        <v>180</v>
      </c>
      <c r="P19" s="263">
        <v>893</v>
      </c>
      <c r="Q19" s="263">
        <v>893</v>
      </c>
      <c r="R19" s="263">
        <v>867</v>
      </c>
      <c r="S19" s="263">
        <v>180</v>
      </c>
      <c r="T19" s="263">
        <v>867</v>
      </c>
      <c r="U19" s="263">
        <v>867</v>
      </c>
      <c r="V19" s="264"/>
      <c r="W19" s="230"/>
      <c r="X19" s="230"/>
      <c r="Y19" s="230"/>
      <c r="Z19" s="230"/>
      <c r="AA19" s="230"/>
      <c r="AB19" s="230"/>
      <c r="AC19" s="230"/>
    </row>
    <row r="20" spans="1:34" s="307" customFormat="1" ht="24" customHeight="1" thickBot="1" x14ac:dyDescent="0.4">
      <c r="A20" s="262"/>
      <c r="B20" s="417"/>
      <c r="C20" s="417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5"/>
      <c r="T20" s="305"/>
      <c r="U20" s="305"/>
      <c r="V20" s="306"/>
      <c r="W20" s="305"/>
      <c r="X20" s="305"/>
      <c r="Y20" s="305"/>
    </row>
    <row r="21" spans="1:34" ht="24" customHeight="1" thickBot="1" x14ac:dyDescent="0.4">
      <c r="A21" s="291" t="s">
        <v>53</v>
      </c>
      <c r="B21" s="397" t="s">
        <v>8</v>
      </c>
      <c r="C21" s="398"/>
      <c r="D21" s="398"/>
      <c r="E21" s="398"/>
      <c r="F21" s="399"/>
      <c r="G21" s="397" t="s">
        <v>54</v>
      </c>
      <c r="H21" s="398"/>
      <c r="I21" s="398"/>
      <c r="J21" s="398"/>
      <c r="K21" s="399"/>
      <c r="L21" s="397" t="s">
        <v>9</v>
      </c>
      <c r="M21" s="398"/>
      <c r="N21" s="398"/>
      <c r="O21" s="399"/>
      <c r="P21" s="397" t="s">
        <v>9</v>
      </c>
      <c r="Q21" s="398"/>
      <c r="R21" s="398"/>
      <c r="S21" s="399"/>
      <c r="T21" s="292"/>
      <c r="U21" s="418"/>
      <c r="V21" s="36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</row>
    <row r="22" spans="1:34" ht="24" customHeight="1" x14ac:dyDescent="0.35">
      <c r="A22" s="293" t="s">
        <v>43</v>
      </c>
      <c r="B22" s="242">
        <v>1</v>
      </c>
      <c r="C22" s="243">
        <v>2</v>
      </c>
      <c r="D22" s="244">
        <v>3</v>
      </c>
      <c r="E22" s="244">
        <v>4</v>
      </c>
      <c r="F22" s="245">
        <v>5</v>
      </c>
      <c r="G22" s="265">
        <v>1</v>
      </c>
      <c r="H22" s="265">
        <v>2</v>
      </c>
      <c r="I22" s="265">
        <v>3</v>
      </c>
      <c r="J22" s="265">
        <v>4</v>
      </c>
      <c r="K22" s="265">
        <v>5</v>
      </c>
      <c r="L22" s="294">
        <v>1</v>
      </c>
      <c r="M22" s="296">
        <v>2</v>
      </c>
      <c r="N22" s="296">
        <v>3</v>
      </c>
      <c r="O22" s="296">
        <v>4</v>
      </c>
      <c r="P22" s="294">
        <v>1</v>
      </c>
      <c r="Q22" s="296">
        <v>2</v>
      </c>
      <c r="R22" s="296">
        <v>3</v>
      </c>
      <c r="S22" s="297">
        <v>4</v>
      </c>
      <c r="T22" s="280" t="s">
        <v>11</v>
      </c>
      <c r="U22" s="285"/>
      <c r="V22" s="287"/>
    </row>
    <row r="23" spans="1:34" ht="24" customHeight="1" x14ac:dyDescent="0.35">
      <c r="A23" s="267" t="s">
        <v>44</v>
      </c>
      <c r="B23" s="247">
        <v>8.6</v>
      </c>
      <c r="C23" s="248">
        <v>8.6</v>
      </c>
      <c r="D23" s="248">
        <v>2</v>
      </c>
      <c r="E23" s="248">
        <v>8.6</v>
      </c>
      <c r="F23" s="298">
        <v>8.6</v>
      </c>
      <c r="G23" s="248">
        <v>8.6</v>
      </c>
      <c r="H23" s="248">
        <v>8.6</v>
      </c>
      <c r="I23" s="248">
        <v>2</v>
      </c>
      <c r="J23" s="248">
        <v>8.6</v>
      </c>
      <c r="K23" s="249">
        <v>8.6</v>
      </c>
      <c r="L23" s="247">
        <v>9.9</v>
      </c>
      <c r="M23" s="252">
        <v>2</v>
      </c>
      <c r="N23" s="252">
        <v>9.9</v>
      </c>
      <c r="O23" s="252">
        <v>9.9</v>
      </c>
      <c r="P23" s="247">
        <v>9.6999999999999993</v>
      </c>
      <c r="Q23" s="252">
        <v>2</v>
      </c>
      <c r="R23" s="252">
        <v>9.6999999999999993</v>
      </c>
      <c r="S23" s="250">
        <v>9.6999999999999993</v>
      </c>
      <c r="T23" s="268">
        <f>SUM(B23:S23)</f>
        <v>135.60000000000002</v>
      </c>
      <c r="U23" s="285"/>
      <c r="V23" s="287"/>
    </row>
    <row r="24" spans="1:34" ht="24" customHeight="1" x14ac:dyDescent="0.35">
      <c r="A24" s="267" t="s">
        <v>45</v>
      </c>
      <c r="B24" s="247">
        <v>8.6</v>
      </c>
      <c r="C24" s="248">
        <v>8.6</v>
      </c>
      <c r="D24" s="248">
        <v>2</v>
      </c>
      <c r="E24" s="248">
        <v>8.6</v>
      </c>
      <c r="F24" s="298">
        <v>8.6</v>
      </c>
      <c r="G24" s="248">
        <v>8.6</v>
      </c>
      <c r="H24" s="248">
        <v>8.6</v>
      </c>
      <c r="I24" s="248">
        <v>2</v>
      </c>
      <c r="J24" s="248">
        <v>8.6</v>
      </c>
      <c r="K24" s="249">
        <v>8.6</v>
      </c>
      <c r="L24" s="247">
        <v>9.9</v>
      </c>
      <c r="M24" s="252">
        <v>2</v>
      </c>
      <c r="N24" s="252">
        <v>9.9</v>
      </c>
      <c r="O24" s="252">
        <v>9.9</v>
      </c>
      <c r="P24" s="247">
        <v>9.6999999999999993</v>
      </c>
      <c r="Q24" s="252">
        <v>2</v>
      </c>
      <c r="R24" s="252">
        <v>9.6999999999999993</v>
      </c>
      <c r="S24" s="250">
        <v>9.6999999999999993</v>
      </c>
      <c r="T24" s="268">
        <f t="shared" ref="T24:T30" si="4">SUM(B24:S24)</f>
        <v>135.60000000000002</v>
      </c>
      <c r="U24" s="285"/>
      <c r="V24" s="287"/>
    </row>
    <row r="25" spans="1:34" ht="24" customHeight="1" x14ac:dyDescent="0.35">
      <c r="A25" s="267" t="s">
        <v>46</v>
      </c>
      <c r="B25" s="247">
        <v>9</v>
      </c>
      <c r="C25" s="248">
        <v>9</v>
      </c>
      <c r="D25" s="248">
        <v>2</v>
      </c>
      <c r="E25" s="248">
        <v>8.9</v>
      </c>
      <c r="F25" s="298">
        <v>8.9</v>
      </c>
      <c r="G25" s="248">
        <v>9</v>
      </c>
      <c r="H25" s="248">
        <v>8.9</v>
      </c>
      <c r="I25" s="248">
        <v>2</v>
      </c>
      <c r="J25" s="248">
        <v>8.9</v>
      </c>
      <c r="K25" s="249">
        <v>8.9</v>
      </c>
      <c r="L25" s="247">
        <v>10.4</v>
      </c>
      <c r="M25" s="252">
        <v>2</v>
      </c>
      <c r="N25" s="252">
        <v>10.199999999999999</v>
      </c>
      <c r="O25" s="252">
        <v>10.199999999999999</v>
      </c>
      <c r="P25" s="247">
        <v>10.1</v>
      </c>
      <c r="Q25" s="252">
        <v>2</v>
      </c>
      <c r="R25" s="252">
        <v>9.9</v>
      </c>
      <c r="S25" s="250">
        <v>9.9</v>
      </c>
      <c r="T25" s="268">
        <f t="shared" si="4"/>
        <v>140.20000000000002</v>
      </c>
      <c r="U25" s="285"/>
      <c r="V25" s="287"/>
    </row>
    <row r="26" spans="1:34" ht="24" customHeight="1" x14ac:dyDescent="0.35">
      <c r="A26" s="267" t="s">
        <v>47</v>
      </c>
      <c r="B26" s="247">
        <v>9.1</v>
      </c>
      <c r="C26" s="248">
        <v>9.1</v>
      </c>
      <c r="D26" s="248">
        <v>2</v>
      </c>
      <c r="E26" s="248">
        <v>8.9</v>
      </c>
      <c r="F26" s="298">
        <v>8.9</v>
      </c>
      <c r="G26" s="248">
        <v>9</v>
      </c>
      <c r="H26" s="248">
        <v>8.9</v>
      </c>
      <c r="I26" s="248">
        <v>2</v>
      </c>
      <c r="J26" s="248">
        <v>8.9</v>
      </c>
      <c r="K26" s="249">
        <v>8.9</v>
      </c>
      <c r="L26" s="247">
        <v>10.4</v>
      </c>
      <c r="M26" s="252">
        <v>2</v>
      </c>
      <c r="N26" s="252">
        <v>10.199999999999999</v>
      </c>
      <c r="O26" s="252">
        <v>10.199999999999999</v>
      </c>
      <c r="P26" s="247">
        <v>10.1</v>
      </c>
      <c r="Q26" s="252">
        <v>2</v>
      </c>
      <c r="R26" s="252">
        <v>9.9</v>
      </c>
      <c r="S26" s="250">
        <v>9.9</v>
      </c>
      <c r="T26" s="268">
        <f t="shared" si="4"/>
        <v>140.4</v>
      </c>
      <c r="U26" s="285"/>
      <c r="V26" s="287"/>
    </row>
    <row r="27" spans="1:34" ht="24" customHeight="1" x14ac:dyDescent="0.35">
      <c r="A27" s="267" t="s">
        <v>48</v>
      </c>
      <c r="B27" s="247">
        <v>9.1</v>
      </c>
      <c r="C27" s="248">
        <v>9.1</v>
      </c>
      <c r="D27" s="248">
        <v>2.1</v>
      </c>
      <c r="E27" s="248">
        <v>8.9</v>
      </c>
      <c r="F27" s="298">
        <v>8.9</v>
      </c>
      <c r="G27" s="248">
        <v>9</v>
      </c>
      <c r="H27" s="248">
        <v>8.9</v>
      </c>
      <c r="I27" s="248">
        <v>2.1</v>
      </c>
      <c r="J27" s="248">
        <v>8.9</v>
      </c>
      <c r="K27" s="249">
        <v>8.9</v>
      </c>
      <c r="L27" s="247">
        <v>10.5</v>
      </c>
      <c r="M27" s="252">
        <v>2.1</v>
      </c>
      <c r="N27" s="252">
        <v>10.199999999999999</v>
      </c>
      <c r="O27" s="252">
        <v>10.199999999999999</v>
      </c>
      <c r="P27" s="247">
        <v>10.199999999999999</v>
      </c>
      <c r="Q27" s="252">
        <v>2.1</v>
      </c>
      <c r="R27" s="252">
        <v>9.9</v>
      </c>
      <c r="S27" s="250">
        <v>9.9</v>
      </c>
      <c r="T27" s="268">
        <f t="shared" si="4"/>
        <v>141</v>
      </c>
      <c r="U27" s="285"/>
      <c r="V27" s="287"/>
    </row>
    <row r="28" spans="1:34" ht="24" customHeight="1" x14ac:dyDescent="0.35">
      <c r="A28" s="267" t="s">
        <v>49</v>
      </c>
      <c r="B28" s="247">
        <v>9.1</v>
      </c>
      <c r="C28" s="248">
        <v>9.1</v>
      </c>
      <c r="D28" s="248">
        <v>2.1</v>
      </c>
      <c r="E28" s="248">
        <v>9</v>
      </c>
      <c r="F28" s="298">
        <v>8.9</v>
      </c>
      <c r="G28" s="248">
        <v>8.3000000000000007</v>
      </c>
      <c r="H28" s="248">
        <v>8.9</v>
      </c>
      <c r="I28" s="248">
        <v>2</v>
      </c>
      <c r="J28" s="248">
        <v>8.9</v>
      </c>
      <c r="K28" s="249">
        <v>10</v>
      </c>
      <c r="L28" s="247">
        <v>10.5</v>
      </c>
      <c r="M28" s="252">
        <v>2.1</v>
      </c>
      <c r="N28" s="252">
        <v>10.3</v>
      </c>
      <c r="O28" s="252">
        <v>10.3</v>
      </c>
      <c r="P28" s="247">
        <v>10.199999999999999</v>
      </c>
      <c r="Q28" s="252">
        <v>2.1</v>
      </c>
      <c r="R28" s="252">
        <v>10</v>
      </c>
      <c r="S28" s="250">
        <v>10</v>
      </c>
      <c r="T28" s="268">
        <f t="shared" si="4"/>
        <v>141.79999999999998</v>
      </c>
      <c r="U28" s="285"/>
      <c r="V28" s="287"/>
    </row>
    <row r="29" spans="1:34" ht="24" customHeight="1" thickBot="1" x14ac:dyDescent="0.4">
      <c r="A29" s="270" t="s">
        <v>50</v>
      </c>
      <c r="B29" s="299">
        <v>8.9</v>
      </c>
      <c r="C29" s="300">
        <v>8.6</v>
      </c>
      <c r="D29" s="300">
        <v>2.1</v>
      </c>
      <c r="E29" s="300">
        <v>8.6</v>
      </c>
      <c r="F29" s="301">
        <v>10</v>
      </c>
      <c r="G29" s="269">
        <v>8.3000000000000007</v>
      </c>
      <c r="H29" s="269">
        <v>8.9</v>
      </c>
      <c r="I29" s="269">
        <v>2</v>
      </c>
      <c r="J29" s="269">
        <v>8.9</v>
      </c>
      <c r="K29" s="271">
        <v>10</v>
      </c>
      <c r="L29" s="254">
        <v>10.5</v>
      </c>
      <c r="M29" s="256">
        <v>2.1</v>
      </c>
      <c r="N29" s="256">
        <v>10.3</v>
      </c>
      <c r="O29" s="256">
        <v>10.3</v>
      </c>
      <c r="P29" s="254">
        <v>10.199999999999999</v>
      </c>
      <c r="Q29" s="256">
        <v>2.1</v>
      </c>
      <c r="R29" s="256">
        <v>10</v>
      </c>
      <c r="S29" s="257">
        <v>10</v>
      </c>
      <c r="T29" s="272">
        <f t="shared" si="4"/>
        <v>141.79999999999998</v>
      </c>
      <c r="U29" s="285"/>
      <c r="V29" s="287"/>
    </row>
    <row r="30" spans="1:34" ht="24" customHeight="1" thickBot="1" x14ac:dyDescent="0.4">
      <c r="A30" s="273" t="s">
        <v>11</v>
      </c>
      <c r="B30" s="258">
        <f>SUM(B23:B29)</f>
        <v>62.4</v>
      </c>
      <c r="C30" s="259">
        <f t="shared" ref="C30:S30" si="5">SUM(C23:C29)</f>
        <v>62.1</v>
      </c>
      <c r="D30" s="259">
        <f t="shared" si="5"/>
        <v>14.299999999999999</v>
      </c>
      <c r="E30" s="259">
        <f t="shared" si="5"/>
        <v>61.5</v>
      </c>
      <c r="F30" s="261">
        <f t="shared" si="5"/>
        <v>62.8</v>
      </c>
      <c r="G30" s="258">
        <f t="shared" si="5"/>
        <v>60.8</v>
      </c>
      <c r="H30" s="259">
        <f t="shared" si="5"/>
        <v>61.699999999999996</v>
      </c>
      <c r="I30" s="259">
        <f t="shared" si="5"/>
        <v>14.1</v>
      </c>
      <c r="J30" s="259">
        <f t="shared" si="5"/>
        <v>61.699999999999996</v>
      </c>
      <c r="K30" s="259">
        <f t="shared" si="5"/>
        <v>63.9</v>
      </c>
      <c r="L30" s="258">
        <f t="shared" si="5"/>
        <v>72.099999999999994</v>
      </c>
      <c r="M30" s="259">
        <f t="shared" si="5"/>
        <v>14.299999999999999</v>
      </c>
      <c r="N30" s="259">
        <f t="shared" si="5"/>
        <v>71</v>
      </c>
      <c r="O30" s="259">
        <f t="shared" si="5"/>
        <v>71</v>
      </c>
      <c r="P30" s="258">
        <f t="shared" si="5"/>
        <v>70.2</v>
      </c>
      <c r="Q30" s="259">
        <f t="shared" si="5"/>
        <v>14.299999999999999</v>
      </c>
      <c r="R30" s="259">
        <f t="shared" si="5"/>
        <v>69.099999999999994</v>
      </c>
      <c r="S30" s="261">
        <f t="shared" si="5"/>
        <v>69.099999999999994</v>
      </c>
      <c r="T30" s="302">
        <f t="shared" si="4"/>
        <v>976.40000000000009</v>
      </c>
      <c r="U30" s="285"/>
      <c r="V30" s="287"/>
    </row>
    <row r="31" spans="1:34" ht="24" customHeight="1" x14ac:dyDescent="0.35">
      <c r="A31" s="309"/>
      <c r="B31" s="239">
        <v>65</v>
      </c>
      <c r="C31" s="239">
        <v>63</v>
      </c>
      <c r="D31" s="239">
        <v>15</v>
      </c>
      <c r="E31" s="239">
        <v>63</v>
      </c>
      <c r="F31" s="239">
        <v>73</v>
      </c>
      <c r="G31" s="239">
        <v>61</v>
      </c>
      <c r="H31" s="239">
        <v>65</v>
      </c>
      <c r="I31" s="239">
        <v>15</v>
      </c>
      <c r="J31" s="277">
        <v>65</v>
      </c>
      <c r="K31" s="277">
        <v>73</v>
      </c>
      <c r="L31" s="277">
        <v>76</v>
      </c>
      <c r="M31" s="277">
        <v>15</v>
      </c>
      <c r="N31" s="277">
        <v>76</v>
      </c>
      <c r="O31" s="277">
        <v>76</v>
      </c>
      <c r="P31" s="239">
        <v>74</v>
      </c>
      <c r="Q31" s="230">
        <v>15</v>
      </c>
      <c r="R31" s="230">
        <v>74</v>
      </c>
      <c r="S31" s="230">
        <v>74</v>
      </c>
      <c r="T31" s="285"/>
      <c r="U31" s="285"/>
      <c r="V31" s="287"/>
    </row>
    <row r="32" spans="1:34" ht="24" customHeight="1" thickBot="1" x14ac:dyDescent="0.4">
      <c r="A32" s="310"/>
      <c r="B32" s="277"/>
      <c r="C32" s="277"/>
      <c r="D32" s="277"/>
      <c r="E32" s="277"/>
      <c r="F32" s="277"/>
      <c r="G32" s="277"/>
      <c r="H32" s="277"/>
      <c r="I32" s="233"/>
      <c r="J32" s="233"/>
      <c r="K32" s="233"/>
      <c r="L32" s="233"/>
      <c r="M32" s="233"/>
      <c r="N32" s="233"/>
      <c r="O32" s="233"/>
      <c r="P32" s="285"/>
      <c r="Q32" s="285"/>
      <c r="R32" s="285"/>
      <c r="S32" s="285"/>
      <c r="T32" s="285"/>
      <c r="U32" s="285"/>
      <c r="V32" s="287"/>
    </row>
    <row r="33" spans="1:25" ht="24" customHeight="1" thickBot="1" x14ac:dyDescent="0.4">
      <c r="A33" s="291" t="s">
        <v>51</v>
      </c>
      <c r="B33" s="397" t="s">
        <v>26</v>
      </c>
      <c r="C33" s="398"/>
      <c r="D33" s="398"/>
      <c r="E33" s="398"/>
      <c r="F33" s="398"/>
      <c r="G33" s="398"/>
      <c r="H33" s="399"/>
      <c r="I33" s="278"/>
      <c r="J33" s="279" t="s">
        <v>52</v>
      </c>
      <c r="K33" s="397" t="s">
        <v>26</v>
      </c>
      <c r="L33" s="398"/>
      <c r="M33" s="398"/>
      <c r="N33" s="398"/>
      <c r="O33" s="398"/>
      <c r="P33" s="398"/>
      <c r="Q33" s="399"/>
      <c r="R33" s="419" t="s">
        <v>83</v>
      </c>
      <c r="S33" s="420"/>
      <c r="T33" s="420"/>
      <c r="U33" s="420"/>
      <c r="V33" s="287"/>
      <c r="W33" s="285"/>
      <c r="X33" s="285"/>
      <c r="Y33" s="285"/>
    </row>
    <row r="34" spans="1:25" ht="24" customHeight="1" x14ac:dyDescent="0.35">
      <c r="A34" s="293" t="s">
        <v>43</v>
      </c>
      <c r="B34" s="242">
        <v>1</v>
      </c>
      <c r="C34" s="244">
        <v>2</v>
      </c>
      <c r="D34" s="244">
        <v>3</v>
      </c>
      <c r="E34" s="244">
        <v>4</v>
      </c>
      <c r="F34" s="244">
        <v>5</v>
      </c>
      <c r="G34" s="244">
        <v>6</v>
      </c>
      <c r="H34" s="280" t="s">
        <v>11</v>
      </c>
      <c r="I34" s="278"/>
      <c r="J34" s="241" t="s">
        <v>43</v>
      </c>
      <c r="K34" s="243">
        <v>1</v>
      </c>
      <c r="L34" s="244">
        <v>2</v>
      </c>
      <c r="M34" s="244">
        <v>3</v>
      </c>
      <c r="N34" s="244">
        <v>4</v>
      </c>
      <c r="O34" s="244">
        <v>5</v>
      </c>
      <c r="P34" s="244" t="s">
        <v>62</v>
      </c>
      <c r="Q34" s="280" t="s">
        <v>11</v>
      </c>
      <c r="R34" s="419"/>
      <c r="S34" s="420"/>
      <c r="T34" s="420"/>
      <c r="U34" s="420"/>
      <c r="V34" s="287"/>
      <c r="W34" s="285"/>
      <c r="X34" s="285"/>
      <c r="Y34" s="285"/>
    </row>
    <row r="35" spans="1:25" s="285" customFormat="1" ht="24" customHeight="1" x14ac:dyDescent="0.35">
      <c r="A35" s="267" t="s">
        <v>44</v>
      </c>
      <c r="B35" s="247">
        <v>27.052327519999999</v>
      </c>
      <c r="C35" s="249">
        <v>79.707356255999997</v>
      </c>
      <c r="D35" s="249">
        <v>74.306274720000005</v>
      </c>
      <c r="E35" s="249">
        <v>82.072928383999994</v>
      </c>
      <c r="F35" s="249">
        <v>87.494635008000017</v>
      </c>
      <c r="G35" s="249">
        <v>79.754812544000018</v>
      </c>
      <c r="H35" s="268">
        <f t="shared" ref="H35:H42" si="6">SUM(B35:G35)</f>
        <v>430.38833443200002</v>
      </c>
      <c r="I35" s="278"/>
      <c r="J35" s="246" t="s">
        <v>44</v>
      </c>
      <c r="K35" s="248">
        <v>8.6999999999999993</v>
      </c>
      <c r="L35" s="266">
        <v>22.8</v>
      </c>
      <c r="M35" s="256">
        <v>15.6</v>
      </c>
      <c r="N35" s="256"/>
      <c r="O35" s="256"/>
      <c r="P35" s="256"/>
      <c r="Q35" s="268">
        <f t="shared" ref="Q35:Q42" si="7">SUM(K35:P35)</f>
        <v>47.1</v>
      </c>
      <c r="R35" s="419"/>
      <c r="S35" s="420"/>
      <c r="T35" s="420"/>
      <c r="U35" s="420"/>
      <c r="V35" s="287"/>
    </row>
    <row r="36" spans="1:25" s="285" customFormat="1" ht="24" customHeight="1" x14ac:dyDescent="0.35">
      <c r="A36" s="267" t="s">
        <v>45</v>
      </c>
      <c r="B36" s="247">
        <v>27.052327519999999</v>
      </c>
      <c r="C36" s="249">
        <v>79.707356255999997</v>
      </c>
      <c r="D36" s="249">
        <v>74.306274720000005</v>
      </c>
      <c r="E36" s="249">
        <v>82.072928383999994</v>
      </c>
      <c r="F36" s="249">
        <v>87.494635008000017</v>
      </c>
      <c r="G36" s="249">
        <v>79.754812544000018</v>
      </c>
      <c r="H36" s="268">
        <f t="shared" si="6"/>
        <v>430.38833443200002</v>
      </c>
      <c r="I36" s="311"/>
      <c r="J36" s="246" t="s">
        <v>45</v>
      </c>
      <c r="K36" s="251">
        <v>8.6999999999999993</v>
      </c>
      <c r="L36" s="252">
        <v>22.8</v>
      </c>
      <c r="M36" s="252">
        <v>15.6</v>
      </c>
      <c r="N36" s="252"/>
      <c r="O36" s="252"/>
      <c r="P36" s="252"/>
      <c r="Q36" s="268">
        <f t="shared" si="7"/>
        <v>47.1</v>
      </c>
      <c r="R36" s="419"/>
      <c r="S36" s="420"/>
      <c r="T36" s="420"/>
      <c r="U36" s="420"/>
      <c r="V36" s="287"/>
    </row>
    <row r="37" spans="1:25" s="285" customFormat="1" ht="24" customHeight="1" x14ac:dyDescent="0.35">
      <c r="A37" s="267" t="s">
        <v>46</v>
      </c>
      <c r="B37" s="247">
        <v>28.268468991999999</v>
      </c>
      <c r="C37" s="249">
        <v>82.0840574976</v>
      </c>
      <c r="D37" s="249">
        <v>76.558490111999987</v>
      </c>
      <c r="E37" s="249">
        <v>84.623828646400014</v>
      </c>
      <c r="F37" s="249">
        <v>90.058545996799992</v>
      </c>
      <c r="G37" s="249">
        <v>82.266674982399991</v>
      </c>
      <c r="H37" s="268">
        <f t="shared" si="6"/>
        <v>443.86006622719998</v>
      </c>
      <c r="I37" s="311"/>
      <c r="J37" s="246" t="s">
        <v>46</v>
      </c>
      <c r="K37" s="251">
        <v>8.9</v>
      </c>
      <c r="L37" s="252">
        <v>23.7</v>
      </c>
      <c r="M37" s="252">
        <v>16.100000000000001</v>
      </c>
      <c r="N37" s="252"/>
      <c r="O37" s="252"/>
      <c r="P37" s="252"/>
      <c r="Q37" s="268">
        <f t="shared" si="7"/>
        <v>48.7</v>
      </c>
      <c r="R37" s="419"/>
      <c r="S37" s="420"/>
      <c r="T37" s="420"/>
      <c r="U37" s="420"/>
      <c r="V37" s="287"/>
    </row>
    <row r="38" spans="1:25" s="285" customFormat="1" ht="24" customHeight="1" x14ac:dyDescent="0.35">
      <c r="A38" s="267" t="s">
        <v>47</v>
      </c>
      <c r="B38" s="247">
        <v>28.268468991999999</v>
      </c>
      <c r="C38" s="249">
        <v>82.0840574976</v>
      </c>
      <c r="D38" s="249">
        <v>76.558490111999987</v>
      </c>
      <c r="E38" s="249">
        <v>84.623828646400014</v>
      </c>
      <c r="F38" s="249">
        <v>90.058545996799992</v>
      </c>
      <c r="G38" s="249">
        <v>82.266674982399991</v>
      </c>
      <c r="H38" s="268">
        <f t="shared" si="6"/>
        <v>443.86006622719998</v>
      </c>
      <c r="I38" s="311"/>
      <c r="J38" s="246" t="s">
        <v>47</v>
      </c>
      <c r="K38" s="248">
        <v>8.9</v>
      </c>
      <c r="L38" s="266">
        <v>23.8</v>
      </c>
      <c r="M38" s="252">
        <v>16.100000000000001</v>
      </c>
      <c r="N38" s="252"/>
      <c r="O38" s="252"/>
      <c r="P38" s="252"/>
      <c r="Q38" s="268">
        <f t="shared" si="7"/>
        <v>48.800000000000004</v>
      </c>
      <c r="R38" s="419"/>
      <c r="S38" s="420"/>
      <c r="T38" s="420"/>
      <c r="U38" s="420"/>
      <c r="V38" s="287"/>
    </row>
    <row r="39" spans="1:25" s="285" customFormat="1" ht="24" customHeight="1" x14ac:dyDescent="0.35">
      <c r="A39" s="267" t="s">
        <v>48</v>
      </c>
      <c r="B39" s="247">
        <v>28.268468991999999</v>
      </c>
      <c r="C39" s="249">
        <v>82.0840574976</v>
      </c>
      <c r="D39" s="249">
        <v>76.558490111999987</v>
      </c>
      <c r="E39" s="249">
        <v>84.623828646400014</v>
      </c>
      <c r="F39" s="249">
        <v>90.058545996799992</v>
      </c>
      <c r="G39" s="249">
        <v>82.266674982399991</v>
      </c>
      <c r="H39" s="268">
        <f t="shared" si="6"/>
        <v>443.86006622719998</v>
      </c>
      <c r="I39" s="311"/>
      <c r="J39" s="246" t="s">
        <v>48</v>
      </c>
      <c r="K39" s="251">
        <v>8.9</v>
      </c>
      <c r="L39" s="252">
        <v>23.8</v>
      </c>
      <c r="M39" s="252">
        <v>16.2</v>
      </c>
      <c r="N39" s="252"/>
      <c r="O39" s="252"/>
      <c r="P39" s="252"/>
      <c r="Q39" s="268">
        <f t="shared" si="7"/>
        <v>48.900000000000006</v>
      </c>
      <c r="R39" s="419"/>
      <c r="S39" s="420"/>
      <c r="T39" s="420"/>
      <c r="U39" s="420"/>
      <c r="V39" s="287"/>
    </row>
    <row r="40" spans="1:25" s="285" customFormat="1" ht="24" customHeight="1" x14ac:dyDescent="0.35">
      <c r="A40" s="267" t="s">
        <v>49</v>
      </c>
      <c r="B40" s="247">
        <v>28.268468991999999</v>
      </c>
      <c r="C40" s="249">
        <v>82.0840574976</v>
      </c>
      <c r="D40" s="249">
        <v>76.558490111999987</v>
      </c>
      <c r="E40" s="249">
        <v>84.623828646400014</v>
      </c>
      <c r="F40" s="249">
        <v>90.058545996799992</v>
      </c>
      <c r="G40" s="249">
        <v>82.266674982399991</v>
      </c>
      <c r="H40" s="268">
        <f t="shared" si="6"/>
        <v>443.86006622719998</v>
      </c>
      <c r="I40" s="311"/>
      <c r="J40" s="246" t="s">
        <v>49</v>
      </c>
      <c r="K40" s="251">
        <v>9</v>
      </c>
      <c r="L40" s="252">
        <v>23.8</v>
      </c>
      <c r="M40" s="252">
        <v>16.2</v>
      </c>
      <c r="N40" s="252"/>
      <c r="O40" s="252"/>
      <c r="P40" s="252"/>
      <c r="Q40" s="268">
        <f t="shared" si="7"/>
        <v>49</v>
      </c>
      <c r="R40" s="419"/>
      <c r="S40" s="420"/>
      <c r="T40" s="420"/>
      <c r="U40" s="420"/>
      <c r="V40" s="287"/>
    </row>
    <row r="41" spans="1:25" s="285" customFormat="1" ht="24" customHeight="1" thickBot="1" x14ac:dyDescent="0.4">
      <c r="A41" s="270" t="s">
        <v>50</v>
      </c>
      <c r="B41" s="254">
        <v>105.5</v>
      </c>
      <c r="C41" s="271">
        <v>105.5</v>
      </c>
      <c r="D41" s="271">
        <v>21.7</v>
      </c>
      <c r="E41" s="271">
        <v>105.5</v>
      </c>
      <c r="F41" s="271">
        <v>105.7</v>
      </c>
      <c r="G41" s="271"/>
      <c r="H41" s="272">
        <f t="shared" si="6"/>
        <v>443.9</v>
      </c>
      <c r="I41" s="311"/>
      <c r="J41" s="253" t="s">
        <v>50</v>
      </c>
      <c r="K41" s="255">
        <v>9.8000000000000007</v>
      </c>
      <c r="L41" s="256">
        <v>9.6999999999999993</v>
      </c>
      <c r="M41" s="256">
        <v>2</v>
      </c>
      <c r="N41" s="256">
        <v>9.6999999999999993</v>
      </c>
      <c r="O41" s="256">
        <v>8.6999999999999993</v>
      </c>
      <c r="P41" s="256">
        <v>9.1</v>
      </c>
      <c r="Q41" s="272">
        <f t="shared" si="7"/>
        <v>49</v>
      </c>
      <c r="R41" s="419"/>
      <c r="S41" s="420"/>
      <c r="T41" s="420"/>
      <c r="U41" s="420"/>
      <c r="V41" s="287"/>
    </row>
    <row r="42" spans="1:25" s="285" customFormat="1" ht="24" customHeight="1" thickBot="1" x14ac:dyDescent="0.4">
      <c r="A42" s="312" t="s">
        <v>11</v>
      </c>
      <c r="B42" s="274">
        <f>SUM(B35:B41)</f>
        <v>272.67853100799999</v>
      </c>
      <c r="C42" s="275">
        <f>SUM(C35:C41)</f>
        <v>593.25094250239999</v>
      </c>
      <c r="D42" s="275">
        <f t="shared" ref="D42:F42" si="8">SUM(D35:D41)</f>
        <v>476.54650988799989</v>
      </c>
      <c r="E42" s="275">
        <f t="shared" si="8"/>
        <v>608.14117135359993</v>
      </c>
      <c r="F42" s="275">
        <f t="shared" si="8"/>
        <v>640.92345400320005</v>
      </c>
      <c r="G42" s="275">
        <f t="shared" ref="G42" si="9">SUM(G35:G41)</f>
        <v>488.57632501759997</v>
      </c>
      <c r="H42" s="276">
        <f t="shared" si="6"/>
        <v>3080.1169337728002</v>
      </c>
      <c r="I42" s="313"/>
      <c r="J42" s="281" t="s">
        <v>11</v>
      </c>
      <c r="K42" s="258">
        <f>SUM(K35:K41)</f>
        <v>62.899999999999991</v>
      </c>
      <c r="L42" s="260">
        <f t="shared" ref="L42:P42" si="10">SUM(L35:L41)</f>
        <v>150.39999999999998</v>
      </c>
      <c r="M42" s="260">
        <f t="shared" si="10"/>
        <v>97.8</v>
      </c>
      <c r="N42" s="260">
        <f t="shared" si="10"/>
        <v>9.6999999999999993</v>
      </c>
      <c r="O42" s="260">
        <f t="shared" si="10"/>
        <v>8.6999999999999993</v>
      </c>
      <c r="P42" s="260">
        <f t="shared" si="10"/>
        <v>9.1</v>
      </c>
      <c r="Q42" s="276">
        <f t="shared" si="7"/>
        <v>338.59999999999997</v>
      </c>
      <c r="R42" s="419"/>
      <c r="S42" s="420"/>
      <c r="T42" s="420"/>
      <c r="U42" s="420"/>
      <c r="V42" s="287"/>
    </row>
    <row r="43" spans="1:25" s="230" customFormat="1" ht="20.25" customHeight="1" x14ac:dyDescent="0.35">
      <c r="A43" s="314"/>
      <c r="B43" s="230">
        <v>876</v>
      </c>
      <c r="C43" s="230">
        <v>876</v>
      </c>
      <c r="D43" s="230">
        <v>180</v>
      </c>
      <c r="E43" s="230">
        <v>876</v>
      </c>
      <c r="F43" s="230">
        <v>864</v>
      </c>
      <c r="K43" s="230">
        <v>75</v>
      </c>
      <c r="L43" s="230">
        <v>75</v>
      </c>
      <c r="M43" s="230">
        <v>15</v>
      </c>
      <c r="N43" s="230">
        <v>75</v>
      </c>
      <c r="O43" s="230">
        <v>75</v>
      </c>
      <c r="P43" s="230">
        <v>65</v>
      </c>
      <c r="V43" s="287"/>
      <c r="W43" s="285"/>
      <c r="X43" s="285"/>
      <c r="Y43" s="285"/>
    </row>
    <row r="44" spans="1:25" ht="20.25" customHeight="1" thickBot="1" x14ac:dyDescent="0.4">
      <c r="A44" s="315"/>
      <c r="B44" s="316"/>
      <c r="C44" s="316"/>
      <c r="D44" s="317"/>
      <c r="E44" s="316"/>
      <c r="F44" s="316"/>
      <c r="G44" s="316"/>
      <c r="H44" s="316"/>
      <c r="I44" s="316"/>
      <c r="J44" s="316"/>
      <c r="K44" s="317"/>
      <c r="L44" s="316"/>
      <c r="M44" s="282"/>
      <c r="N44" s="282"/>
      <c r="O44" s="316"/>
      <c r="P44" s="316"/>
      <c r="Q44" s="316"/>
      <c r="R44" s="316"/>
      <c r="S44" s="316"/>
      <c r="T44" s="316"/>
      <c r="U44" s="316"/>
      <c r="V44" s="318"/>
      <c r="W44" s="285"/>
      <c r="X44" s="285"/>
      <c r="Y44" s="285"/>
    </row>
    <row r="45" spans="1:25" ht="20.25" customHeight="1" x14ac:dyDescent="0.3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</row>
    <row r="46" spans="1:25" ht="14.15" customHeight="1" x14ac:dyDescent="0.3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V46" s="285"/>
      <c r="W46" s="285"/>
      <c r="X46" s="285"/>
      <c r="Y46" s="285"/>
    </row>
    <row r="47" spans="1:25" ht="14.15" customHeight="1" x14ac:dyDescent="0.3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V47" s="285"/>
      <c r="W47" s="285"/>
      <c r="X47" s="285"/>
      <c r="Y47" s="285"/>
    </row>
    <row r="48" spans="1:25" ht="14.15" customHeight="1" x14ac:dyDescent="0.35">
      <c r="V48" s="285"/>
      <c r="W48" s="285"/>
      <c r="X48" s="285"/>
      <c r="Y48" s="285"/>
    </row>
    <row r="49" spans="22:25" x14ac:dyDescent="0.35">
      <c r="V49" s="285"/>
      <c r="W49" s="285"/>
      <c r="X49" s="285"/>
      <c r="Y49" s="285"/>
    </row>
    <row r="50" spans="22:25" x14ac:dyDescent="0.35">
      <c r="V50" s="285"/>
      <c r="W50" s="285"/>
      <c r="X50" s="285"/>
      <c r="Y50" s="285"/>
    </row>
    <row r="51" spans="22:25" x14ac:dyDescent="0.35">
      <c r="V51" s="285"/>
      <c r="W51" s="285"/>
      <c r="X51" s="285"/>
      <c r="Y51" s="285"/>
    </row>
  </sheetData>
  <mergeCells count="24">
    <mergeCell ref="B7:C7"/>
    <mergeCell ref="N9:Q9"/>
    <mergeCell ref="R9:U9"/>
    <mergeCell ref="G21:K21"/>
    <mergeCell ref="L21:O21"/>
    <mergeCell ref="P21:S21"/>
    <mergeCell ref="B20:C20"/>
    <mergeCell ref="B9:G9"/>
    <mergeCell ref="B21:F21"/>
    <mergeCell ref="H9:M9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L7:N7"/>
  </mergeCells>
  <pageMargins left="0.25" right="0.25" top="0.75" bottom="0.75" header="0.3" footer="0.3"/>
  <pageSetup scale="46" orientation="landscape" r:id="rId1"/>
  <rowBreaks count="1" manualBreakCount="1">
    <brk id="44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8" t="s">
        <v>1</v>
      </c>
      <c r="B9" s="128"/>
      <c r="C9" s="128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71" t="s">
        <v>57</v>
      </c>
      <c r="L11" s="371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5.5" thickBot="1" x14ac:dyDescent="0.4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4"/>
      <c r="K15" s="385" t="s">
        <v>9</v>
      </c>
      <c r="L15" s="377"/>
      <c r="M15" s="377"/>
      <c r="N15" s="377"/>
      <c r="O15" s="378"/>
      <c r="P15" s="379" t="s">
        <v>30</v>
      </c>
      <c r="Q15" s="380"/>
      <c r="R15" s="380"/>
      <c r="S15" s="381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40" customHeight="1" x14ac:dyDescent="0.3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3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40" customHeight="1" x14ac:dyDescent="0.3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40" customHeight="1" x14ac:dyDescent="0.3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40" customHeight="1" x14ac:dyDescent="0.3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40" customHeight="1" x14ac:dyDescent="0.3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3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3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3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2" t="s">
        <v>26</v>
      </c>
      <c r="C36" s="373"/>
      <c r="D36" s="373"/>
      <c r="E36" s="373"/>
      <c r="F36" s="373"/>
      <c r="G36" s="373"/>
      <c r="H36" s="102"/>
      <c r="I36" s="55" t="s">
        <v>27</v>
      </c>
      <c r="J36" s="110"/>
      <c r="K36" s="375" t="s">
        <v>26</v>
      </c>
      <c r="L36" s="375"/>
      <c r="M36" s="375"/>
      <c r="N36" s="375"/>
      <c r="O36" s="37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3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1" width="22.54296875" style="19" bestFit="1" customWidth="1"/>
    <col min="12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1" t="s">
        <v>1</v>
      </c>
      <c r="B9" s="131"/>
      <c r="C9" s="131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71" t="s">
        <v>57</v>
      </c>
      <c r="L11" s="37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4"/>
      <c r="K15" s="385" t="s">
        <v>9</v>
      </c>
      <c r="L15" s="377"/>
      <c r="M15" s="377"/>
      <c r="N15" s="377"/>
      <c r="O15" s="378"/>
      <c r="P15" s="379" t="s">
        <v>30</v>
      </c>
      <c r="Q15" s="380"/>
      <c r="R15" s="380"/>
      <c r="S15" s="381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40" customHeight="1" x14ac:dyDescent="0.3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3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40" customHeight="1" x14ac:dyDescent="0.3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40" customHeight="1" x14ac:dyDescent="0.3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40" customHeight="1" x14ac:dyDescent="0.3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40" customHeight="1" x14ac:dyDescent="0.3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3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3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3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2" t="s">
        <v>26</v>
      </c>
      <c r="C36" s="373"/>
      <c r="D36" s="373"/>
      <c r="E36" s="373"/>
      <c r="F36" s="373"/>
      <c r="G36" s="373"/>
      <c r="H36" s="102"/>
      <c r="I36" s="55" t="s">
        <v>27</v>
      </c>
      <c r="J36" s="110"/>
      <c r="K36" s="375" t="s">
        <v>26</v>
      </c>
      <c r="L36" s="375"/>
      <c r="M36" s="375"/>
      <c r="N36" s="375"/>
      <c r="O36" s="37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3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71" t="s">
        <v>58</v>
      </c>
      <c r="L11" s="371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377" t="s">
        <v>9</v>
      </c>
      <c r="O15" s="377"/>
      <c r="P15" s="377"/>
      <c r="Q15" s="377"/>
      <c r="R15" s="377"/>
      <c r="S15" s="378"/>
      <c r="T15" s="379" t="s">
        <v>30</v>
      </c>
      <c r="U15" s="380"/>
      <c r="V15" s="380"/>
      <c r="W15" s="380"/>
      <c r="X15" s="380"/>
      <c r="Y15" s="381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40" customHeight="1" x14ac:dyDescent="0.3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3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40" customHeight="1" x14ac:dyDescent="0.3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40" customHeight="1" x14ac:dyDescent="0.3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40" customHeight="1" x14ac:dyDescent="0.3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40" customHeight="1" x14ac:dyDescent="0.3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3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3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3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3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4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3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3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7" t="s">
        <v>1</v>
      </c>
      <c r="B9" s="137"/>
      <c r="C9" s="137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71" t="s">
        <v>58</v>
      </c>
      <c r="L11" s="371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5.5" thickBot="1" x14ac:dyDescent="0.4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377" t="s">
        <v>9</v>
      </c>
      <c r="O15" s="377"/>
      <c r="P15" s="377"/>
      <c r="Q15" s="377"/>
      <c r="R15" s="377"/>
      <c r="S15" s="378"/>
      <c r="T15" s="379" t="s">
        <v>30</v>
      </c>
      <c r="U15" s="380"/>
      <c r="V15" s="380"/>
      <c r="W15" s="380"/>
      <c r="X15" s="380"/>
      <c r="Y15" s="381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40" customHeight="1" x14ac:dyDescent="0.3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40" customHeight="1" x14ac:dyDescent="0.3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3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3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3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3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0" t="s">
        <v>1</v>
      </c>
      <c r="B9" s="140"/>
      <c r="C9" s="140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71" t="s">
        <v>59</v>
      </c>
      <c r="L11" s="371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5.5" thickBot="1" x14ac:dyDescent="0.4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54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377" t="s">
        <v>9</v>
      </c>
      <c r="O15" s="377"/>
      <c r="P15" s="377"/>
      <c r="Q15" s="377"/>
      <c r="R15" s="377"/>
      <c r="S15" s="378"/>
      <c r="T15" s="379" t="s">
        <v>30</v>
      </c>
      <c r="U15" s="380"/>
      <c r="V15" s="380"/>
      <c r="W15" s="380"/>
      <c r="X15" s="380"/>
      <c r="Y15" s="381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40" customHeight="1" x14ac:dyDescent="0.3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40" customHeight="1" x14ac:dyDescent="0.3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3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3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3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3" t="s">
        <v>1</v>
      </c>
      <c r="B9" s="143"/>
      <c r="C9" s="143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371" t="s">
        <v>60</v>
      </c>
      <c r="L11" s="371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5.5" thickBot="1" x14ac:dyDescent="0.4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4"/>
      <c r="E15" s="382" t="s">
        <v>54</v>
      </c>
      <c r="F15" s="383"/>
      <c r="G15" s="383"/>
      <c r="H15" s="383"/>
      <c r="I15" s="383"/>
      <c r="J15" s="383"/>
      <c r="K15" s="383"/>
      <c r="L15" s="383"/>
      <c r="M15" s="384"/>
      <c r="N15" s="377" t="s">
        <v>9</v>
      </c>
      <c r="O15" s="377"/>
      <c r="P15" s="377"/>
      <c r="Q15" s="377"/>
      <c r="R15" s="377"/>
      <c r="S15" s="378"/>
      <c r="T15" s="379" t="s">
        <v>30</v>
      </c>
      <c r="U15" s="380"/>
      <c r="V15" s="380"/>
      <c r="W15" s="380"/>
      <c r="X15" s="380"/>
      <c r="Y15" s="381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40" customHeight="1" x14ac:dyDescent="0.3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40" customHeight="1" x14ac:dyDescent="0.3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3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3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3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374" t="s">
        <v>8</v>
      </c>
      <c r="C55" s="375"/>
      <c r="D55" s="375"/>
      <c r="E55" s="375"/>
      <c r="F55" s="37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69" t="s">
        <v>0</v>
      </c>
      <c r="B3" s="369"/>
      <c r="C3" s="369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7" t="s">
        <v>1</v>
      </c>
      <c r="B9" s="147"/>
      <c r="C9" s="147"/>
      <c r="D9" s="1"/>
      <c r="E9" s="370" t="s">
        <v>2</v>
      </c>
      <c r="F9" s="370"/>
      <c r="G9" s="37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0"/>
      <c r="S9" s="37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371" t="s">
        <v>61</v>
      </c>
      <c r="L11" s="371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5.5" thickBot="1" x14ac:dyDescent="0.4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382" t="s">
        <v>8</v>
      </c>
      <c r="C15" s="383"/>
      <c r="D15" s="383"/>
      <c r="E15" s="384"/>
      <c r="F15" s="382" t="s">
        <v>54</v>
      </c>
      <c r="G15" s="383"/>
      <c r="H15" s="383"/>
      <c r="I15" s="383"/>
      <c r="J15" s="383"/>
      <c r="K15" s="383"/>
      <c r="L15" s="383"/>
      <c r="M15" s="383"/>
      <c r="N15" s="384"/>
      <c r="O15" s="377" t="s">
        <v>9</v>
      </c>
      <c r="P15" s="377"/>
      <c r="Q15" s="377"/>
      <c r="R15" s="377"/>
      <c r="S15" s="377"/>
      <c r="T15" s="378"/>
      <c r="U15" s="379" t="s">
        <v>30</v>
      </c>
      <c r="V15" s="380"/>
      <c r="W15" s="380"/>
      <c r="X15" s="380"/>
      <c r="Y15" s="380"/>
      <c r="Z15" s="381"/>
      <c r="AA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40" customHeight="1" x14ac:dyDescent="0.3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40" customHeight="1" x14ac:dyDescent="0.3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40" customHeight="1" x14ac:dyDescent="0.3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40" customHeight="1" x14ac:dyDescent="0.3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40" customHeight="1" x14ac:dyDescent="0.3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5" customHeight="1" x14ac:dyDescent="0.3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3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3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3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4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374" t="s">
        <v>26</v>
      </c>
      <c r="C36" s="375"/>
      <c r="D36" s="375"/>
      <c r="E36" s="375"/>
      <c r="F36" s="375"/>
      <c r="G36" s="375"/>
      <c r="H36" s="372"/>
      <c r="I36" s="102"/>
      <c r="J36" s="55" t="s">
        <v>27</v>
      </c>
      <c r="K36" s="110"/>
      <c r="L36" s="375" t="s">
        <v>26</v>
      </c>
      <c r="M36" s="375"/>
      <c r="N36" s="375"/>
      <c r="O36" s="375"/>
      <c r="P36" s="37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376"/>
      <c r="K54" s="376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374" t="s">
        <v>8</v>
      </c>
      <c r="C55" s="375"/>
      <c r="D55" s="375"/>
      <c r="E55" s="375"/>
      <c r="F55" s="375"/>
      <c r="G55" s="37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2021-08-18T23:36:33Z</cp:lastPrinted>
  <dcterms:created xsi:type="dcterms:W3CDTF">2021-03-04T08:17:33Z</dcterms:created>
  <dcterms:modified xsi:type="dcterms:W3CDTF">2021-08-18T23:37:03Z</dcterms:modified>
</cp:coreProperties>
</file>